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<sst xmlns="http://schemas.openxmlformats.org/spreadsheetml/2006/main" count="106" uniqueCount="89">
  <si>
    <t>Estimación en jornadas de las distintas actividades - Embutidos Rafa S.L.</t>
  </si>
  <si>
    <t>Requisitos Afectados</t>
  </si>
  <si>
    <t>Subrequisitos Afectados</t>
  </si>
  <si>
    <t>Jornadas Reales</t>
  </si>
  <si>
    <t>Jornadas con holgura</t>
  </si>
  <si>
    <t>Equipo</t>
  </si>
  <si>
    <t>Número</t>
  </si>
  <si>
    <t>Precio por jornada</t>
  </si>
  <si>
    <t>Precio por mes</t>
  </si>
  <si>
    <t>Usuario</t>
  </si>
  <si>
    <t>Diseñador</t>
  </si>
  <si>
    <t>Registrar usuario</t>
  </si>
  <si>
    <t>REQ5</t>
  </si>
  <si>
    <t>REQ5.1, REQ5.3</t>
  </si>
  <si>
    <t>Desarrollador</t>
  </si>
  <si>
    <t>Gestionar usuario</t>
  </si>
  <si>
    <t>REQ5.4, REQ5.5, REQ5.6</t>
  </si>
  <si>
    <t>Analista</t>
  </si>
  <si>
    <t>Buscar conciertos</t>
  </si>
  <si>
    <t>REQ7</t>
  </si>
  <si>
    <t>REQ7.1, REQ7.2, REQ7.3, REQ7.4, REQ7.5</t>
  </si>
  <si>
    <t>Testers</t>
  </si>
  <si>
    <t>Como no hay un requisito de calidad, se ha cogido un grupo de profesionales con experiencia media o Junior.</t>
  </si>
  <si>
    <t>Ver conciertos en directo</t>
  </si>
  <si>
    <t>REQ2</t>
  </si>
  <si>
    <t>REQ2.1, REQ2.2</t>
  </si>
  <si>
    <t>Al ser una empresa que desarrolla muchas webs contamos con plantillas que nos permiten reducir el número de jornadas que se invierten en realizar el diseño de la web.</t>
  </si>
  <si>
    <t>Funciones sociales</t>
  </si>
  <si>
    <t>REQ6</t>
  </si>
  <si>
    <t>REQ6.1,REQ6.2, REQ6.3, REQ6.4, REQ6.5, REQ6.6</t>
  </si>
  <si>
    <t>Conciertos en diferido</t>
  </si>
  <si>
    <t>REQ2.4</t>
  </si>
  <si>
    <t>De las jornadas un:</t>
  </si>
  <si>
    <t>Compra de merchandising</t>
  </si>
  <si>
    <t>REQ4</t>
  </si>
  <si>
    <t>REQ4.4, REQ4.5</t>
  </si>
  <si>
    <t>Análisis</t>
  </si>
  <si>
    <t>Compra de entradas</t>
  </si>
  <si>
    <t>REQ3</t>
  </si>
  <si>
    <t>REQ3.1, REQ3.2, REQ3.5, REQ3.11, REQ3.12</t>
  </si>
  <si>
    <t>Desarrollo</t>
  </si>
  <si>
    <t>Buscar merchandising</t>
  </si>
  <si>
    <t>REQ4.1</t>
  </si>
  <si>
    <t>Testing</t>
  </si>
  <si>
    <t>Promotor</t>
  </si>
  <si>
    <t>Retransmitir conciertos</t>
  </si>
  <si>
    <t>REQ2, REQ8</t>
  </si>
  <si>
    <t>REQ2.1, REQ2.2, REQ8.1, REQ8.2, REQ8.3</t>
  </si>
  <si>
    <t>Diseño</t>
  </si>
  <si>
    <t>Vender entradas</t>
  </si>
  <si>
    <t>REQ3.1, REQ3.2, REQ3.3, REQ3.4, REQ3.12</t>
  </si>
  <si>
    <t>Venta de merchandising</t>
  </si>
  <si>
    <t>REQ4.2, REQ4.5</t>
  </si>
  <si>
    <t>Otros</t>
  </si>
  <si>
    <t>Coste</t>
  </si>
  <si>
    <t>Coste con cesión de propiedad intelectual</t>
  </si>
  <si>
    <t>Coste con IVA</t>
  </si>
  <si>
    <t>Beneficio</t>
  </si>
  <si>
    <t>Diseño página web</t>
  </si>
  <si>
    <t>REQ1, REQ12</t>
  </si>
  <si>
    <t>REQ1.1</t>
  </si>
  <si>
    <t>Total</t>
  </si>
  <si>
    <t>Diferentes tipos de pago</t>
  </si>
  <si>
    <t>REQ9</t>
  </si>
  <si>
    <t>-</t>
  </si>
  <si>
    <t>Diseño bases de datos</t>
  </si>
  <si>
    <t>REQ3, REQ5, REQ8</t>
  </si>
  <si>
    <t>FR3.2, REQ5.1, REQ8.1</t>
  </si>
  <si>
    <t>Recomendación de conciertos</t>
  </si>
  <si>
    <t>FR10</t>
  </si>
  <si>
    <t>FR10.1</t>
  </si>
  <si>
    <t>Tiempo</t>
  </si>
  <si>
    <t>Recomendación de hoteles y restaurantes</t>
  </si>
  <si>
    <t>REQ3.9</t>
  </si>
  <si>
    <t>Subtitular conciertos</t>
  </si>
  <si>
    <t>REQ2.3</t>
  </si>
  <si>
    <t>Multilenguaje</t>
  </si>
  <si>
    <t>REQ11</t>
  </si>
  <si>
    <t>Desarrollo del back-end</t>
  </si>
  <si>
    <t>REQ1, REQ3, REQ4, REQ5</t>
  </si>
  <si>
    <t>REQ1.3, REQ1.4, REQ1.5, REQ1.6, REQ3.6, REQ3.7, REQ3.8, REQ3.10, REQ4.3, REQ5.2</t>
  </si>
  <si>
    <t>Desarrollo del fron-end</t>
  </si>
  <si>
    <t>REQ1</t>
  </si>
  <si>
    <t>REQ1.2</t>
  </si>
  <si>
    <t>Tiempo en meses</t>
  </si>
  <si>
    <t>Meses</t>
  </si>
  <si>
    <t>Días</t>
  </si>
  <si>
    <t>Prioridad alta</t>
  </si>
  <si>
    <t>Prioridad media/baja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</si>
</sst>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* #,##0.00\ [$€-1]_-;\-* #,##0.00\ [$€-1]_-;_-* &quot;-&quot;??\ [$€-1]_-;_-@"/>
    <numFmt numFmtId="165" formatCode="#,##0.00\ [$€-1]"/>
  </numFmts>
  <fonts count="9">
    <font>
      <sz val="10.0"/>
      <color rgb="FF000000"/>
      <name val="Arial"/>
    </font>
    <font>
      <b/>
      <sz val="14.0"/>
    </font>
    <font>
      <b/>
      <sz val="14.0"/>
      <color theme="1"/>
      <name val="Arial"/>
    </font>
    <font>
      <b/>
      <color theme="1"/>
      <name val="Arial"/>
    </font>
    <font>
      <b/>
      <sz val="12.0"/>
      <color theme="1"/>
      <name val="Arial"/>
    </font>
    <font>
      <color theme="1"/>
      <name val="Arial"/>
    </font>
    <font>
      <u/>
      <color theme="1"/>
      <name val="Arial"/>
    </font>
    <font>
      <color rgb="FF000000"/>
      <name val="Arial"/>
    </font>
    <font>
      <u/>
      <color theme="1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C9DAF8"/>
        <bgColor rgb="FFC9DAF8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horizontal="center" readingOrder="0" shrinkToFit="0" wrapText="1"/>
    </xf>
    <xf borderId="0" fillId="2" fontId="3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shrinkToFit="0" vertical="center" wrapText="1"/>
    </xf>
    <xf borderId="0" fillId="6" fontId="4" numFmtId="0" xfId="0" applyAlignment="1" applyFill="1" applyFont="1">
      <alignment readingOrder="0"/>
    </xf>
    <xf borderId="0" fillId="7" fontId="3" numFmtId="0" xfId="0" applyAlignment="1" applyFill="1" applyFont="1">
      <alignment readingOrder="0"/>
    </xf>
    <xf borderId="0" fillId="8" fontId="5" numFmtId="0" xfId="0" applyAlignment="1" applyFill="1" applyFont="1">
      <alignment horizontal="center" readingOrder="0"/>
    </xf>
    <xf borderId="0" fillId="9" fontId="5" numFmtId="164" xfId="0" applyAlignment="1" applyFill="1" applyFont="1" applyNumberFormat="1">
      <alignment horizontal="center" readingOrder="0"/>
    </xf>
    <xf borderId="0" fillId="10" fontId="6" numFmtId="0" xfId="0" applyAlignment="1" applyFill="1" applyFont="1">
      <alignment readingOrder="0"/>
    </xf>
    <xf borderId="0" fillId="11" fontId="7" numFmtId="0" xfId="0" applyAlignment="1" applyFill="1" applyFon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10" fontId="5" numFmtId="0" xfId="0" applyAlignment="1" applyFont="1">
      <alignment readingOrder="0"/>
    </xf>
    <xf borderId="0" fillId="0" fontId="5" numFmtId="9" xfId="0" applyAlignment="1" applyFont="1" applyNumberFormat="1">
      <alignment readingOrder="0"/>
    </xf>
    <xf borderId="0" fillId="4" fontId="4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8" fontId="8" numFmtId="0" xfId="0" applyAlignment="1" applyFont="1">
      <alignment readingOrder="0"/>
    </xf>
    <xf borderId="0" fillId="0" fontId="5" numFmtId="165" xfId="0" applyFont="1" applyNumberFormat="1"/>
    <xf borderId="0" fillId="8" fontId="5" numFmtId="0" xfId="0" applyAlignment="1" applyFont="1">
      <alignment readingOrder="0"/>
    </xf>
    <xf borderId="0" fillId="12" fontId="4" numFmtId="0" xfId="0" applyAlignment="1" applyFill="1" applyFont="1">
      <alignment readingOrder="0"/>
    </xf>
    <xf borderId="0" fillId="13" fontId="5" numFmtId="0" xfId="0" applyAlignment="1" applyFill="1" applyFont="1">
      <alignment horizontal="center" readingOrder="0"/>
    </xf>
    <xf borderId="0" fillId="13" fontId="5" numFmtId="165" xfId="0" applyAlignment="1" applyFont="1" applyNumberFormat="1">
      <alignment horizontal="center" readingOrder="0"/>
    </xf>
    <xf borderId="0" fillId="14" fontId="5" numFmtId="0" xfId="0" applyAlignment="1" applyFill="1" applyFont="1">
      <alignment horizontal="center" readingOrder="0"/>
    </xf>
    <xf borderId="0" fillId="15" fontId="5" numFmtId="0" xfId="0" applyAlignment="1" applyFill="1" applyFont="1">
      <alignment readingOrder="0"/>
    </xf>
    <xf borderId="0" fillId="13" fontId="5" numFmtId="165" xfId="0" applyAlignment="1" applyFont="1" applyNumberFormat="1">
      <alignment horizontal="center"/>
    </xf>
    <xf borderId="0" fillId="14" fontId="5" numFmtId="165" xfId="0" applyAlignment="1" applyFont="1" applyNumberFormat="1">
      <alignment horizontal="center"/>
    </xf>
    <xf borderId="0" fillId="0" fontId="5" numFmtId="0" xfId="0" applyFont="1"/>
    <xf borderId="0" fillId="16" fontId="5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16" fontId="5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11" max="11" width="38.14"/>
  </cols>
  <sheetData>
    <row r="1">
      <c r="A1" s="1" t="s">
        <v>0</v>
      </c>
      <c r="B1" s="2"/>
      <c r="C1" s="2"/>
      <c r="D1" s="2"/>
      <c r="E1" s="2"/>
      <c r="F1" s="2"/>
    </row>
    <row r="2">
      <c r="A2" s="3"/>
      <c r="B2" s="4" t="s">
        <v>1</v>
      </c>
      <c r="C2" s="4" t="s">
        <v>2</v>
      </c>
      <c r="D2" s="5" t="s">
        <v>3</v>
      </c>
      <c r="E2" s="5" t="s">
        <v>4</v>
      </c>
      <c r="G2" s="6" t="s">
        <v>5</v>
      </c>
      <c r="H2" s="7" t="s">
        <v>6</v>
      </c>
      <c r="I2" s="8" t="s">
        <v>7</v>
      </c>
      <c r="J2" s="8" t="s">
        <v>8</v>
      </c>
    </row>
    <row r="3">
      <c r="A3" s="9" t="s">
        <v>9</v>
      </c>
      <c r="G3" s="10" t="s">
        <v>10</v>
      </c>
      <c r="H3" s="11">
        <v>1.0</v>
      </c>
      <c r="I3" s="12">
        <f t="shared" ref="I3:I6" si="1">J3/22</f>
        <v>59.09090909</v>
      </c>
      <c r="J3" s="12">
        <v>1300.0</v>
      </c>
    </row>
    <row r="4">
      <c r="A4" s="13" t="s">
        <v>11</v>
      </c>
      <c r="B4" s="14" t="s">
        <v>12</v>
      </c>
      <c r="C4" s="15" t="s">
        <v>13</v>
      </c>
      <c r="D4" s="16">
        <v>5.0</v>
      </c>
      <c r="E4" s="16">
        <f t="shared" ref="E4:E5" si="2">D4+D4*B29</f>
        <v>6</v>
      </c>
      <c r="G4" s="10" t="s">
        <v>14</v>
      </c>
      <c r="H4" s="11">
        <v>4.0</v>
      </c>
      <c r="I4" s="12">
        <f t="shared" si="1"/>
        <v>54.54545455</v>
      </c>
      <c r="J4" s="12">
        <v>1200.0</v>
      </c>
    </row>
    <row r="5">
      <c r="A5" s="17" t="s">
        <v>15</v>
      </c>
      <c r="B5" s="15" t="s">
        <v>12</v>
      </c>
      <c r="C5" s="14" t="s">
        <v>16</v>
      </c>
      <c r="D5" s="16">
        <v>10.0</v>
      </c>
      <c r="E5" s="16">
        <f t="shared" si="2"/>
        <v>10.5</v>
      </c>
      <c r="G5" s="10" t="s">
        <v>17</v>
      </c>
      <c r="H5" s="11">
        <v>2.0</v>
      </c>
      <c r="I5" s="12">
        <f t="shared" si="1"/>
        <v>68.18181818</v>
      </c>
      <c r="J5" s="12">
        <v>1500.0</v>
      </c>
    </row>
    <row r="6">
      <c r="A6" s="13" t="s">
        <v>18</v>
      </c>
      <c r="B6" s="14" t="s">
        <v>19</v>
      </c>
      <c r="C6" s="15" t="s">
        <v>20</v>
      </c>
      <c r="D6" s="16">
        <v>15.0</v>
      </c>
      <c r="E6" s="16">
        <f>D6+D6*B29</f>
        <v>18</v>
      </c>
      <c r="G6" s="10" t="s">
        <v>21</v>
      </c>
      <c r="H6" s="11">
        <v>2.0</v>
      </c>
      <c r="I6" s="12">
        <f t="shared" si="1"/>
        <v>63.63636364</v>
      </c>
      <c r="J6" s="12">
        <v>1400.0</v>
      </c>
      <c r="K6" s="15" t="s">
        <v>22</v>
      </c>
    </row>
    <row r="7">
      <c r="A7" s="13" t="s">
        <v>23</v>
      </c>
      <c r="B7" s="15" t="s">
        <v>24</v>
      </c>
      <c r="C7" s="15" t="s">
        <v>25</v>
      </c>
      <c r="D7" s="16">
        <v>25.0</v>
      </c>
      <c r="E7" s="16">
        <f t="shared" ref="E7:E8" si="3">D7+D7*B29</f>
        <v>30</v>
      </c>
      <c r="K7" s="15" t="s">
        <v>26</v>
      </c>
    </row>
    <row r="8">
      <c r="A8" s="17" t="s">
        <v>27</v>
      </c>
      <c r="B8" s="14" t="s">
        <v>28</v>
      </c>
      <c r="C8" s="15" t="s">
        <v>29</v>
      </c>
      <c r="D8" s="16">
        <v>25.0</v>
      </c>
      <c r="E8" s="16">
        <f t="shared" si="3"/>
        <v>26.25</v>
      </c>
    </row>
    <row r="9">
      <c r="A9" s="17" t="s">
        <v>30</v>
      </c>
      <c r="B9" s="14" t="s">
        <v>24</v>
      </c>
      <c r="C9" s="14" t="s">
        <v>31</v>
      </c>
      <c r="D9" s="16">
        <v>20.0</v>
      </c>
      <c r="E9" s="16">
        <f>D9+D9*B30</f>
        <v>21</v>
      </c>
      <c r="G9" s="15" t="s">
        <v>32</v>
      </c>
    </row>
    <row r="10">
      <c r="A10" s="17" t="s">
        <v>33</v>
      </c>
      <c r="B10" s="15" t="s">
        <v>34</v>
      </c>
      <c r="C10" s="15" t="s">
        <v>35</v>
      </c>
      <c r="D10" s="16">
        <v>15.0</v>
      </c>
      <c r="E10" s="16">
        <f>D10+D10*B30</f>
        <v>15.75</v>
      </c>
      <c r="G10" s="18">
        <v>0.2</v>
      </c>
      <c r="H10" s="15" t="s">
        <v>36</v>
      </c>
    </row>
    <row r="11">
      <c r="A11" s="13" t="s">
        <v>37</v>
      </c>
      <c r="B11" s="14" t="s">
        <v>38</v>
      </c>
      <c r="C11" s="14" t="s">
        <v>39</v>
      </c>
      <c r="D11" s="16">
        <v>15.0</v>
      </c>
      <c r="E11" s="16">
        <f t="shared" ref="E11:E12" si="4">D11+D11*B29</f>
        <v>18</v>
      </c>
      <c r="G11" s="18">
        <v>0.65</v>
      </c>
      <c r="H11" s="15" t="s">
        <v>40</v>
      </c>
    </row>
    <row r="12">
      <c r="A12" s="17" t="s">
        <v>41</v>
      </c>
      <c r="B12" s="15" t="s">
        <v>34</v>
      </c>
      <c r="C12" s="15" t="s">
        <v>42</v>
      </c>
      <c r="D12" s="16">
        <v>15.0</v>
      </c>
      <c r="E12" s="16">
        <f t="shared" si="4"/>
        <v>15.75</v>
      </c>
      <c r="G12" s="18">
        <v>0.15</v>
      </c>
      <c r="H12" s="15" t="s">
        <v>43</v>
      </c>
    </row>
    <row r="13">
      <c r="A13" s="19" t="s">
        <v>44</v>
      </c>
      <c r="D13" s="20"/>
      <c r="E13" s="16">
        <f>D13+D13</f>
        <v>0</v>
      </c>
    </row>
    <row r="14">
      <c r="A14" s="21" t="s">
        <v>45</v>
      </c>
      <c r="B14" s="15" t="s">
        <v>46</v>
      </c>
      <c r="C14" s="15" t="s">
        <v>47</v>
      </c>
      <c r="D14" s="16">
        <v>30.0</v>
      </c>
      <c r="E14" s="16">
        <f>D14+D14*B29</f>
        <v>36</v>
      </c>
      <c r="G14" s="3" t="s">
        <v>48</v>
      </c>
      <c r="H14" s="22">
        <f>E18*I3</f>
        <v>1365</v>
      </c>
    </row>
    <row r="15">
      <c r="A15" s="21" t="s">
        <v>49</v>
      </c>
      <c r="B15" s="14" t="s">
        <v>38</v>
      </c>
      <c r="C15" s="15" t="s">
        <v>50</v>
      </c>
      <c r="D15" s="16">
        <v>15.0</v>
      </c>
      <c r="E15" s="16">
        <f t="shared" ref="E15:E16" si="5">D15+D15*B29</f>
        <v>18</v>
      </c>
      <c r="G15" s="15" t="s">
        <v>36</v>
      </c>
      <c r="H15" s="22">
        <f>E27*G10*I5</f>
        <v>4968.409091</v>
      </c>
    </row>
    <row r="16">
      <c r="A16" s="23" t="s">
        <v>51</v>
      </c>
      <c r="B16" s="15" t="s">
        <v>34</v>
      </c>
      <c r="C16" s="15" t="s">
        <v>52</v>
      </c>
      <c r="D16" s="16">
        <v>20.0</v>
      </c>
      <c r="E16" s="16">
        <f t="shared" si="5"/>
        <v>21</v>
      </c>
      <c r="G16" s="15" t="s">
        <v>40</v>
      </c>
      <c r="H16" s="22">
        <f>E27*G10*I4</f>
        <v>3974.727273</v>
      </c>
    </row>
    <row r="17">
      <c r="A17" s="24" t="s">
        <v>53</v>
      </c>
      <c r="D17" s="20"/>
      <c r="E17" s="16">
        <f>D17+D17</f>
        <v>0</v>
      </c>
      <c r="G17" s="15" t="s">
        <v>43</v>
      </c>
      <c r="H17" s="22">
        <f>E27*G11*I6</f>
        <v>15070.84091</v>
      </c>
      <c r="J17" s="25" t="s">
        <v>54</v>
      </c>
      <c r="K17" s="26" t="s">
        <v>55</v>
      </c>
      <c r="L17" s="26" t="s">
        <v>56</v>
      </c>
      <c r="M17" s="27" t="s">
        <v>57</v>
      </c>
    </row>
    <row r="18">
      <c r="A18" s="28" t="s">
        <v>58</v>
      </c>
      <c r="B18" s="15" t="s">
        <v>59</v>
      </c>
      <c r="C18" s="14" t="s">
        <v>60</v>
      </c>
      <c r="D18" s="16">
        <v>22.0</v>
      </c>
      <c r="E18" s="16">
        <f>D18+D18*B30</f>
        <v>23.1</v>
      </c>
      <c r="G18" s="15" t="s">
        <v>61</v>
      </c>
      <c r="H18" s="22">
        <f>SUM(H14:H17)</f>
        <v>25378.97727</v>
      </c>
      <c r="J18" s="29">
        <f>H18*1.6</f>
        <v>40606.36364</v>
      </c>
      <c r="K18" s="26">
        <v>59606.36</v>
      </c>
      <c r="L18" s="26">
        <v>70335.5048</v>
      </c>
      <c r="M18" s="30">
        <f>K18-H18</f>
        <v>34227.38273</v>
      </c>
    </row>
    <row r="19">
      <c r="A19" s="28" t="s">
        <v>62</v>
      </c>
      <c r="B19" s="15" t="s">
        <v>63</v>
      </c>
      <c r="C19" s="15" t="s">
        <v>64</v>
      </c>
      <c r="D19" s="16">
        <v>10.0</v>
      </c>
      <c r="E19" s="16">
        <f>D19+D19*B30</f>
        <v>10.5</v>
      </c>
      <c r="K19" s="16"/>
    </row>
    <row r="20">
      <c r="A20" s="28" t="s">
        <v>65</v>
      </c>
      <c r="B20" s="15" t="s">
        <v>66</v>
      </c>
      <c r="C20" s="15" t="s">
        <v>67</v>
      </c>
      <c r="D20" s="16">
        <v>10.0</v>
      </c>
      <c r="E20" s="16">
        <f>D20+D20*B30</f>
        <v>10.5</v>
      </c>
    </row>
    <row r="21">
      <c r="A21" s="28" t="s">
        <v>68</v>
      </c>
      <c r="B21" s="15" t="s">
        <v>69</v>
      </c>
      <c r="C21" s="14" t="s">
        <v>70</v>
      </c>
      <c r="D21" s="16">
        <v>12.0</v>
      </c>
      <c r="E21" s="16">
        <f>D21+D21*B30</f>
        <v>12.6</v>
      </c>
      <c r="G21" s="3" t="s">
        <v>71</v>
      </c>
    </row>
    <row r="22">
      <c r="A22" s="28" t="s">
        <v>72</v>
      </c>
      <c r="B22" s="14" t="s">
        <v>38</v>
      </c>
      <c r="C22" s="14" t="s">
        <v>73</v>
      </c>
      <c r="D22" s="16">
        <v>5.0</v>
      </c>
      <c r="E22" s="16">
        <f>D22+D22*B30</f>
        <v>5.25</v>
      </c>
      <c r="G22" s="15" t="s">
        <v>48</v>
      </c>
      <c r="H22" s="31">
        <f>E18</f>
        <v>23.1</v>
      </c>
    </row>
    <row r="23">
      <c r="A23" s="28" t="s">
        <v>74</v>
      </c>
      <c r="B23" s="14" t="s">
        <v>24</v>
      </c>
      <c r="C23" s="14" t="s">
        <v>75</v>
      </c>
      <c r="D23" s="16">
        <v>5.0</v>
      </c>
      <c r="E23" s="16">
        <f>D23+D23*B30</f>
        <v>5.25</v>
      </c>
      <c r="G23" s="15" t="s">
        <v>36</v>
      </c>
      <c r="H23" s="31">
        <f>E27*G10/H5</f>
        <v>36.435</v>
      </c>
    </row>
    <row r="24">
      <c r="A24" s="28" t="s">
        <v>76</v>
      </c>
      <c r="B24" s="15" t="s">
        <v>77</v>
      </c>
      <c r="C24" s="15" t="s">
        <v>64</v>
      </c>
      <c r="D24" s="16">
        <v>15.0</v>
      </c>
      <c r="E24" s="16">
        <f>D24+D24*B30</f>
        <v>15.75</v>
      </c>
      <c r="G24" s="15" t="s">
        <v>40</v>
      </c>
      <c r="H24" s="31">
        <f>E27*G10/H4</f>
        <v>18.2175</v>
      </c>
    </row>
    <row r="25">
      <c r="A25" s="28" t="s">
        <v>78</v>
      </c>
      <c r="B25" s="14" t="s">
        <v>79</v>
      </c>
      <c r="C25" s="14" t="s">
        <v>80</v>
      </c>
      <c r="D25" s="16">
        <v>25.0</v>
      </c>
      <c r="E25" s="16">
        <f>D25+D25*B30</f>
        <v>26.25</v>
      </c>
      <c r="G25" s="15" t="s">
        <v>43</v>
      </c>
      <c r="H25" s="31">
        <f>E27*G11/H6</f>
        <v>118.41375</v>
      </c>
    </row>
    <row r="26">
      <c r="A26" s="28" t="s">
        <v>81</v>
      </c>
      <c r="B26" s="14" t="s">
        <v>82</v>
      </c>
      <c r="C26" s="14" t="s">
        <v>83</v>
      </c>
      <c r="D26" s="16">
        <v>40.0</v>
      </c>
      <c r="E26" s="16">
        <f>D26+D26*B30</f>
        <v>42</v>
      </c>
      <c r="G26" s="15" t="s">
        <v>61</v>
      </c>
      <c r="H26" s="31">
        <f>SUM(H22:H25)</f>
        <v>196.16625</v>
      </c>
      <c r="J26" s="32" t="s">
        <v>84</v>
      </c>
      <c r="L26" s="32" t="s">
        <v>85</v>
      </c>
      <c r="M26" s="32" t="s">
        <v>86</v>
      </c>
    </row>
    <row r="27">
      <c r="A27" s="33" t="s">
        <v>61</v>
      </c>
      <c r="D27" s="34">
        <f t="shared" ref="D27:E27" si="6">SUM(D4:D26)-D18</f>
        <v>332</v>
      </c>
      <c r="E27" s="34">
        <f t="shared" si="6"/>
        <v>364.35</v>
      </c>
      <c r="J27" s="35">
        <f>H26/22</f>
        <v>8.916647727</v>
      </c>
      <c r="L27" s="32">
        <f>ROUNDDOWN(J27)</f>
        <v>8</v>
      </c>
      <c r="M27" s="35">
        <f>ROUNDUP((J27-L27)*31)</f>
        <v>29</v>
      </c>
    </row>
    <row r="28">
      <c r="B28" s="2"/>
      <c r="C28" s="2"/>
      <c r="D28" s="2"/>
      <c r="E28" s="2"/>
      <c r="F28" s="2"/>
    </row>
    <row r="29">
      <c r="A29" s="15" t="s">
        <v>87</v>
      </c>
      <c r="B29" s="18">
        <v>0.2</v>
      </c>
    </row>
    <row r="30">
      <c r="A30" s="15" t="s">
        <v>88</v>
      </c>
      <c r="B30" s="18">
        <v>0.05</v>
      </c>
    </row>
    <row r="39">
      <c r="A39" s="36"/>
    </row>
    <row r="50">
      <c r="A50" s="36"/>
    </row>
  </sheetData>
  <drawing r:id="rId1"/>
</worksheet>
</file>