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wmf" ContentType="image/x-wmf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信息" sheetId="4" r:id="rId1"/>
    <sheet name="练习6.1" sheetId="1" r:id="rId2"/>
    <sheet name="练习6.2" sheetId="2" r:id="rId3"/>
    <sheet name="练习6.3" sheetId="10" r:id="rId4"/>
    <sheet name="练习6.4" sheetId="3" r:id="rId5"/>
    <sheet name="练习6.5" sheetId="5" r:id="rId6"/>
    <sheet name="练习6.6" sheetId="6" r:id="rId7"/>
    <sheet name="练习6.7" sheetId="13" r:id="rId8"/>
    <sheet name="练习6.8" sheetId="12" r:id="rId9"/>
  </sheets>
  <calcPr calcId="144525"/>
</workbook>
</file>

<file path=xl/sharedStrings.xml><?xml version="1.0" encoding="utf-8"?>
<sst xmlns="http://schemas.openxmlformats.org/spreadsheetml/2006/main" count="200">
  <si>
    <t>第六章 参数估计 在线练习</t>
  </si>
  <si>
    <t>练习题编号</t>
  </si>
  <si>
    <t>姓名</t>
  </si>
  <si>
    <t>班级</t>
  </si>
  <si>
    <t>学号（后三位）</t>
  </si>
  <si>
    <t>满分</t>
  </si>
  <si>
    <t>得分</t>
  </si>
  <si>
    <t>成绩</t>
  </si>
  <si>
    <t>李硕</t>
  </si>
  <si>
    <t>17软本2</t>
  </si>
  <si>
    <t>227</t>
  </si>
  <si>
    <t>练习6.1得分</t>
  </si>
  <si>
    <t>练习6.1总分</t>
  </si>
  <si>
    <t>注：请清空下面黄色单元格中的0，然后填写相应的答案！</t>
  </si>
  <si>
    <t>练习6.1</t>
  </si>
  <si>
    <t>设：</t>
  </si>
  <si>
    <t>，</t>
  </si>
  <si>
    <t>是</t>
  </si>
  <si>
    <t>的</t>
  </si>
  <si>
    <t>样</t>
  </si>
  <si>
    <t>本</t>
  </si>
  <si>
    <t>则</t>
  </si>
  <si>
    <t>不</t>
  </si>
  <si>
    <t>总</t>
  </si>
  <si>
    <t>体</t>
  </si>
  <si>
    <t>参</t>
  </si>
  <si>
    <t>数</t>
  </si>
  <si>
    <t>无</t>
  </si>
  <si>
    <t>偏</t>
  </si>
  <si>
    <t>估计</t>
  </si>
  <si>
    <t>量</t>
  </si>
  <si>
    <t>【</t>
  </si>
  <si>
    <t>c</t>
  </si>
  <si>
    <t>】</t>
  </si>
  <si>
    <t>．</t>
  </si>
  <si>
    <t>C</t>
  </si>
  <si>
    <t>（A</t>
  </si>
  <si>
    <t>）</t>
  </si>
  <si>
    <t>（</t>
  </si>
  <si>
    <t>B）</t>
  </si>
  <si>
    <t>（C</t>
  </si>
  <si>
    <t>D）</t>
  </si>
  <si>
    <t>练习6.2得分</t>
  </si>
  <si>
    <t>练习6.2总分</t>
  </si>
  <si>
    <t>练习6.2</t>
  </si>
  <si>
    <t xml:space="preserve">	设</t>
  </si>
  <si>
    <t>,</t>
  </si>
  <si>
    <t>下</t>
  </si>
  <si>
    <t>式</t>
  </si>
  <si>
    <t>中</t>
  </si>
  <si>
    <t>最</t>
  </si>
  <si>
    <t>有</t>
  </si>
  <si>
    <t>效</t>
  </si>
  <si>
    <t>估</t>
  </si>
  <si>
    <t>计</t>
  </si>
  <si>
    <t>练习6.3得分</t>
  </si>
  <si>
    <t>练习6.3总分</t>
  </si>
  <si>
    <t>练习6.3</t>
  </si>
  <si>
    <t>某</t>
  </si>
  <si>
    <t>工</t>
  </si>
  <si>
    <t>厂</t>
  </si>
  <si>
    <t>生</t>
  </si>
  <si>
    <t>产</t>
  </si>
  <si>
    <t>滚</t>
  </si>
  <si>
    <t>珠</t>
  </si>
  <si>
    <t>,为</t>
  </si>
  <si>
    <t>了</t>
  </si>
  <si>
    <t>解</t>
  </si>
  <si>
    <t>品</t>
  </si>
  <si>
    <t>质</t>
  </si>
  <si>
    <t>从</t>
  </si>
  <si>
    <t>日</t>
  </si>
  <si>
    <t>随</t>
  </si>
  <si>
    <t>机</t>
  </si>
  <si>
    <t>抽</t>
  </si>
  <si>
    <t>取</t>
  </si>
  <si>
    <t>个</t>
  </si>
  <si>
    <t>测</t>
  </si>
  <si>
    <t>得</t>
  </si>
  <si>
    <t>直</t>
  </si>
  <si>
    <t>径</t>
  </si>
  <si>
    <t>单</t>
  </si>
  <si>
    <t>位</t>
  </si>
  <si>
    <t>：</t>
  </si>
  <si>
    <t>mm</t>
  </si>
  <si>
    <t>如</t>
  </si>
  <si>
    <t>用</t>
  </si>
  <si>
    <t>矩</t>
  </si>
  <si>
    <t>法</t>
  </si>
  <si>
    <t>该</t>
  </si>
  <si>
    <t>平</t>
  </si>
  <si>
    <t>均</t>
  </si>
  <si>
    <t>=</t>
  </si>
  <si>
    <t>方</t>
  </si>
  <si>
    <t>差</t>
  </si>
  <si>
    <t>.</t>
  </si>
  <si>
    <t>(</t>
  </si>
  <si>
    <t>假</t>
  </si>
  <si>
    <t>设</t>
  </si>
  <si>
    <t>)</t>
  </si>
  <si>
    <t>练习6.4得分</t>
  </si>
  <si>
    <t>练习6.4总分</t>
  </si>
  <si>
    <t>练习6.4</t>
  </si>
  <si>
    <t xml:space="preserve">	总</t>
  </si>
  <si>
    <t>若</t>
  </si>
  <si>
    <t>已</t>
  </si>
  <si>
    <t>知，</t>
  </si>
  <si>
    <t>在</t>
  </si>
  <si>
    <t>置</t>
  </si>
  <si>
    <t>信</t>
  </si>
  <si>
    <t>度</t>
  </si>
  <si>
    <t>为</t>
  </si>
  <si>
    <t>区</t>
  </si>
  <si>
    <t>间</t>
  </si>
  <si>
    <t>a</t>
  </si>
  <si>
    <t>；</t>
  </si>
  <si>
    <t>未</t>
  </si>
  <si>
    <t>知</t>
  </si>
  <si>
    <t>A</t>
  </si>
  <si>
    <t>练习6.5得分</t>
  </si>
  <si>
    <t>练习6.5总分</t>
  </si>
  <si>
    <t>练习6.5</t>
  </si>
  <si>
    <t xml:space="preserve">	已</t>
  </si>
  <si>
    <t>服</t>
  </si>
  <si>
    <t>正</t>
  </si>
  <si>
    <t>态</t>
  </si>
  <si>
    <t>分</t>
  </si>
  <si>
    <t>布</t>
  </si>
  <si>
    <t>件</t>
  </si>
  <si>
    <t>进</t>
  </si>
  <si>
    <t>行</t>
  </si>
  <si>
    <t>求</t>
  </si>
  <si>
    <t>由</t>
  </si>
  <si>
    <t>容</t>
  </si>
  <si>
    <t>值</t>
  </si>
  <si>
    <t>所以</t>
  </si>
  <si>
    <t>-</t>
  </si>
  <si>
    <t>×</t>
  </si>
  <si>
    <t>+</t>
  </si>
  <si>
    <t>注意：其保留到小数点后两位！</t>
  </si>
  <si>
    <t>练习6.6得分</t>
  </si>
  <si>
    <t>练习6.6总分</t>
  </si>
  <si>
    <t>练习6.6</t>
  </si>
  <si>
    <t>校</t>
  </si>
  <si>
    <t>女</t>
  </si>
  <si>
    <t>身</t>
  </si>
  <si>
    <t>高</t>
  </si>
  <si>
    <t>今</t>
  </si>
  <si>
    <t>查</t>
  </si>
  <si>
    <t>名</t>
  </si>
  <si>
    <t>注意：最后结果保留到小数点后两位！</t>
  </si>
  <si>
    <t>练习6.7得分</t>
  </si>
  <si>
    <t>练习6.7总分</t>
  </si>
  <si>
    <t>练习6.7</t>
  </si>
  <si>
    <t>班</t>
  </si>
  <si>
    <t>调</t>
  </si>
  <si>
    <t>她</t>
  </si>
  <si>
    <t>们</t>
  </si>
  <si>
    <t>每</t>
  </si>
  <si>
    <t>星</t>
  </si>
  <si>
    <t>期</t>
  </si>
  <si>
    <t>吃</t>
  </si>
  <si>
    <t>零</t>
  </si>
  <si>
    <t>食</t>
  </si>
  <si>
    <t>花</t>
  </si>
  <si>
    <t>费</t>
  </si>
  <si>
    <t>元</t>
  </si>
  <si>
    <t>此</t>
  </si>
  <si>
    <t>所</t>
  </si>
  <si>
    <t>上</t>
  </si>
  <si>
    <t>钱</t>
  </si>
  <si>
    <t>%</t>
  </si>
  <si>
    <t>算</t>
  </si>
  <si>
    <t>标</t>
  </si>
  <si>
    <t>准</t>
  </si>
  <si>
    <t>以</t>
  </si>
  <si>
    <t>:</t>
  </si>
  <si>
    <t>练习6.8得分</t>
  </si>
  <si>
    <t>练习6.8总分</t>
  </si>
  <si>
    <t>练习6.8</t>
  </si>
  <si>
    <t>商</t>
  </si>
  <si>
    <t>店</t>
  </si>
  <si>
    <t>居</t>
  </si>
  <si>
    <t>民</t>
  </si>
  <si>
    <t>对</t>
  </si>
  <si>
    <t>种</t>
  </si>
  <si>
    <t>需</t>
  </si>
  <si>
    <t>户</t>
  </si>
  <si>
    <t>居民</t>
  </si>
  <si>
    <t>出</t>
  </si>
  <si>
    <t>月</t>
  </si>
  <si>
    <t>kg</t>
  </si>
  <si>
    <t>果</t>
  </si>
  <si>
    <t>这</t>
  </si>
  <si>
    <t>供</t>
  </si>
  <si>
    <t>应</t>
  </si>
  <si>
    <t>试</t>
  </si>
  <si>
    <t>就</t>
  </si>
  <si>
    <t>&gt;35</t>
  </si>
  <si>
    <t>一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</si>
</sst>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_ "/>
    <numFmt numFmtId="177" formatCode="0.00_ "/>
    <numFmt numFmtId="178" formatCode="0.0000_ "/>
    <numFmt numFmtId="179" formatCode="0_ "/>
    <numFmt numFmtId="180" formatCode="0.0_ "/>
  </numFmts>
  <fonts count="29">
    <font>
      <sz val="11"/>
      <color theme="1"/>
      <name val="宋体"/>
      <charset val="134"/>
      <scheme val="minor"/>
    </font>
    <font>
      <sz val="11"/>
      <color indexed="10"/>
      <name val="宋体"/>
      <charset val="134"/>
    </font>
    <font>
      <sz val="12"/>
      <name val="宋体"/>
      <charset val="134"/>
    </font>
    <font>
      <sz val="18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vertAlign val="superscript"/>
      <sz val="11"/>
      <color theme="1"/>
      <name val="宋体"/>
      <charset val="134"/>
      <scheme val="minor"/>
    </font>
    <font>
      <b/>
      <sz val="24"/>
      <color theme="1"/>
      <name val="黑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10" borderId="1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7" borderId="15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3" fillId="19" borderId="16" applyNumberFormat="0" applyAlignment="0" applyProtection="0">
      <alignment vertical="center"/>
    </xf>
    <xf numFmtId="0" fontId="28" fillId="19" borderId="13" applyNumberFormat="0" applyAlignment="0" applyProtection="0">
      <alignment vertical="center"/>
    </xf>
    <xf numFmtId="0" fontId="27" fillId="24" borderId="19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left" vertical="center"/>
      <protection locked="0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0" fillId="4" borderId="0" xfId="0" applyNumberFormat="1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179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0" fillId="3" borderId="0" xfId="0" applyFill="1" applyAlignme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178" fontId="0" fillId="4" borderId="0" xfId="0" applyNumberFormat="1" applyFill="1" applyAlignment="1">
      <alignment horizontal="center" vertical="center"/>
    </xf>
    <xf numFmtId="178" fontId="0" fillId="0" borderId="0" xfId="0" applyNumberFormat="1" applyAlignment="1">
      <alignment vertical="center"/>
    </xf>
    <xf numFmtId="177" fontId="0" fillId="4" borderId="5" xfId="0" applyNumberFormat="1" applyFill="1" applyBorder="1" applyAlignment="1">
      <alignment horizontal="center" vertical="center"/>
    </xf>
    <xf numFmtId="177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left" vertical="center"/>
    </xf>
    <xf numFmtId="180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49" fontId="0" fillId="4" borderId="9" xfId="0" applyNumberForma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wmf"/><Relationship Id="rId4" Type="http://schemas.openxmlformats.org/officeDocument/2006/relationships/image" Target="../media/image4.wmf"/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5" Type="http://schemas.openxmlformats.org/officeDocument/2006/relationships/image" Target="../media/image10.wmf"/><Relationship Id="rId4" Type="http://schemas.openxmlformats.org/officeDocument/2006/relationships/image" Target="../media/image9.wmf"/><Relationship Id="rId3" Type="http://schemas.openxmlformats.org/officeDocument/2006/relationships/image" Target="../media/image8.wmf"/><Relationship Id="rId2" Type="http://schemas.openxmlformats.org/officeDocument/2006/relationships/image" Target="../media/image7.wmf"/><Relationship Id="rId1" Type="http://schemas.openxmlformats.org/officeDocument/2006/relationships/image" Target="../media/image6.wmf"/></Relationships>
</file>

<file path=xl/drawings/_rels/vmlDrawing2.vml.rels><?xml version="1.0" encoding="UTF-8" standalone="yes"?>
<Relationships xmlns="http://schemas.openxmlformats.org/package/2006/relationships"><Relationship Id="rId6" Type="http://schemas.openxmlformats.org/officeDocument/2006/relationships/image" Target="../media/image10.wmf"/><Relationship Id="rId5" Type="http://schemas.openxmlformats.org/officeDocument/2006/relationships/image" Target="../media/image9.wmf"/><Relationship Id="rId4" Type="http://schemas.openxmlformats.org/officeDocument/2006/relationships/image" Target="../media/image8.wmf"/><Relationship Id="rId3" Type="http://schemas.openxmlformats.org/officeDocument/2006/relationships/image" Target="../media/image7.wmf"/><Relationship Id="rId2" Type="http://schemas.openxmlformats.org/officeDocument/2006/relationships/image" Target="../media/image6.wmf"/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21.wmf"/><Relationship Id="rId7" Type="http://schemas.openxmlformats.org/officeDocument/2006/relationships/image" Target="../media/image20.wmf"/><Relationship Id="rId6" Type="http://schemas.openxmlformats.org/officeDocument/2006/relationships/image" Target="../media/image19.wmf"/><Relationship Id="rId5" Type="http://schemas.openxmlformats.org/officeDocument/2006/relationships/image" Target="../media/image18.wmf"/><Relationship Id="rId4" Type="http://schemas.openxmlformats.org/officeDocument/2006/relationships/image" Target="../media/image17.wmf"/><Relationship Id="rId3" Type="http://schemas.openxmlformats.org/officeDocument/2006/relationships/image" Target="../media/image16.wmf"/><Relationship Id="rId2" Type="http://schemas.openxmlformats.org/officeDocument/2006/relationships/image" Target="../media/image15.wmf"/><Relationship Id="rId1" Type="http://schemas.openxmlformats.org/officeDocument/2006/relationships/image" Target="../media/image14.wmf"/></Relationships>
</file>

<file path=xl/drawings/_rels/vmlDrawing5.vml.rels><?xml version="1.0" encoding="UTF-8" standalone="yes"?>
<Relationships xmlns="http://schemas.openxmlformats.org/package/2006/relationships"><Relationship Id="rId9" Type="http://schemas.openxmlformats.org/officeDocument/2006/relationships/image" Target="../media/image28.wmf"/><Relationship Id="rId8" Type="http://schemas.openxmlformats.org/officeDocument/2006/relationships/image" Target="../media/image27.wmf"/><Relationship Id="rId7" Type="http://schemas.openxmlformats.org/officeDocument/2006/relationships/image" Target="../media/image26.wmf"/><Relationship Id="rId6" Type="http://schemas.openxmlformats.org/officeDocument/2006/relationships/image" Target="../media/image25.wmf"/><Relationship Id="rId5" Type="http://schemas.openxmlformats.org/officeDocument/2006/relationships/image" Target="../media/image15.wmf"/><Relationship Id="rId4" Type="http://schemas.openxmlformats.org/officeDocument/2006/relationships/image" Target="../media/image24.wmf"/><Relationship Id="rId3" Type="http://schemas.openxmlformats.org/officeDocument/2006/relationships/image" Target="../media/image23.emf"/><Relationship Id="rId2" Type="http://schemas.openxmlformats.org/officeDocument/2006/relationships/image" Target="../media/image22.wmf"/><Relationship Id="rId10" Type="http://schemas.openxmlformats.org/officeDocument/2006/relationships/image" Target="../media/image29.wmf"/><Relationship Id="rId1" Type="http://schemas.openxmlformats.org/officeDocument/2006/relationships/image" Target="../media/image4.wmf"/></Relationships>
</file>

<file path=xl/drawings/_rels/vmlDrawing6.vml.rels><?xml version="1.0" encoding="UTF-8" standalone="yes"?>
<Relationships xmlns="http://schemas.openxmlformats.org/package/2006/relationships"><Relationship Id="rId9" Type="http://schemas.openxmlformats.org/officeDocument/2006/relationships/image" Target="../media/image32.wmf"/><Relationship Id="rId8" Type="http://schemas.openxmlformats.org/officeDocument/2006/relationships/image" Target="../media/image22.wmf"/><Relationship Id="rId7" Type="http://schemas.openxmlformats.org/officeDocument/2006/relationships/image" Target="../media/image28.wmf"/><Relationship Id="rId6" Type="http://schemas.openxmlformats.org/officeDocument/2006/relationships/image" Target="../media/image27.wmf"/><Relationship Id="rId5" Type="http://schemas.openxmlformats.org/officeDocument/2006/relationships/image" Target="../media/image26.wmf"/><Relationship Id="rId4" Type="http://schemas.openxmlformats.org/officeDocument/2006/relationships/image" Target="../media/image25.wmf"/><Relationship Id="rId3" Type="http://schemas.openxmlformats.org/officeDocument/2006/relationships/image" Target="../media/image31.emf"/><Relationship Id="rId2" Type="http://schemas.openxmlformats.org/officeDocument/2006/relationships/image" Target="../media/image30.wmf"/><Relationship Id="rId12" Type="http://schemas.openxmlformats.org/officeDocument/2006/relationships/image" Target="../media/image35.emf"/><Relationship Id="rId11" Type="http://schemas.openxmlformats.org/officeDocument/2006/relationships/image" Target="../media/image34.wmf"/><Relationship Id="rId10" Type="http://schemas.openxmlformats.org/officeDocument/2006/relationships/image" Target="../media/image33.wmf"/><Relationship Id="rId1" Type="http://schemas.openxmlformats.org/officeDocument/2006/relationships/image" Target="../media/image4.wmf"/></Relationships>
</file>

<file path=xl/drawings/_rels/vmlDrawing7.vml.rels><?xml version="1.0" encoding="UTF-8" standalone="yes"?>
<Relationships xmlns="http://schemas.openxmlformats.org/package/2006/relationships"><Relationship Id="rId8" Type="http://schemas.openxmlformats.org/officeDocument/2006/relationships/image" Target="../media/image33.wmf"/><Relationship Id="rId7" Type="http://schemas.openxmlformats.org/officeDocument/2006/relationships/image" Target="../media/image32.wmf"/><Relationship Id="rId6" Type="http://schemas.openxmlformats.org/officeDocument/2006/relationships/image" Target="../media/image31.emf"/><Relationship Id="rId5" Type="http://schemas.openxmlformats.org/officeDocument/2006/relationships/image" Target="../media/image36.emf"/><Relationship Id="rId4" Type="http://schemas.openxmlformats.org/officeDocument/2006/relationships/image" Target="../media/image28.wmf"/><Relationship Id="rId3" Type="http://schemas.openxmlformats.org/officeDocument/2006/relationships/image" Target="../media/image27.wmf"/><Relationship Id="rId2" Type="http://schemas.openxmlformats.org/officeDocument/2006/relationships/image" Target="../media/image26.wmf"/><Relationship Id="rId1" Type="http://schemas.openxmlformats.org/officeDocument/2006/relationships/image" Target="../media/image25.w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31.emf"/><Relationship Id="rId7" Type="http://schemas.openxmlformats.org/officeDocument/2006/relationships/image" Target="../media/image38.emf"/><Relationship Id="rId6" Type="http://schemas.openxmlformats.org/officeDocument/2006/relationships/image" Target="../media/image28.wmf"/><Relationship Id="rId5" Type="http://schemas.openxmlformats.org/officeDocument/2006/relationships/image" Target="../media/image27.wmf"/><Relationship Id="rId4" Type="http://schemas.openxmlformats.org/officeDocument/2006/relationships/image" Target="../media/image26.wmf"/><Relationship Id="rId3" Type="http://schemas.openxmlformats.org/officeDocument/2006/relationships/image" Target="../media/image25.wmf"/><Relationship Id="rId2" Type="http://schemas.openxmlformats.org/officeDocument/2006/relationships/image" Target="../media/image29.wmf"/><Relationship Id="rId1" Type="http://schemas.openxmlformats.org/officeDocument/2006/relationships/image" Target="../media/image37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5</xdr:col>
      <xdr:colOff>9525</xdr:colOff>
      <xdr:row>6</xdr:row>
      <xdr:rowOff>47625</xdr:rowOff>
    </xdr:to>
    <xdr:pic>
      <xdr:nvPicPr>
        <xdr:cNvPr id="2" name="图片 1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497840" y="958215"/>
          <a:ext cx="756285" cy="2400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200025</xdr:colOff>
      <xdr:row>6</xdr:row>
      <xdr:rowOff>47625</xdr:rowOff>
    </xdr:to>
    <xdr:pic>
      <xdr:nvPicPr>
        <xdr:cNvPr id="3" name="图片 2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1493520" y="958215"/>
          <a:ext cx="200025" cy="2400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209550</xdr:colOff>
      <xdr:row>6</xdr:row>
      <xdr:rowOff>47625</xdr:rowOff>
    </xdr:to>
    <xdr:pic>
      <xdr:nvPicPr>
        <xdr:cNvPr id="4" name="图片 3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1991360" y="958215"/>
          <a:ext cx="209550" cy="2400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180975</xdr:colOff>
      <xdr:row>5</xdr:row>
      <xdr:rowOff>161925</xdr:rowOff>
    </xdr:to>
    <xdr:pic>
      <xdr:nvPicPr>
        <xdr:cNvPr id="5" name="图片 4"/>
        <xdr:cNvPicPr/>
      </xdr:nvPicPr>
      <xdr:blipFill>
        <a:blip r:embed="rId4" cstate="print"/>
        <a:srcRect/>
        <a:stretch>
          <a:fillRect/>
        </a:stretch>
      </xdr:blipFill>
      <xdr:spPr>
        <a:xfrm>
          <a:off x="2489200" y="958215"/>
          <a:ext cx="18097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38100</xdr:colOff>
      <xdr:row>5</xdr:row>
      <xdr:rowOff>19050</xdr:rowOff>
    </xdr:from>
    <xdr:to>
      <xdr:col>22</xdr:col>
      <xdr:colOff>190500</xdr:colOff>
      <xdr:row>6</xdr:row>
      <xdr:rowOff>0</xdr:rowOff>
    </xdr:to>
    <xdr:pic>
      <xdr:nvPicPr>
        <xdr:cNvPr id="6" name="图片 5"/>
        <xdr:cNvPicPr/>
      </xdr:nvPicPr>
      <xdr:blipFill>
        <a:blip r:embed="rId5" cstate="print"/>
        <a:srcRect/>
        <a:stretch>
          <a:fillRect/>
        </a:stretch>
      </xdr:blipFill>
      <xdr:spPr>
        <a:xfrm>
          <a:off x="5514340" y="977265"/>
          <a:ext cx="152400" cy="1733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209550</xdr:colOff>
      <xdr:row>9</xdr:row>
      <xdr:rowOff>57150</xdr:rowOff>
    </xdr:to>
    <xdr:pic>
      <xdr:nvPicPr>
        <xdr:cNvPr id="8" name="图片 7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1742440" y="1516380"/>
          <a:ext cx="209550" cy="2400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209550</xdr:colOff>
      <xdr:row>9</xdr:row>
      <xdr:rowOff>57150</xdr:rowOff>
    </xdr:to>
    <xdr:pic>
      <xdr:nvPicPr>
        <xdr:cNvPr id="9" name="图片 8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3982720" y="1516380"/>
          <a:ext cx="209550" cy="2400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209550</xdr:colOff>
      <xdr:row>11</xdr:row>
      <xdr:rowOff>57150</xdr:rowOff>
    </xdr:to>
    <xdr:pic>
      <xdr:nvPicPr>
        <xdr:cNvPr id="10" name="图片 9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3982720" y="1882140"/>
          <a:ext cx="209550" cy="2400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209550</xdr:colOff>
      <xdr:row>11</xdr:row>
      <xdr:rowOff>57150</xdr:rowOff>
    </xdr:to>
    <xdr:pic>
      <xdr:nvPicPr>
        <xdr:cNvPr id="11" name="图片 10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1742440" y="1882140"/>
          <a:ext cx="209550" cy="2400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8</xdr:row>
          <xdr:rowOff>0</xdr:rowOff>
        </xdr:from>
        <xdr:to>
          <xdr:col>4</xdr:col>
          <xdr:colOff>22860</xdr:colOff>
          <xdr:row>9</xdr:row>
          <xdr:rowOff>45720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746760" y="1516380"/>
              <a:ext cx="27178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121920</xdr:colOff>
          <xdr:row>8</xdr:row>
          <xdr:rowOff>0</xdr:rowOff>
        </xdr:from>
        <xdr:to>
          <xdr:col>12</xdr:col>
          <xdr:colOff>152400</xdr:colOff>
          <xdr:row>9</xdr:row>
          <xdr:rowOff>45720</xdr:rowOff>
        </xdr:to>
        <xdr:sp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860040" y="1516380"/>
              <a:ext cx="27940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10</xdr:row>
          <xdr:rowOff>0</xdr:rowOff>
        </xdr:from>
        <xdr:to>
          <xdr:col>4</xdr:col>
          <xdr:colOff>30480</xdr:colOff>
          <xdr:row>11</xdr:row>
          <xdr:rowOff>45720</xdr:rowOff>
        </xdr:to>
        <xdr:sp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746760" y="1882140"/>
              <a:ext cx="27940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136525</xdr:colOff>
          <xdr:row>10</xdr:row>
          <xdr:rowOff>0</xdr:rowOff>
        </xdr:from>
        <xdr:to>
          <xdr:col>12</xdr:col>
          <xdr:colOff>167640</xdr:colOff>
          <xdr:row>11</xdr:row>
          <xdr:rowOff>45720</xdr:rowOff>
        </xdr:to>
        <xdr:sp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2874645" y="1882140"/>
              <a:ext cx="280035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</xdr:row>
          <xdr:rowOff>0</xdr:rowOff>
        </xdr:from>
        <xdr:to>
          <xdr:col>6</xdr:col>
          <xdr:colOff>45720</xdr:colOff>
          <xdr:row>9</xdr:row>
          <xdr:rowOff>45720</xdr:rowOff>
        </xdr:to>
        <xdr:sp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244600" y="1516380"/>
              <a:ext cx="29464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8</xdr:row>
          <xdr:rowOff>0</xdr:rowOff>
        </xdr:from>
        <xdr:to>
          <xdr:col>15</xdr:col>
          <xdr:colOff>45720</xdr:colOff>
          <xdr:row>9</xdr:row>
          <xdr:rowOff>45720</xdr:rowOff>
        </xdr:to>
        <xdr:sp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3484880" y="1516380"/>
              <a:ext cx="29464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22860</xdr:colOff>
          <xdr:row>10</xdr:row>
          <xdr:rowOff>7620</xdr:rowOff>
        </xdr:from>
        <xdr:to>
          <xdr:col>15</xdr:col>
          <xdr:colOff>67945</xdr:colOff>
          <xdr:row>11</xdr:row>
          <xdr:rowOff>53340</xdr:rowOff>
        </xdr:to>
        <xdr:sp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3507740" y="1889760"/>
              <a:ext cx="294005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213360</xdr:colOff>
          <xdr:row>9</xdr:row>
          <xdr:rowOff>121920</xdr:rowOff>
        </xdr:from>
        <xdr:to>
          <xdr:col>6</xdr:col>
          <xdr:colOff>38100</xdr:colOff>
          <xdr:row>11</xdr:row>
          <xdr:rowOff>30480</xdr:rowOff>
        </xdr:to>
        <xdr:sp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209040" y="1821180"/>
              <a:ext cx="322580" cy="27432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8</xdr:col>
      <xdr:colOff>200025</xdr:colOff>
      <xdr:row>6</xdr:row>
      <xdr:rowOff>47625</xdr:rowOff>
    </xdr:to>
    <xdr:pic>
      <xdr:nvPicPr>
        <xdr:cNvPr id="2" name="图片 1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1991360" y="958215"/>
          <a:ext cx="200025" cy="2400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209550</xdr:colOff>
      <xdr:row>6</xdr:row>
      <xdr:rowOff>47625</xdr:rowOff>
    </xdr:to>
    <xdr:pic>
      <xdr:nvPicPr>
        <xdr:cNvPr id="3" name="图片 2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2489200" y="958215"/>
          <a:ext cx="209550" cy="2400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180975</xdr:colOff>
      <xdr:row>5</xdr:row>
      <xdr:rowOff>161925</xdr:rowOff>
    </xdr:to>
    <xdr:pic>
      <xdr:nvPicPr>
        <xdr:cNvPr id="4" name="图片 3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2987040" y="958215"/>
          <a:ext cx="18097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209550</xdr:colOff>
      <xdr:row>10</xdr:row>
      <xdr:rowOff>57150</xdr:rowOff>
    </xdr:to>
    <xdr:pic>
      <xdr:nvPicPr>
        <xdr:cNvPr id="5" name="图片 4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1991360" y="1699260"/>
          <a:ext cx="209550" cy="2400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209550</xdr:colOff>
      <xdr:row>10</xdr:row>
      <xdr:rowOff>57150</xdr:rowOff>
    </xdr:to>
    <xdr:pic>
      <xdr:nvPicPr>
        <xdr:cNvPr id="6" name="图片 5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4231640" y="1699260"/>
          <a:ext cx="209550" cy="2400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209550</xdr:colOff>
      <xdr:row>12</xdr:row>
      <xdr:rowOff>57150</xdr:rowOff>
    </xdr:to>
    <xdr:pic>
      <xdr:nvPicPr>
        <xdr:cNvPr id="7" name="图片 6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4231640" y="2065020"/>
          <a:ext cx="209550" cy="2400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209550</xdr:colOff>
      <xdr:row>12</xdr:row>
      <xdr:rowOff>57150</xdr:rowOff>
    </xdr:to>
    <xdr:pic>
      <xdr:nvPicPr>
        <xdr:cNvPr id="8" name="图片 7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1991360" y="2065020"/>
          <a:ext cx="209550" cy="2400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7</xdr:col>
          <xdr:colOff>15240</xdr:colOff>
          <xdr:row>6</xdr:row>
          <xdr:rowOff>38100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995680" y="958215"/>
              <a:ext cx="762000" cy="2305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9</xdr:row>
          <xdr:rowOff>0</xdr:rowOff>
        </xdr:from>
        <xdr:to>
          <xdr:col>5</xdr:col>
          <xdr:colOff>22860</xdr:colOff>
          <xdr:row>10</xdr:row>
          <xdr:rowOff>45720</xdr:rowOff>
        </xdr:to>
        <xdr:sp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995680" y="1699260"/>
              <a:ext cx="27178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121920</xdr:colOff>
          <xdr:row>9</xdr:row>
          <xdr:rowOff>0</xdr:rowOff>
        </xdr:from>
        <xdr:to>
          <xdr:col>13</xdr:col>
          <xdr:colOff>152400</xdr:colOff>
          <xdr:row>10</xdr:row>
          <xdr:rowOff>45720</xdr:rowOff>
        </xdr:to>
        <xdr:sp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3108960" y="1699260"/>
              <a:ext cx="27940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11</xdr:row>
          <xdr:rowOff>0</xdr:rowOff>
        </xdr:from>
        <xdr:to>
          <xdr:col>5</xdr:col>
          <xdr:colOff>30480</xdr:colOff>
          <xdr:row>12</xdr:row>
          <xdr:rowOff>45720</xdr:rowOff>
        </xdr:to>
        <xdr:sp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995680" y="2065020"/>
              <a:ext cx="27940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136525</xdr:colOff>
          <xdr:row>11</xdr:row>
          <xdr:rowOff>0</xdr:rowOff>
        </xdr:from>
        <xdr:to>
          <xdr:col>13</xdr:col>
          <xdr:colOff>167640</xdr:colOff>
          <xdr:row>12</xdr:row>
          <xdr:rowOff>45720</xdr:rowOff>
        </xdr:to>
        <xdr:sp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3123565" y="2065020"/>
              <a:ext cx="280035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9</xdr:row>
          <xdr:rowOff>0</xdr:rowOff>
        </xdr:from>
        <xdr:to>
          <xdr:col>7</xdr:col>
          <xdr:colOff>45720</xdr:colOff>
          <xdr:row>10</xdr:row>
          <xdr:rowOff>45720</xdr:rowOff>
        </xdr:to>
        <xdr:sp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1493520" y="1699260"/>
              <a:ext cx="29464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9</xdr:row>
          <xdr:rowOff>0</xdr:rowOff>
        </xdr:from>
        <xdr:to>
          <xdr:col>16</xdr:col>
          <xdr:colOff>45720</xdr:colOff>
          <xdr:row>10</xdr:row>
          <xdr:rowOff>45720</xdr:rowOff>
        </xdr:to>
        <xdr:sp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3733800" y="1699260"/>
              <a:ext cx="29464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22860</xdr:colOff>
          <xdr:row>11</xdr:row>
          <xdr:rowOff>7620</xdr:rowOff>
        </xdr:from>
        <xdr:to>
          <xdr:col>16</xdr:col>
          <xdr:colOff>67945</xdr:colOff>
          <xdr:row>12</xdr:row>
          <xdr:rowOff>53340</xdr:rowOff>
        </xdr:to>
        <xdr:sp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3756660" y="2072640"/>
              <a:ext cx="294005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213360</xdr:colOff>
          <xdr:row>10</xdr:row>
          <xdr:rowOff>121920</xdr:rowOff>
        </xdr:from>
        <xdr:to>
          <xdr:col>7</xdr:col>
          <xdr:colOff>38100</xdr:colOff>
          <xdr:row>12</xdr:row>
          <xdr:rowOff>30480</xdr:rowOff>
        </xdr:to>
        <xdr:sp>
          <xdr:nvSpPr>
            <xdr:cNvPr id="2057" name="Object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1457960" y="2004060"/>
              <a:ext cx="322580" cy="27432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248920</xdr:colOff>
      <xdr:row>12</xdr:row>
      <xdr:rowOff>19050</xdr:rowOff>
    </xdr:from>
    <xdr:to>
      <xdr:col>24</xdr:col>
      <xdr:colOff>209550</xdr:colOff>
      <xdr:row>18</xdr:row>
      <xdr:rowOff>85725</xdr:rowOff>
    </xdr:to>
    <xdr:sp>
      <xdr:nvSpPr>
        <xdr:cNvPr id="2" name="圆角矩形标注 1"/>
        <xdr:cNvSpPr/>
      </xdr:nvSpPr>
      <xdr:spPr>
        <a:xfrm>
          <a:off x="4729480" y="2266950"/>
          <a:ext cx="1454150" cy="1163955"/>
        </a:xfrm>
        <a:prstGeom prst="wedgeRoundRectCallout">
          <a:avLst>
            <a:gd name="adj1" fmla="val -208"/>
            <a:gd name="adj2" fmla="val -66850"/>
            <a:gd name="adj3" fmla="val 16667"/>
          </a:avLst>
        </a:prstGeom>
        <a:solidFill>
          <a:schemeClr val="accent6">
            <a:lumMod val="20000"/>
            <a:lumOff val="8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72000" tIns="36000" rIns="72000" bIns="36000" rtlCol="0" anchor="ctr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注意：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1</a:t>
          </a:r>
          <a:r>
            <a:rPr lang="zh-CN" altLang="en-US" sz="1100">
              <a:solidFill>
                <a:sysClr val="windowText" lastClr="000000"/>
              </a:solidFill>
            </a:rPr>
            <a:t>、求样本均值    可用</a:t>
          </a:r>
          <a:r>
            <a:rPr lang="en-US" altLang="zh-CN" sz="1100">
              <a:solidFill>
                <a:sysClr val="windowText" lastClr="000000"/>
              </a:solidFill>
            </a:rPr>
            <a:t>average(n1,n2,...);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2</a:t>
          </a:r>
          <a:r>
            <a:rPr lang="zh-CN" altLang="en-US" sz="1100">
              <a:solidFill>
                <a:sysClr val="windowText" lastClr="000000"/>
              </a:solidFill>
            </a:rPr>
            <a:t>、求样本标准差  可用</a:t>
          </a:r>
          <a:r>
            <a:rPr lang="en-US" altLang="zh-CN" sz="1100">
              <a:solidFill>
                <a:sysClr val="windowText" lastClr="000000"/>
              </a:solidFill>
            </a:rPr>
            <a:t>STDEV(n1,n2,...)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205740</xdr:colOff>
          <xdr:row>11</xdr:row>
          <xdr:rowOff>121920</xdr:rowOff>
        </xdr:from>
        <xdr:to>
          <xdr:col>15</xdr:col>
          <xdr:colOff>0</xdr:colOff>
          <xdr:row>13</xdr:row>
          <xdr:rowOff>30480</xdr:rowOff>
        </xdr:to>
        <xdr:sp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2943860" y="2186940"/>
              <a:ext cx="789940" cy="27432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10</xdr:row>
          <xdr:rowOff>15240</xdr:rowOff>
        </xdr:from>
        <xdr:to>
          <xdr:col>19</xdr:col>
          <xdr:colOff>205740</xdr:colOff>
          <xdr:row>11</xdr:row>
          <xdr:rowOff>7620</xdr:rowOff>
        </xdr:to>
        <xdr:sp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4729480" y="1897380"/>
              <a:ext cx="205740" cy="17526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167640</xdr:colOff>
          <xdr:row>10</xdr:row>
          <xdr:rowOff>106680</xdr:rowOff>
        </xdr:from>
        <xdr:to>
          <xdr:col>2</xdr:col>
          <xdr:colOff>160020</xdr:colOff>
          <xdr:row>12</xdr:row>
          <xdr:rowOff>38100</xdr:rowOff>
        </xdr:to>
        <xdr:sp>
          <xdr:nvSpPr>
            <xdr:cNvPr id="7171" name="Object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416560" y="1988820"/>
              <a:ext cx="241300" cy="29718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190500</xdr:colOff>
          <xdr:row>5</xdr:row>
          <xdr:rowOff>0</xdr:rowOff>
        </xdr:from>
        <xdr:to>
          <xdr:col>6</xdr:col>
          <xdr:colOff>38100</xdr:colOff>
          <xdr:row>6</xdr:row>
          <xdr:rowOff>38100</xdr:rowOff>
        </xdr:to>
        <xdr:sp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688340" y="958215"/>
              <a:ext cx="843280" cy="2305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5</xdr:row>
          <xdr:rowOff>0</xdr:rowOff>
        </xdr:from>
        <xdr:to>
          <xdr:col>8</xdr:col>
          <xdr:colOff>160020</xdr:colOff>
          <xdr:row>6</xdr:row>
          <xdr:rowOff>15240</xdr:rowOff>
        </xdr:to>
        <xdr:sp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91360" y="958215"/>
              <a:ext cx="160020" cy="2076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</xdr:colOff>
          <xdr:row>5</xdr:row>
          <xdr:rowOff>15240</xdr:rowOff>
        </xdr:from>
        <xdr:to>
          <xdr:col>12</xdr:col>
          <xdr:colOff>152400</xdr:colOff>
          <xdr:row>6</xdr:row>
          <xdr:rowOff>0</xdr:rowOff>
        </xdr:to>
        <xdr:sp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3017520" y="973455"/>
              <a:ext cx="121920" cy="17716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5</xdr:row>
          <xdr:rowOff>0</xdr:rowOff>
        </xdr:from>
        <xdr:to>
          <xdr:col>19</xdr:col>
          <xdr:colOff>45720</xdr:colOff>
          <xdr:row>6</xdr:row>
          <xdr:rowOff>0</xdr:rowOff>
        </xdr:to>
        <xdr:sp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4480560" y="958215"/>
              <a:ext cx="29464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6</xdr:row>
          <xdr:rowOff>0</xdr:rowOff>
        </xdr:from>
        <xdr:to>
          <xdr:col>11</xdr:col>
          <xdr:colOff>160020</xdr:colOff>
          <xdr:row>7</xdr:row>
          <xdr:rowOff>22860</xdr:rowOff>
        </xdr:to>
        <xdr:sp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2738120" y="1150620"/>
              <a:ext cx="16002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30480</xdr:colOff>
          <xdr:row>6</xdr:row>
          <xdr:rowOff>15240</xdr:rowOff>
        </xdr:from>
        <xdr:to>
          <xdr:col>16</xdr:col>
          <xdr:colOff>152400</xdr:colOff>
          <xdr:row>7</xdr:row>
          <xdr:rowOff>7620</xdr:rowOff>
        </xdr:to>
        <xdr:sp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4013200" y="1165860"/>
              <a:ext cx="121920" cy="17526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6</xdr:row>
          <xdr:rowOff>0</xdr:rowOff>
        </xdr:from>
        <xdr:to>
          <xdr:col>23</xdr:col>
          <xdr:colOff>45720</xdr:colOff>
          <xdr:row>7</xdr:row>
          <xdr:rowOff>0</xdr:rowOff>
        </xdr:to>
        <xdr:sp>
          <xdr:nvSpPr>
            <xdr:cNvPr id="3079" name="Object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5476240" y="1150620"/>
              <a:ext cx="294640" cy="1828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8</xdr:row>
          <xdr:rowOff>60960</xdr:rowOff>
        </xdr:from>
        <xdr:to>
          <xdr:col>6</xdr:col>
          <xdr:colOff>144145</xdr:colOff>
          <xdr:row>10</xdr:row>
          <xdr:rowOff>121920</xdr:rowOff>
        </xdr:to>
        <xdr:sp>
          <xdr:nvSpPr>
            <xdr:cNvPr id="3088" name="Object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995680" y="1577340"/>
              <a:ext cx="641985" cy="42672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8</xdr:row>
          <xdr:rowOff>22860</xdr:rowOff>
        </xdr:from>
        <xdr:to>
          <xdr:col>14</xdr:col>
          <xdr:colOff>136525</xdr:colOff>
          <xdr:row>10</xdr:row>
          <xdr:rowOff>83820</xdr:rowOff>
        </xdr:to>
        <xdr:sp>
          <xdr:nvSpPr>
            <xdr:cNvPr id="3089" name="Object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2987040" y="1539240"/>
              <a:ext cx="634365" cy="42672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11</xdr:row>
          <xdr:rowOff>30480</xdr:rowOff>
        </xdr:from>
        <xdr:to>
          <xdr:col>8</xdr:col>
          <xdr:colOff>7620</xdr:colOff>
          <xdr:row>13</xdr:row>
          <xdr:rowOff>114300</xdr:rowOff>
        </xdr:to>
        <xdr:sp>
          <xdr:nvSpPr>
            <xdr:cNvPr id="3090" name="Object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995680" y="2095500"/>
              <a:ext cx="1003300" cy="4495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11</xdr:row>
          <xdr:rowOff>53340</xdr:rowOff>
        </xdr:from>
        <xdr:to>
          <xdr:col>14</xdr:col>
          <xdr:colOff>45720</xdr:colOff>
          <xdr:row>13</xdr:row>
          <xdr:rowOff>91440</xdr:rowOff>
        </xdr:to>
        <xdr:sp>
          <xdr:nvSpPr>
            <xdr:cNvPr id="3091" name="Object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2987040" y="2118360"/>
              <a:ext cx="543560" cy="40386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</xdr:colOff>
          <xdr:row>5</xdr:row>
          <xdr:rowOff>22860</xdr:rowOff>
        </xdr:from>
        <xdr:to>
          <xdr:col>9</xdr:col>
          <xdr:colOff>152400</xdr:colOff>
          <xdr:row>5</xdr:row>
          <xdr:rowOff>152400</xdr:rowOff>
        </xdr:to>
        <xdr:sp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2247900" y="981075"/>
              <a:ext cx="144780" cy="1295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7</xdr:row>
          <xdr:rowOff>22860</xdr:rowOff>
        </xdr:from>
        <xdr:to>
          <xdr:col>8</xdr:col>
          <xdr:colOff>121920</xdr:colOff>
          <xdr:row>8</xdr:row>
          <xdr:rowOff>15240</xdr:rowOff>
        </xdr:to>
        <xdr:sp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1991360" y="1356360"/>
              <a:ext cx="121920" cy="17526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5</xdr:row>
          <xdr:rowOff>0</xdr:rowOff>
        </xdr:from>
        <xdr:to>
          <xdr:col>17</xdr:col>
          <xdr:colOff>106680</xdr:colOff>
          <xdr:row>6</xdr:row>
          <xdr:rowOff>15240</xdr:rowOff>
        </xdr:to>
        <xdr:sp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3982720" y="958215"/>
              <a:ext cx="355600" cy="2076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60960</xdr:colOff>
          <xdr:row>5</xdr:row>
          <xdr:rowOff>7620</xdr:rowOff>
        </xdr:from>
        <xdr:to>
          <xdr:col>20</xdr:col>
          <xdr:colOff>144145</xdr:colOff>
          <xdr:row>6</xdr:row>
          <xdr:rowOff>45720</xdr:rowOff>
        </xdr:to>
        <xdr:sp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5039360" y="965835"/>
              <a:ext cx="83185" cy="2305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9</xdr:row>
          <xdr:rowOff>0</xdr:rowOff>
        </xdr:from>
        <xdr:to>
          <xdr:col>6</xdr:col>
          <xdr:colOff>160020</xdr:colOff>
          <xdr:row>10</xdr:row>
          <xdr:rowOff>22860</xdr:rowOff>
        </xdr:to>
        <xdr:sp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1493520" y="1699260"/>
              <a:ext cx="160020" cy="2228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</xdr:row>
          <xdr:rowOff>22860</xdr:rowOff>
        </xdr:from>
        <xdr:to>
          <xdr:col>4</xdr:col>
          <xdr:colOff>190500</xdr:colOff>
          <xdr:row>11</xdr:row>
          <xdr:rowOff>0</xdr:rowOff>
        </xdr:to>
        <xdr:sp>
          <xdr:nvSpPr>
            <xdr:cNvPr id="4105" name="Object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995680" y="1922145"/>
              <a:ext cx="190500" cy="16002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10</xdr:row>
          <xdr:rowOff>0</xdr:rowOff>
        </xdr:from>
        <xdr:to>
          <xdr:col>12</xdr:col>
          <xdr:colOff>205740</xdr:colOff>
          <xdr:row>10</xdr:row>
          <xdr:rowOff>129540</xdr:rowOff>
        </xdr:to>
        <xdr:sp>
          <xdr:nvSpPr>
            <xdr:cNvPr id="4106" name="Object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2987040" y="1899285"/>
              <a:ext cx="205740" cy="1295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11</xdr:row>
          <xdr:rowOff>0</xdr:rowOff>
        </xdr:from>
        <xdr:to>
          <xdr:col>4</xdr:col>
          <xdr:colOff>136525</xdr:colOff>
          <xdr:row>12</xdr:row>
          <xdr:rowOff>7620</xdr:rowOff>
        </xdr:to>
        <xdr:sp>
          <xdr:nvSpPr>
            <xdr:cNvPr id="4107" name="Object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746760" y="2082165"/>
              <a:ext cx="385445" cy="190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11</xdr:row>
          <xdr:rowOff>38100</xdr:rowOff>
        </xdr:from>
        <xdr:to>
          <xdr:col>9</xdr:col>
          <xdr:colOff>213360</xdr:colOff>
          <xdr:row>12</xdr:row>
          <xdr:rowOff>15240</xdr:rowOff>
        </xdr:to>
        <xdr:sp>
          <xdr:nvSpPr>
            <xdr:cNvPr id="4108" name="Object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2240280" y="2120265"/>
              <a:ext cx="213360" cy="16002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12</xdr:row>
          <xdr:rowOff>7620</xdr:rowOff>
        </xdr:from>
        <xdr:to>
          <xdr:col>8</xdr:col>
          <xdr:colOff>190500</xdr:colOff>
          <xdr:row>13</xdr:row>
          <xdr:rowOff>38100</xdr:rowOff>
        </xdr:to>
        <xdr:sp>
          <xdr:nvSpPr>
            <xdr:cNvPr id="4109" name="Object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2014220" y="2272665"/>
              <a:ext cx="167640" cy="21336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8</xdr:row>
          <xdr:rowOff>0</xdr:rowOff>
        </xdr:from>
        <xdr:to>
          <xdr:col>21</xdr:col>
          <xdr:colOff>114300</xdr:colOff>
          <xdr:row>9</xdr:row>
          <xdr:rowOff>45720</xdr:rowOff>
        </xdr:to>
        <xdr:sp>
          <xdr:nvSpPr>
            <xdr:cNvPr id="4110" name="Object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3982720" y="1516380"/>
              <a:ext cx="135890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5</xdr:row>
          <xdr:rowOff>0</xdr:rowOff>
        </xdr:from>
        <xdr:to>
          <xdr:col>9</xdr:col>
          <xdr:colOff>144145</xdr:colOff>
          <xdr:row>5</xdr:row>
          <xdr:rowOff>129540</xdr:rowOff>
        </xdr:to>
        <xdr:sp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2240280" y="958215"/>
              <a:ext cx="144145" cy="1295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213360</xdr:colOff>
          <xdr:row>4</xdr:row>
          <xdr:rowOff>144145</xdr:rowOff>
        </xdr:from>
        <xdr:to>
          <xdr:col>18</xdr:col>
          <xdr:colOff>45720</xdr:colOff>
          <xdr:row>6</xdr:row>
          <xdr:rowOff>30480</xdr:rowOff>
        </xdr:to>
        <xdr:sp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3947160" y="900430"/>
              <a:ext cx="579120" cy="28067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11</xdr:row>
          <xdr:rowOff>0</xdr:rowOff>
        </xdr:from>
        <xdr:to>
          <xdr:col>6</xdr:col>
          <xdr:colOff>160020</xdr:colOff>
          <xdr:row>12</xdr:row>
          <xdr:rowOff>22860</xdr:rowOff>
        </xdr:to>
        <xdr:sp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1493520" y="2065020"/>
              <a:ext cx="16002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12</xdr:row>
          <xdr:rowOff>22860</xdr:rowOff>
        </xdr:from>
        <xdr:to>
          <xdr:col>4</xdr:col>
          <xdr:colOff>190500</xdr:colOff>
          <xdr:row>13</xdr:row>
          <xdr:rowOff>0</xdr:rowOff>
        </xdr:to>
        <xdr:sp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995680" y="2270760"/>
              <a:ext cx="190500" cy="16002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12</xdr:row>
          <xdr:rowOff>0</xdr:rowOff>
        </xdr:from>
        <xdr:to>
          <xdr:col>12</xdr:col>
          <xdr:colOff>205740</xdr:colOff>
          <xdr:row>12</xdr:row>
          <xdr:rowOff>129540</xdr:rowOff>
        </xdr:to>
        <xdr:sp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2987040" y="2247900"/>
              <a:ext cx="205740" cy="1295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13</xdr:row>
          <xdr:rowOff>0</xdr:rowOff>
        </xdr:from>
        <xdr:to>
          <xdr:col>4</xdr:col>
          <xdr:colOff>136525</xdr:colOff>
          <xdr:row>14</xdr:row>
          <xdr:rowOff>7620</xdr:rowOff>
        </xdr:to>
        <xdr:sp>
          <xdr:nvSpPr>
            <xdr:cNvPr id="5127" name="Object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746760" y="2430780"/>
              <a:ext cx="385445" cy="190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13</xdr:row>
          <xdr:rowOff>38100</xdr:rowOff>
        </xdr:from>
        <xdr:to>
          <xdr:col>9</xdr:col>
          <xdr:colOff>213360</xdr:colOff>
          <xdr:row>14</xdr:row>
          <xdr:rowOff>15240</xdr:rowOff>
        </xdr:to>
        <xdr:sp>
          <xdr:nvSpPr>
            <xdr:cNvPr id="5128" name="Object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2240280" y="2468880"/>
              <a:ext cx="213360" cy="16002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14</xdr:row>
          <xdr:rowOff>22860</xdr:rowOff>
        </xdr:from>
        <xdr:to>
          <xdr:col>8</xdr:col>
          <xdr:colOff>121920</xdr:colOff>
          <xdr:row>15</xdr:row>
          <xdr:rowOff>15240</xdr:rowOff>
        </xdr:to>
        <xdr:sp>
          <xdr:nvSpPr>
            <xdr:cNvPr id="5129" name="Object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1991360" y="2636520"/>
              <a:ext cx="121920" cy="17526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9</xdr:row>
          <xdr:rowOff>0</xdr:rowOff>
        </xdr:from>
        <xdr:to>
          <xdr:col>4</xdr:col>
          <xdr:colOff>60960</xdr:colOff>
          <xdr:row>10</xdr:row>
          <xdr:rowOff>45720</xdr:rowOff>
        </xdr:to>
        <xdr:sp>
          <xdr:nvSpPr>
            <xdr:cNvPr id="5130" name="Object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746760" y="1699260"/>
              <a:ext cx="30988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9</xdr:row>
          <xdr:rowOff>0</xdr:rowOff>
        </xdr:from>
        <xdr:to>
          <xdr:col>11</xdr:col>
          <xdr:colOff>60960</xdr:colOff>
          <xdr:row>10</xdr:row>
          <xdr:rowOff>45720</xdr:rowOff>
        </xdr:to>
        <xdr:sp>
          <xdr:nvSpPr>
            <xdr:cNvPr id="5131" name="Object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2489200" y="1699260"/>
              <a:ext cx="30988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9</xdr:row>
          <xdr:rowOff>15240</xdr:rowOff>
        </xdr:from>
        <xdr:to>
          <xdr:col>5</xdr:col>
          <xdr:colOff>175260</xdr:colOff>
          <xdr:row>10</xdr:row>
          <xdr:rowOff>38100</xdr:rowOff>
        </xdr:to>
        <xdr:sp>
          <xdr:nvSpPr>
            <xdr:cNvPr id="5132" name="Object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1244600" y="1714500"/>
              <a:ext cx="1752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9</xdr:row>
          <xdr:rowOff>15240</xdr:rowOff>
        </xdr:from>
        <xdr:to>
          <xdr:col>12</xdr:col>
          <xdr:colOff>213360</xdr:colOff>
          <xdr:row>10</xdr:row>
          <xdr:rowOff>38100</xdr:rowOff>
        </xdr:to>
        <xdr:sp>
          <xdr:nvSpPr>
            <xdr:cNvPr id="5133" name="Object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3025140" y="1714500"/>
              <a:ext cx="1752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6</xdr:row>
          <xdr:rowOff>0</xdr:rowOff>
        </xdr:from>
        <xdr:to>
          <xdr:col>17</xdr:col>
          <xdr:colOff>129540</xdr:colOff>
          <xdr:row>7</xdr:row>
          <xdr:rowOff>22860</xdr:rowOff>
        </xdr:to>
        <xdr:sp>
          <xdr:nvSpPr>
            <xdr:cNvPr id="5134" name="Object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4231640" y="1150620"/>
              <a:ext cx="12954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11</xdr:row>
          <xdr:rowOff>91440</xdr:rowOff>
        </xdr:from>
        <xdr:to>
          <xdr:col>21</xdr:col>
          <xdr:colOff>114300</xdr:colOff>
          <xdr:row>13</xdr:row>
          <xdr:rowOff>22860</xdr:rowOff>
        </xdr:to>
        <xdr:sp>
          <xdr:nvSpPr>
            <xdr:cNvPr id="5135" name="Object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4978400" y="2156460"/>
              <a:ext cx="363220" cy="2971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14</xdr:row>
          <xdr:rowOff>7620</xdr:rowOff>
        </xdr:from>
        <xdr:to>
          <xdr:col>8</xdr:col>
          <xdr:colOff>190500</xdr:colOff>
          <xdr:row>15</xdr:row>
          <xdr:rowOff>38100</xdr:rowOff>
        </xdr:to>
        <xdr:sp>
          <xdr:nvSpPr>
            <xdr:cNvPr id="5136" name="Object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2014220" y="2621280"/>
              <a:ext cx="167640" cy="21336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66675</xdr:colOff>
      <xdr:row>10</xdr:row>
      <xdr:rowOff>57150</xdr:rowOff>
    </xdr:from>
    <xdr:to>
      <xdr:col>26</xdr:col>
      <xdr:colOff>9525</xdr:colOff>
      <xdr:row>16</xdr:row>
      <xdr:rowOff>123825</xdr:rowOff>
    </xdr:to>
    <xdr:sp>
      <xdr:nvSpPr>
        <xdr:cNvPr id="2" name="圆角矩形标注 1"/>
        <xdr:cNvSpPr/>
      </xdr:nvSpPr>
      <xdr:spPr>
        <a:xfrm>
          <a:off x="5233035" y="1939290"/>
          <a:ext cx="1426845" cy="1163955"/>
        </a:xfrm>
        <a:prstGeom prst="wedgeRoundRectCallout">
          <a:avLst>
            <a:gd name="adj1" fmla="val -54970"/>
            <a:gd name="adj2" fmla="val 20106"/>
            <a:gd name="adj3" fmla="val 16667"/>
          </a:avLst>
        </a:prstGeom>
        <a:solidFill>
          <a:schemeClr val="accent6">
            <a:lumMod val="20000"/>
            <a:lumOff val="8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72000" tIns="36000" rIns="72000" bIns="36000" rtlCol="0" anchor="ctr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注意：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1</a:t>
          </a:r>
          <a:r>
            <a:rPr lang="zh-CN" altLang="en-US" sz="1100">
              <a:solidFill>
                <a:sysClr val="windowText" lastClr="000000"/>
              </a:solidFill>
            </a:rPr>
            <a:t>、求样本均值    可用</a:t>
          </a:r>
          <a:r>
            <a:rPr lang="en-US" altLang="zh-CN" sz="1100">
              <a:solidFill>
                <a:sysClr val="windowText" lastClr="000000"/>
              </a:solidFill>
            </a:rPr>
            <a:t>average(n1,n2,...);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2</a:t>
          </a:r>
          <a:r>
            <a:rPr lang="zh-CN" altLang="en-US" sz="1100">
              <a:solidFill>
                <a:sysClr val="windowText" lastClr="000000"/>
              </a:solidFill>
            </a:rPr>
            <a:t>、求样本标准差  可用</a:t>
          </a:r>
          <a:r>
            <a:rPr lang="en-US" altLang="zh-CN" sz="1100">
              <a:solidFill>
                <a:sysClr val="windowText" lastClr="000000"/>
              </a:solidFill>
            </a:rPr>
            <a:t>STDEV(n1,n2,...)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14</xdr:row>
          <xdr:rowOff>22860</xdr:rowOff>
        </xdr:from>
        <xdr:to>
          <xdr:col>6</xdr:col>
          <xdr:colOff>190500</xdr:colOff>
          <xdr:row>15</xdr:row>
          <xdr:rowOff>0</xdr:rowOff>
        </xdr:to>
        <xdr:sp>
          <xdr:nvSpPr>
            <xdr:cNvPr id="13314" name="Object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1493520" y="2636520"/>
              <a:ext cx="190500" cy="16002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14</xdr:row>
          <xdr:rowOff>0</xdr:rowOff>
        </xdr:from>
        <xdr:to>
          <xdr:col>17</xdr:col>
          <xdr:colOff>205740</xdr:colOff>
          <xdr:row>14</xdr:row>
          <xdr:rowOff>129540</xdr:rowOff>
        </xdr:to>
        <xdr:sp>
          <xdr:nvSpPr>
            <xdr:cNvPr id="13315" name="Object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4419600" y="2613660"/>
              <a:ext cx="205740" cy="1295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16</xdr:row>
          <xdr:rowOff>0</xdr:rowOff>
        </xdr:from>
        <xdr:to>
          <xdr:col>4</xdr:col>
          <xdr:colOff>136525</xdr:colOff>
          <xdr:row>17</xdr:row>
          <xdr:rowOff>7620</xdr:rowOff>
        </xdr:to>
        <xdr:sp>
          <xdr:nvSpPr>
            <xdr:cNvPr id="13316" name="Object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746760" y="2979420"/>
              <a:ext cx="385445" cy="190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16</xdr:row>
          <xdr:rowOff>38100</xdr:rowOff>
        </xdr:from>
        <xdr:to>
          <xdr:col>9</xdr:col>
          <xdr:colOff>213360</xdr:colOff>
          <xdr:row>17</xdr:row>
          <xdr:rowOff>15240</xdr:rowOff>
        </xdr:to>
        <xdr:sp>
          <xdr:nvSpPr>
            <xdr:cNvPr id="13317" name="Object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2393950" y="3017520"/>
              <a:ext cx="213360" cy="16002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</xdr:colOff>
          <xdr:row>15</xdr:row>
          <xdr:rowOff>7620</xdr:rowOff>
        </xdr:from>
        <xdr:to>
          <xdr:col>6</xdr:col>
          <xdr:colOff>121920</xdr:colOff>
          <xdr:row>16</xdr:row>
          <xdr:rowOff>53340</xdr:rowOff>
        </xdr:to>
        <xdr:sp>
          <xdr:nvSpPr>
            <xdr:cNvPr id="13319" name="Object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1252220" y="2804160"/>
              <a:ext cx="36322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15</xdr:row>
          <xdr:rowOff>0</xdr:rowOff>
        </xdr:from>
        <xdr:to>
          <xdr:col>13</xdr:col>
          <xdr:colOff>160020</xdr:colOff>
          <xdr:row>16</xdr:row>
          <xdr:rowOff>0</xdr:rowOff>
        </xdr:to>
        <xdr:sp>
          <xdr:nvSpPr>
            <xdr:cNvPr id="13321" name="Object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3389630" y="2796540"/>
              <a:ext cx="160020" cy="1828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12</xdr:row>
          <xdr:rowOff>0</xdr:rowOff>
        </xdr:from>
        <xdr:to>
          <xdr:col>3</xdr:col>
          <xdr:colOff>60960</xdr:colOff>
          <xdr:row>13</xdr:row>
          <xdr:rowOff>45720</xdr:rowOff>
        </xdr:to>
        <xdr:sp>
          <xdr:nvSpPr>
            <xdr:cNvPr id="13322" name="Object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497840" y="2247900"/>
              <a:ext cx="30988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12</xdr:row>
          <xdr:rowOff>0</xdr:rowOff>
        </xdr:from>
        <xdr:to>
          <xdr:col>10</xdr:col>
          <xdr:colOff>60960</xdr:colOff>
          <xdr:row>13</xdr:row>
          <xdr:rowOff>45720</xdr:rowOff>
        </xdr:to>
        <xdr:sp>
          <xdr:nvSpPr>
            <xdr:cNvPr id="13323" name="Object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2393950" y="2247900"/>
              <a:ext cx="30988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12</xdr:row>
          <xdr:rowOff>15240</xdr:rowOff>
        </xdr:from>
        <xdr:to>
          <xdr:col>4</xdr:col>
          <xdr:colOff>175260</xdr:colOff>
          <xdr:row>13</xdr:row>
          <xdr:rowOff>38100</xdr:rowOff>
        </xdr:to>
        <xdr:sp>
          <xdr:nvSpPr>
            <xdr:cNvPr id="13324" name="Object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995680" y="2263140"/>
              <a:ext cx="1752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12</xdr:row>
          <xdr:rowOff>15240</xdr:rowOff>
        </xdr:from>
        <xdr:to>
          <xdr:col>11</xdr:col>
          <xdr:colOff>213360</xdr:colOff>
          <xdr:row>13</xdr:row>
          <xdr:rowOff>38100</xdr:rowOff>
        </xdr:to>
        <xdr:sp>
          <xdr:nvSpPr>
            <xdr:cNvPr id="13325" name="Object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2929890" y="2263140"/>
              <a:ext cx="1752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7</xdr:row>
          <xdr:rowOff>129540</xdr:rowOff>
        </xdr:from>
        <xdr:to>
          <xdr:col>7</xdr:col>
          <xdr:colOff>91440</xdr:colOff>
          <xdr:row>9</xdr:row>
          <xdr:rowOff>0</xdr:rowOff>
        </xdr:to>
        <xdr:sp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1286510" y="1463040"/>
              <a:ext cx="513080" cy="23622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9</xdr:row>
          <xdr:rowOff>0</xdr:rowOff>
        </xdr:from>
        <xdr:to>
          <xdr:col>8</xdr:col>
          <xdr:colOff>114300</xdr:colOff>
          <xdr:row>10</xdr:row>
          <xdr:rowOff>60960</xdr:rowOff>
        </xdr:to>
        <xdr:sp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695325" y="1699260"/>
              <a:ext cx="1376045" cy="2438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11</xdr:row>
          <xdr:rowOff>22860</xdr:rowOff>
        </xdr:from>
        <xdr:to>
          <xdr:col>6</xdr:col>
          <xdr:colOff>190500</xdr:colOff>
          <xdr:row>12</xdr:row>
          <xdr:rowOff>0</xdr:rowOff>
        </xdr:to>
        <xdr:sp>
          <xdr:nvSpPr>
            <xdr:cNvPr id="8195" name="Object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>
            <a:xfrm>
              <a:off x="1459230" y="2087880"/>
              <a:ext cx="190500" cy="16002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11</xdr:row>
          <xdr:rowOff>0</xdr:rowOff>
        </xdr:from>
        <xdr:to>
          <xdr:col>15</xdr:col>
          <xdr:colOff>205740</xdr:colOff>
          <xdr:row>11</xdr:row>
          <xdr:rowOff>129540</xdr:rowOff>
        </xdr:to>
        <xdr:sp>
          <xdr:nvSpPr>
            <xdr:cNvPr id="8196" name="Object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>
            <a:xfrm>
              <a:off x="3699510" y="2065020"/>
              <a:ext cx="205740" cy="1295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12</xdr:row>
          <xdr:rowOff>0</xdr:rowOff>
        </xdr:from>
        <xdr:to>
          <xdr:col>12</xdr:col>
          <xdr:colOff>136525</xdr:colOff>
          <xdr:row>13</xdr:row>
          <xdr:rowOff>7620</xdr:rowOff>
        </xdr:to>
        <xdr:sp>
          <xdr:nvSpPr>
            <xdr:cNvPr id="8197" name="Object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>
            <a:xfrm>
              <a:off x="2703830" y="2247900"/>
              <a:ext cx="385445" cy="190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12</xdr:row>
          <xdr:rowOff>38100</xdr:rowOff>
        </xdr:from>
        <xdr:to>
          <xdr:col>17</xdr:col>
          <xdr:colOff>213360</xdr:colOff>
          <xdr:row>13</xdr:row>
          <xdr:rowOff>15240</xdr:rowOff>
        </xdr:to>
        <xdr:sp>
          <xdr:nvSpPr>
            <xdr:cNvPr id="8198" name="Object 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>
            <a:xfrm>
              <a:off x="4197350" y="2286000"/>
              <a:ext cx="213360" cy="16002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144145</xdr:colOff>
          <xdr:row>10</xdr:row>
          <xdr:rowOff>129540</xdr:rowOff>
        </xdr:from>
        <xdr:to>
          <xdr:col>23</xdr:col>
          <xdr:colOff>167640</xdr:colOff>
          <xdr:row>12</xdr:row>
          <xdr:rowOff>38100</xdr:rowOff>
        </xdr:to>
        <xdr:sp>
          <xdr:nvSpPr>
            <xdr:cNvPr id="8199" name="Object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5645785" y="2011680"/>
              <a:ext cx="272415" cy="27432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12</xdr:row>
          <xdr:rowOff>0</xdr:rowOff>
        </xdr:from>
        <xdr:to>
          <xdr:col>4</xdr:col>
          <xdr:colOff>160020</xdr:colOff>
          <xdr:row>13</xdr:row>
          <xdr:rowOff>0</xdr:rowOff>
        </xdr:to>
        <xdr:sp>
          <xdr:nvSpPr>
            <xdr:cNvPr id="8200" name="Object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944245" y="2247900"/>
              <a:ext cx="160020" cy="18288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8.w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7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6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5" Type="http://schemas.openxmlformats.org/officeDocument/2006/relationships/oleObject" Target="../embeddings/oleObject8.bin"/><Relationship Id="rId14" Type="http://schemas.openxmlformats.org/officeDocument/2006/relationships/oleObject" Target="../embeddings/oleObject7.bin"/><Relationship Id="rId13" Type="http://schemas.openxmlformats.org/officeDocument/2006/relationships/oleObject" Target="../embeddings/oleObject6.bin"/><Relationship Id="rId12" Type="http://schemas.openxmlformats.org/officeDocument/2006/relationships/image" Target="../media/image10.wmf"/><Relationship Id="rId11" Type="http://schemas.openxmlformats.org/officeDocument/2006/relationships/oleObject" Target="../embeddings/oleObject5.bin"/><Relationship Id="rId10" Type="http://schemas.openxmlformats.org/officeDocument/2006/relationships/image" Target="../media/image9.wmf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12.bin"/><Relationship Id="rId8" Type="http://schemas.openxmlformats.org/officeDocument/2006/relationships/image" Target="../media/image7.wmf"/><Relationship Id="rId7" Type="http://schemas.openxmlformats.org/officeDocument/2006/relationships/oleObject" Target="../embeddings/oleObject11.bin"/><Relationship Id="rId6" Type="http://schemas.openxmlformats.org/officeDocument/2006/relationships/image" Target="../media/image6.wmf"/><Relationship Id="rId5" Type="http://schemas.openxmlformats.org/officeDocument/2006/relationships/oleObject" Target="../embeddings/oleObject10.bin"/><Relationship Id="rId4" Type="http://schemas.openxmlformats.org/officeDocument/2006/relationships/image" Target="../media/image1.wmf"/><Relationship Id="rId3" Type="http://schemas.openxmlformats.org/officeDocument/2006/relationships/oleObject" Target="../embeddings/oleObject9.bin"/><Relationship Id="rId2" Type="http://schemas.openxmlformats.org/officeDocument/2006/relationships/vmlDrawing" Target="../drawings/vmlDrawing2.vml"/><Relationship Id="rId17" Type="http://schemas.openxmlformats.org/officeDocument/2006/relationships/oleObject" Target="../embeddings/oleObject17.bin"/><Relationship Id="rId16" Type="http://schemas.openxmlformats.org/officeDocument/2006/relationships/oleObject" Target="../embeddings/oleObject16.bin"/><Relationship Id="rId15" Type="http://schemas.openxmlformats.org/officeDocument/2006/relationships/oleObject" Target="../embeddings/oleObject15.bin"/><Relationship Id="rId14" Type="http://schemas.openxmlformats.org/officeDocument/2006/relationships/image" Target="../media/image10.wmf"/><Relationship Id="rId13" Type="http://schemas.openxmlformats.org/officeDocument/2006/relationships/oleObject" Target="../embeddings/oleObject14.bin"/><Relationship Id="rId12" Type="http://schemas.openxmlformats.org/officeDocument/2006/relationships/image" Target="../media/image9.wmf"/><Relationship Id="rId11" Type="http://schemas.openxmlformats.org/officeDocument/2006/relationships/oleObject" Target="../embeddings/oleObject13.bin"/><Relationship Id="rId10" Type="http://schemas.openxmlformats.org/officeDocument/2006/relationships/image" Target="../media/image8.wmf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7" Type="http://schemas.openxmlformats.org/officeDocument/2006/relationships/oleObject" Target="../embeddings/oleObject20.bin"/><Relationship Id="rId6" Type="http://schemas.openxmlformats.org/officeDocument/2006/relationships/image" Target="../media/image12.emf"/><Relationship Id="rId5" Type="http://schemas.openxmlformats.org/officeDocument/2006/relationships/oleObject" Target="../embeddings/oleObject19.bin"/><Relationship Id="rId4" Type="http://schemas.openxmlformats.org/officeDocument/2006/relationships/image" Target="../media/image11.emf"/><Relationship Id="rId3" Type="http://schemas.openxmlformats.org/officeDocument/2006/relationships/oleObject" Target="../embeddings/oleObject18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24.bin"/><Relationship Id="rId8" Type="http://schemas.openxmlformats.org/officeDocument/2006/relationships/image" Target="../media/image16.wmf"/><Relationship Id="rId7" Type="http://schemas.openxmlformats.org/officeDocument/2006/relationships/oleObject" Target="../embeddings/oleObject23.bin"/><Relationship Id="rId6" Type="http://schemas.openxmlformats.org/officeDocument/2006/relationships/image" Target="../media/image15.wmf"/><Relationship Id="rId5" Type="http://schemas.openxmlformats.org/officeDocument/2006/relationships/oleObject" Target="../embeddings/oleObject22.bin"/><Relationship Id="rId4" Type="http://schemas.openxmlformats.org/officeDocument/2006/relationships/image" Target="../media/image14.wmf"/><Relationship Id="rId3" Type="http://schemas.openxmlformats.org/officeDocument/2006/relationships/oleObject" Target="../embeddings/oleObject21.bin"/><Relationship Id="rId21" Type="http://schemas.openxmlformats.org/officeDocument/2006/relationships/image" Target="../media/image21.wmf"/><Relationship Id="rId20" Type="http://schemas.openxmlformats.org/officeDocument/2006/relationships/oleObject" Target="../embeddings/oleObject31.bin"/><Relationship Id="rId2" Type="http://schemas.openxmlformats.org/officeDocument/2006/relationships/vmlDrawing" Target="../drawings/vmlDrawing4.vml"/><Relationship Id="rId19" Type="http://schemas.openxmlformats.org/officeDocument/2006/relationships/image" Target="../media/image20.wmf"/><Relationship Id="rId18" Type="http://schemas.openxmlformats.org/officeDocument/2006/relationships/oleObject" Target="../embeddings/oleObject30.bin"/><Relationship Id="rId17" Type="http://schemas.openxmlformats.org/officeDocument/2006/relationships/image" Target="../media/image19.wmf"/><Relationship Id="rId16" Type="http://schemas.openxmlformats.org/officeDocument/2006/relationships/oleObject" Target="../embeddings/oleObject29.bin"/><Relationship Id="rId15" Type="http://schemas.openxmlformats.org/officeDocument/2006/relationships/image" Target="../media/image18.wmf"/><Relationship Id="rId14" Type="http://schemas.openxmlformats.org/officeDocument/2006/relationships/oleObject" Target="../embeddings/oleObject28.bin"/><Relationship Id="rId13" Type="http://schemas.openxmlformats.org/officeDocument/2006/relationships/oleObject" Target="../embeddings/oleObject27.bin"/><Relationship Id="rId12" Type="http://schemas.openxmlformats.org/officeDocument/2006/relationships/oleObject" Target="../embeddings/oleObject26.bin"/><Relationship Id="rId11" Type="http://schemas.openxmlformats.org/officeDocument/2006/relationships/oleObject" Target="../embeddings/oleObject25.bin"/><Relationship Id="rId10" Type="http://schemas.openxmlformats.org/officeDocument/2006/relationships/image" Target="../media/image17.wmf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35.bin"/><Relationship Id="rId8" Type="http://schemas.openxmlformats.org/officeDocument/2006/relationships/image" Target="../media/image23.emf"/><Relationship Id="rId7" Type="http://schemas.openxmlformats.org/officeDocument/2006/relationships/oleObject" Target="../embeddings/oleObject34.bin"/><Relationship Id="rId6" Type="http://schemas.openxmlformats.org/officeDocument/2006/relationships/image" Target="../media/image22.wmf"/><Relationship Id="rId5" Type="http://schemas.openxmlformats.org/officeDocument/2006/relationships/oleObject" Target="../embeddings/oleObject33.bin"/><Relationship Id="rId4" Type="http://schemas.openxmlformats.org/officeDocument/2006/relationships/image" Target="../media/image4.wmf"/><Relationship Id="rId3" Type="http://schemas.openxmlformats.org/officeDocument/2006/relationships/oleObject" Target="../embeddings/oleObject32.bin"/><Relationship Id="rId23" Type="http://schemas.openxmlformats.org/officeDocument/2006/relationships/image" Target="../media/image29.wmf"/><Relationship Id="rId22" Type="http://schemas.openxmlformats.org/officeDocument/2006/relationships/oleObject" Target="../embeddings/oleObject42.bin"/><Relationship Id="rId21" Type="http://schemas.openxmlformats.org/officeDocument/2006/relationships/oleObject" Target="../embeddings/oleObject41.bin"/><Relationship Id="rId20" Type="http://schemas.openxmlformats.org/officeDocument/2006/relationships/image" Target="../media/image28.wmf"/><Relationship Id="rId2" Type="http://schemas.openxmlformats.org/officeDocument/2006/relationships/vmlDrawing" Target="../drawings/vmlDrawing5.vml"/><Relationship Id="rId19" Type="http://schemas.openxmlformats.org/officeDocument/2006/relationships/oleObject" Target="../embeddings/oleObject40.bin"/><Relationship Id="rId18" Type="http://schemas.openxmlformats.org/officeDocument/2006/relationships/image" Target="../media/image27.wmf"/><Relationship Id="rId17" Type="http://schemas.openxmlformats.org/officeDocument/2006/relationships/oleObject" Target="../embeddings/oleObject39.bin"/><Relationship Id="rId16" Type="http://schemas.openxmlformats.org/officeDocument/2006/relationships/image" Target="../media/image26.wmf"/><Relationship Id="rId15" Type="http://schemas.openxmlformats.org/officeDocument/2006/relationships/oleObject" Target="../embeddings/oleObject38.bin"/><Relationship Id="rId14" Type="http://schemas.openxmlformats.org/officeDocument/2006/relationships/image" Target="../media/image25.wmf"/><Relationship Id="rId13" Type="http://schemas.openxmlformats.org/officeDocument/2006/relationships/oleObject" Target="../embeddings/oleObject37.bin"/><Relationship Id="rId12" Type="http://schemas.openxmlformats.org/officeDocument/2006/relationships/image" Target="../media/image15.wmf"/><Relationship Id="rId11" Type="http://schemas.openxmlformats.org/officeDocument/2006/relationships/oleObject" Target="../embeddings/oleObject36.bin"/><Relationship Id="rId10" Type="http://schemas.openxmlformats.org/officeDocument/2006/relationships/image" Target="../media/image24.wmf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6.bin"/><Relationship Id="rId8" Type="http://schemas.openxmlformats.org/officeDocument/2006/relationships/image" Target="../media/image31.emf"/><Relationship Id="rId7" Type="http://schemas.openxmlformats.org/officeDocument/2006/relationships/oleObject" Target="../embeddings/oleObject45.bin"/><Relationship Id="rId6" Type="http://schemas.openxmlformats.org/officeDocument/2006/relationships/image" Target="../media/image30.wmf"/><Relationship Id="rId5" Type="http://schemas.openxmlformats.org/officeDocument/2006/relationships/oleObject" Target="../embeddings/oleObject44.bin"/><Relationship Id="rId4" Type="http://schemas.openxmlformats.org/officeDocument/2006/relationships/image" Target="../media/image4.wmf"/><Relationship Id="rId3" Type="http://schemas.openxmlformats.org/officeDocument/2006/relationships/oleObject" Target="../embeddings/oleObject43.bin"/><Relationship Id="rId29" Type="http://schemas.openxmlformats.org/officeDocument/2006/relationships/oleObject" Target="../embeddings/oleObject57.bin"/><Relationship Id="rId28" Type="http://schemas.openxmlformats.org/officeDocument/2006/relationships/image" Target="../media/image35.emf"/><Relationship Id="rId27" Type="http://schemas.openxmlformats.org/officeDocument/2006/relationships/oleObject" Target="../embeddings/oleObject56.bin"/><Relationship Id="rId26" Type="http://schemas.openxmlformats.org/officeDocument/2006/relationships/image" Target="../media/image34.wmf"/><Relationship Id="rId25" Type="http://schemas.openxmlformats.org/officeDocument/2006/relationships/oleObject" Target="../embeddings/oleObject55.bin"/><Relationship Id="rId24" Type="http://schemas.openxmlformats.org/officeDocument/2006/relationships/oleObject" Target="../embeddings/oleObject54.bin"/><Relationship Id="rId23" Type="http://schemas.openxmlformats.org/officeDocument/2006/relationships/image" Target="../media/image33.wmf"/><Relationship Id="rId22" Type="http://schemas.openxmlformats.org/officeDocument/2006/relationships/oleObject" Target="../embeddings/oleObject53.bin"/><Relationship Id="rId21" Type="http://schemas.openxmlformats.org/officeDocument/2006/relationships/oleObject" Target="../embeddings/oleObject52.bin"/><Relationship Id="rId20" Type="http://schemas.openxmlformats.org/officeDocument/2006/relationships/image" Target="../media/image32.wmf"/><Relationship Id="rId2" Type="http://schemas.openxmlformats.org/officeDocument/2006/relationships/vmlDrawing" Target="../drawings/vmlDrawing6.vml"/><Relationship Id="rId19" Type="http://schemas.openxmlformats.org/officeDocument/2006/relationships/oleObject" Target="../embeddings/oleObject51.bin"/><Relationship Id="rId18" Type="http://schemas.openxmlformats.org/officeDocument/2006/relationships/image" Target="../media/image22.wmf"/><Relationship Id="rId17" Type="http://schemas.openxmlformats.org/officeDocument/2006/relationships/oleObject" Target="../embeddings/oleObject50.bin"/><Relationship Id="rId16" Type="http://schemas.openxmlformats.org/officeDocument/2006/relationships/image" Target="../media/image28.wmf"/><Relationship Id="rId15" Type="http://schemas.openxmlformats.org/officeDocument/2006/relationships/oleObject" Target="../embeddings/oleObject49.bin"/><Relationship Id="rId14" Type="http://schemas.openxmlformats.org/officeDocument/2006/relationships/image" Target="../media/image27.wmf"/><Relationship Id="rId13" Type="http://schemas.openxmlformats.org/officeDocument/2006/relationships/oleObject" Target="../embeddings/oleObject48.bin"/><Relationship Id="rId12" Type="http://schemas.openxmlformats.org/officeDocument/2006/relationships/image" Target="../media/image26.wmf"/><Relationship Id="rId11" Type="http://schemas.openxmlformats.org/officeDocument/2006/relationships/oleObject" Target="../embeddings/oleObject47.bin"/><Relationship Id="rId10" Type="http://schemas.openxmlformats.org/officeDocument/2006/relationships/image" Target="../media/image25.wmf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1.bin"/><Relationship Id="rId8" Type="http://schemas.openxmlformats.org/officeDocument/2006/relationships/image" Target="../media/image27.wmf"/><Relationship Id="rId7" Type="http://schemas.openxmlformats.org/officeDocument/2006/relationships/oleObject" Target="../embeddings/oleObject60.bin"/><Relationship Id="rId6" Type="http://schemas.openxmlformats.org/officeDocument/2006/relationships/image" Target="../media/image26.wmf"/><Relationship Id="rId5" Type="http://schemas.openxmlformats.org/officeDocument/2006/relationships/oleObject" Target="../embeddings/oleObject59.bin"/><Relationship Id="rId4" Type="http://schemas.openxmlformats.org/officeDocument/2006/relationships/image" Target="../media/image25.wmf"/><Relationship Id="rId3" Type="http://schemas.openxmlformats.org/officeDocument/2006/relationships/oleObject" Target="../embeddings/oleObject58.bin"/><Relationship Id="rId20" Type="http://schemas.openxmlformats.org/officeDocument/2006/relationships/oleObject" Target="../embeddings/oleObject67.bin"/><Relationship Id="rId2" Type="http://schemas.openxmlformats.org/officeDocument/2006/relationships/vmlDrawing" Target="../drawings/vmlDrawing7.vml"/><Relationship Id="rId19" Type="http://schemas.openxmlformats.org/officeDocument/2006/relationships/image" Target="../media/image33.wmf"/><Relationship Id="rId18" Type="http://schemas.openxmlformats.org/officeDocument/2006/relationships/oleObject" Target="../embeddings/oleObject66.bin"/><Relationship Id="rId17" Type="http://schemas.openxmlformats.org/officeDocument/2006/relationships/oleObject" Target="../embeddings/oleObject65.bin"/><Relationship Id="rId16" Type="http://schemas.openxmlformats.org/officeDocument/2006/relationships/image" Target="../media/image32.wmf"/><Relationship Id="rId15" Type="http://schemas.openxmlformats.org/officeDocument/2006/relationships/oleObject" Target="../embeddings/oleObject64.bin"/><Relationship Id="rId14" Type="http://schemas.openxmlformats.org/officeDocument/2006/relationships/image" Target="../media/image31.emf"/><Relationship Id="rId13" Type="http://schemas.openxmlformats.org/officeDocument/2006/relationships/oleObject" Target="../embeddings/oleObject63.bin"/><Relationship Id="rId12" Type="http://schemas.openxmlformats.org/officeDocument/2006/relationships/image" Target="../media/image36.emf"/><Relationship Id="rId11" Type="http://schemas.openxmlformats.org/officeDocument/2006/relationships/oleObject" Target="../embeddings/oleObject62.bin"/><Relationship Id="rId10" Type="http://schemas.openxmlformats.org/officeDocument/2006/relationships/image" Target="../media/image28.wmf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71.bin"/><Relationship Id="rId8" Type="http://schemas.openxmlformats.org/officeDocument/2006/relationships/image" Target="../media/image25.wmf"/><Relationship Id="rId7" Type="http://schemas.openxmlformats.org/officeDocument/2006/relationships/oleObject" Target="../embeddings/oleObject70.bin"/><Relationship Id="rId6" Type="http://schemas.openxmlformats.org/officeDocument/2006/relationships/image" Target="../media/image29.wmf"/><Relationship Id="rId5" Type="http://schemas.openxmlformats.org/officeDocument/2006/relationships/oleObject" Target="../embeddings/oleObject69.bin"/><Relationship Id="rId4" Type="http://schemas.openxmlformats.org/officeDocument/2006/relationships/image" Target="../media/image37.wmf"/><Relationship Id="rId3" Type="http://schemas.openxmlformats.org/officeDocument/2006/relationships/oleObject" Target="../embeddings/oleObject68.bin"/><Relationship Id="rId2" Type="http://schemas.openxmlformats.org/officeDocument/2006/relationships/vmlDrawing" Target="../drawings/vmlDrawing8.vml"/><Relationship Id="rId18" Type="http://schemas.openxmlformats.org/officeDocument/2006/relationships/image" Target="../media/image31.emf"/><Relationship Id="rId17" Type="http://schemas.openxmlformats.org/officeDocument/2006/relationships/oleObject" Target="../embeddings/oleObject75.bin"/><Relationship Id="rId16" Type="http://schemas.openxmlformats.org/officeDocument/2006/relationships/image" Target="../media/image38.emf"/><Relationship Id="rId15" Type="http://schemas.openxmlformats.org/officeDocument/2006/relationships/oleObject" Target="../embeddings/oleObject74.bin"/><Relationship Id="rId14" Type="http://schemas.openxmlformats.org/officeDocument/2006/relationships/image" Target="../media/image28.wmf"/><Relationship Id="rId13" Type="http://schemas.openxmlformats.org/officeDocument/2006/relationships/oleObject" Target="../embeddings/oleObject73.bin"/><Relationship Id="rId12" Type="http://schemas.openxmlformats.org/officeDocument/2006/relationships/image" Target="../media/image27.wmf"/><Relationship Id="rId11" Type="http://schemas.openxmlformats.org/officeDocument/2006/relationships/oleObject" Target="../embeddings/oleObject72.bin"/><Relationship Id="rId10" Type="http://schemas.openxmlformats.org/officeDocument/2006/relationships/image" Target="../media/image26.wmf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"/>
  <sheetViews>
    <sheetView tabSelected="1" workbookViewId="0">
      <selection activeCell="AM16" sqref="AM16"/>
    </sheetView>
  </sheetViews>
  <sheetFormatPr defaultColWidth="3.62962962962963" defaultRowHeight="14.4" outlineLevelRow="4"/>
  <sheetData>
    <row r="1" spans="1:20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4" spans="1:25">
      <c r="A4" s="1" t="s">
        <v>1</v>
      </c>
      <c r="B4" s="1"/>
      <c r="C4" s="1"/>
      <c r="D4" s="1"/>
      <c r="E4" s="39" t="s">
        <v>2</v>
      </c>
      <c r="F4" s="40"/>
      <c r="G4" s="40"/>
      <c r="H4" s="39" t="s">
        <v>3</v>
      </c>
      <c r="I4" s="40"/>
      <c r="J4" s="40"/>
      <c r="K4" s="40"/>
      <c r="L4" s="45"/>
      <c r="M4" s="1" t="s">
        <v>4</v>
      </c>
      <c r="N4" s="1"/>
      <c r="O4" s="1"/>
      <c r="P4" s="1"/>
      <c r="Q4" s="51" t="s">
        <v>5</v>
      </c>
      <c r="R4" s="52"/>
      <c r="S4" s="53"/>
      <c r="T4" s="51" t="s">
        <v>6</v>
      </c>
      <c r="U4" s="52"/>
      <c r="V4" s="53"/>
      <c r="W4" s="39" t="s">
        <v>7</v>
      </c>
      <c r="X4" s="40"/>
      <c r="Y4" s="45"/>
    </row>
    <row r="5" spans="1:25">
      <c r="A5" s="41">
        <v>24</v>
      </c>
      <c r="B5" s="42"/>
      <c r="C5" s="42"/>
      <c r="D5" s="43"/>
      <c r="E5" s="41" t="s">
        <v>8</v>
      </c>
      <c r="F5" s="42"/>
      <c r="G5" s="42"/>
      <c r="H5" s="44" t="s">
        <v>9</v>
      </c>
      <c r="I5" s="46"/>
      <c r="J5" s="46"/>
      <c r="K5" s="46"/>
      <c r="L5" s="47"/>
      <c r="M5" s="48" t="s">
        <v>10</v>
      </c>
      <c r="N5" s="49"/>
      <c r="O5" s="49"/>
      <c r="P5" s="50"/>
      <c r="Q5" s="41">
        <f>练习6.1!E2+练习6.2!$E$2+练习6.3!E2+练习6.4!E2+练习6.5!E2+练习6.6!E2+练习6.7!E2+练习6.8!E2</f>
        <v>68</v>
      </c>
      <c r="R5" s="42"/>
      <c r="S5" s="43"/>
      <c r="T5" s="41">
        <f>练习6.1!A2+练习6.2!$A$2+练习6.3!A2+练习6.4!A2+练习6.5!A2+练习6.6!A2+练习6.7!A2+练习6.8!A2</f>
        <v>68</v>
      </c>
      <c r="U5" s="42"/>
      <c r="V5" s="43"/>
      <c r="W5" s="54" t="str">
        <f>IF(T5/Q5&lt;0.6,"不及格",IF(T5/Q5&gt;0.85,"优秀","及格"))</f>
        <v>优秀</v>
      </c>
      <c r="X5" s="33"/>
      <c r="Y5" s="55"/>
    </row>
  </sheetData>
  <sheetProtection password="CCD4" sheet="1" objects="1" scenarios="1"/>
  <protectedRanges>
    <protectedRange sqref="E5 H5 M5" name="区域1_2" securityDescriptor=""/>
  </protectedRanges>
  <mergeCells count="15">
    <mergeCell ref="A4:D4"/>
    <mergeCell ref="E4:G4"/>
    <mergeCell ref="H4:L4"/>
    <mergeCell ref="M4:P4"/>
    <mergeCell ref="Q4:S4"/>
    <mergeCell ref="T4:V4"/>
    <mergeCell ref="W4:Y4"/>
    <mergeCell ref="A5:D5"/>
    <mergeCell ref="E5:G5"/>
    <mergeCell ref="H5:L5"/>
    <mergeCell ref="M5:P5"/>
    <mergeCell ref="Q5:S5"/>
    <mergeCell ref="T5:V5"/>
    <mergeCell ref="W5:Y5"/>
    <mergeCell ref="A1:T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1"/>
  <sheetViews>
    <sheetView workbookViewId="0">
      <selection activeCell="K18" sqref="K18"/>
    </sheetView>
  </sheetViews>
  <sheetFormatPr defaultColWidth="3.62962962962963" defaultRowHeight="14.4"/>
  <cols>
    <col min="27" max="52" width="3.62962962962963" hidden="1" customWidth="1"/>
  </cols>
  <sheetData>
    <row r="1" spans="1:18">
      <c r="A1" s="1" t="s">
        <v>11</v>
      </c>
      <c r="B1" s="1"/>
      <c r="C1" s="1"/>
      <c r="D1" s="1"/>
      <c r="E1" s="1" t="s">
        <v>12</v>
      </c>
      <c r="F1" s="1"/>
      <c r="G1" s="1"/>
      <c r="H1" s="1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8">
      <c r="A2" s="2">
        <f>IF(I7=AI7,1,0)</f>
        <v>1</v>
      </c>
      <c r="B2" s="2"/>
      <c r="C2" s="2"/>
      <c r="D2" s="2"/>
      <c r="E2" s="2">
        <v>1</v>
      </c>
      <c r="F2" s="2"/>
      <c r="G2" s="2"/>
      <c r="H2" s="2"/>
    </row>
    <row r="4" ht="16.35" spans="1:18">
      <c r="A4" s="3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1"/>
    </row>
    <row r="5" ht="15.9" spans="1:3">
      <c r="A5" s="4" t="s">
        <v>14</v>
      </c>
      <c r="B5" s="5"/>
      <c r="C5" s="6"/>
    </row>
    <row r="6" ht="15.15" spans="2:22">
      <c r="B6" t="s">
        <v>15</v>
      </c>
      <c r="F6" t="s">
        <v>16</v>
      </c>
      <c r="H6" t="s">
        <v>16</v>
      </c>
      <c r="J6" t="s">
        <v>17</v>
      </c>
      <c r="L6" t="s">
        <v>18</v>
      </c>
      <c r="M6" t="s">
        <v>19</v>
      </c>
      <c r="N6" t="s">
        <v>20</v>
      </c>
      <c r="O6" t="s">
        <v>16</v>
      </c>
      <c r="P6" t="s">
        <v>21</v>
      </c>
      <c r="Q6" t="s">
        <v>22</v>
      </c>
      <c r="R6" t="s">
        <v>17</v>
      </c>
      <c r="S6" t="s">
        <v>23</v>
      </c>
      <c r="T6" t="s">
        <v>24</v>
      </c>
      <c r="U6" t="s">
        <v>25</v>
      </c>
      <c r="V6" t="s">
        <v>26</v>
      </c>
    </row>
    <row r="7" spans="1:35">
      <c r="A7" t="s">
        <v>18</v>
      </c>
      <c r="B7" t="s">
        <v>27</v>
      </c>
      <c r="C7" t="s">
        <v>28</v>
      </c>
      <c r="D7" t="s">
        <v>29</v>
      </c>
      <c r="E7" t="s">
        <v>30</v>
      </c>
      <c r="F7" t="s">
        <v>18</v>
      </c>
      <c r="G7" t="s">
        <v>17</v>
      </c>
      <c r="H7" t="s">
        <v>31</v>
      </c>
      <c r="I7" s="10" t="s">
        <v>32</v>
      </c>
      <c r="J7" s="10"/>
      <c r="K7" t="s">
        <v>33</v>
      </c>
      <c r="L7" t="s">
        <v>34</v>
      </c>
      <c r="AI7" t="s">
        <v>35</v>
      </c>
    </row>
    <row r="9" spans="2:40">
      <c r="B9" t="s">
        <v>36</v>
      </c>
      <c r="C9" t="s">
        <v>37</v>
      </c>
      <c r="E9">
        <v>0.3</v>
      </c>
      <c r="G9">
        <v>0.7</v>
      </c>
      <c r="J9" t="s">
        <v>38</v>
      </c>
      <c r="K9" t="s">
        <v>39</v>
      </c>
      <c r="N9">
        <v>0.5</v>
      </c>
      <c r="P9">
        <v>0.5</v>
      </c>
      <c r="AE9">
        <f ca="1">RANDBETWEEN(1,3)/10</f>
        <v>0.1</v>
      </c>
      <c r="AN9">
        <f ca="1">RANDBETWEEN(4,6)/10</f>
        <v>0.6</v>
      </c>
    </row>
    <row r="11" spans="2:40">
      <c r="B11" t="s">
        <v>40</v>
      </c>
      <c r="C11" t="s">
        <v>37</v>
      </c>
      <c r="E11">
        <v>0.3</v>
      </c>
      <c r="G11">
        <v>0.4</v>
      </c>
      <c r="J11" t="s">
        <v>38</v>
      </c>
      <c r="K11" t="s">
        <v>41</v>
      </c>
      <c r="N11">
        <v>0.7</v>
      </c>
      <c r="P11">
        <v>0.3</v>
      </c>
      <c r="AE11">
        <f ca="1">RANDBETWEEN(1,5)/10</f>
        <v>0.3</v>
      </c>
      <c r="AG11">
        <f ca="1">RANDBETWEEN(1,4)/10</f>
        <v>0.1</v>
      </c>
      <c r="AN11">
        <f ca="1">RANDBETWEEN(7,9)/10</f>
        <v>0.9</v>
      </c>
    </row>
  </sheetData>
  <sheetProtection password="CCD4" sheet="1" objects="1" scenarios="1"/>
  <protectedRanges>
    <protectedRange sqref="I7" name="区域3" securityDescriptor=""/>
    <protectedRange sqref="E9 G9 N9 P9 E11 G11 N11 P11" name="区域2" securityDescriptor=""/>
    <protectedRange sqref="AA$1:AZ$1048576" name="区域1" securityDescriptor=""/>
  </protectedRanges>
  <mergeCells count="6">
    <mergeCell ref="A1:D1"/>
    <mergeCell ref="E1:H1"/>
    <mergeCell ref="A2:D2"/>
    <mergeCell ref="E2:H2"/>
    <mergeCell ref="A4:R4"/>
    <mergeCell ref="I7:J7"/>
  </mergeCells>
  <pageMargins left="0.699305555555556" right="0.699305555555556" top="0.75" bottom="0.75" header="0.3" footer="0.3"/>
  <pageSetup paperSize="9" orientation="portrait" horizontalDpi="200" verticalDpi="300"/>
  <headerFooter/>
  <drawing r:id="rId1"/>
  <legacyDrawing r:id="rId2"/>
  <oleObjects>
    <mc:AlternateContent xmlns:mc="http://schemas.openxmlformats.org/markup-compatibility/2006">
      <mc:Choice Requires="x14">
        <oleObject shapeId="1025" progId="Equation.DSMT4" r:id="rId3">
          <objectPr defaultSize="0" r:id="rId4">
            <anchor moveWithCells="1" sizeWithCells="1">
              <from>
                <xdr:col>3</xdr:col>
                <xdr:colOff>0</xdr:colOff>
                <xdr:row>8</xdr:row>
                <xdr:rowOff>0</xdr:rowOff>
              </from>
              <to>
                <xdr:col>4</xdr:col>
                <xdr:colOff>22860</xdr:colOff>
                <xdr:row>9</xdr:row>
                <xdr:rowOff>45720</xdr:rowOff>
              </to>
            </anchor>
          </objectPr>
        </oleObject>
      </mc:Choice>
      <mc:Fallback>
        <oleObject shapeId="1025" progId="Equation.DSMT4" r:id="rId3"/>
      </mc:Fallback>
    </mc:AlternateContent>
    <mc:AlternateContent xmlns:mc="http://schemas.openxmlformats.org/markup-compatibility/2006">
      <mc:Choice Requires="x14">
        <oleObject shapeId="1026" progId="Equation.DSMT4" r:id="rId5">
          <objectPr defaultSize="0" r:id="rId6">
            <anchor moveWithCells="1" sizeWithCells="1">
              <from>
                <xdr:col>11</xdr:col>
                <xdr:colOff>121920</xdr:colOff>
                <xdr:row>8</xdr:row>
                <xdr:rowOff>0</xdr:rowOff>
              </from>
              <to>
                <xdr:col>12</xdr:col>
                <xdr:colOff>152400</xdr:colOff>
                <xdr:row>9</xdr:row>
                <xdr:rowOff>45720</xdr:rowOff>
              </to>
            </anchor>
          </objectPr>
        </oleObject>
      </mc:Choice>
      <mc:Fallback>
        <oleObject shapeId="1026" progId="Equation.DSMT4" r:id="rId5"/>
      </mc:Fallback>
    </mc:AlternateContent>
    <mc:AlternateContent xmlns:mc="http://schemas.openxmlformats.org/markup-compatibility/2006">
      <mc:Choice Requires="x14">
        <oleObject shapeId="1027" progId="Equation.DSMT4" r:id="rId7">
          <objectPr defaultSize="0" r:id="rId8">
            <anchor moveWithCells="1" sizeWithCells="1">
              <from>
                <xdr:col>3</xdr:col>
                <xdr:colOff>0</xdr:colOff>
                <xdr:row>10</xdr:row>
                <xdr:rowOff>0</xdr:rowOff>
              </from>
              <to>
                <xdr:col>4</xdr:col>
                <xdr:colOff>30480</xdr:colOff>
                <xdr:row>11</xdr:row>
                <xdr:rowOff>45720</xdr:rowOff>
              </to>
            </anchor>
          </objectPr>
        </oleObject>
      </mc:Choice>
      <mc:Fallback>
        <oleObject shapeId="1027" progId="Equation.DSMT4" r:id="rId7"/>
      </mc:Fallback>
    </mc:AlternateContent>
    <mc:AlternateContent xmlns:mc="http://schemas.openxmlformats.org/markup-compatibility/2006">
      <mc:Choice Requires="x14">
        <oleObject shapeId="1028" progId="Equation.DSMT4" r:id="rId9">
          <objectPr defaultSize="0" r:id="rId10">
            <anchor moveWithCells="1" sizeWithCells="1">
              <from>
                <xdr:col>11</xdr:col>
                <xdr:colOff>136525</xdr:colOff>
                <xdr:row>10</xdr:row>
                <xdr:rowOff>0</xdr:rowOff>
              </from>
              <to>
                <xdr:col>12</xdr:col>
                <xdr:colOff>167640</xdr:colOff>
                <xdr:row>11</xdr:row>
                <xdr:rowOff>45720</xdr:rowOff>
              </to>
            </anchor>
          </objectPr>
        </oleObject>
      </mc:Choice>
      <mc:Fallback>
        <oleObject shapeId="1028" progId="Equation.DSMT4" r:id="rId9"/>
      </mc:Fallback>
    </mc:AlternateContent>
    <mc:AlternateContent xmlns:mc="http://schemas.openxmlformats.org/markup-compatibility/2006">
      <mc:Choice Requires="x14">
        <oleObject shapeId="1029" progId="Equation.DSMT4" r:id="rId11">
          <objectPr defaultSize="0" r:id="rId12">
            <anchor moveWithCells="1" sizeWithCells="1">
              <from>
                <xdr:col>5</xdr:col>
                <xdr:colOff>0</xdr:colOff>
                <xdr:row>8</xdr:row>
                <xdr:rowOff>0</xdr:rowOff>
              </from>
              <to>
                <xdr:col>6</xdr:col>
                <xdr:colOff>45720</xdr:colOff>
                <xdr:row>9</xdr:row>
                <xdr:rowOff>45720</xdr:rowOff>
              </to>
            </anchor>
          </objectPr>
        </oleObject>
      </mc:Choice>
      <mc:Fallback>
        <oleObject shapeId="1029" progId="Equation.DSMT4" r:id="rId11"/>
      </mc:Fallback>
    </mc:AlternateContent>
    <mc:AlternateContent xmlns:mc="http://schemas.openxmlformats.org/markup-compatibility/2006">
      <mc:Choice Requires="x14">
        <oleObject shapeId="1030" progId="Equation.DSMT4" r:id="rId13">
          <objectPr defaultSize="0" r:id="rId12">
            <anchor moveWithCells="1" sizeWithCells="1">
              <from>
                <xdr:col>14</xdr:col>
                <xdr:colOff>0</xdr:colOff>
                <xdr:row>8</xdr:row>
                <xdr:rowOff>0</xdr:rowOff>
              </from>
              <to>
                <xdr:col>15</xdr:col>
                <xdr:colOff>45720</xdr:colOff>
                <xdr:row>9</xdr:row>
                <xdr:rowOff>45720</xdr:rowOff>
              </to>
            </anchor>
          </objectPr>
        </oleObject>
      </mc:Choice>
      <mc:Fallback>
        <oleObject shapeId="1030" progId="Equation.DSMT4" r:id="rId13"/>
      </mc:Fallback>
    </mc:AlternateContent>
    <mc:AlternateContent xmlns:mc="http://schemas.openxmlformats.org/markup-compatibility/2006">
      <mc:Choice Requires="x14">
        <oleObject shapeId="1031" progId="Equation.DSMT4" r:id="rId14">
          <objectPr defaultSize="0" r:id="rId12">
            <anchor moveWithCells="1" sizeWithCells="1">
              <from>
                <xdr:col>14</xdr:col>
                <xdr:colOff>22860</xdr:colOff>
                <xdr:row>10</xdr:row>
                <xdr:rowOff>7620</xdr:rowOff>
              </from>
              <to>
                <xdr:col>15</xdr:col>
                <xdr:colOff>67945</xdr:colOff>
                <xdr:row>11</xdr:row>
                <xdr:rowOff>53340</xdr:rowOff>
              </to>
            </anchor>
          </objectPr>
        </oleObject>
      </mc:Choice>
      <mc:Fallback>
        <oleObject shapeId="1031" progId="Equation.DSMT4" r:id="rId14"/>
      </mc:Fallback>
    </mc:AlternateContent>
    <mc:AlternateContent xmlns:mc="http://schemas.openxmlformats.org/markup-compatibility/2006">
      <mc:Choice Requires="x14">
        <oleObject shapeId="1032" progId="Equation.DSMT4" r:id="rId15">
          <objectPr defaultSize="0" r:id="rId12">
            <anchor moveWithCells="1" sizeWithCells="1">
              <from>
                <xdr:col>4</xdr:col>
                <xdr:colOff>213360</xdr:colOff>
                <xdr:row>9</xdr:row>
                <xdr:rowOff>121920</xdr:rowOff>
              </from>
              <to>
                <xdr:col>6</xdr:col>
                <xdr:colOff>38100</xdr:colOff>
                <xdr:row>11</xdr:row>
                <xdr:rowOff>30480</xdr:rowOff>
              </to>
            </anchor>
          </objectPr>
        </oleObject>
      </mc:Choice>
      <mc:Fallback>
        <oleObject shapeId="1032" progId="Equation.DSMT4" r:id="rId1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2"/>
  <sheetViews>
    <sheetView workbookViewId="0">
      <selection activeCell="O8" sqref="O8"/>
    </sheetView>
  </sheetViews>
  <sheetFormatPr defaultColWidth="3.62962962962963" defaultRowHeight="14.4"/>
  <cols>
    <col min="27" max="52" width="3.62962962962963" hidden="1" customWidth="1"/>
  </cols>
  <sheetData>
    <row r="1" spans="1:18">
      <c r="A1" s="1" t="s">
        <v>42</v>
      </c>
      <c r="B1" s="1"/>
      <c r="C1" s="1"/>
      <c r="D1" s="1"/>
      <c r="E1" s="1" t="s">
        <v>43</v>
      </c>
      <c r="F1" s="1"/>
      <c r="G1" s="1"/>
      <c r="H1" s="1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8">
      <c r="A2" s="2">
        <f>IF(O7=AO7,1,0)</f>
        <v>1</v>
      </c>
      <c r="B2" s="2"/>
      <c r="C2" s="2"/>
      <c r="D2" s="2"/>
      <c r="E2" s="2">
        <v>1</v>
      </c>
      <c r="F2" s="2"/>
      <c r="G2" s="2"/>
      <c r="H2" s="2"/>
    </row>
    <row r="4" ht="16.35" spans="1:18">
      <c r="A4" s="3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1"/>
    </row>
    <row r="5" ht="15.9" spans="1:3">
      <c r="A5" s="4" t="s">
        <v>44</v>
      </c>
      <c r="B5" s="5"/>
      <c r="C5" s="6"/>
    </row>
    <row r="6" ht="15.15" spans="2:23">
      <c r="B6" t="s">
        <v>45</v>
      </c>
      <c r="C6" t="s">
        <v>23</v>
      </c>
      <c r="D6" t="s">
        <v>24</v>
      </c>
      <c r="H6" t="s">
        <v>46</v>
      </c>
      <c r="J6" t="s">
        <v>46</v>
      </c>
      <c r="L6" t="s">
        <v>17</v>
      </c>
      <c r="N6" t="s">
        <v>18</v>
      </c>
      <c r="O6" t="s">
        <v>19</v>
      </c>
      <c r="P6" t="s">
        <v>20</v>
      </c>
      <c r="Q6" t="s">
        <v>16</v>
      </c>
      <c r="R6" t="s">
        <v>21</v>
      </c>
      <c r="S6" t="s">
        <v>21</v>
      </c>
      <c r="T6" t="s">
        <v>47</v>
      </c>
      <c r="U6" t="s">
        <v>48</v>
      </c>
      <c r="V6" t="s">
        <v>49</v>
      </c>
      <c r="W6" t="s">
        <v>17</v>
      </c>
    </row>
    <row r="7" spans="1:41">
      <c r="A7" t="s">
        <v>23</v>
      </c>
      <c r="B7" t="s">
        <v>24</v>
      </c>
      <c r="C7" t="s">
        <v>25</v>
      </c>
      <c r="D7" t="s">
        <v>26</v>
      </c>
      <c r="E7" t="s">
        <v>18</v>
      </c>
      <c r="F7" t="s">
        <v>50</v>
      </c>
      <c r="G7" t="s">
        <v>51</v>
      </c>
      <c r="H7" t="s">
        <v>52</v>
      </c>
      <c r="I7" t="s">
        <v>53</v>
      </c>
      <c r="J7" t="s">
        <v>54</v>
      </c>
      <c r="K7" t="s">
        <v>30</v>
      </c>
      <c r="L7" t="s">
        <v>18</v>
      </c>
      <c r="M7" t="s">
        <v>17</v>
      </c>
      <c r="N7" t="s">
        <v>31</v>
      </c>
      <c r="O7" s="10" t="s">
        <v>32</v>
      </c>
      <c r="P7" s="10"/>
      <c r="Q7" t="s">
        <v>33</v>
      </c>
      <c r="R7" t="s">
        <v>34</v>
      </c>
      <c r="AO7" t="s">
        <v>35</v>
      </c>
    </row>
    <row r="10" spans="3:41">
      <c r="C10" t="s">
        <v>36</v>
      </c>
      <c r="D10" t="s">
        <v>37</v>
      </c>
      <c r="F10">
        <v>0.2</v>
      </c>
      <c r="H10">
        <v>0.8</v>
      </c>
      <c r="K10" t="s">
        <v>38</v>
      </c>
      <c r="L10" t="s">
        <v>39</v>
      </c>
      <c r="O10">
        <v>0.4</v>
      </c>
      <c r="Q10">
        <v>0.6</v>
      </c>
      <c r="AF10">
        <f ca="1">RANDBETWEEN(1,2)/10</f>
        <v>0.1</v>
      </c>
      <c r="AO10">
        <f ca="1">RANDBETWEEN(3,4)/10</f>
        <v>0.4</v>
      </c>
    </row>
    <row r="12" spans="3:41">
      <c r="C12" t="s">
        <v>40</v>
      </c>
      <c r="D12" t="s">
        <v>37</v>
      </c>
      <c r="F12">
        <v>0.5</v>
      </c>
      <c r="H12">
        <v>0.5</v>
      </c>
      <c r="K12" t="s">
        <v>38</v>
      </c>
      <c r="L12" t="s">
        <v>41</v>
      </c>
      <c r="O12">
        <v>0.9</v>
      </c>
      <c r="Q12">
        <v>0.1</v>
      </c>
      <c r="AF12">
        <v>0.5</v>
      </c>
      <c r="AO12">
        <f ca="1">RANDBETWEEN(6,9)/10</f>
        <v>0.8</v>
      </c>
    </row>
  </sheetData>
  <sheetProtection password="CCD4" sheet="1" objects="1" scenarios="1"/>
  <protectedRanges>
    <protectedRange sqref="O7" name="区域3" securityDescriptor=""/>
    <protectedRange sqref="F10 H10 O10 Q10 F12 H12 O12 Q12" name="区域2" securityDescriptor=""/>
    <protectedRange sqref="AA$1:AZ$1048576" name="区域1" securityDescriptor=""/>
  </protectedRanges>
  <mergeCells count="6">
    <mergeCell ref="A1:D1"/>
    <mergeCell ref="E1:H1"/>
    <mergeCell ref="A2:D2"/>
    <mergeCell ref="E2:H2"/>
    <mergeCell ref="A4:R4"/>
    <mergeCell ref="O7:P7"/>
  </mergeCells>
  <pageMargins left="0.699305555555556" right="0.699305555555556" top="0.75" bottom="0.75" header="0.3" footer="0.3"/>
  <pageSetup paperSize="9" orientation="portrait" horizontalDpi="200" verticalDpi="300"/>
  <headerFooter/>
  <drawing r:id="rId1"/>
  <legacyDrawing r:id="rId2"/>
  <oleObjects>
    <mc:AlternateContent xmlns:mc="http://schemas.openxmlformats.org/markup-compatibility/2006">
      <mc:Choice Requires="x14">
        <oleObject shapeId="2049" progId="Equation.DSMT4" r:id="rId3">
          <objectPr defaultSize="0" r:id="rId4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7</xdr:col>
                <xdr:colOff>15240</xdr:colOff>
                <xdr:row>6</xdr:row>
                <xdr:rowOff>38100</xdr:rowOff>
              </to>
            </anchor>
          </objectPr>
        </oleObject>
      </mc:Choice>
      <mc:Fallback>
        <oleObject shapeId="2049" progId="Equation.DSMT4" r:id="rId3"/>
      </mc:Fallback>
    </mc:AlternateContent>
    <mc:AlternateContent xmlns:mc="http://schemas.openxmlformats.org/markup-compatibility/2006">
      <mc:Choice Requires="x14">
        <oleObject shapeId="2050" progId="Equation.DSMT4" r:id="rId5">
          <objectPr defaultSize="0" r:id="rId6">
            <anchor moveWithCells="1" sizeWithCells="1">
              <from>
                <xdr:col>4</xdr:col>
                <xdr:colOff>0</xdr:colOff>
                <xdr:row>9</xdr:row>
                <xdr:rowOff>0</xdr:rowOff>
              </from>
              <to>
                <xdr:col>5</xdr:col>
                <xdr:colOff>22860</xdr:colOff>
                <xdr:row>10</xdr:row>
                <xdr:rowOff>45720</xdr:rowOff>
              </to>
            </anchor>
          </objectPr>
        </oleObject>
      </mc:Choice>
      <mc:Fallback>
        <oleObject shapeId="2050" progId="Equation.DSMT4" r:id="rId5"/>
      </mc:Fallback>
    </mc:AlternateContent>
    <mc:AlternateContent xmlns:mc="http://schemas.openxmlformats.org/markup-compatibility/2006">
      <mc:Choice Requires="x14">
        <oleObject shapeId="2051" progId="Equation.DSMT4" r:id="rId7">
          <objectPr defaultSize="0" r:id="rId8">
            <anchor moveWithCells="1" sizeWithCells="1">
              <from>
                <xdr:col>12</xdr:col>
                <xdr:colOff>121920</xdr:colOff>
                <xdr:row>9</xdr:row>
                <xdr:rowOff>0</xdr:rowOff>
              </from>
              <to>
                <xdr:col>13</xdr:col>
                <xdr:colOff>152400</xdr:colOff>
                <xdr:row>10</xdr:row>
                <xdr:rowOff>45720</xdr:rowOff>
              </to>
            </anchor>
          </objectPr>
        </oleObject>
      </mc:Choice>
      <mc:Fallback>
        <oleObject shapeId="2051" progId="Equation.DSMT4" r:id="rId7"/>
      </mc:Fallback>
    </mc:AlternateContent>
    <mc:AlternateContent xmlns:mc="http://schemas.openxmlformats.org/markup-compatibility/2006">
      <mc:Choice Requires="x14">
        <oleObject shapeId="2052" progId="Equation.DSMT4" r:id="rId9">
          <objectPr defaultSize="0" r:id="rId10">
            <anchor moveWithCells="1" sizeWithCells="1">
              <from>
                <xdr:col>4</xdr:col>
                <xdr:colOff>0</xdr:colOff>
                <xdr:row>11</xdr:row>
                <xdr:rowOff>0</xdr:rowOff>
              </from>
              <to>
                <xdr:col>5</xdr:col>
                <xdr:colOff>30480</xdr:colOff>
                <xdr:row>12</xdr:row>
                <xdr:rowOff>45720</xdr:rowOff>
              </to>
            </anchor>
          </objectPr>
        </oleObject>
      </mc:Choice>
      <mc:Fallback>
        <oleObject shapeId="2052" progId="Equation.DSMT4" r:id="rId9"/>
      </mc:Fallback>
    </mc:AlternateContent>
    <mc:AlternateContent xmlns:mc="http://schemas.openxmlformats.org/markup-compatibility/2006">
      <mc:Choice Requires="x14">
        <oleObject shapeId="2053" progId="Equation.DSMT4" r:id="rId11">
          <objectPr defaultSize="0" r:id="rId12">
            <anchor moveWithCells="1" sizeWithCells="1">
              <from>
                <xdr:col>12</xdr:col>
                <xdr:colOff>136525</xdr:colOff>
                <xdr:row>11</xdr:row>
                <xdr:rowOff>0</xdr:rowOff>
              </from>
              <to>
                <xdr:col>13</xdr:col>
                <xdr:colOff>167640</xdr:colOff>
                <xdr:row>12</xdr:row>
                <xdr:rowOff>45720</xdr:rowOff>
              </to>
            </anchor>
          </objectPr>
        </oleObject>
      </mc:Choice>
      <mc:Fallback>
        <oleObject shapeId="2053" progId="Equation.DSMT4" r:id="rId11"/>
      </mc:Fallback>
    </mc:AlternateContent>
    <mc:AlternateContent xmlns:mc="http://schemas.openxmlformats.org/markup-compatibility/2006">
      <mc:Choice Requires="x14">
        <oleObject shapeId="2054" progId="Equation.DSMT4" r:id="rId13">
          <objectPr defaultSize="0" r:id="rId14">
            <anchor moveWithCells="1" sizeWithCells="1">
              <from>
                <xdr:col>6</xdr:col>
                <xdr:colOff>0</xdr:colOff>
                <xdr:row>9</xdr:row>
                <xdr:rowOff>0</xdr:rowOff>
              </from>
              <to>
                <xdr:col>7</xdr:col>
                <xdr:colOff>45720</xdr:colOff>
                <xdr:row>10</xdr:row>
                <xdr:rowOff>45720</xdr:rowOff>
              </to>
            </anchor>
          </objectPr>
        </oleObject>
      </mc:Choice>
      <mc:Fallback>
        <oleObject shapeId="2054" progId="Equation.DSMT4" r:id="rId13"/>
      </mc:Fallback>
    </mc:AlternateContent>
    <mc:AlternateContent xmlns:mc="http://schemas.openxmlformats.org/markup-compatibility/2006">
      <mc:Choice Requires="x14">
        <oleObject shapeId="2055" progId="Equation.DSMT4" r:id="rId15">
          <objectPr defaultSize="0" r:id="rId14">
            <anchor moveWithCells="1" sizeWithCells="1">
              <from>
                <xdr:col>15</xdr:col>
                <xdr:colOff>0</xdr:colOff>
                <xdr:row>9</xdr:row>
                <xdr:rowOff>0</xdr:rowOff>
              </from>
              <to>
                <xdr:col>16</xdr:col>
                <xdr:colOff>45720</xdr:colOff>
                <xdr:row>10</xdr:row>
                <xdr:rowOff>45720</xdr:rowOff>
              </to>
            </anchor>
          </objectPr>
        </oleObject>
      </mc:Choice>
      <mc:Fallback>
        <oleObject shapeId="2055" progId="Equation.DSMT4" r:id="rId15"/>
      </mc:Fallback>
    </mc:AlternateContent>
    <mc:AlternateContent xmlns:mc="http://schemas.openxmlformats.org/markup-compatibility/2006">
      <mc:Choice Requires="x14">
        <oleObject shapeId="2056" progId="Equation.DSMT4" r:id="rId16">
          <objectPr defaultSize="0" r:id="rId14">
            <anchor moveWithCells="1" sizeWithCells="1">
              <from>
                <xdr:col>15</xdr:col>
                <xdr:colOff>22860</xdr:colOff>
                <xdr:row>11</xdr:row>
                <xdr:rowOff>7620</xdr:rowOff>
              </from>
              <to>
                <xdr:col>16</xdr:col>
                <xdr:colOff>67945</xdr:colOff>
                <xdr:row>12</xdr:row>
                <xdr:rowOff>53340</xdr:rowOff>
              </to>
            </anchor>
          </objectPr>
        </oleObject>
      </mc:Choice>
      <mc:Fallback>
        <oleObject shapeId="2056" progId="Equation.DSMT4" r:id="rId16"/>
      </mc:Fallback>
    </mc:AlternateContent>
    <mc:AlternateContent xmlns:mc="http://schemas.openxmlformats.org/markup-compatibility/2006">
      <mc:Choice Requires="x14">
        <oleObject shapeId="2057" progId="Equation.DSMT4" r:id="rId17">
          <objectPr defaultSize="0" r:id="rId14">
            <anchor moveWithCells="1" sizeWithCells="1">
              <from>
                <xdr:col>5</xdr:col>
                <xdr:colOff>213360</xdr:colOff>
                <xdr:row>10</xdr:row>
                <xdr:rowOff>121920</xdr:rowOff>
              </from>
              <to>
                <xdr:col>7</xdr:col>
                <xdr:colOff>38100</xdr:colOff>
                <xdr:row>12</xdr:row>
                <xdr:rowOff>30480</xdr:rowOff>
              </to>
            </anchor>
          </objectPr>
        </oleObject>
      </mc:Choice>
      <mc:Fallback>
        <oleObject shapeId="2057" progId="Equation.DSMT4" r:id="rId1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3"/>
  <sheetViews>
    <sheetView workbookViewId="0">
      <selection activeCell="L19" sqref="L19"/>
    </sheetView>
  </sheetViews>
  <sheetFormatPr defaultColWidth="3.62962962962963" defaultRowHeight="14.4"/>
  <cols>
    <col min="27" max="27" width="3.62962962962963" hidden="1" customWidth="1"/>
    <col min="28" max="28" width="6.25" hidden="1" customWidth="1"/>
    <col min="29" max="29" width="3.62962962962963" hidden="1" customWidth="1"/>
    <col min="30" max="30" width="3.75" hidden="1" customWidth="1"/>
    <col min="31" max="31" width="7.37962962962963" hidden="1" customWidth="1"/>
    <col min="32" max="32" width="3.75" hidden="1" customWidth="1"/>
    <col min="33" max="33" width="3.62962962962963" hidden="1" customWidth="1"/>
    <col min="34" max="34" width="5" hidden="1" customWidth="1"/>
    <col min="35" max="35" width="3.62962962962963" hidden="1" customWidth="1"/>
    <col min="36" max="36" width="4" hidden="1" customWidth="1"/>
    <col min="37" max="37" width="5.12962962962963" hidden="1" customWidth="1"/>
    <col min="38" max="38" width="4.12962962962963" hidden="1" customWidth="1"/>
    <col min="39" max="39" width="2.5" hidden="1" customWidth="1"/>
    <col min="40" max="40" width="4.62962962962963" hidden="1" customWidth="1"/>
    <col min="41" max="42" width="3.62962962962963" hidden="1" customWidth="1"/>
    <col min="43" max="43" width="5.62962962962963" hidden="1" customWidth="1"/>
    <col min="44" max="47" width="3.62962962962963" hidden="1" customWidth="1"/>
    <col min="48" max="48" width="6.62962962962963" hidden="1" customWidth="1"/>
    <col min="49" max="52" width="3.62962962962963" hidden="1" customWidth="1"/>
  </cols>
  <sheetData>
    <row r="1" spans="1:27">
      <c r="A1" s="1" t="s">
        <v>55</v>
      </c>
      <c r="B1" s="1"/>
      <c r="C1" s="1"/>
      <c r="D1" s="1"/>
      <c r="E1" s="1" t="s">
        <v>56</v>
      </c>
      <c r="F1" s="1"/>
      <c r="G1" s="1"/>
      <c r="H1" s="1"/>
      <c r="I1" s="17"/>
      <c r="J1" s="17"/>
      <c r="K1" s="17"/>
      <c r="L1" s="17"/>
      <c r="M1" s="17"/>
      <c r="N1" s="17"/>
      <c r="O1" s="17"/>
      <c r="P1" s="17"/>
      <c r="Q1" s="17"/>
      <c r="R1" s="17"/>
      <c r="AA1">
        <f>IF(ABS(V11-AV11)&lt;0.1,1,0)</f>
        <v>1</v>
      </c>
    </row>
    <row r="2" spans="1:27">
      <c r="A2" s="2">
        <f>SUM(AA1:AA2)</f>
        <v>2</v>
      </c>
      <c r="B2" s="2"/>
      <c r="C2" s="2"/>
      <c r="D2" s="2"/>
      <c r="E2" s="2">
        <v>2</v>
      </c>
      <c r="F2" s="2"/>
      <c r="G2" s="2"/>
      <c r="H2" s="2"/>
      <c r="AA2">
        <f>IF(ABS(E12-AE12)&lt;0.1,1,0)</f>
        <v>1</v>
      </c>
    </row>
    <row r="4" ht="16.35" spans="1:18">
      <c r="A4" s="3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1"/>
    </row>
    <row r="5" ht="15.9" spans="1:3">
      <c r="A5" s="4" t="s">
        <v>57</v>
      </c>
      <c r="B5" s="5"/>
      <c r="C5" s="6"/>
    </row>
    <row r="6" ht="15.15" spans="2:21"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t="s">
        <v>64</v>
      </c>
      <c r="I6" t="s">
        <v>65</v>
      </c>
      <c r="J6" t="s">
        <v>66</v>
      </c>
      <c r="K6" t="s">
        <v>66</v>
      </c>
      <c r="L6" t="s">
        <v>67</v>
      </c>
      <c r="M6" t="s">
        <v>61</v>
      </c>
      <c r="N6" t="s">
        <v>62</v>
      </c>
      <c r="O6" t="s">
        <v>18</v>
      </c>
      <c r="P6" t="s">
        <v>63</v>
      </c>
      <c r="Q6" t="s">
        <v>64</v>
      </c>
      <c r="R6" t="s">
        <v>18</v>
      </c>
      <c r="S6" t="s">
        <v>68</v>
      </c>
      <c r="T6" t="s">
        <v>69</v>
      </c>
      <c r="U6" t="s">
        <v>46</v>
      </c>
    </row>
    <row r="7" spans="1:26">
      <c r="A7" t="s">
        <v>70</v>
      </c>
      <c r="B7" t="s">
        <v>58</v>
      </c>
      <c r="C7" t="s">
        <v>71</v>
      </c>
      <c r="D7" t="s">
        <v>61</v>
      </c>
      <c r="E7" t="s">
        <v>62</v>
      </c>
      <c r="F7" t="s">
        <v>18</v>
      </c>
      <c r="G7" t="s">
        <v>62</v>
      </c>
      <c r="H7" t="s">
        <v>68</v>
      </c>
      <c r="I7" t="s">
        <v>49</v>
      </c>
      <c r="J7" t="s">
        <v>72</v>
      </c>
      <c r="K7" t="s">
        <v>73</v>
      </c>
      <c r="L7" t="s">
        <v>74</v>
      </c>
      <c r="M7" t="s">
        <v>75</v>
      </c>
      <c r="N7" s="9">
        <v>9</v>
      </c>
      <c r="O7" t="s">
        <v>76</v>
      </c>
      <c r="P7" t="s">
        <v>46</v>
      </c>
      <c r="Q7" t="s">
        <v>77</v>
      </c>
      <c r="R7" t="s">
        <v>78</v>
      </c>
      <c r="S7" t="s">
        <v>79</v>
      </c>
      <c r="T7" t="s">
        <v>80</v>
      </c>
      <c r="U7" t="s">
        <v>38</v>
      </c>
      <c r="V7" t="s">
        <v>81</v>
      </c>
      <c r="W7" t="s">
        <v>82</v>
      </c>
      <c r="X7" t="s">
        <v>83</v>
      </c>
      <c r="Y7" t="s">
        <v>84</v>
      </c>
      <c r="Z7" t="s">
        <v>37</v>
      </c>
    </row>
    <row r="8" spans="1:3">
      <c r="A8" t="s">
        <v>85</v>
      </c>
      <c r="B8" t="s">
        <v>47</v>
      </c>
      <c r="C8" t="s">
        <v>83</v>
      </c>
    </row>
    <row r="9" spans="2:43">
      <c r="B9" s="9">
        <v>10.1</v>
      </c>
      <c r="C9" s="9"/>
      <c r="D9" t="s">
        <v>46</v>
      </c>
      <c r="E9" s="9">
        <v>9.7</v>
      </c>
      <c r="F9" s="9"/>
      <c r="G9" t="s">
        <v>46</v>
      </c>
      <c r="H9" s="9">
        <v>10.3</v>
      </c>
      <c r="I9" s="9"/>
      <c r="J9" t="s">
        <v>46</v>
      </c>
      <c r="K9" s="9">
        <v>10.3</v>
      </c>
      <c r="L9" s="9"/>
      <c r="M9" t="s">
        <v>46</v>
      </c>
      <c r="N9" s="9">
        <v>10.5</v>
      </c>
      <c r="O9" s="9"/>
      <c r="P9" t="s">
        <v>46</v>
      </c>
      <c r="Q9" s="9">
        <v>10</v>
      </c>
      <c r="R9" s="9"/>
      <c r="S9" t="s">
        <v>46</v>
      </c>
      <c r="AB9">
        <f ca="1">RANDBETWEEN(95,105)/10</f>
        <v>10.3</v>
      </c>
      <c r="AE9">
        <f ca="1">RANDBETWEEN(95,105)/10</f>
        <v>10.5</v>
      </c>
      <c r="AH9">
        <f ca="1">RANDBETWEEN(95,105)/10</f>
        <v>10</v>
      </c>
      <c r="AK9">
        <f ca="1">RANDBETWEEN(95,105)/10</f>
        <v>10.5</v>
      </c>
      <c r="AN9">
        <f ca="1">RANDBETWEEN(95,105)/10</f>
        <v>9.7</v>
      </c>
      <c r="AQ9">
        <f ca="1">RANDBETWEEN(95,105)/10</f>
        <v>10.2</v>
      </c>
    </row>
    <row r="10" spans="2:34">
      <c r="B10" s="9">
        <v>10.3</v>
      </c>
      <c r="C10" s="9"/>
      <c r="D10" t="s">
        <v>46</v>
      </c>
      <c r="E10" s="9">
        <v>10.5</v>
      </c>
      <c r="F10" s="9"/>
      <c r="G10" t="s">
        <v>46</v>
      </c>
      <c r="H10" s="9">
        <v>9.6</v>
      </c>
      <c r="I10" s="9"/>
      <c r="AB10">
        <f ca="1">RANDBETWEEN(95,105)/10</f>
        <v>10</v>
      </c>
      <c r="AE10">
        <f ca="1">RANDBETWEEN(95,105)/10</f>
        <v>10.1</v>
      </c>
      <c r="AH10">
        <f ca="1">RANDBETWEEN(95,105)/10</f>
        <v>10.5</v>
      </c>
    </row>
    <row r="11" spans="1:48">
      <c r="A11" t="s">
        <v>86</v>
      </c>
      <c r="B11" t="s">
        <v>87</v>
      </c>
      <c r="C11" t="s">
        <v>53</v>
      </c>
      <c r="D11" t="s">
        <v>54</v>
      </c>
      <c r="E11" t="s">
        <v>88</v>
      </c>
      <c r="F11" t="s">
        <v>53</v>
      </c>
      <c r="G11" t="s">
        <v>54</v>
      </c>
      <c r="H11" t="s">
        <v>89</v>
      </c>
      <c r="I11" t="s">
        <v>71</v>
      </c>
      <c r="J11" t="s">
        <v>61</v>
      </c>
      <c r="K11" t="s">
        <v>62</v>
      </c>
      <c r="L11" t="s">
        <v>18</v>
      </c>
      <c r="M11" t="s">
        <v>63</v>
      </c>
      <c r="N11" t="s">
        <v>64</v>
      </c>
      <c r="O11" t="s">
        <v>18</v>
      </c>
      <c r="P11" t="s">
        <v>90</v>
      </c>
      <c r="Q11" t="s">
        <v>91</v>
      </c>
      <c r="R11" t="s">
        <v>79</v>
      </c>
      <c r="S11" t="s">
        <v>80</v>
      </c>
      <c r="U11" t="s">
        <v>92</v>
      </c>
      <c r="V11" s="13">
        <f>AVERAGE(B9:R9,B10:I10)</f>
        <v>10.1444444444444</v>
      </c>
      <c r="W11" s="13"/>
      <c r="X11" s="13"/>
      <c r="Y11" t="s">
        <v>46</v>
      </c>
      <c r="AV11" s="30">
        <f>AVERAGE(B9:S10)</f>
        <v>10.1444444444444</v>
      </c>
    </row>
    <row r="12" spans="1:31">
      <c r="A12" t="s">
        <v>93</v>
      </c>
      <c r="B12" t="s">
        <v>94</v>
      </c>
      <c r="D12" t="s">
        <v>92</v>
      </c>
      <c r="E12" s="13">
        <f>STDEV(B9:R9,B10:I10)</f>
        <v>0.324465372232197</v>
      </c>
      <c r="F12" s="13"/>
      <c r="G12" s="13"/>
      <c r="H12" t="s">
        <v>95</v>
      </c>
      <c r="AE12" s="30">
        <f>STDEV(B9:R10)</f>
        <v>0.324465372232197</v>
      </c>
    </row>
    <row r="13" spans="2:16">
      <c r="B13" t="s">
        <v>96</v>
      </c>
      <c r="C13" t="s">
        <v>97</v>
      </c>
      <c r="D13" t="s">
        <v>98</v>
      </c>
      <c r="E13" t="s">
        <v>61</v>
      </c>
      <c r="F13" t="s">
        <v>62</v>
      </c>
      <c r="G13" t="s">
        <v>18</v>
      </c>
      <c r="H13" t="s">
        <v>63</v>
      </c>
      <c r="I13" t="s">
        <v>64</v>
      </c>
      <c r="J13" t="s">
        <v>18</v>
      </c>
      <c r="K13" t="s">
        <v>79</v>
      </c>
      <c r="L13" t="s">
        <v>80</v>
      </c>
      <c r="P13" s="9" t="s">
        <v>99</v>
      </c>
    </row>
  </sheetData>
  <sheetProtection password="CCD4" sheet="1" objects="1" scenarios="1"/>
  <protectedRanges>
    <protectedRange sqref="V11 E12" name="区域3" securityDescriptor=""/>
    <protectedRange sqref="B9 E9 H9 K9 N9 Q9 B10 E10 H10" name="区域2" securityDescriptor=""/>
    <protectedRange sqref="AA$1:AZ$1048576" name="区域1" securityDescriptor=""/>
  </protectedRanges>
  <mergeCells count="16">
    <mergeCell ref="A1:D1"/>
    <mergeCell ref="E1:H1"/>
    <mergeCell ref="A2:D2"/>
    <mergeCell ref="E2:H2"/>
    <mergeCell ref="A4:R4"/>
    <mergeCell ref="B9:C9"/>
    <mergeCell ref="E9:F9"/>
    <mergeCell ref="H9:I9"/>
    <mergeCell ref="K9:L9"/>
    <mergeCell ref="N9:O9"/>
    <mergeCell ref="Q9:R9"/>
    <mergeCell ref="B10:C10"/>
    <mergeCell ref="E10:F10"/>
    <mergeCell ref="H10:I10"/>
    <mergeCell ref="V11:X11"/>
    <mergeCell ref="E12:G12"/>
  </mergeCells>
  <pageMargins left="0.699305555555556" right="0.699305555555556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7169" progId="Equation.DSMT4" r:id="rId3">
          <objectPr defaultSize="0" r:id="rId4">
            <anchor moveWithCells="1" sizeWithCells="1">
              <from>
                <xdr:col>11</xdr:col>
                <xdr:colOff>205740</xdr:colOff>
                <xdr:row>11</xdr:row>
                <xdr:rowOff>121920</xdr:rowOff>
              </from>
              <to>
                <xdr:col>15</xdr:col>
                <xdr:colOff>0</xdr:colOff>
                <xdr:row>13</xdr:row>
                <xdr:rowOff>30480</xdr:rowOff>
              </to>
            </anchor>
          </objectPr>
        </oleObject>
      </mc:Choice>
      <mc:Fallback>
        <oleObject shapeId="7169" progId="Equation.DSMT4" r:id="rId3"/>
      </mc:Fallback>
    </mc:AlternateContent>
    <mc:AlternateContent xmlns:mc="http://schemas.openxmlformats.org/markup-compatibility/2006">
      <mc:Choice Requires="x14">
        <oleObject shapeId="7170" progId="Equation.DSMT4" r:id="rId5">
          <objectPr defaultSize="0" r:id="rId6">
            <anchor moveWithCells="1" sizeWithCells="1">
              <from>
                <xdr:col>19</xdr:col>
                <xdr:colOff>0</xdr:colOff>
                <xdr:row>10</xdr:row>
                <xdr:rowOff>15240</xdr:rowOff>
              </from>
              <to>
                <xdr:col>19</xdr:col>
                <xdr:colOff>205740</xdr:colOff>
                <xdr:row>11</xdr:row>
                <xdr:rowOff>7620</xdr:rowOff>
              </to>
            </anchor>
          </objectPr>
        </oleObject>
      </mc:Choice>
      <mc:Fallback>
        <oleObject shapeId="7170" progId="Equation.DSMT4" r:id="rId5"/>
      </mc:Fallback>
    </mc:AlternateContent>
    <mc:AlternateContent xmlns:mc="http://schemas.openxmlformats.org/markup-compatibility/2006">
      <mc:Choice Requires="x14">
        <oleObject shapeId="7171" progId="Equation.DSMT4" r:id="rId7">
          <objectPr defaultSize="0" r:id="rId8">
            <anchor moveWithCells="1" sizeWithCells="1">
              <from>
                <xdr:col>1</xdr:col>
                <xdr:colOff>167640</xdr:colOff>
                <xdr:row>10</xdr:row>
                <xdr:rowOff>106680</xdr:rowOff>
              </from>
              <to>
                <xdr:col>2</xdr:col>
                <xdr:colOff>160020</xdr:colOff>
                <xdr:row>12</xdr:row>
                <xdr:rowOff>38100</xdr:rowOff>
              </to>
            </anchor>
          </objectPr>
        </oleObject>
      </mc:Choice>
      <mc:Fallback>
        <oleObject shapeId="7171" progId="Equation.DSMT4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3"/>
  <sheetViews>
    <sheetView workbookViewId="0">
      <selection activeCell="H9" sqref="H9"/>
    </sheetView>
  </sheetViews>
  <sheetFormatPr defaultColWidth="3.62962962962963" defaultRowHeight="14.4"/>
  <cols>
    <col min="27" max="52" width="3.62962962962963" hidden="1" customWidth="1"/>
  </cols>
  <sheetData>
    <row r="1" spans="1:27">
      <c r="A1" s="1" t="s">
        <v>100</v>
      </c>
      <c r="B1" s="1"/>
      <c r="C1" s="1"/>
      <c r="D1" s="1"/>
      <c r="E1" s="1" t="s">
        <v>101</v>
      </c>
      <c r="F1" s="1"/>
      <c r="G1" s="1"/>
      <c r="H1" s="1"/>
      <c r="I1" s="17"/>
      <c r="J1" s="17"/>
      <c r="K1" s="17"/>
      <c r="L1" s="17"/>
      <c r="M1" s="17"/>
      <c r="N1" s="17"/>
      <c r="O1" s="17"/>
      <c r="P1" s="17"/>
      <c r="Q1" s="17"/>
      <c r="R1" s="17"/>
      <c r="AA1">
        <f>IF(G7=AG7,1,0)</f>
        <v>1</v>
      </c>
    </row>
    <row r="2" spans="1:28">
      <c r="A2" s="2">
        <f>SUM(AA1:AB2)</f>
        <v>2</v>
      </c>
      <c r="B2" s="2"/>
      <c r="C2" s="2"/>
      <c r="D2" s="2"/>
      <c r="E2" s="2">
        <v>2</v>
      </c>
      <c r="F2" s="2"/>
      <c r="G2" s="2"/>
      <c r="H2" s="2"/>
      <c r="AB2">
        <f>IF(H8=AH8,1,0)</f>
        <v>1</v>
      </c>
    </row>
    <row r="4" ht="16.35" spans="1:18">
      <c r="A4" s="3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1"/>
    </row>
    <row r="5" ht="15.9" spans="1:3">
      <c r="A5" s="4" t="s">
        <v>102</v>
      </c>
      <c r="B5" s="5"/>
      <c r="C5" s="6"/>
    </row>
    <row r="6" ht="15.15" spans="2:35">
      <c r="B6" t="s">
        <v>103</v>
      </c>
      <c r="C6" t="s">
        <v>24</v>
      </c>
      <c r="G6" t="s">
        <v>16</v>
      </c>
      <c r="H6" t="s">
        <v>104</v>
      </c>
      <c r="J6" t="s">
        <v>105</v>
      </c>
      <c r="K6" t="s">
        <v>106</v>
      </c>
      <c r="L6" t="s">
        <v>21</v>
      </c>
      <c r="N6" t="s">
        <v>107</v>
      </c>
      <c r="O6" t="s">
        <v>108</v>
      </c>
      <c r="P6" t="s">
        <v>109</v>
      </c>
      <c r="Q6" t="s">
        <v>110</v>
      </c>
      <c r="R6" t="s">
        <v>111</v>
      </c>
      <c r="T6" t="s">
        <v>47</v>
      </c>
      <c r="U6" t="s">
        <v>18</v>
      </c>
      <c r="AI6" t="s">
        <v>6</v>
      </c>
    </row>
    <row r="7" spans="1:35">
      <c r="A7" t="s">
        <v>108</v>
      </c>
      <c r="B7" t="s">
        <v>109</v>
      </c>
      <c r="C7" t="s">
        <v>112</v>
      </c>
      <c r="D7" t="s">
        <v>113</v>
      </c>
      <c r="E7" t="s">
        <v>111</v>
      </c>
      <c r="F7" t="s">
        <v>31</v>
      </c>
      <c r="G7" s="10" t="s">
        <v>114</v>
      </c>
      <c r="H7" s="10"/>
      <c r="I7" t="s">
        <v>33</v>
      </c>
      <c r="J7" t="s">
        <v>115</v>
      </c>
      <c r="K7" t="s">
        <v>104</v>
      </c>
      <c r="M7" t="s">
        <v>116</v>
      </c>
      <c r="N7" t="s">
        <v>117</v>
      </c>
      <c r="O7" t="s">
        <v>16</v>
      </c>
      <c r="P7" t="s">
        <v>21</v>
      </c>
      <c r="R7" t="s">
        <v>107</v>
      </c>
      <c r="S7" t="s">
        <v>108</v>
      </c>
      <c r="T7" t="s">
        <v>109</v>
      </c>
      <c r="U7" t="s">
        <v>110</v>
      </c>
      <c r="V7" t="s">
        <v>111</v>
      </c>
      <c r="X7" t="s">
        <v>47</v>
      </c>
      <c r="AG7" t="s">
        <v>118</v>
      </c>
      <c r="AI7">
        <f>IF(AG7=G7,0.5,0)</f>
        <v>0.5</v>
      </c>
    </row>
    <row r="8" spans="1:35">
      <c r="A8" t="s">
        <v>18</v>
      </c>
      <c r="B8" t="s">
        <v>108</v>
      </c>
      <c r="C8" t="s">
        <v>109</v>
      </c>
      <c r="D8" t="s">
        <v>112</v>
      </c>
      <c r="E8" t="s">
        <v>113</v>
      </c>
      <c r="F8" t="s">
        <v>111</v>
      </c>
      <c r="G8" t="s">
        <v>31</v>
      </c>
      <c r="H8" s="10" t="s">
        <v>32</v>
      </c>
      <c r="I8" s="10"/>
      <c r="J8" t="s">
        <v>33</v>
      </c>
      <c r="K8" t="s">
        <v>34</v>
      </c>
      <c r="AH8" t="s">
        <v>35</v>
      </c>
      <c r="AI8">
        <f>IF(H8=AH8,0.5,0)</f>
        <v>0.5</v>
      </c>
    </row>
    <row r="10" spans="3:12">
      <c r="C10" t="s">
        <v>36</v>
      </c>
      <c r="D10" t="s">
        <v>37</v>
      </c>
      <c r="K10" t="s">
        <v>38</v>
      </c>
      <c r="L10" t="s">
        <v>39</v>
      </c>
    </row>
    <row r="13" spans="3:12">
      <c r="C13" t="s">
        <v>40</v>
      </c>
      <c r="D13" t="s">
        <v>37</v>
      </c>
      <c r="K13" t="s">
        <v>38</v>
      </c>
      <c r="L13" t="s">
        <v>41</v>
      </c>
    </row>
  </sheetData>
  <sheetProtection password="CCD4" sheet="1" objects="1" scenarios="1"/>
  <protectedRanges>
    <protectedRange sqref="G7 H8" name="区域2" securityDescriptor=""/>
    <protectedRange sqref="AA$1:AZ$1048576" name="区域1" securityDescriptor=""/>
  </protectedRanges>
  <mergeCells count="7">
    <mergeCell ref="A1:D1"/>
    <mergeCell ref="E1:H1"/>
    <mergeCell ref="A2:D2"/>
    <mergeCell ref="E2:H2"/>
    <mergeCell ref="A4:R4"/>
    <mergeCell ref="G7:H7"/>
    <mergeCell ref="H8:I8"/>
  </mergeCells>
  <pageMargins left="0.699305555555556" right="0.699305555555556" top="0.75" bottom="0.75" header="0.3" footer="0.3"/>
  <pageSetup paperSize="9" orientation="portrait" horizontalDpi="200" verticalDpi="300"/>
  <headerFooter/>
  <drawing r:id="rId1"/>
  <legacyDrawing r:id="rId2"/>
  <oleObjects>
    <mc:AlternateContent xmlns:mc="http://schemas.openxmlformats.org/markup-compatibility/2006">
      <mc:Choice Requires="x14">
        <oleObject shapeId="3073" progId="Equation.DSMT4" r:id="rId3">
          <objectPr defaultSize="0" r:id="rId4">
            <anchor moveWithCells="1" sizeWithCells="1">
              <from>
                <xdr:col>2</xdr:col>
                <xdr:colOff>190500</xdr:colOff>
                <xdr:row>5</xdr:row>
                <xdr:rowOff>0</xdr:rowOff>
              </from>
              <to>
                <xdr:col>6</xdr:col>
                <xdr:colOff>38100</xdr:colOff>
                <xdr:row>6</xdr:row>
                <xdr:rowOff>38100</xdr:rowOff>
              </to>
            </anchor>
          </objectPr>
        </oleObject>
      </mc:Choice>
      <mc:Fallback>
        <oleObject shapeId="3073" progId="Equation.DSMT4" r:id="rId3"/>
      </mc:Fallback>
    </mc:AlternateContent>
    <mc:AlternateContent xmlns:mc="http://schemas.openxmlformats.org/markup-compatibility/2006">
      <mc:Choice Requires="x14">
        <oleObject shapeId="3074" progId="Equation.DSMT4" r:id="rId5">
          <objectPr defaultSize="0" r:id="rId6">
            <anchor moveWithCells="1" sizeWithCells="1">
              <from>
                <xdr:col>8</xdr:col>
                <xdr:colOff>0</xdr:colOff>
                <xdr:row>5</xdr:row>
                <xdr:rowOff>0</xdr:rowOff>
              </from>
              <to>
                <xdr:col>8</xdr:col>
                <xdr:colOff>160020</xdr:colOff>
                <xdr:row>6</xdr:row>
                <xdr:rowOff>15240</xdr:rowOff>
              </to>
            </anchor>
          </objectPr>
        </oleObject>
      </mc:Choice>
      <mc:Fallback>
        <oleObject shapeId="3074" progId="Equation.DSMT4" r:id="rId5"/>
      </mc:Fallback>
    </mc:AlternateContent>
    <mc:AlternateContent xmlns:mc="http://schemas.openxmlformats.org/markup-compatibility/2006">
      <mc:Choice Requires="x14">
        <oleObject shapeId="3075" progId="Equation.DSMT4" r:id="rId7">
          <objectPr defaultSize="0" r:id="rId8">
            <anchor moveWithCells="1" sizeWithCells="1">
              <from>
                <xdr:col>12</xdr:col>
                <xdr:colOff>30480</xdr:colOff>
                <xdr:row>5</xdr:row>
                <xdr:rowOff>15240</xdr:rowOff>
              </from>
              <to>
                <xdr:col>12</xdr:col>
                <xdr:colOff>152400</xdr:colOff>
                <xdr:row>6</xdr:row>
                <xdr:rowOff>0</xdr:rowOff>
              </to>
            </anchor>
          </objectPr>
        </oleObject>
      </mc:Choice>
      <mc:Fallback>
        <oleObject shapeId="3075" progId="Equation.DSMT4" r:id="rId7"/>
      </mc:Fallback>
    </mc:AlternateContent>
    <mc:AlternateContent xmlns:mc="http://schemas.openxmlformats.org/markup-compatibility/2006">
      <mc:Choice Requires="x14">
        <oleObject shapeId="3076" progId="Equation.DSMT4" r:id="rId9">
          <objectPr defaultSize="0" r:id="rId10">
            <anchor moveWithCells="1" sizeWithCells="1">
              <from>
                <xdr:col>18</xdr:col>
                <xdr:colOff>0</xdr:colOff>
                <xdr:row>5</xdr:row>
                <xdr:rowOff>0</xdr:rowOff>
              </from>
              <to>
                <xdr:col>19</xdr:col>
                <xdr:colOff>45720</xdr:colOff>
                <xdr:row>6</xdr:row>
                <xdr:rowOff>0</xdr:rowOff>
              </to>
            </anchor>
          </objectPr>
        </oleObject>
      </mc:Choice>
      <mc:Fallback>
        <oleObject shapeId="3076" progId="Equation.DSMT4" r:id="rId9"/>
      </mc:Fallback>
    </mc:AlternateContent>
    <mc:AlternateContent xmlns:mc="http://schemas.openxmlformats.org/markup-compatibility/2006">
      <mc:Choice Requires="x14">
        <oleObject shapeId="3077" progId="Equation.DSMT4" r:id="rId11">
          <objectPr defaultSize="0" r:id="rId6">
            <anchor moveWithCells="1" sizeWithCells="1">
              <from>
                <xdr:col>11</xdr:col>
                <xdr:colOff>0</xdr:colOff>
                <xdr:row>6</xdr:row>
                <xdr:rowOff>0</xdr:rowOff>
              </from>
              <to>
                <xdr:col>11</xdr:col>
                <xdr:colOff>160020</xdr:colOff>
                <xdr:row>7</xdr:row>
                <xdr:rowOff>22860</xdr:rowOff>
              </to>
            </anchor>
          </objectPr>
        </oleObject>
      </mc:Choice>
      <mc:Fallback>
        <oleObject shapeId="3077" progId="Equation.DSMT4" r:id="rId11"/>
      </mc:Fallback>
    </mc:AlternateContent>
    <mc:AlternateContent xmlns:mc="http://schemas.openxmlformats.org/markup-compatibility/2006">
      <mc:Choice Requires="x14">
        <oleObject shapeId="3078" progId="Equation.DSMT4" r:id="rId12">
          <objectPr defaultSize="0" r:id="rId8">
            <anchor moveWithCells="1" sizeWithCells="1">
              <from>
                <xdr:col>16</xdr:col>
                <xdr:colOff>30480</xdr:colOff>
                <xdr:row>6</xdr:row>
                <xdr:rowOff>15240</xdr:rowOff>
              </from>
              <to>
                <xdr:col>16</xdr:col>
                <xdr:colOff>152400</xdr:colOff>
                <xdr:row>7</xdr:row>
                <xdr:rowOff>7620</xdr:rowOff>
              </to>
            </anchor>
          </objectPr>
        </oleObject>
      </mc:Choice>
      <mc:Fallback>
        <oleObject shapeId="3078" progId="Equation.DSMT4" r:id="rId12"/>
      </mc:Fallback>
    </mc:AlternateContent>
    <mc:AlternateContent xmlns:mc="http://schemas.openxmlformats.org/markup-compatibility/2006">
      <mc:Choice Requires="x14">
        <oleObject shapeId="3079" progId="Equation.DSMT4" r:id="rId13">
          <objectPr defaultSize="0" r:id="rId10">
            <anchor moveWithCells="1" sizeWithCells="1">
              <from>
                <xdr:col>22</xdr:col>
                <xdr:colOff>0</xdr:colOff>
                <xdr:row>6</xdr:row>
                <xdr:rowOff>0</xdr:rowOff>
              </from>
              <to>
                <xdr:col>23</xdr:col>
                <xdr:colOff>45720</xdr:colOff>
                <xdr:row>7</xdr:row>
                <xdr:rowOff>0</xdr:rowOff>
              </to>
            </anchor>
          </objectPr>
        </oleObject>
      </mc:Choice>
      <mc:Fallback>
        <oleObject shapeId="3079" progId="Equation.DSMT4" r:id="rId13"/>
      </mc:Fallback>
    </mc:AlternateContent>
    <mc:AlternateContent xmlns:mc="http://schemas.openxmlformats.org/markup-compatibility/2006">
      <mc:Choice Requires="x14">
        <oleObject shapeId="3088" progId="Equation.DSMT4" r:id="rId14">
          <objectPr defaultSize="0" r:id="rId15">
            <anchor moveWithCells="1" sizeWithCells="1">
              <from>
                <xdr:col>4</xdr:col>
                <xdr:colOff>0</xdr:colOff>
                <xdr:row>8</xdr:row>
                <xdr:rowOff>60960</xdr:rowOff>
              </from>
              <to>
                <xdr:col>6</xdr:col>
                <xdr:colOff>144145</xdr:colOff>
                <xdr:row>10</xdr:row>
                <xdr:rowOff>121920</xdr:rowOff>
              </to>
            </anchor>
          </objectPr>
        </oleObject>
      </mc:Choice>
      <mc:Fallback>
        <oleObject shapeId="3088" progId="Equation.DSMT4" r:id="rId14"/>
      </mc:Fallback>
    </mc:AlternateContent>
    <mc:AlternateContent xmlns:mc="http://schemas.openxmlformats.org/markup-compatibility/2006">
      <mc:Choice Requires="x14">
        <oleObject shapeId="3089" progId="Equation.DSMT4" r:id="rId16">
          <objectPr defaultSize="0" r:id="rId17">
            <anchor moveWithCells="1" sizeWithCells="1">
              <from>
                <xdr:col>12</xdr:col>
                <xdr:colOff>0</xdr:colOff>
                <xdr:row>8</xdr:row>
                <xdr:rowOff>22860</xdr:rowOff>
              </from>
              <to>
                <xdr:col>14</xdr:col>
                <xdr:colOff>136525</xdr:colOff>
                <xdr:row>10</xdr:row>
                <xdr:rowOff>83820</xdr:rowOff>
              </to>
            </anchor>
          </objectPr>
        </oleObject>
      </mc:Choice>
      <mc:Fallback>
        <oleObject shapeId="3089" progId="Equation.DSMT4" r:id="rId16"/>
      </mc:Fallback>
    </mc:AlternateContent>
    <mc:AlternateContent xmlns:mc="http://schemas.openxmlformats.org/markup-compatibility/2006">
      <mc:Choice Requires="x14">
        <oleObject shapeId="3090" progId="Equation.DSMT4" r:id="rId18">
          <objectPr defaultSize="0" r:id="rId19">
            <anchor moveWithCells="1" sizeWithCells="1">
              <from>
                <xdr:col>4</xdr:col>
                <xdr:colOff>0</xdr:colOff>
                <xdr:row>11</xdr:row>
                <xdr:rowOff>30480</xdr:rowOff>
              </from>
              <to>
                <xdr:col>8</xdr:col>
                <xdr:colOff>7620</xdr:colOff>
                <xdr:row>13</xdr:row>
                <xdr:rowOff>114300</xdr:rowOff>
              </to>
            </anchor>
          </objectPr>
        </oleObject>
      </mc:Choice>
      <mc:Fallback>
        <oleObject shapeId="3090" progId="Equation.DSMT4" r:id="rId18"/>
      </mc:Fallback>
    </mc:AlternateContent>
    <mc:AlternateContent xmlns:mc="http://schemas.openxmlformats.org/markup-compatibility/2006">
      <mc:Choice Requires="x14">
        <oleObject shapeId="3091" progId="Equation.DSMT4" r:id="rId20">
          <objectPr defaultSize="0" r:id="rId21">
            <anchor moveWithCells="1" sizeWithCells="1">
              <from>
                <xdr:col>12</xdr:col>
                <xdr:colOff>0</xdr:colOff>
                <xdr:row>11</xdr:row>
                <xdr:rowOff>53340</xdr:rowOff>
              </from>
              <to>
                <xdr:col>14</xdr:col>
                <xdr:colOff>45720</xdr:colOff>
                <xdr:row>13</xdr:row>
                <xdr:rowOff>91440</xdr:rowOff>
              </to>
            </anchor>
          </objectPr>
        </oleObject>
      </mc:Choice>
      <mc:Fallback>
        <oleObject shapeId="3091" progId="Equation.DSMT4" r:id="rId20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9"/>
  <sheetViews>
    <sheetView workbookViewId="0">
      <selection activeCell="G19" sqref="G19"/>
    </sheetView>
  </sheetViews>
  <sheetFormatPr defaultColWidth="3.62962962962963" defaultRowHeight="14.4"/>
  <cols>
    <col min="27" max="27" width="6.5" hidden="1" customWidth="1"/>
    <col min="28" max="28" width="3.62962962962963" hidden="1" customWidth="1"/>
    <col min="29" max="29" width="7.5" hidden="1" customWidth="1"/>
    <col min="30" max="30" width="10.3796296296296" hidden="1" customWidth="1"/>
    <col min="31" max="31" width="3.62962962962963" hidden="1" customWidth="1"/>
    <col min="32" max="33" width="7.5" hidden="1" customWidth="1"/>
    <col min="34" max="34" width="3.62962962962963" hidden="1" customWidth="1"/>
    <col min="35" max="35" width="5.75" hidden="1" customWidth="1"/>
    <col min="36" max="36" width="3.62962962962963" hidden="1" customWidth="1"/>
    <col min="37" max="37" width="6.75" hidden="1" customWidth="1"/>
    <col min="38" max="38" width="5.75" hidden="1" customWidth="1"/>
    <col min="39" max="39" width="7.62962962962963" hidden="1" customWidth="1"/>
    <col min="40" max="40" width="7.37962962962963" hidden="1" customWidth="1"/>
    <col min="41" max="41" width="6.12962962962963" hidden="1" customWidth="1"/>
    <col min="42" max="44" width="3.62962962962963" hidden="1" customWidth="1"/>
    <col min="45" max="45" width="6.5" hidden="1" customWidth="1"/>
    <col min="46" max="46" width="6.12962962962963" hidden="1" customWidth="1"/>
    <col min="47" max="52" width="3.62962962962963" hidden="1" customWidth="1"/>
  </cols>
  <sheetData>
    <row r="1" spans="1:30">
      <c r="A1" s="1" t="s">
        <v>119</v>
      </c>
      <c r="B1" s="1"/>
      <c r="C1" s="1"/>
      <c r="D1" s="1"/>
      <c r="E1" s="1" t="s">
        <v>120</v>
      </c>
      <c r="F1" s="1"/>
      <c r="G1" s="1"/>
      <c r="H1" s="1"/>
      <c r="I1" s="17"/>
      <c r="J1" s="17"/>
      <c r="K1" s="17"/>
      <c r="L1" s="17"/>
      <c r="M1" s="17"/>
      <c r="N1" s="17"/>
      <c r="O1" s="17"/>
      <c r="P1" s="17"/>
      <c r="Q1" s="17"/>
      <c r="R1" s="17"/>
      <c r="AD1">
        <f>IF(ABS(I10-AI10)&lt;0.01,1,0)</f>
        <v>1</v>
      </c>
    </row>
    <row r="2" spans="1:35">
      <c r="A2" s="2">
        <f>SUM(AA1:AQ6)</f>
        <v>15</v>
      </c>
      <c r="B2" s="2"/>
      <c r="C2" s="2"/>
      <c r="D2" s="2"/>
      <c r="E2" s="2">
        <v>15</v>
      </c>
      <c r="F2" s="2"/>
      <c r="G2" s="2"/>
      <c r="H2" s="2"/>
      <c r="AA2">
        <f>IF(ABS(F11-AF11)&lt;0.1,1,0)</f>
        <v>1</v>
      </c>
      <c r="AI2">
        <f>IF(ABS(N11-AN11)&lt;0.1,1,0)</f>
        <v>1</v>
      </c>
    </row>
    <row r="3" spans="27:32">
      <c r="AA3">
        <f>IF(ABS(F12-AF12)&lt;0.1,1,0)</f>
        <v>1</v>
      </c>
      <c r="AF3">
        <f>IF(ABS(K12-AK12)&lt;0.01,1,0)</f>
        <v>1</v>
      </c>
    </row>
    <row r="4" ht="16.35" spans="1:42">
      <c r="A4" s="3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1"/>
      <c r="AG4">
        <f>IF(ABS(I15-AI15)&lt;0.1,1,0)</f>
        <v>1</v>
      </c>
      <c r="AP4">
        <f>IF(ABS(R15-AR15)&lt;0.1,1,0)</f>
        <v>1</v>
      </c>
    </row>
    <row r="5" ht="15.9" spans="1:42">
      <c r="A5" s="4" t="s">
        <v>121</v>
      </c>
      <c r="B5" s="5"/>
      <c r="C5" s="6"/>
      <c r="AA5">
        <f>IF(ABS(C16-AC16)&lt;0.1,1,0)</f>
        <v>1</v>
      </c>
      <c r="AD5">
        <f>IF(ABS(F16-AF16)&lt;0.1,1,0)</f>
        <v>1</v>
      </c>
      <c r="AG5">
        <f>IF(ABS(I16-AI16)&lt;0.1,1,0)</f>
        <v>1</v>
      </c>
      <c r="AJ5">
        <f>IF(ABS(L16-AL16)&lt;0.1,1,0)</f>
        <v>1</v>
      </c>
      <c r="AM5">
        <f>IF(ABS(O16-AO16)&lt;0.1,1,0)</f>
        <v>1</v>
      </c>
      <c r="AP5">
        <f>IF(ABS(R16-AR16)&lt;0.1,1,0)</f>
        <v>1</v>
      </c>
    </row>
    <row r="6" ht="15.15" spans="2:46">
      <c r="B6" t="s">
        <v>122</v>
      </c>
      <c r="C6" t="s">
        <v>117</v>
      </c>
      <c r="D6" t="s">
        <v>58</v>
      </c>
      <c r="E6" t="s">
        <v>62</v>
      </c>
      <c r="F6" t="s">
        <v>68</v>
      </c>
      <c r="G6" t="s">
        <v>18</v>
      </c>
      <c r="H6" t="s">
        <v>79</v>
      </c>
      <c r="I6" t="s">
        <v>80</v>
      </c>
      <c r="K6" t="s">
        <v>123</v>
      </c>
      <c r="L6" t="s">
        <v>70</v>
      </c>
      <c r="M6" t="s">
        <v>124</v>
      </c>
      <c r="N6" t="s">
        <v>125</v>
      </c>
      <c r="O6" t="s">
        <v>126</v>
      </c>
      <c r="P6" t="s">
        <v>127</v>
      </c>
      <c r="S6" t="s">
        <v>16</v>
      </c>
      <c r="T6">
        <v>0.3</v>
      </c>
      <c r="U6" s="36">
        <v>2</v>
      </c>
      <c r="V6" t="s">
        <v>16</v>
      </c>
      <c r="AA6">
        <f>IF(ABS(D18-AD18)&lt;0.1,1,0)</f>
        <v>1</v>
      </c>
      <c r="AD6">
        <f>IF(ABS(G18-AG18)&lt;0.1,1,0)</f>
        <v>1</v>
      </c>
      <c r="AT6">
        <f ca="1">RANDBETWEEN(2,10)/10</f>
        <v>0.4</v>
      </c>
    </row>
    <row r="7" spans="1:45">
      <c r="A7" t="s">
        <v>72</v>
      </c>
      <c r="B7" t="s">
        <v>73</v>
      </c>
      <c r="C7" t="s">
        <v>74</v>
      </c>
      <c r="D7" t="s">
        <v>75</v>
      </c>
      <c r="E7">
        <v>49</v>
      </c>
      <c r="F7" t="s">
        <v>128</v>
      </c>
      <c r="G7" t="s">
        <v>129</v>
      </c>
      <c r="H7" t="s">
        <v>130</v>
      </c>
      <c r="I7" t="s">
        <v>77</v>
      </c>
      <c r="J7" t="s">
        <v>30</v>
      </c>
      <c r="K7" t="s">
        <v>16</v>
      </c>
      <c r="L7" t="s">
        <v>77</v>
      </c>
      <c r="M7" t="s">
        <v>78</v>
      </c>
      <c r="N7" t="s">
        <v>90</v>
      </c>
      <c r="O7" t="s">
        <v>91</v>
      </c>
      <c r="P7" t="s">
        <v>79</v>
      </c>
      <c r="Q7" t="s">
        <v>80</v>
      </c>
      <c r="R7" t="s">
        <v>111</v>
      </c>
      <c r="S7" s="9">
        <v>24.9</v>
      </c>
      <c r="T7" s="9"/>
      <c r="U7" t="s">
        <v>16</v>
      </c>
      <c r="AE7">
        <f ca="1">RANDBETWEEN(3,8)^2</f>
        <v>9</v>
      </c>
      <c r="AS7" s="37">
        <f ca="1">RANDBETWEEN(200,250)/10</f>
        <v>21.9</v>
      </c>
    </row>
    <row r="8" spans="1:22">
      <c r="A8" t="s">
        <v>131</v>
      </c>
      <c r="B8" t="s">
        <v>89</v>
      </c>
      <c r="C8" t="s">
        <v>62</v>
      </c>
      <c r="D8" t="s">
        <v>68</v>
      </c>
      <c r="E8" t="s">
        <v>90</v>
      </c>
      <c r="F8" t="s">
        <v>91</v>
      </c>
      <c r="G8" t="s">
        <v>79</v>
      </c>
      <c r="H8" t="s">
        <v>80</v>
      </c>
      <c r="J8" t="s">
        <v>18</v>
      </c>
      <c r="K8" t="s">
        <v>108</v>
      </c>
      <c r="L8" t="s">
        <v>109</v>
      </c>
      <c r="M8" t="s">
        <v>110</v>
      </c>
      <c r="N8" t="s">
        <v>111</v>
      </c>
      <c r="O8" s="9">
        <v>0.95</v>
      </c>
      <c r="P8" s="9"/>
      <c r="Q8" t="s">
        <v>18</v>
      </c>
      <c r="R8" t="s">
        <v>108</v>
      </c>
      <c r="S8" t="s">
        <v>109</v>
      </c>
      <c r="T8" t="s">
        <v>112</v>
      </c>
      <c r="U8" t="s">
        <v>113</v>
      </c>
      <c r="V8" t="s">
        <v>95</v>
      </c>
    </row>
    <row r="9" spans="16:23">
      <c r="P9" t="s">
        <v>96</v>
      </c>
      <c r="W9" t="s">
        <v>99</v>
      </c>
    </row>
    <row r="10" ht="15.75" customHeight="1" spans="1:35">
      <c r="A10" s="34" t="s">
        <v>67</v>
      </c>
      <c r="B10" t="s">
        <v>83</v>
      </c>
      <c r="C10" t="s">
        <v>132</v>
      </c>
      <c r="D10" t="s">
        <v>105</v>
      </c>
      <c r="E10" t="s">
        <v>117</v>
      </c>
      <c r="F10" t="s">
        <v>16</v>
      </c>
      <c r="H10" t="s">
        <v>92</v>
      </c>
      <c r="I10" s="10">
        <v>0.09</v>
      </c>
      <c r="J10" s="10"/>
      <c r="K10" t="s">
        <v>105</v>
      </c>
      <c r="L10" t="s">
        <v>117</v>
      </c>
      <c r="M10" t="s">
        <v>16</v>
      </c>
      <c r="P10" s="35"/>
      <c r="Q10" s="35"/>
      <c r="AI10">
        <f>T6^2</f>
        <v>0.09</v>
      </c>
    </row>
    <row r="11" spans="1:40">
      <c r="A11" t="s">
        <v>19</v>
      </c>
      <c r="B11" t="s">
        <v>20</v>
      </c>
      <c r="C11" t="s">
        <v>133</v>
      </c>
      <c r="D11" t="s">
        <v>30</v>
      </c>
      <c r="F11" s="10">
        <v>49</v>
      </c>
      <c r="G11" s="10"/>
      <c r="H11" t="s">
        <v>16</v>
      </c>
      <c r="I11" t="s">
        <v>19</v>
      </c>
      <c r="J11" t="s">
        <v>20</v>
      </c>
      <c r="K11" t="s">
        <v>91</v>
      </c>
      <c r="L11" t="s">
        <v>134</v>
      </c>
      <c r="N11" s="10">
        <v>24.9</v>
      </c>
      <c r="O11" s="10"/>
      <c r="P11" t="s">
        <v>16</v>
      </c>
      <c r="AF11">
        <f>E7</f>
        <v>49</v>
      </c>
      <c r="AN11">
        <f>S7</f>
        <v>24.9</v>
      </c>
    </row>
    <row r="12" spans="1:37">
      <c r="A12" t="s">
        <v>108</v>
      </c>
      <c r="B12" t="s">
        <v>109</v>
      </c>
      <c r="C12" t="s">
        <v>110</v>
      </c>
      <c r="F12" s="10">
        <v>0.95</v>
      </c>
      <c r="G12" s="10"/>
      <c r="H12" t="s">
        <v>16</v>
      </c>
      <c r="J12" s="22"/>
      <c r="K12" s="10">
        <v>0.05</v>
      </c>
      <c r="L12" s="10"/>
      <c r="M12" t="s">
        <v>16</v>
      </c>
      <c r="AF12" s="30">
        <f>O8</f>
        <v>0.95</v>
      </c>
      <c r="AK12" s="30">
        <f>1-AF12</f>
        <v>0.05</v>
      </c>
    </row>
    <row r="13" spans="1:19">
      <c r="A13" t="s">
        <v>135</v>
      </c>
      <c r="B13" t="s">
        <v>89</v>
      </c>
      <c r="C13" t="s">
        <v>62</v>
      </c>
      <c r="D13" t="s">
        <v>68</v>
      </c>
      <c r="E13" t="s">
        <v>90</v>
      </c>
      <c r="F13" t="s">
        <v>91</v>
      </c>
      <c r="G13" t="s">
        <v>79</v>
      </c>
      <c r="H13" t="s">
        <v>80</v>
      </c>
      <c r="J13" t="s">
        <v>18</v>
      </c>
      <c r="K13" s="9">
        <v>0.95</v>
      </c>
      <c r="L13" s="9"/>
      <c r="M13" t="s">
        <v>18</v>
      </c>
      <c r="N13" t="s">
        <v>108</v>
      </c>
      <c r="O13" t="s">
        <v>109</v>
      </c>
      <c r="P13" t="s">
        <v>112</v>
      </c>
      <c r="Q13" t="s">
        <v>113</v>
      </c>
      <c r="R13" t="s">
        <v>111</v>
      </c>
      <c r="S13" t="s">
        <v>83</v>
      </c>
    </row>
    <row r="14" spans="11:12">
      <c r="K14" s="9"/>
      <c r="L14" s="9"/>
    </row>
    <row r="15" spans="2:44">
      <c r="B15" s="11" t="s">
        <v>96</v>
      </c>
      <c r="I15" s="33">
        <v>0.3</v>
      </c>
      <c r="J15" s="33"/>
      <c r="K15" s="9" t="s">
        <v>46</v>
      </c>
      <c r="R15" s="33">
        <v>0.3</v>
      </c>
      <c r="S15" s="33"/>
      <c r="T15" s="11" t="s">
        <v>99</v>
      </c>
      <c r="AI15">
        <f>T6</f>
        <v>0.3</v>
      </c>
      <c r="AR15">
        <f>T6</f>
        <v>0.3</v>
      </c>
    </row>
    <row r="16" spans="2:44">
      <c r="B16" s="11"/>
      <c r="C16" s="10">
        <v>24.9</v>
      </c>
      <c r="D16" s="10"/>
      <c r="E16" s="9" t="s">
        <v>136</v>
      </c>
      <c r="F16" s="10">
        <v>1.96</v>
      </c>
      <c r="G16" s="10"/>
      <c r="H16" s="14" t="s">
        <v>137</v>
      </c>
      <c r="I16" s="20">
        <v>7</v>
      </c>
      <c r="J16" s="20"/>
      <c r="K16" s="9"/>
      <c r="L16" s="10">
        <v>24.9</v>
      </c>
      <c r="M16" s="10"/>
      <c r="N16" s="9" t="s">
        <v>138</v>
      </c>
      <c r="O16" s="10">
        <v>1.96</v>
      </c>
      <c r="P16" s="10"/>
      <c r="Q16" s="14" t="s">
        <v>137</v>
      </c>
      <c r="R16" s="20">
        <v>7</v>
      </c>
      <c r="S16" s="20"/>
      <c r="T16" s="11"/>
      <c r="AC16" s="30">
        <f>S7</f>
        <v>24.9</v>
      </c>
      <c r="AF16" s="30">
        <f>1.96</f>
        <v>1.96</v>
      </c>
      <c r="AI16">
        <f>SQRT(E7)</f>
        <v>7</v>
      </c>
      <c r="AL16">
        <f>S7</f>
        <v>24.9</v>
      </c>
      <c r="AO16" s="30">
        <f>1.96</f>
        <v>1.96</v>
      </c>
      <c r="AR16">
        <f>SQRT(E7)</f>
        <v>7</v>
      </c>
    </row>
    <row r="18" spans="2:33">
      <c r="B18" s="9" t="s">
        <v>92</v>
      </c>
      <c r="C18" t="s">
        <v>38</v>
      </c>
      <c r="D18" s="13">
        <f>C16-F16*I15/I16</f>
        <v>24.816</v>
      </c>
      <c r="E18" s="13"/>
      <c r="F18" t="s">
        <v>16</v>
      </c>
      <c r="G18" s="13">
        <f>L16+O16*R15/R16</f>
        <v>24.984</v>
      </c>
      <c r="H18" s="13"/>
      <c r="I18" t="s">
        <v>37</v>
      </c>
      <c r="AD18" s="30">
        <f>S7-1.96*(T6/SQRT(E7))</f>
        <v>24.816</v>
      </c>
      <c r="AG18" s="30">
        <f>S7+1.96*(T6/SQRT(E7))</f>
        <v>24.984</v>
      </c>
    </row>
    <row r="19" spans="2:2">
      <c r="B19" s="16" t="s">
        <v>139</v>
      </c>
    </row>
  </sheetData>
  <sheetProtection password="CCD4" sheet="1" objects="1" scenarios="1"/>
  <protectedRanges>
    <protectedRange sqref="I10 F11 N11 F12 K12 C16 F16 I15 I16 L16 O16 R15 R16 D18 G18" name="区域3" securityDescriptor=""/>
    <protectedRange sqref="AA$1:AZ$1048576" name="区域1" securityDescriptor=""/>
    <protectedRange sqref="T6 E7 S7" name="区域2" securityDescriptor=""/>
  </protectedRanges>
  <mergeCells count="26">
    <mergeCell ref="A1:D1"/>
    <mergeCell ref="E1:H1"/>
    <mergeCell ref="A2:D2"/>
    <mergeCell ref="E2:H2"/>
    <mergeCell ref="A4:R4"/>
    <mergeCell ref="S7:T7"/>
    <mergeCell ref="O8:P8"/>
    <mergeCell ref="I10:J10"/>
    <mergeCell ref="F11:G11"/>
    <mergeCell ref="N11:O11"/>
    <mergeCell ref="F12:G12"/>
    <mergeCell ref="K12:L12"/>
    <mergeCell ref="K13:L13"/>
    <mergeCell ref="I15:J15"/>
    <mergeCell ref="R15:S15"/>
    <mergeCell ref="C16:D16"/>
    <mergeCell ref="F16:G16"/>
    <mergeCell ref="I16:J16"/>
    <mergeCell ref="L16:M16"/>
    <mergeCell ref="O16:P16"/>
    <mergeCell ref="R16:S16"/>
    <mergeCell ref="D18:E18"/>
    <mergeCell ref="G18:H18"/>
    <mergeCell ref="B15:B16"/>
    <mergeCell ref="K15:K16"/>
    <mergeCell ref="T15:T16"/>
  </mergeCells>
  <pageMargins left="0.699305555555556" right="0.699305555555556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4097" progId="Equation.DSMT4" r:id="rId3">
          <objectPr defaultSize="0" r:id="rId4">
            <anchor moveWithCells="1" sizeWithCells="1">
              <from>
                <xdr:col>9</xdr:col>
                <xdr:colOff>7620</xdr:colOff>
                <xdr:row>5</xdr:row>
                <xdr:rowOff>22860</xdr:rowOff>
              </from>
              <to>
                <xdr:col>9</xdr:col>
                <xdr:colOff>152400</xdr:colOff>
                <xdr:row>5</xdr:row>
                <xdr:rowOff>152400</xdr:rowOff>
              </to>
            </anchor>
          </objectPr>
        </oleObject>
      </mc:Choice>
      <mc:Fallback>
        <oleObject shapeId="4097" progId="Equation.DSMT4" r:id="rId3"/>
      </mc:Fallback>
    </mc:AlternateContent>
    <mc:AlternateContent xmlns:mc="http://schemas.openxmlformats.org/markup-compatibility/2006">
      <mc:Choice Requires="x14">
        <oleObject shapeId="4098" progId="Equation.DSMT4" r:id="rId5">
          <objectPr defaultSize="0" r:id="rId6">
            <anchor moveWithCells="1" sizeWithCells="1">
              <from>
                <xdr:col>8</xdr:col>
                <xdr:colOff>0</xdr:colOff>
                <xdr:row>7</xdr:row>
                <xdr:rowOff>22860</xdr:rowOff>
              </from>
              <to>
                <xdr:col>8</xdr:col>
                <xdr:colOff>121920</xdr:colOff>
                <xdr:row>8</xdr:row>
                <xdr:rowOff>15240</xdr:rowOff>
              </to>
            </anchor>
          </objectPr>
        </oleObject>
      </mc:Choice>
      <mc:Fallback>
        <oleObject shapeId="4098" progId="Equation.DSMT4" r:id="rId5"/>
      </mc:Fallback>
    </mc:AlternateContent>
    <mc:AlternateContent xmlns:mc="http://schemas.openxmlformats.org/markup-compatibility/2006">
      <mc:Choice Requires="x14">
        <oleObject shapeId="4099" progId="Equation.DSMT4" r:id="rId7">
          <objectPr defaultSize="0" r:id="rId8">
            <anchor moveWithCells="1" sizeWithCells="1">
              <from>
                <xdr:col>16</xdr:col>
                <xdr:colOff>0</xdr:colOff>
                <xdr:row>5</xdr:row>
                <xdr:rowOff>0</xdr:rowOff>
              </from>
              <to>
                <xdr:col>17</xdr:col>
                <xdr:colOff>106680</xdr:colOff>
                <xdr:row>6</xdr:row>
                <xdr:rowOff>15240</xdr:rowOff>
              </to>
            </anchor>
          </objectPr>
        </oleObject>
      </mc:Choice>
      <mc:Fallback>
        <oleObject shapeId="4099" progId="Equation.DSMT4" r:id="rId7"/>
      </mc:Fallback>
    </mc:AlternateContent>
    <mc:AlternateContent xmlns:mc="http://schemas.openxmlformats.org/markup-compatibility/2006">
      <mc:Choice Requires="x14">
        <oleObject shapeId="4101" progId="Equation.DSMT4" r:id="rId9">
          <objectPr defaultSize="0" r:id="rId10">
            <anchor moveWithCells="1" sizeWithCells="1">
              <from>
                <xdr:col>20</xdr:col>
                <xdr:colOff>60960</xdr:colOff>
                <xdr:row>5</xdr:row>
                <xdr:rowOff>7620</xdr:rowOff>
              </from>
              <to>
                <xdr:col>20</xdr:col>
                <xdr:colOff>144145</xdr:colOff>
                <xdr:row>6</xdr:row>
                <xdr:rowOff>45720</xdr:rowOff>
              </to>
            </anchor>
          </objectPr>
        </oleObject>
      </mc:Choice>
      <mc:Fallback>
        <oleObject shapeId="4101" progId="Equation.DSMT4" r:id="rId9"/>
      </mc:Fallback>
    </mc:AlternateContent>
    <mc:AlternateContent xmlns:mc="http://schemas.openxmlformats.org/markup-compatibility/2006">
      <mc:Choice Requires="x14">
        <oleObject shapeId="4102" progId="Equation.DSMT4" r:id="rId11">
          <objectPr defaultSize="0" r:id="rId12">
            <anchor moveWithCells="1" sizeWithCells="1">
              <from>
                <xdr:col>6</xdr:col>
                <xdr:colOff>0</xdr:colOff>
                <xdr:row>9</xdr:row>
                <xdr:rowOff>0</xdr:rowOff>
              </from>
              <to>
                <xdr:col>6</xdr:col>
                <xdr:colOff>160020</xdr:colOff>
                <xdr:row>10</xdr:row>
                <xdr:rowOff>22860</xdr:rowOff>
              </to>
            </anchor>
          </objectPr>
        </oleObject>
      </mc:Choice>
      <mc:Fallback>
        <oleObject shapeId="4102" progId="Equation.DSMT4" r:id="rId11"/>
      </mc:Fallback>
    </mc:AlternateContent>
    <mc:AlternateContent xmlns:mc="http://schemas.openxmlformats.org/markup-compatibility/2006">
      <mc:Choice Requires="x14">
        <oleObject shapeId="4105" progId="Equation.DSMT4" r:id="rId13">
          <objectPr defaultSize="0" r:id="rId14">
            <anchor moveWithCells="1" sizeWithCells="1">
              <from>
                <xdr:col>4</xdr:col>
                <xdr:colOff>0</xdr:colOff>
                <xdr:row>10</xdr:row>
                <xdr:rowOff>22860</xdr:rowOff>
              </from>
              <to>
                <xdr:col>4</xdr:col>
                <xdr:colOff>190500</xdr:colOff>
                <xdr:row>11</xdr:row>
                <xdr:rowOff>0</xdr:rowOff>
              </to>
            </anchor>
          </objectPr>
        </oleObject>
      </mc:Choice>
      <mc:Fallback>
        <oleObject shapeId="4105" progId="Equation.DSMT4" r:id="rId13"/>
      </mc:Fallback>
    </mc:AlternateContent>
    <mc:AlternateContent xmlns:mc="http://schemas.openxmlformats.org/markup-compatibility/2006">
      <mc:Choice Requires="x14">
        <oleObject shapeId="4106" progId="Equation.DSMT4" r:id="rId15">
          <objectPr defaultSize="0" r:id="rId16">
            <anchor moveWithCells="1" sizeWithCells="1">
              <from>
                <xdr:col>12</xdr:col>
                <xdr:colOff>0</xdr:colOff>
                <xdr:row>10</xdr:row>
                <xdr:rowOff>0</xdr:rowOff>
              </from>
              <to>
                <xdr:col>12</xdr:col>
                <xdr:colOff>205740</xdr:colOff>
                <xdr:row>10</xdr:row>
                <xdr:rowOff>129540</xdr:rowOff>
              </to>
            </anchor>
          </objectPr>
        </oleObject>
      </mc:Choice>
      <mc:Fallback>
        <oleObject shapeId="4106" progId="Equation.DSMT4" r:id="rId15"/>
      </mc:Fallback>
    </mc:AlternateContent>
    <mc:AlternateContent xmlns:mc="http://schemas.openxmlformats.org/markup-compatibility/2006">
      <mc:Choice Requires="x14">
        <oleObject shapeId="4107" progId="Equation.DSMT4" r:id="rId17">
          <objectPr defaultSize="0" r:id="rId18">
            <anchor moveWithCells="1" sizeWithCells="1">
              <from>
                <xdr:col>3</xdr:col>
                <xdr:colOff>0</xdr:colOff>
                <xdr:row>11</xdr:row>
                <xdr:rowOff>0</xdr:rowOff>
              </from>
              <to>
                <xdr:col>4</xdr:col>
                <xdr:colOff>136525</xdr:colOff>
                <xdr:row>12</xdr:row>
                <xdr:rowOff>7620</xdr:rowOff>
              </to>
            </anchor>
          </objectPr>
        </oleObject>
      </mc:Choice>
      <mc:Fallback>
        <oleObject shapeId="4107" progId="Equation.DSMT4" r:id="rId17"/>
      </mc:Fallback>
    </mc:AlternateContent>
    <mc:AlternateContent xmlns:mc="http://schemas.openxmlformats.org/markup-compatibility/2006">
      <mc:Choice Requires="x14">
        <oleObject shapeId="4108" progId="Equation.DSMT4" r:id="rId19">
          <objectPr defaultSize="0" r:id="rId20">
            <anchor moveWithCells="1" sizeWithCells="1">
              <from>
                <xdr:col>9</xdr:col>
                <xdr:colOff>0</xdr:colOff>
                <xdr:row>11</xdr:row>
                <xdr:rowOff>38100</xdr:rowOff>
              </from>
              <to>
                <xdr:col>9</xdr:col>
                <xdr:colOff>213360</xdr:colOff>
                <xdr:row>12</xdr:row>
                <xdr:rowOff>15240</xdr:rowOff>
              </to>
            </anchor>
          </objectPr>
        </oleObject>
      </mc:Choice>
      <mc:Fallback>
        <oleObject shapeId="4108" progId="Equation.DSMT4" r:id="rId19"/>
      </mc:Fallback>
    </mc:AlternateContent>
    <mc:AlternateContent xmlns:mc="http://schemas.openxmlformats.org/markup-compatibility/2006">
      <mc:Choice Requires="x14">
        <oleObject shapeId="4109" progId="Equation.DSMT4" r:id="rId21">
          <objectPr defaultSize="0" r:id="rId6">
            <anchor moveWithCells="1" sizeWithCells="1">
              <from>
                <xdr:col>8</xdr:col>
                <xdr:colOff>22860</xdr:colOff>
                <xdr:row>12</xdr:row>
                <xdr:rowOff>7620</xdr:rowOff>
              </from>
              <to>
                <xdr:col>8</xdr:col>
                <xdr:colOff>190500</xdr:colOff>
                <xdr:row>13</xdr:row>
                <xdr:rowOff>38100</xdr:rowOff>
              </to>
            </anchor>
          </objectPr>
        </oleObject>
      </mc:Choice>
      <mc:Fallback>
        <oleObject shapeId="4109" progId="Equation.DSMT4" r:id="rId21"/>
      </mc:Fallback>
    </mc:AlternateContent>
    <mc:AlternateContent xmlns:mc="http://schemas.openxmlformats.org/markup-compatibility/2006">
      <mc:Choice Requires="x14">
        <oleObject shapeId="4110" progId="Equation.DSMT4" r:id="rId22">
          <objectPr defaultSize="0" r:id="rId23">
            <anchor moveWithCells="1" sizeWithCells="1">
              <from>
                <xdr:col>16</xdr:col>
                <xdr:colOff>0</xdr:colOff>
                <xdr:row>8</xdr:row>
                <xdr:rowOff>0</xdr:rowOff>
              </from>
              <to>
                <xdr:col>21</xdr:col>
                <xdr:colOff>114300</xdr:colOff>
                <xdr:row>9</xdr:row>
                <xdr:rowOff>45720</xdr:rowOff>
              </to>
            </anchor>
          </objectPr>
        </oleObject>
      </mc:Choice>
      <mc:Fallback>
        <oleObject shapeId="4110" progId="Equation.DSMT4" r:id="rId22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21"/>
  <sheetViews>
    <sheetView workbookViewId="0">
      <selection activeCell="F21" sqref="F21"/>
    </sheetView>
  </sheetViews>
  <sheetFormatPr defaultColWidth="3.62962962962963" defaultRowHeight="14.4"/>
  <cols>
    <col min="23" max="23" width="3.66666666666667"/>
    <col min="27" max="27" width="4.5" hidden="1" customWidth="1"/>
    <col min="28" max="28" width="3.62962962962963" hidden="1" customWidth="1"/>
    <col min="29" max="29" width="7.5" hidden="1" customWidth="1"/>
    <col min="30" max="31" width="3.62962962962963" hidden="1" customWidth="1"/>
    <col min="32" max="32" width="12.25" hidden="1" customWidth="1"/>
    <col min="33" max="33" width="8.12962962962963" hidden="1" customWidth="1"/>
    <col min="34" max="36" width="3.62962962962963" hidden="1" customWidth="1"/>
    <col min="37" max="37" width="6" hidden="1" customWidth="1"/>
    <col min="38" max="38" width="3.62962962962963" hidden="1" customWidth="1"/>
    <col min="39" max="41" width="8.5" hidden="1" customWidth="1"/>
    <col min="42" max="52" width="3.62962962962963" hidden="1" customWidth="1"/>
  </cols>
  <sheetData>
    <row r="1" spans="1:37">
      <c r="A1" s="1" t="s">
        <v>140</v>
      </c>
      <c r="B1" s="1"/>
      <c r="C1" s="1"/>
      <c r="D1" s="1"/>
      <c r="E1" s="1" t="s">
        <v>141</v>
      </c>
      <c r="F1" s="1"/>
      <c r="G1" s="1"/>
      <c r="H1" s="1"/>
      <c r="I1" s="17"/>
      <c r="J1" s="17"/>
      <c r="K1" s="17"/>
      <c r="L1" s="17"/>
      <c r="M1" s="17"/>
      <c r="N1" s="17"/>
      <c r="O1" s="17"/>
      <c r="P1" s="17"/>
      <c r="Q1" s="17"/>
      <c r="R1" s="17"/>
      <c r="AB1">
        <f>IF(ABS(F13-AF13)&lt;0.1,1,0)</f>
        <v>1</v>
      </c>
      <c r="AJ1">
        <f>IF(ABS(N13-AN13)&lt;0.1,1,0)</f>
        <v>1</v>
      </c>
      <c r="AK1">
        <f>IF(ABS(W13-AW13)&lt;0.1,1,0)</f>
        <v>1</v>
      </c>
    </row>
    <row r="2" spans="1:33">
      <c r="A2" s="2">
        <f>SUM(AB1:AR6)</f>
        <v>15</v>
      </c>
      <c r="B2" s="2"/>
      <c r="C2" s="2"/>
      <c r="D2" s="2"/>
      <c r="E2" s="2">
        <v>15</v>
      </c>
      <c r="F2" s="2"/>
      <c r="G2" s="2"/>
      <c r="H2" s="2"/>
      <c r="AB2">
        <f>IF(ABS(F14-AF14)&lt;0.1,1,0)</f>
        <v>1</v>
      </c>
      <c r="AG2">
        <f>IF(ABS(K14-AK14)&lt;0.01,1,0)</f>
        <v>1</v>
      </c>
    </row>
    <row r="3" spans="34:43">
      <c r="AH3">
        <f>IF(ABS(I17-AI17)&lt;0.1,1,0)</f>
        <v>1</v>
      </c>
      <c r="AQ3">
        <f>IF(ABS(R17-AR17)&lt;0.1,1,0)</f>
        <v>1</v>
      </c>
    </row>
    <row r="4" ht="16.35" spans="1:43">
      <c r="A4" s="3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1"/>
      <c r="AB4">
        <f>IF(ABS(C18-AC18)&lt;0.1,1,0)</f>
        <v>1</v>
      </c>
      <c r="AE4">
        <f>IF(ABS(F18-AF18)&lt;0.1,1,0)</f>
        <v>1</v>
      </c>
      <c r="AH4">
        <f>IF(ABS(I18-AI18)&lt;0.1,1,0)</f>
        <v>1</v>
      </c>
      <c r="AK4">
        <f>IF(ABS(L18-AL18)&lt;0.1,1,0)</f>
        <v>1</v>
      </c>
      <c r="AN4">
        <f>IF(ABS(O18-AO18)&lt;0.1,1,0)</f>
        <v>1</v>
      </c>
      <c r="AQ4">
        <f>IF(ABS(R18-AR18)&lt;0.1,1,0)</f>
        <v>1</v>
      </c>
    </row>
    <row r="5" ht="15.9" spans="1:3">
      <c r="A5" s="4" t="s">
        <v>142</v>
      </c>
      <c r="B5" s="5"/>
      <c r="C5" s="6"/>
    </row>
    <row r="6" ht="15.15" spans="2:31">
      <c r="B6" t="s">
        <v>45</v>
      </c>
      <c r="C6" t="s">
        <v>58</v>
      </c>
      <c r="D6" t="s">
        <v>143</v>
      </c>
      <c r="E6" t="s">
        <v>144</v>
      </c>
      <c r="F6" t="s">
        <v>61</v>
      </c>
      <c r="G6" t="s">
        <v>18</v>
      </c>
      <c r="H6" t="s">
        <v>145</v>
      </c>
      <c r="I6" t="s">
        <v>146</v>
      </c>
      <c r="K6" t="s">
        <v>123</v>
      </c>
      <c r="L6" t="s">
        <v>70</v>
      </c>
      <c r="M6" t="s">
        <v>124</v>
      </c>
      <c r="N6" t="s">
        <v>125</v>
      </c>
      <c r="O6" t="s">
        <v>126</v>
      </c>
      <c r="P6" t="s">
        <v>127</v>
      </c>
      <c r="S6" t="s">
        <v>16</v>
      </c>
      <c r="T6" t="s">
        <v>147</v>
      </c>
      <c r="U6" t="s">
        <v>72</v>
      </c>
      <c r="V6" t="s">
        <v>73</v>
      </c>
      <c r="W6" t="s">
        <v>74</v>
      </c>
      <c r="X6" t="s">
        <v>148</v>
      </c>
      <c r="AB6">
        <f>IF(ABS(C20-AC20)&lt;0.1,1,0)</f>
        <v>1</v>
      </c>
      <c r="AE6">
        <f>IF(ABS(F20-AF20)&lt;0.1,1,0)</f>
        <v>1</v>
      </c>
    </row>
    <row r="7" spans="1:46">
      <c r="A7">
        <v>16</v>
      </c>
      <c r="B7" t="s">
        <v>149</v>
      </c>
      <c r="C7" t="s">
        <v>144</v>
      </c>
      <c r="D7" t="s">
        <v>61</v>
      </c>
      <c r="E7" t="s">
        <v>16</v>
      </c>
      <c r="F7" t="s">
        <v>77</v>
      </c>
      <c r="G7" t="s">
        <v>78</v>
      </c>
      <c r="H7" t="s">
        <v>90</v>
      </c>
      <c r="I7" t="s">
        <v>91</v>
      </c>
      <c r="J7" t="s">
        <v>145</v>
      </c>
      <c r="K7" t="s">
        <v>146</v>
      </c>
      <c r="L7" t="s">
        <v>111</v>
      </c>
      <c r="M7" s="9">
        <v>160.65</v>
      </c>
      <c r="N7" s="9"/>
      <c r="O7" t="s">
        <v>16</v>
      </c>
      <c r="P7" t="s">
        <v>93</v>
      </c>
      <c r="Q7" t="s">
        <v>94</v>
      </c>
      <c r="S7" t="s">
        <v>111</v>
      </c>
      <c r="T7" s="9">
        <v>16</v>
      </c>
      <c r="U7" s="9"/>
      <c r="V7" t="s">
        <v>16</v>
      </c>
      <c r="AA7">
        <f ca="1">RANDBETWEEN(3,7)^2</f>
        <v>49</v>
      </c>
      <c r="AM7" s="30">
        <f ca="1">RANDBETWEEN(16000,17000)/100</f>
        <v>162.76</v>
      </c>
      <c r="AT7">
        <f ca="1">RANDBETWEEN(2,5)^2</f>
        <v>16</v>
      </c>
    </row>
    <row r="8" spans="1:18">
      <c r="A8" t="s">
        <v>131</v>
      </c>
      <c r="B8" t="s">
        <v>89</v>
      </c>
      <c r="C8" t="s">
        <v>143</v>
      </c>
      <c r="D8" t="s">
        <v>144</v>
      </c>
      <c r="E8" t="s">
        <v>61</v>
      </c>
      <c r="F8" t="s">
        <v>90</v>
      </c>
      <c r="G8" t="s">
        <v>91</v>
      </c>
      <c r="H8" t="s">
        <v>145</v>
      </c>
      <c r="I8" t="s">
        <v>146</v>
      </c>
      <c r="J8" t="s">
        <v>18</v>
      </c>
      <c r="K8" s="31">
        <v>0.95</v>
      </c>
      <c r="L8" s="31"/>
      <c r="M8" t="s">
        <v>18</v>
      </c>
      <c r="N8" t="s">
        <v>108</v>
      </c>
      <c r="O8" t="s">
        <v>109</v>
      </c>
      <c r="P8" t="s">
        <v>112</v>
      </c>
      <c r="Q8" t="s">
        <v>113</v>
      </c>
      <c r="R8" t="s">
        <v>34</v>
      </c>
    </row>
    <row r="9" spans="11:12">
      <c r="K9" s="31"/>
      <c r="L9" s="31"/>
    </row>
    <row r="10" spans="5:40">
      <c r="E10">
        <v>15</v>
      </c>
      <c r="G10" s="25">
        <v>2.13144953567595</v>
      </c>
      <c r="H10" s="25"/>
      <c r="I10" s="25"/>
      <c r="J10" t="s">
        <v>46</v>
      </c>
      <c r="L10">
        <v>16</v>
      </c>
      <c r="N10" s="25">
        <v>2.11990528516258</v>
      </c>
      <c r="O10" s="25"/>
      <c r="P10" s="25"/>
      <c r="Q10" s="28" t="s">
        <v>95</v>
      </c>
      <c r="AG10" s="23">
        <f ca="1">TINV(0.05,AA7-1)</f>
        <v>2.01063475762423</v>
      </c>
      <c r="AN10" s="23">
        <f ca="1">TINV(0.05,AA7)</f>
        <v>2.00957523712924</v>
      </c>
    </row>
    <row r="12" spans="1:10">
      <c r="A12" t="s">
        <v>67</v>
      </c>
      <c r="B12" t="s">
        <v>83</v>
      </c>
      <c r="C12" t="s">
        <v>132</v>
      </c>
      <c r="D12" t="s">
        <v>105</v>
      </c>
      <c r="E12" t="s">
        <v>117</v>
      </c>
      <c r="F12" t="s">
        <v>16</v>
      </c>
      <c r="H12" t="s">
        <v>116</v>
      </c>
      <c r="I12" t="s">
        <v>117</v>
      </c>
      <c r="J12" t="s">
        <v>16</v>
      </c>
    </row>
    <row r="13" spans="1:49">
      <c r="A13" t="s">
        <v>19</v>
      </c>
      <c r="B13" t="s">
        <v>20</v>
      </c>
      <c r="C13" t="s">
        <v>133</v>
      </c>
      <c r="D13" t="s">
        <v>30</v>
      </c>
      <c r="F13" s="10">
        <v>16</v>
      </c>
      <c r="G13" s="10"/>
      <c r="H13" t="s">
        <v>16</v>
      </c>
      <c r="I13" t="s">
        <v>19</v>
      </c>
      <c r="J13" t="s">
        <v>20</v>
      </c>
      <c r="K13" t="s">
        <v>91</v>
      </c>
      <c r="L13" t="s">
        <v>134</v>
      </c>
      <c r="N13" s="10">
        <v>160.65</v>
      </c>
      <c r="O13" s="10"/>
      <c r="P13" t="s">
        <v>16</v>
      </c>
      <c r="Q13" t="s">
        <v>19</v>
      </c>
      <c r="R13" t="s">
        <v>20</v>
      </c>
      <c r="S13" t="s">
        <v>93</v>
      </c>
      <c r="T13" t="s">
        <v>94</v>
      </c>
      <c r="W13" s="26">
        <v>16</v>
      </c>
      <c r="X13" t="s">
        <v>16</v>
      </c>
      <c r="AF13">
        <f>A7</f>
        <v>16</v>
      </c>
      <c r="AN13">
        <f>M7</f>
        <v>160.65</v>
      </c>
      <c r="AW13">
        <f>T7</f>
        <v>16</v>
      </c>
    </row>
    <row r="14" spans="1:37">
      <c r="A14" t="s">
        <v>108</v>
      </c>
      <c r="B14" t="s">
        <v>109</v>
      </c>
      <c r="C14" t="s">
        <v>110</v>
      </c>
      <c r="F14" s="10">
        <v>0.95</v>
      </c>
      <c r="G14" s="10"/>
      <c r="H14" t="s">
        <v>16</v>
      </c>
      <c r="J14" s="22"/>
      <c r="K14" s="10">
        <v>0.05</v>
      </c>
      <c r="L14" s="10"/>
      <c r="M14" t="s">
        <v>16</v>
      </c>
      <c r="AF14" s="30">
        <f>K8</f>
        <v>0.95</v>
      </c>
      <c r="AK14" s="30">
        <f>1-AF14</f>
        <v>0.05</v>
      </c>
    </row>
    <row r="15" spans="1:19">
      <c r="A15" t="s">
        <v>135</v>
      </c>
      <c r="B15" t="s">
        <v>89</v>
      </c>
      <c r="C15" t="s">
        <v>62</v>
      </c>
      <c r="D15" t="s">
        <v>68</v>
      </c>
      <c r="E15" t="s">
        <v>90</v>
      </c>
      <c r="F15" t="s">
        <v>91</v>
      </c>
      <c r="G15" t="s">
        <v>79</v>
      </c>
      <c r="H15" t="s">
        <v>80</v>
      </c>
      <c r="J15" t="s">
        <v>18</v>
      </c>
      <c r="K15" s="32">
        <v>0.95</v>
      </c>
      <c r="L15" s="32"/>
      <c r="M15" t="s">
        <v>18</v>
      </c>
      <c r="N15" t="s">
        <v>108</v>
      </c>
      <c r="O15" t="s">
        <v>109</v>
      </c>
      <c r="P15" t="s">
        <v>112</v>
      </c>
      <c r="Q15" t="s">
        <v>113</v>
      </c>
      <c r="R15" t="s">
        <v>111</v>
      </c>
      <c r="S15" t="s">
        <v>83</v>
      </c>
    </row>
    <row r="16" spans="11:12">
      <c r="K16" s="9"/>
      <c r="L16" s="9"/>
    </row>
    <row r="17" spans="2:44">
      <c r="B17" s="11" t="s">
        <v>96</v>
      </c>
      <c r="I17" s="33">
        <v>4</v>
      </c>
      <c r="J17" s="33"/>
      <c r="K17" s="9" t="s">
        <v>46</v>
      </c>
      <c r="R17" s="33">
        <v>4</v>
      </c>
      <c r="S17" s="33"/>
      <c r="T17" s="11" t="s">
        <v>99</v>
      </c>
      <c r="AC17" s="23"/>
      <c r="AF17" s="23"/>
      <c r="AI17">
        <f>SQRT(T7)</f>
        <v>4</v>
      </c>
      <c r="AR17">
        <f>SQRT(T7)</f>
        <v>4</v>
      </c>
    </row>
    <row r="18" spans="2:44">
      <c r="B18" s="11"/>
      <c r="C18" s="10">
        <v>160.65</v>
      </c>
      <c r="D18" s="10"/>
      <c r="E18" s="9" t="s">
        <v>136</v>
      </c>
      <c r="F18" s="10">
        <v>2.1314</v>
      </c>
      <c r="G18" s="10"/>
      <c r="H18" s="14" t="s">
        <v>137</v>
      </c>
      <c r="I18" s="20">
        <v>4</v>
      </c>
      <c r="J18" s="20"/>
      <c r="K18" s="9"/>
      <c r="L18" s="10">
        <v>160.65</v>
      </c>
      <c r="M18" s="10"/>
      <c r="N18" s="9" t="s">
        <v>138</v>
      </c>
      <c r="O18" s="10">
        <v>2.1314</v>
      </c>
      <c r="P18" s="10"/>
      <c r="Q18" s="14" t="s">
        <v>137</v>
      </c>
      <c r="R18" s="20">
        <v>4</v>
      </c>
      <c r="S18" s="20"/>
      <c r="T18" s="11"/>
      <c r="AC18">
        <f>M7</f>
        <v>160.65</v>
      </c>
      <c r="AF18" s="23">
        <f>G10</f>
        <v>2.13144953567595</v>
      </c>
      <c r="AI18">
        <f>SQRT(A7)</f>
        <v>4</v>
      </c>
      <c r="AL18">
        <f>M7</f>
        <v>160.65</v>
      </c>
      <c r="AO18" s="23">
        <f>G10</f>
        <v>2.13144953567595</v>
      </c>
      <c r="AR18">
        <f>SQRT(A7)</f>
        <v>4</v>
      </c>
    </row>
    <row r="20" spans="1:32">
      <c r="A20" s="9" t="s">
        <v>92</v>
      </c>
      <c r="B20" t="s">
        <v>38</v>
      </c>
      <c r="C20" s="10">
        <f>C18-F18</f>
        <v>158.5186</v>
      </c>
      <c r="D20" s="10"/>
      <c r="E20" t="s">
        <v>16</v>
      </c>
      <c r="F20" s="10">
        <f>L18+O18</f>
        <v>162.7814</v>
      </c>
      <c r="G20" s="10"/>
      <c r="H20" t="s">
        <v>37</v>
      </c>
      <c r="AC20">
        <f>M7-G10*SQRT(T7)/SQRT(A7)</f>
        <v>158.518550464324</v>
      </c>
      <c r="AF20" s="30">
        <f>M7+G10*SQRT(T7)/SQRT(A7)</f>
        <v>162.781449535676</v>
      </c>
    </row>
    <row r="21" spans="2:2">
      <c r="B21" s="16" t="s">
        <v>150</v>
      </c>
    </row>
  </sheetData>
  <sheetProtection password="CCD4" sheet="1" objects="1" scenarios="1"/>
  <protectedRanges>
    <protectedRange sqref="F13 N13 W13 F14 K14 C18 F18 I18 I17 L18 O18 R18 R17 C20 F20" name="区域3" securityDescriptor=""/>
    <protectedRange sqref="A7 M7 T7 E10 G10 L10 N10" name="区域2" securityDescriptor=""/>
    <protectedRange sqref="AA$1:AZ$1048576" name="区域1" securityDescriptor=""/>
  </protectedRanges>
  <mergeCells count="28">
    <mergeCell ref="A1:D1"/>
    <mergeCell ref="E1:H1"/>
    <mergeCell ref="A2:D2"/>
    <mergeCell ref="E2:H2"/>
    <mergeCell ref="A4:R4"/>
    <mergeCell ref="M7:N7"/>
    <mergeCell ref="T7:U7"/>
    <mergeCell ref="K8:L8"/>
    <mergeCell ref="G10:I10"/>
    <mergeCell ref="N10:P10"/>
    <mergeCell ref="F13:G13"/>
    <mergeCell ref="N13:O13"/>
    <mergeCell ref="F14:G14"/>
    <mergeCell ref="K14:L14"/>
    <mergeCell ref="K15:L15"/>
    <mergeCell ref="I17:J17"/>
    <mergeCell ref="R17:S17"/>
    <mergeCell ref="C18:D18"/>
    <mergeCell ref="F18:G18"/>
    <mergeCell ref="I18:J18"/>
    <mergeCell ref="L18:M18"/>
    <mergeCell ref="O18:P18"/>
    <mergeCell ref="R18:S18"/>
    <mergeCell ref="C20:D20"/>
    <mergeCell ref="F20:G20"/>
    <mergeCell ref="B17:B18"/>
    <mergeCell ref="K17:K18"/>
    <mergeCell ref="T17:T18"/>
  </mergeCells>
  <pageMargins left="0.699305555555556" right="0.699305555555556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5121" progId="Equation.DSMT4" r:id="rId3">
          <objectPr defaultSize="0" r:id="rId4">
            <anchor moveWithCells="1" sizeWithCells="1">
              <from>
                <xdr:col>9</xdr:col>
                <xdr:colOff>0</xdr:colOff>
                <xdr:row>5</xdr:row>
                <xdr:rowOff>0</xdr:rowOff>
              </from>
              <to>
                <xdr:col>9</xdr:col>
                <xdr:colOff>144145</xdr:colOff>
                <xdr:row>5</xdr:row>
                <xdr:rowOff>129540</xdr:rowOff>
              </to>
            </anchor>
          </objectPr>
        </oleObject>
      </mc:Choice>
      <mc:Fallback>
        <oleObject shapeId="5121" progId="Equation.DSMT4" r:id="rId3"/>
      </mc:Fallback>
    </mc:AlternateContent>
    <mc:AlternateContent xmlns:mc="http://schemas.openxmlformats.org/markup-compatibility/2006">
      <mc:Choice Requires="x14">
        <oleObject shapeId="5122" progId="Equation.DSMT4" r:id="rId5">
          <objectPr defaultSize="0" r:id="rId6">
            <anchor moveWithCells="1" sizeWithCells="1">
              <from>
                <xdr:col>15</xdr:col>
                <xdr:colOff>213360</xdr:colOff>
                <xdr:row>4</xdr:row>
                <xdr:rowOff>144145</xdr:rowOff>
              </from>
              <to>
                <xdr:col>18</xdr:col>
                <xdr:colOff>45720</xdr:colOff>
                <xdr:row>6</xdr:row>
                <xdr:rowOff>30480</xdr:rowOff>
              </to>
            </anchor>
          </objectPr>
        </oleObject>
      </mc:Choice>
      <mc:Fallback>
        <oleObject shapeId="5122" progId="Equation.DSMT4" r:id="rId5"/>
      </mc:Fallback>
    </mc:AlternateContent>
    <mc:AlternateContent xmlns:mc="http://schemas.openxmlformats.org/markup-compatibility/2006">
      <mc:Choice Requires="x14">
        <oleObject shapeId="5123" progId="Equation.DSMT4" r:id="rId7">
          <objectPr defaultSize="0" r:id="rId8">
            <anchor moveWithCells="1" siz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160020</xdr:colOff>
                <xdr:row>12</xdr:row>
                <xdr:rowOff>22860</xdr:rowOff>
              </to>
            </anchor>
          </objectPr>
        </oleObject>
      </mc:Choice>
      <mc:Fallback>
        <oleObject shapeId="5123" progId="Equation.DSMT4" r:id="rId7"/>
      </mc:Fallback>
    </mc:AlternateContent>
    <mc:AlternateContent xmlns:mc="http://schemas.openxmlformats.org/markup-compatibility/2006">
      <mc:Choice Requires="x14">
        <oleObject shapeId="5125" progId="Equation.DSMT4" r:id="rId9">
          <objectPr defaultSize="0" r:id="rId10">
            <anchor moveWithCells="1" sizeWithCells="1">
              <from>
                <xdr:col>4</xdr:col>
                <xdr:colOff>0</xdr:colOff>
                <xdr:row>12</xdr:row>
                <xdr:rowOff>22860</xdr:rowOff>
              </from>
              <to>
                <xdr:col>4</xdr:col>
                <xdr:colOff>190500</xdr:colOff>
                <xdr:row>13</xdr:row>
                <xdr:rowOff>0</xdr:rowOff>
              </to>
            </anchor>
          </objectPr>
        </oleObject>
      </mc:Choice>
      <mc:Fallback>
        <oleObject shapeId="5125" progId="Equation.DSMT4" r:id="rId9"/>
      </mc:Fallback>
    </mc:AlternateContent>
    <mc:AlternateContent xmlns:mc="http://schemas.openxmlformats.org/markup-compatibility/2006">
      <mc:Choice Requires="x14">
        <oleObject shapeId="5126" progId="Equation.DSMT4" r:id="rId11">
          <objectPr defaultSize="0" r:id="rId12">
            <anchor moveWithCells="1" sizeWithCells="1">
              <from>
                <xdr:col>12</xdr:col>
                <xdr:colOff>0</xdr:colOff>
                <xdr:row>12</xdr:row>
                <xdr:rowOff>0</xdr:rowOff>
              </from>
              <to>
                <xdr:col>12</xdr:col>
                <xdr:colOff>205740</xdr:colOff>
                <xdr:row>12</xdr:row>
                <xdr:rowOff>129540</xdr:rowOff>
              </to>
            </anchor>
          </objectPr>
        </oleObject>
      </mc:Choice>
      <mc:Fallback>
        <oleObject shapeId="5126" progId="Equation.DSMT4" r:id="rId11"/>
      </mc:Fallback>
    </mc:AlternateContent>
    <mc:AlternateContent xmlns:mc="http://schemas.openxmlformats.org/markup-compatibility/2006">
      <mc:Choice Requires="x14">
        <oleObject shapeId="5127" progId="Equation.DSMT4" r:id="rId13">
          <objectPr defaultSize="0" r:id="rId14">
            <anchor moveWithCells="1" sizeWithCells="1">
              <from>
                <xdr:col>3</xdr:col>
                <xdr:colOff>0</xdr:colOff>
                <xdr:row>13</xdr:row>
                <xdr:rowOff>0</xdr:rowOff>
              </from>
              <to>
                <xdr:col>4</xdr:col>
                <xdr:colOff>136525</xdr:colOff>
                <xdr:row>14</xdr:row>
                <xdr:rowOff>7620</xdr:rowOff>
              </to>
            </anchor>
          </objectPr>
        </oleObject>
      </mc:Choice>
      <mc:Fallback>
        <oleObject shapeId="5127" progId="Equation.DSMT4" r:id="rId13"/>
      </mc:Fallback>
    </mc:AlternateContent>
    <mc:AlternateContent xmlns:mc="http://schemas.openxmlformats.org/markup-compatibility/2006">
      <mc:Choice Requires="x14">
        <oleObject shapeId="5128" progId="Equation.DSMT4" r:id="rId15">
          <objectPr defaultSize="0" r:id="rId16">
            <anchor moveWithCells="1" sizeWithCells="1">
              <from>
                <xdr:col>9</xdr:col>
                <xdr:colOff>0</xdr:colOff>
                <xdr:row>13</xdr:row>
                <xdr:rowOff>38100</xdr:rowOff>
              </from>
              <to>
                <xdr:col>9</xdr:col>
                <xdr:colOff>213360</xdr:colOff>
                <xdr:row>14</xdr:row>
                <xdr:rowOff>15240</xdr:rowOff>
              </to>
            </anchor>
          </objectPr>
        </oleObject>
      </mc:Choice>
      <mc:Fallback>
        <oleObject shapeId="5128" progId="Equation.DSMT4" r:id="rId15"/>
      </mc:Fallback>
    </mc:AlternateContent>
    <mc:AlternateContent xmlns:mc="http://schemas.openxmlformats.org/markup-compatibility/2006">
      <mc:Choice Requires="x14">
        <oleObject shapeId="5129" progId="Equation.DSMT4" r:id="rId17">
          <objectPr defaultSize="0" r:id="rId18">
            <anchor moveWithCells="1" sizeWithCells="1">
              <from>
                <xdr:col>8</xdr:col>
                <xdr:colOff>0</xdr:colOff>
                <xdr:row>14</xdr:row>
                <xdr:rowOff>22860</xdr:rowOff>
              </from>
              <to>
                <xdr:col>8</xdr:col>
                <xdr:colOff>121920</xdr:colOff>
                <xdr:row>15</xdr:row>
                <xdr:rowOff>15240</xdr:rowOff>
              </to>
            </anchor>
          </objectPr>
        </oleObject>
      </mc:Choice>
      <mc:Fallback>
        <oleObject shapeId="5129" progId="Equation.DSMT4" r:id="rId17"/>
      </mc:Fallback>
    </mc:AlternateContent>
    <mc:AlternateContent xmlns:mc="http://schemas.openxmlformats.org/markup-compatibility/2006">
      <mc:Choice Requires="x14">
        <oleObject shapeId="5130" progId="Equation.DSMT4" r:id="rId19">
          <objectPr defaultSize="0" r:id="rId20">
            <anchor moveWithCells="1" sizeWithCells="1">
              <from>
                <xdr:col>3</xdr:col>
                <xdr:colOff>0</xdr:colOff>
                <xdr:row>9</xdr:row>
                <xdr:rowOff>0</xdr:rowOff>
              </from>
              <to>
                <xdr:col>4</xdr:col>
                <xdr:colOff>60960</xdr:colOff>
                <xdr:row>10</xdr:row>
                <xdr:rowOff>45720</xdr:rowOff>
              </to>
            </anchor>
          </objectPr>
        </oleObject>
      </mc:Choice>
      <mc:Fallback>
        <oleObject shapeId="5130" progId="Equation.DSMT4" r:id="rId19"/>
      </mc:Fallback>
    </mc:AlternateContent>
    <mc:AlternateContent xmlns:mc="http://schemas.openxmlformats.org/markup-compatibility/2006">
      <mc:Choice Requires="x14">
        <oleObject shapeId="5131" progId="Equation.DSMT4" r:id="rId21">
          <objectPr defaultSize="0" r:id="rId20">
            <anchor moveWithCells="1" sizeWithCells="1">
              <from>
                <xdr:col>10</xdr:col>
                <xdr:colOff>0</xdr:colOff>
                <xdr:row>9</xdr:row>
                <xdr:rowOff>0</xdr:rowOff>
              </from>
              <to>
                <xdr:col>11</xdr:col>
                <xdr:colOff>60960</xdr:colOff>
                <xdr:row>10</xdr:row>
                <xdr:rowOff>45720</xdr:rowOff>
              </to>
            </anchor>
          </objectPr>
        </oleObject>
      </mc:Choice>
      <mc:Fallback>
        <oleObject shapeId="5131" progId="Equation.DSMT4" r:id="rId21"/>
      </mc:Fallback>
    </mc:AlternateContent>
    <mc:AlternateContent xmlns:mc="http://schemas.openxmlformats.org/markup-compatibility/2006">
      <mc:Choice Requires="x14">
        <oleObject shapeId="5132" progId="Equation.DSMT4" r:id="rId22">
          <objectPr defaultSize="0" r:id="rId23">
            <anchor moveWithCells="1" sizeWithCells="1">
              <from>
                <xdr:col>5</xdr:col>
                <xdr:colOff>0</xdr:colOff>
                <xdr:row>9</xdr:row>
                <xdr:rowOff>15240</xdr:rowOff>
              </from>
              <to>
                <xdr:col>5</xdr:col>
                <xdr:colOff>175260</xdr:colOff>
                <xdr:row>10</xdr:row>
                <xdr:rowOff>38100</xdr:rowOff>
              </to>
            </anchor>
          </objectPr>
        </oleObject>
      </mc:Choice>
      <mc:Fallback>
        <oleObject shapeId="5132" progId="Equation.DSMT4" r:id="rId22"/>
      </mc:Fallback>
    </mc:AlternateContent>
    <mc:AlternateContent xmlns:mc="http://schemas.openxmlformats.org/markup-compatibility/2006">
      <mc:Choice Requires="x14">
        <oleObject shapeId="5133" progId="Equation.DSMT4" r:id="rId24">
          <objectPr defaultSize="0" r:id="rId23">
            <anchor moveWithCells="1" sizeWithCells="1">
              <from>
                <xdr:col>12</xdr:col>
                <xdr:colOff>38100</xdr:colOff>
                <xdr:row>9</xdr:row>
                <xdr:rowOff>15240</xdr:rowOff>
              </from>
              <to>
                <xdr:col>12</xdr:col>
                <xdr:colOff>213360</xdr:colOff>
                <xdr:row>10</xdr:row>
                <xdr:rowOff>38100</xdr:rowOff>
              </to>
            </anchor>
          </objectPr>
        </oleObject>
      </mc:Choice>
      <mc:Fallback>
        <oleObject shapeId="5133" progId="Equation.DSMT4" r:id="rId24"/>
      </mc:Fallback>
    </mc:AlternateContent>
    <mc:AlternateContent xmlns:mc="http://schemas.openxmlformats.org/markup-compatibility/2006">
      <mc:Choice Requires="x14">
        <oleObject shapeId="5134" progId="Equation.DSMT4" r:id="rId25">
          <objectPr defaultSize="0" r:id="rId26">
            <anchor moveWithCells="1" sizeWithCells="1">
              <from>
                <xdr:col>17</xdr:col>
                <xdr:colOff>0</xdr:colOff>
                <xdr:row>6</xdr:row>
                <xdr:rowOff>0</xdr:rowOff>
              </from>
              <to>
                <xdr:col>17</xdr:col>
                <xdr:colOff>129540</xdr:colOff>
                <xdr:row>7</xdr:row>
                <xdr:rowOff>22860</xdr:rowOff>
              </to>
            </anchor>
          </objectPr>
        </oleObject>
      </mc:Choice>
      <mc:Fallback>
        <oleObject shapeId="5134" progId="Equation.DSMT4" r:id="rId25"/>
      </mc:Fallback>
    </mc:AlternateContent>
    <mc:AlternateContent xmlns:mc="http://schemas.openxmlformats.org/markup-compatibility/2006">
      <mc:Choice Requires="x14">
        <oleObject shapeId="5135" progId="Equation.DSMT4" r:id="rId27">
          <objectPr defaultSize="0" r:id="rId28">
            <anchor moveWithCells="1" sizeWithCells="1">
              <from>
                <xdr:col>20</xdr:col>
                <xdr:colOff>0</xdr:colOff>
                <xdr:row>11</xdr:row>
                <xdr:rowOff>91440</xdr:rowOff>
              </from>
              <to>
                <xdr:col>21</xdr:col>
                <xdr:colOff>114300</xdr:colOff>
                <xdr:row>13</xdr:row>
                <xdr:rowOff>22860</xdr:rowOff>
              </to>
            </anchor>
          </objectPr>
        </oleObject>
      </mc:Choice>
      <mc:Fallback>
        <oleObject shapeId="5135" progId="Equation.DSMT4" r:id="rId27"/>
      </mc:Fallback>
    </mc:AlternateContent>
    <mc:AlternateContent xmlns:mc="http://schemas.openxmlformats.org/markup-compatibility/2006">
      <mc:Choice Requires="x14">
        <oleObject shapeId="5136" progId="Equation.DSMT4" r:id="rId29">
          <objectPr defaultSize="0" r:id="rId18">
            <anchor moveWithCells="1" sizeWithCells="1">
              <from>
                <xdr:col>8</xdr:col>
                <xdr:colOff>22860</xdr:colOff>
                <xdr:row>14</xdr:row>
                <xdr:rowOff>7620</xdr:rowOff>
              </from>
              <to>
                <xdr:col>8</xdr:col>
                <xdr:colOff>190500</xdr:colOff>
                <xdr:row>15</xdr:row>
                <xdr:rowOff>38100</xdr:rowOff>
              </to>
            </anchor>
          </objectPr>
        </oleObject>
      </mc:Choice>
      <mc:Fallback>
        <oleObject shapeId="5136" progId="Equation.DSMT4" r:id="rId2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4"/>
  <sheetViews>
    <sheetView workbookViewId="0">
      <selection activeCell="F24" sqref="F24"/>
    </sheetView>
  </sheetViews>
  <sheetFormatPr defaultColWidth="3.62962962962963" defaultRowHeight="14.4"/>
  <cols>
    <col min="7" max="7" width="4" customWidth="1"/>
    <col min="8" max="8" width="5.5" customWidth="1"/>
    <col min="16" max="16" width="4.12962962962963" customWidth="1"/>
    <col min="27" max="27" width="7.25" hidden="1" customWidth="1"/>
    <col min="28" max="28" width="6.5" hidden="1" customWidth="1"/>
    <col min="29" max="29" width="7.62962962962963" hidden="1" customWidth="1"/>
    <col min="30" max="30" width="3.62962962962963" hidden="1" customWidth="1"/>
    <col min="31" max="31" width="6.62962962962963" hidden="1" customWidth="1"/>
    <col min="32" max="32" width="10.3796296296296" hidden="1" customWidth="1"/>
    <col min="33" max="33" width="3.62962962962963" hidden="1" customWidth="1"/>
    <col min="34" max="34" width="6.62962962962963" hidden="1" customWidth="1"/>
    <col min="35" max="35" width="7.5" hidden="1" customWidth="1"/>
    <col min="36" max="36" width="3.62962962962963" hidden="1" customWidth="1"/>
    <col min="37" max="37" width="5.5" hidden="1" customWidth="1"/>
    <col min="38" max="38" width="6.87962962962963" hidden="1" customWidth="1"/>
    <col min="39" max="39" width="8.5" hidden="1" customWidth="1"/>
    <col min="40" max="40" width="7.25" hidden="1" customWidth="1"/>
    <col min="41" max="41" width="9.12962962962963" hidden="1" customWidth="1"/>
    <col min="42" max="43" width="3.62962962962963" hidden="1" customWidth="1"/>
    <col min="44" max="44" width="6.37962962962963" hidden="1" customWidth="1"/>
    <col min="45" max="45" width="7.87962962962963" hidden="1" customWidth="1"/>
    <col min="46" max="52" width="3.62962962962963" hidden="1" customWidth="1"/>
  </cols>
  <sheetData>
    <row r="1" spans="1:38">
      <c r="A1" s="1" t="s">
        <v>151</v>
      </c>
      <c r="B1" s="1"/>
      <c r="C1" s="1"/>
      <c r="D1" s="1"/>
      <c r="E1" s="1" t="s">
        <v>152</v>
      </c>
      <c r="F1" s="1"/>
      <c r="G1" s="1"/>
      <c r="H1" s="1"/>
      <c r="I1" s="17"/>
      <c r="J1" s="17"/>
      <c r="K1" s="17"/>
      <c r="L1" s="17"/>
      <c r="M1" s="17"/>
      <c r="N1" s="17"/>
      <c r="O1" s="17"/>
      <c r="P1" s="17"/>
      <c r="Q1" s="17"/>
      <c r="R1" s="17"/>
      <c r="AA1">
        <f>IF(ABS(H15-AH15)&lt;0.1,1,0)</f>
        <v>1</v>
      </c>
      <c r="AL1">
        <f>IF(ABS(S15-AS15)&lt;0.1,1,0)</f>
        <v>1</v>
      </c>
    </row>
    <row r="2" spans="1:27">
      <c r="A2" s="2">
        <f>SUM(AA1:AT7)</f>
        <v>15</v>
      </c>
      <c r="B2" s="2"/>
      <c r="C2" s="2"/>
      <c r="D2" s="2"/>
      <c r="E2" s="2">
        <v>15</v>
      </c>
      <c r="F2" s="2"/>
      <c r="G2" s="2"/>
      <c r="H2" s="2"/>
      <c r="AA2">
        <f>IF(ABS(H16-AH16)&lt;0.1,1,0)</f>
        <v>1</v>
      </c>
    </row>
    <row r="3" spans="28:33">
      <c r="AB3">
        <f>IF(ABS(F17-AF17)&lt;0.1,1,0)</f>
        <v>1</v>
      </c>
      <c r="AG3">
        <f>IF(ABS(K17-AK17)&lt;0.01,1,0)</f>
        <v>1</v>
      </c>
    </row>
    <row r="4" ht="16.35" spans="1:43">
      <c r="A4" s="3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1"/>
      <c r="AH4">
        <f>IF(ABS(I20-AI20)&lt;0.1,1,0)</f>
        <v>1</v>
      </c>
      <c r="AQ4">
        <f>IF(ABS(R20-AR20)&lt;0.1,1,0)</f>
        <v>1</v>
      </c>
    </row>
    <row r="5" ht="15.9" spans="1:43">
      <c r="A5" s="4" t="s">
        <v>153</v>
      </c>
      <c r="B5" s="5"/>
      <c r="C5" s="6"/>
      <c r="AB5">
        <f>IF(ABS(C21-AC21)&lt;0.1,1,0)</f>
        <v>1</v>
      </c>
      <c r="AE5">
        <f>IF(ABS(F21-AF21)&lt;0.1,1,0)</f>
        <v>1</v>
      </c>
      <c r="AH5">
        <f>IF(ABS(I21-AI21)&lt;0.1,1,0)</f>
        <v>1</v>
      </c>
      <c r="AK5">
        <f>IF(ABS(L21-AL21)&lt;0.1,1,0)</f>
        <v>1</v>
      </c>
      <c r="AN5">
        <f>IF(ABS(O21-AO21)&lt;0.1,1,0)</f>
        <v>1</v>
      </c>
      <c r="AQ5">
        <f>IF(ABS(R21-AR21)&lt;0.1,1,0)</f>
        <v>1</v>
      </c>
    </row>
    <row r="6" ht="15.15" spans="2:25">
      <c r="B6" t="s">
        <v>70</v>
      </c>
      <c r="C6" t="s">
        <v>58</v>
      </c>
      <c r="D6" t="s">
        <v>154</v>
      </c>
      <c r="E6" t="s">
        <v>49</v>
      </c>
      <c r="F6" t="s">
        <v>72</v>
      </c>
      <c r="G6" t="s">
        <v>73</v>
      </c>
      <c r="H6" t="s">
        <v>74</v>
      </c>
      <c r="I6" t="s">
        <v>75</v>
      </c>
      <c r="J6" s="9">
        <v>9</v>
      </c>
      <c r="K6" t="s">
        <v>149</v>
      </c>
      <c r="L6" t="s">
        <v>144</v>
      </c>
      <c r="M6" t="s">
        <v>61</v>
      </c>
      <c r="N6" t="s">
        <v>129</v>
      </c>
      <c r="O6" t="s">
        <v>130</v>
      </c>
      <c r="P6" t="s">
        <v>155</v>
      </c>
      <c r="Q6" t="s">
        <v>148</v>
      </c>
      <c r="R6" t="s">
        <v>16</v>
      </c>
      <c r="S6" t="s">
        <v>156</v>
      </c>
      <c r="T6" t="s">
        <v>157</v>
      </c>
      <c r="U6" t="s">
        <v>90</v>
      </c>
      <c r="V6" t="s">
        <v>91</v>
      </c>
      <c r="W6" t="s">
        <v>158</v>
      </c>
      <c r="X6" t="s">
        <v>159</v>
      </c>
      <c r="Y6" t="s">
        <v>160</v>
      </c>
    </row>
    <row r="7" spans="1:31">
      <c r="A7" t="s">
        <v>161</v>
      </c>
      <c r="B7" t="s">
        <v>162</v>
      </c>
      <c r="C7" t="s">
        <v>163</v>
      </c>
      <c r="D7" t="s">
        <v>18</v>
      </c>
      <c r="E7" t="s">
        <v>164</v>
      </c>
      <c r="F7" t="s">
        <v>165</v>
      </c>
      <c r="G7" t="s">
        <v>85</v>
      </c>
      <c r="H7" t="s">
        <v>47</v>
      </c>
      <c r="I7" t="s">
        <v>38</v>
      </c>
      <c r="J7" t="s">
        <v>81</v>
      </c>
      <c r="K7" t="s">
        <v>82</v>
      </c>
      <c r="L7" t="s">
        <v>83</v>
      </c>
      <c r="M7" t="s">
        <v>166</v>
      </c>
      <c r="N7" t="s">
        <v>37</v>
      </c>
      <c r="O7" t="s">
        <v>83</v>
      </c>
      <c r="AB7">
        <f>IF(ABS(C23-AC23)&lt;0.1,1,0)</f>
        <v>1</v>
      </c>
      <c r="AE7">
        <f>IF(ABS(F23-AF23)&lt;0.1,1,0)</f>
        <v>1</v>
      </c>
    </row>
    <row r="8" spans="2:43">
      <c r="B8" s="9">
        <v>15.2</v>
      </c>
      <c r="C8" s="9"/>
      <c r="D8" t="s">
        <v>46</v>
      </c>
      <c r="E8" s="9">
        <v>16</v>
      </c>
      <c r="F8" s="9"/>
      <c r="G8" t="s">
        <v>46</v>
      </c>
      <c r="H8" s="9">
        <v>15.7</v>
      </c>
      <c r="I8" s="9"/>
      <c r="J8" t="s">
        <v>46</v>
      </c>
      <c r="K8" s="9">
        <v>16</v>
      </c>
      <c r="L8" s="9"/>
      <c r="M8" t="s">
        <v>46</v>
      </c>
      <c r="N8" s="9">
        <v>15.4</v>
      </c>
      <c r="O8" s="9"/>
      <c r="P8" t="s">
        <v>46</v>
      </c>
      <c r="Q8" s="9">
        <v>15.6</v>
      </c>
      <c r="R8" s="9"/>
      <c r="S8" t="s">
        <v>46</v>
      </c>
      <c r="AB8">
        <f ca="1">RANDBETWEEN(141,159)/10</f>
        <v>15.3</v>
      </c>
      <c r="AE8">
        <f ca="1">RANDBETWEEN(140,160)/10</f>
        <v>14.6</v>
      </c>
      <c r="AH8">
        <f ca="1">RANDBETWEEN(140,160)/10</f>
        <v>14.1</v>
      </c>
      <c r="AK8">
        <f ca="1">RANDBETWEEN(140,160)/10</f>
        <v>15.4</v>
      </c>
      <c r="AN8">
        <f ca="1">RANDBETWEEN(140,160)/10</f>
        <v>15.5</v>
      </c>
      <c r="AQ8">
        <f ca="1">RANDBETWEEN(140,160)/10</f>
        <v>15</v>
      </c>
    </row>
    <row r="9" spans="2:34">
      <c r="B9" s="9">
        <v>15.5</v>
      </c>
      <c r="C9" s="9"/>
      <c r="D9" t="s">
        <v>46</v>
      </c>
      <c r="E9" s="9">
        <v>14.7</v>
      </c>
      <c r="F9" s="9"/>
      <c r="G9" t="s">
        <v>46</v>
      </c>
      <c r="H9" s="9">
        <v>15.5</v>
      </c>
      <c r="I9" s="9"/>
      <c r="AB9">
        <f ca="1">RANDBETWEEN(140,160)/10</f>
        <v>14.1</v>
      </c>
      <c r="AE9">
        <f ca="1">RANDBETWEEN(140,160)/10</f>
        <v>14.4</v>
      </c>
      <c r="AH9">
        <f ca="1">RANDBETWEEN(140,160)/10</f>
        <v>15.5</v>
      </c>
    </row>
    <row r="10" spans="1:23">
      <c r="A10" t="s">
        <v>131</v>
      </c>
      <c r="B10" t="s">
        <v>167</v>
      </c>
      <c r="C10" t="s">
        <v>154</v>
      </c>
      <c r="D10" t="s">
        <v>168</v>
      </c>
      <c r="E10" t="s">
        <v>51</v>
      </c>
      <c r="F10" t="s">
        <v>144</v>
      </c>
      <c r="G10" t="s">
        <v>61</v>
      </c>
      <c r="H10" t="s">
        <v>158</v>
      </c>
      <c r="I10" t="s">
        <v>159</v>
      </c>
      <c r="J10" t="s">
        <v>160</v>
      </c>
      <c r="K10" t="s">
        <v>90</v>
      </c>
      <c r="L10" t="s">
        <v>91</v>
      </c>
      <c r="M10" t="s">
        <v>164</v>
      </c>
      <c r="N10" t="s">
        <v>165</v>
      </c>
      <c r="O10" t="s">
        <v>107</v>
      </c>
      <c r="P10" t="s">
        <v>161</v>
      </c>
      <c r="Q10" t="s">
        <v>162</v>
      </c>
      <c r="R10" t="s">
        <v>163</v>
      </c>
      <c r="S10" t="s">
        <v>169</v>
      </c>
      <c r="T10" t="s">
        <v>18</v>
      </c>
      <c r="U10" t="s">
        <v>170</v>
      </c>
      <c r="V10" t="s">
        <v>26</v>
      </c>
      <c r="W10" t="s">
        <v>18</v>
      </c>
    </row>
    <row r="11" spans="1:7">
      <c r="A11">
        <v>95</v>
      </c>
      <c r="B11" s="9" t="s">
        <v>171</v>
      </c>
      <c r="C11" t="s">
        <v>18</v>
      </c>
      <c r="D11" t="s">
        <v>108</v>
      </c>
      <c r="E11" t="s">
        <v>109</v>
      </c>
      <c r="F11" t="s">
        <v>112</v>
      </c>
      <c r="G11" t="s">
        <v>113</v>
      </c>
    </row>
    <row r="12" spans="2:13">
      <c r="B12" t="s">
        <v>96</v>
      </c>
      <c r="C12" t="s">
        <v>97</v>
      </c>
      <c r="D12" t="s">
        <v>98</v>
      </c>
      <c r="E12" t="s">
        <v>23</v>
      </c>
      <c r="F12" t="s">
        <v>24</v>
      </c>
      <c r="G12" t="s">
        <v>123</v>
      </c>
      <c r="H12" t="s">
        <v>70</v>
      </c>
      <c r="I12" t="s">
        <v>124</v>
      </c>
      <c r="J12" t="s">
        <v>125</v>
      </c>
      <c r="K12" t="s">
        <v>126</v>
      </c>
      <c r="L12" t="s">
        <v>127</v>
      </c>
      <c r="M12" t="s">
        <v>37</v>
      </c>
    </row>
    <row r="13" spans="4:39">
      <c r="D13" s="9">
        <f>J6-1</f>
        <v>8</v>
      </c>
      <c r="F13" s="25">
        <v>2.30600413329912</v>
      </c>
      <c r="G13" s="25"/>
      <c r="H13" s="25"/>
      <c r="I13" t="s">
        <v>46</v>
      </c>
      <c r="K13" s="9">
        <f>J6</f>
        <v>9</v>
      </c>
      <c r="M13" s="25">
        <v>2.26215715817358</v>
      </c>
      <c r="N13" s="25"/>
      <c r="O13" s="25"/>
      <c r="P13" s="28" t="s">
        <v>95</v>
      </c>
      <c r="AD13">
        <f>8</f>
        <v>8</v>
      </c>
      <c r="AF13" s="23">
        <f>TINV(0.05,8)</f>
        <v>2.30600413520417</v>
      </c>
      <c r="AK13">
        <v>9</v>
      </c>
      <c r="AM13" s="23">
        <f>TINV(0.05,9)</f>
        <v>2.26215716279821</v>
      </c>
    </row>
    <row r="15" spans="1:45">
      <c r="A15" t="s">
        <v>67</v>
      </c>
      <c r="B15" t="s">
        <v>83</v>
      </c>
      <c r="C15" t="s">
        <v>19</v>
      </c>
      <c r="D15" t="s">
        <v>20</v>
      </c>
      <c r="E15" t="s">
        <v>133</v>
      </c>
      <c r="F15" t="s">
        <v>30</v>
      </c>
      <c r="H15" s="10">
        <v>9</v>
      </c>
      <c r="I15" s="10"/>
      <c r="J15" t="s">
        <v>16</v>
      </c>
      <c r="K15" t="s">
        <v>54</v>
      </c>
      <c r="L15" t="s">
        <v>172</v>
      </c>
      <c r="M15" t="s">
        <v>78</v>
      </c>
      <c r="N15" t="s">
        <v>19</v>
      </c>
      <c r="O15" t="s">
        <v>20</v>
      </c>
      <c r="P15" t="s">
        <v>91</v>
      </c>
      <c r="Q15" t="s">
        <v>134</v>
      </c>
      <c r="S15" s="10">
        <f>AVERAGE(B8:R8,B9:I9)</f>
        <v>15.5111111111111</v>
      </c>
      <c r="T15" s="10"/>
      <c r="U15" t="s">
        <v>16</v>
      </c>
      <c r="AH15">
        <f>J6</f>
        <v>9</v>
      </c>
      <c r="AS15" s="30">
        <f>AVERAGE(B8:R9)</f>
        <v>15.5111111111111</v>
      </c>
    </row>
    <row r="16" spans="1:34">
      <c r="A16" t="s">
        <v>19</v>
      </c>
      <c r="B16" t="s">
        <v>20</v>
      </c>
      <c r="C16" t="s">
        <v>173</v>
      </c>
      <c r="D16" t="s">
        <v>174</v>
      </c>
      <c r="E16" t="s">
        <v>94</v>
      </c>
      <c r="H16" s="26">
        <f>STDEV(B8:R8,B9:I9)</f>
        <v>0.401386485959743</v>
      </c>
      <c r="I16" t="s">
        <v>16</v>
      </c>
      <c r="J16" t="s">
        <v>23</v>
      </c>
      <c r="K16" t="s">
        <v>24</v>
      </c>
      <c r="L16" t="s">
        <v>93</v>
      </c>
      <c r="M16" t="s">
        <v>94</v>
      </c>
      <c r="O16" t="s">
        <v>116</v>
      </c>
      <c r="P16" t="s">
        <v>117</v>
      </c>
      <c r="V16" t="s">
        <v>16</v>
      </c>
      <c r="AH16" s="30">
        <f>STDEV(B8:R9)</f>
        <v>0.401386485959743</v>
      </c>
    </row>
    <row r="17" spans="1:37">
      <c r="A17" t="s">
        <v>108</v>
      </c>
      <c r="B17" t="s">
        <v>109</v>
      </c>
      <c r="C17" t="s">
        <v>110</v>
      </c>
      <c r="F17" s="10">
        <v>0.95</v>
      </c>
      <c r="G17" s="10"/>
      <c r="H17" t="s">
        <v>16</v>
      </c>
      <c r="J17" s="22"/>
      <c r="K17" s="10">
        <v>0.05</v>
      </c>
      <c r="L17" s="10"/>
      <c r="M17" t="s">
        <v>16</v>
      </c>
      <c r="AF17">
        <f>0.95</f>
        <v>0.95</v>
      </c>
      <c r="AK17">
        <f>1-AF17</f>
        <v>0.05</v>
      </c>
    </row>
    <row r="18" spans="1:24">
      <c r="A18" t="s">
        <v>168</v>
      </c>
      <c r="B18" t="s">
        <v>175</v>
      </c>
      <c r="C18" t="s">
        <v>167</v>
      </c>
      <c r="D18" t="s">
        <v>154</v>
      </c>
      <c r="E18" t="s">
        <v>168</v>
      </c>
      <c r="F18" t="s">
        <v>51</v>
      </c>
      <c r="G18" t="s">
        <v>144</v>
      </c>
      <c r="H18" t="s">
        <v>61</v>
      </c>
      <c r="I18" t="s">
        <v>158</v>
      </c>
      <c r="J18" t="s">
        <v>159</v>
      </c>
      <c r="K18" t="s">
        <v>160</v>
      </c>
      <c r="L18" t="s">
        <v>90</v>
      </c>
      <c r="M18" t="s">
        <v>91</v>
      </c>
      <c r="N18" t="s">
        <v>164</v>
      </c>
      <c r="O18" t="s">
        <v>165</v>
      </c>
      <c r="P18" t="s">
        <v>107</v>
      </c>
      <c r="Q18" t="s">
        <v>161</v>
      </c>
      <c r="R18" t="s">
        <v>162</v>
      </c>
      <c r="S18" t="s">
        <v>163</v>
      </c>
      <c r="T18" t="s">
        <v>169</v>
      </c>
      <c r="U18" t="s">
        <v>18</v>
      </c>
      <c r="V18" t="s">
        <v>170</v>
      </c>
      <c r="W18" t="s">
        <v>26</v>
      </c>
      <c r="X18" t="s">
        <v>18</v>
      </c>
    </row>
    <row r="19" spans="1:12">
      <c r="A19">
        <v>95</v>
      </c>
      <c r="B19" s="9" t="s">
        <v>171</v>
      </c>
      <c r="C19" t="s">
        <v>18</v>
      </c>
      <c r="D19" t="s">
        <v>108</v>
      </c>
      <c r="E19" t="s">
        <v>109</v>
      </c>
      <c r="F19" t="s">
        <v>112</v>
      </c>
      <c r="G19" t="s">
        <v>113</v>
      </c>
      <c r="H19" t="s">
        <v>111</v>
      </c>
      <c r="I19" t="s">
        <v>176</v>
      </c>
      <c r="K19" s="9"/>
      <c r="L19" s="9"/>
    </row>
    <row r="20" spans="2:44">
      <c r="B20" s="11" t="s">
        <v>96</v>
      </c>
      <c r="I20" s="29">
        <v>0.4</v>
      </c>
      <c r="J20" s="29"/>
      <c r="K20" s="9" t="s">
        <v>46</v>
      </c>
      <c r="R20" s="29">
        <v>0.4</v>
      </c>
      <c r="S20" s="29"/>
      <c r="T20" s="11" t="s">
        <v>99</v>
      </c>
      <c r="AI20" s="30">
        <f>STDEV(B8:R9)</f>
        <v>0.401386485959743</v>
      </c>
      <c r="AR20" s="30">
        <f>STDEV(B8:R9)</f>
        <v>0.401386485959743</v>
      </c>
    </row>
    <row r="21" spans="2:44">
      <c r="B21" s="11"/>
      <c r="C21" s="13">
        <v>15.511</v>
      </c>
      <c r="D21" s="13"/>
      <c r="E21" s="9" t="s">
        <v>136</v>
      </c>
      <c r="F21" s="27">
        <v>2.306</v>
      </c>
      <c r="G21" s="27"/>
      <c r="H21" s="14" t="s">
        <v>137</v>
      </c>
      <c r="I21" s="20">
        <v>3</v>
      </c>
      <c r="J21" s="20"/>
      <c r="K21" s="9"/>
      <c r="L21" s="13">
        <v>15.51</v>
      </c>
      <c r="M21" s="13"/>
      <c r="N21" s="9" t="s">
        <v>138</v>
      </c>
      <c r="O21" s="27">
        <v>2.306</v>
      </c>
      <c r="P21" s="27"/>
      <c r="Q21" s="14" t="s">
        <v>137</v>
      </c>
      <c r="R21" s="20">
        <v>3</v>
      </c>
      <c r="S21" s="20"/>
      <c r="T21" s="11"/>
      <c r="AC21" s="30">
        <f>AVERAGE(B8:R9)</f>
        <v>15.5111111111111</v>
      </c>
      <c r="AF21" s="23">
        <f>F13</f>
        <v>2.30600413329912</v>
      </c>
      <c r="AI21">
        <f>SQRT(J6)</f>
        <v>3</v>
      </c>
      <c r="AL21" s="30">
        <f>AVERAGE(B8:R9)</f>
        <v>15.5111111111111</v>
      </c>
      <c r="AO21" s="23">
        <f>F13</f>
        <v>2.30600413329912</v>
      </c>
      <c r="AR21">
        <f>SQRT(J6)</f>
        <v>3</v>
      </c>
    </row>
    <row r="23" spans="1:32">
      <c r="A23" s="9" t="s">
        <v>92</v>
      </c>
      <c r="B23" t="s">
        <v>38</v>
      </c>
      <c r="C23" s="13">
        <f>C21-F21*I20/I21</f>
        <v>15.2035333333333</v>
      </c>
      <c r="D23" s="13"/>
      <c r="E23" t="s">
        <v>16</v>
      </c>
      <c r="F23" s="13">
        <f>15.51+2.306*0.4/3</f>
        <v>15.8174666666667</v>
      </c>
      <c r="G23" s="13"/>
      <c r="H23" t="s">
        <v>37</v>
      </c>
      <c r="AC23" s="30">
        <f>AVERAGE(B8:R9)-F13*STDEV(B8:R9)/SQRT(J6)</f>
        <v>15.2025781458866</v>
      </c>
      <c r="AF23" s="30">
        <f>AVERAGE(B8:R9)+F13*STDEV(B8:R9)/SQRT(J6)</f>
        <v>15.8196440763356</v>
      </c>
    </row>
    <row r="24" spans="2:2">
      <c r="B24" s="16" t="s">
        <v>150</v>
      </c>
    </row>
  </sheetData>
  <sheetProtection password="CCD4" sheet="1" objects="1" scenarios="1"/>
  <protectedRanges>
    <protectedRange sqref="H15 S15 H16 F17 K17 C21 F21 I21 I20 L21 O21 R21 R20 C23 F23" name="区域3" securityDescriptor=""/>
    <protectedRange sqref="B8 E8 H8 K8 N8 Q8 B9 E9 H9 D13 F13 K13 M13" name="区域2" securityDescriptor=""/>
    <protectedRange sqref="AA$1:AZ$1048576" name="区域1" securityDescriptor=""/>
  </protectedRanges>
  <mergeCells count="33">
    <mergeCell ref="A1:D1"/>
    <mergeCell ref="E1:H1"/>
    <mergeCell ref="A2:D2"/>
    <mergeCell ref="E2:H2"/>
    <mergeCell ref="A4:R4"/>
    <mergeCell ref="B8:C8"/>
    <mergeCell ref="E8:F8"/>
    <mergeCell ref="H8:I8"/>
    <mergeCell ref="K8:L8"/>
    <mergeCell ref="N8:O8"/>
    <mergeCell ref="Q8:R8"/>
    <mergeCell ref="B9:C9"/>
    <mergeCell ref="E9:F9"/>
    <mergeCell ref="H9:I9"/>
    <mergeCell ref="F13:H13"/>
    <mergeCell ref="M13:O13"/>
    <mergeCell ref="H15:I15"/>
    <mergeCell ref="S15:T15"/>
    <mergeCell ref="F17:G17"/>
    <mergeCell ref="K17:L17"/>
    <mergeCell ref="I20:J20"/>
    <mergeCell ref="R20:S20"/>
    <mergeCell ref="C21:D21"/>
    <mergeCell ref="F21:G21"/>
    <mergeCell ref="I21:J21"/>
    <mergeCell ref="L21:M21"/>
    <mergeCell ref="O21:P21"/>
    <mergeCell ref="R21:S21"/>
    <mergeCell ref="C23:D23"/>
    <mergeCell ref="F23:G23"/>
    <mergeCell ref="B20:B21"/>
    <mergeCell ref="K20:K21"/>
    <mergeCell ref="T20:T21"/>
  </mergeCells>
  <pageMargins left="0.699305555555556" right="0.699305555555556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3314" progId="Equation.DSMT4" r:id="rId3">
          <objectPr defaultSize="0" r:id="rId4">
            <anchor moveWithCells="1" sizeWithCells="1">
              <from>
                <xdr:col>6</xdr:col>
                <xdr:colOff>0</xdr:colOff>
                <xdr:row>14</xdr:row>
                <xdr:rowOff>22860</xdr:rowOff>
              </from>
              <to>
                <xdr:col>6</xdr:col>
                <xdr:colOff>190500</xdr:colOff>
                <xdr:row>15</xdr:row>
                <xdr:rowOff>0</xdr:rowOff>
              </to>
            </anchor>
          </objectPr>
        </oleObject>
      </mc:Choice>
      <mc:Fallback>
        <oleObject shapeId="13314" progId="Equation.DSMT4" r:id="rId3"/>
      </mc:Fallback>
    </mc:AlternateContent>
    <mc:AlternateContent xmlns:mc="http://schemas.openxmlformats.org/markup-compatibility/2006">
      <mc:Choice Requires="x14">
        <oleObject shapeId="13315" progId="Equation.DSMT4" r:id="rId5">
          <objectPr defaultSize="0" r:id="rId6">
            <anchor moveWithCells="1" sizeWithCells="1">
              <from>
                <xdr:col>17</xdr:col>
                <xdr:colOff>0</xdr:colOff>
                <xdr:row>14</xdr:row>
                <xdr:rowOff>0</xdr:rowOff>
              </from>
              <to>
                <xdr:col>17</xdr:col>
                <xdr:colOff>205740</xdr:colOff>
                <xdr:row>14</xdr:row>
                <xdr:rowOff>129540</xdr:rowOff>
              </to>
            </anchor>
          </objectPr>
        </oleObject>
      </mc:Choice>
      <mc:Fallback>
        <oleObject shapeId="13315" progId="Equation.DSMT4" r:id="rId5"/>
      </mc:Fallback>
    </mc:AlternateContent>
    <mc:AlternateContent xmlns:mc="http://schemas.openxmlformats.org/markup-compatibility/2006">
      <mc:Choice Requires="x14">
        <oleObject shapeId="13316" progId="Equation.DSMT4" r:id="rId7">
          <objectPr defaultSize="0" r:id="rId8">
            <anchor moveWithCells="1" sizeWithCells="1">
              <from>
                <xdr:col>3</xdr:col>
                <xdr:colOff>0</xdr:colOff>
                <xdr:row>16</xdr:row>
                <xdr:rowOff>0</xdr:rowOff>
              </from>
              <to>
                <xdr:col>4</xdr:col>
                <xdr:colOff>136525</xdr:colOff>
                <xdr:row>17</xdr:row>
                <xdr:rowOff>7620</xdr:rowOff>
              </to>
            </anchor>
          </objectPr>
        </oleObject>
      </mc:Choice>
      <mc:Fallback>
        <oleObject shapeId="13316" progId="Equation.DSMT4" r:id="rId7"/>
      </mc:Fallback>
    </mc:AlternateContent>
    <mc:AlternateContent xmlns:mc="http://schemas.openxmlformats.org/markup-compatibility/2006">
      <mc:Choice Requires="x14">
        <oleObject shapeId="13317" progId="Equation.DSMT4" r:id="rId9">
          <objectPr defaultSize="0" r:id="rId10">
            <anchor moveWithCells="1" sizeWithCells="1">
              <from>
                <xdr:col>9</xdr:col>
                <xdr:colOff>0</xdr:colOff>
                <xdr:row>16</xdr:row>
                <xdr:rowOff>38100</xdr:rowOff>
              </from>
              <to>
                <xdr:col>9</xdr:col>
                <xdr:colOff>213360</xdr:colOff>
                <xdr:row>17</xdr:row>
                <xdr:rowOff>15240</xdr:rowOff>
              </to>
            </anchor>
          </objectPr>
        </oleObject>
      </mc:Choice>
      <mc:Fallback>
        <oleObject shapeId="13317" progId="Equation.DSMT4" r:id="rId9"/>
      </mc:Fallback>
    </mc:AlternateContent>
    <mc:AlternateContent xmlns:mc="http://schemas.openxmlformats.org/markup-compatibility/2006">
      <mc:Choice Requires="x14">
        <oleObject shapeId="13319" progId="Equation.DSMT4" r:id="rId11">
          <objectPr defaultSize="0" r:id="rId12">
            <anchor moveWithCells="1" sizeWithCells="1">
              <from>
                <xdr:col>5</xdr:col>
                <xdr:colOff>7620</xdr:colOff>
                <xdr:row>15</xdr:row>
                <xdr:rowOff>7620</xdr:rowOff>
              </from>
              <to>
                <xdr:col>6</xdr:col>
                <xdr:colOff>121920</xdr:colOff>
                <xdr:row>16</xdr:row>
                <xdr:rowOff>53340</xdr:rowOff>
              </to>
            </anchor>
          </objectPr>
        </oleObject>
      </mc:Choice>
      <mc:Fallback>
        <oleObject shapeId="13319" progId="Equation.DSMT4" r:id="rId11"/>
      </mc:Fallback>
    </mc:AlternateContent>
    <mc:AlternateContent xmlns:mc="http://schemas.openxmlformats.org/markup-compatibility/2006">
      <mc:Choice Requires="x14">
        <oleObject shapeId="13321" progId="Equation.DSMT4" r:id="rId13">
          <objectPr defaultSize="0" r:id="rId14">
            <anchor moveWithCells="1" sizeWithCells="1">
              <from>
                <xdr:col>13</xdr:col>
                <xdr:colOff>0</xdr:colOff>
                <xdr:row>15</xdr:row>
                <xdr:rowOff>0</xdr:rowOff>
              </from>
              <to>
                <xdr:col>13</xdr:col>
                <xdr:colOff>160020</xdr:colOff>
                <xdr:row>16</xdr:row>
                <xdr:rowOff>0</xdr:rowOff>
              </to>
            </anchor>
          </objectPr>
        </oleObject>
      </mc:Choice>
      <mc:Fallback>
        <oleObject shapeId="13321" progId="Equation.DSMT4" r:id="rId13"/>
      </mc:Fallback>
    </mc:AlternateContent>
    <mc:AlternateContent xmlns:mc="http://schemas.openxmlformats.org/markup-compatibility/2006">
      <mc:Choice Requires="x14">
        <oleObject shapeId="13322" progId="Equation.DSMT4" r:id="rId15">
          <objectPr defaultSize="0" r:id="rId16">
            <anchor moveWithCells="1" sizeWithCells="1">
              <from>
                <xdr:col>2</xdr:col>
                <xdr:colOff>0</xdr:colOff>
                <xdr:row>12</xdr:row>
                <xdr:rowOff>0</xdr:rowOff>
              </from>
              <to>
                <xdr:col>3</xdr:col>
                <xdr:colOff>60960</xdr:colOff>
                <xdr:row>13</xdr:row>
                <xdr:rowOff>45720</xdr:rowOff>
              </to>
            </anchor>
          </objectPr>
        </oleObject>
      </mc:Choice>
      <mc:Fallback>
        <oleObject shapeId="13322" progId="Equation.DSMT4" r:id="rId15"/>
      </mc:Fallback>
    </mc:AlternateContent>
    <mc:AlternateContent xmlns:mc="http://schemas.openxmlformats.org/markup-compatibility/2006">
      <mc:Choice Requires="x14">
        <oleObject shapeId="13323" progId="Equation.DSMT4" r:id="rId17">
          <objectPr defaultSize="0" r:id="rId16">
            <anchor moveWithCells="1" sizeWithCells="1">
              <from>
                <xdr:col>9</xdr:col>
                <xdr:colOff>0</xdr:colOff>
                <xdr:row>12</xdr:row>
                <xdr:rowOff>0</xdr:rowOff>
              </from>
              <to>
                <xdr:col>10</xdr:col>
                <xdr:colOff>60960</xdr:colOff>
                <xdr:row>13</xdr:row>
                <xdr:rowOff>45720</xdr:rowOff>
              </to>
            </anchor>
          </objectPr>
        </oleObject>
      </mc:Choice>
      <mc:Fallback>
        <oleObject shapeId="13323" progId="Equation.DSMT4" r:id="rId17"/>
      </mc:Fallback>
    </mc:AlternateContent>
    <mc:AlternateContent xmlns:mc="http://schemas.openxmlformats.org/markup-compatibility/2006">
      <mc:Choice Requires="x14">
        <oleObject shapeId="13324" progId="Equation.DSMT4" r:id="rId18">
          <objectPr defaultSize="0" r:id="rId19">
            <anchor moveWithCells="1" sizeWithCells="1">
              <from>
                <xdr:col>4</xdr:col>
                <xdr:colOff>0</xdr:colOff>
                <xdr:row>12</xdr:row>
                <xdr:rowOff>15240</xdr:rowOff>
              </from>
              <to>
                <xdr:col>4</xdr:col>
                <xdr:colOff>175260</xdr:colOff>
                <xdr:row>13</xdr:row>
                <xdr:rowOff>38100</xdr:rowOff>
              </to>
            </anchor>
          </objectPr>
        </oleObject>
      </mc:Choice>
      <mc:Fallback>
        <oleObject shapeId="13324" progId="Equation.DSMT4" r:id="rId18"/>
      </mc:Fallback>
    </mc:AlternateContent>
    <mc:AlternateContent xmlns:mc="http://schemas.openxmlformats.org/markup-compatibility/2006">
      <mc:Choice Requires="x14">
        <oleObject shapeId="13325" progId="Equation.DSMT4" r:id="rId20">
          <objectPr defaultSize="0" r:id="rId19">
            <anchor moveWithCells="1" sizeWithCells="1">
              <from>
                <xdr:col>11</xdr:col>
                <xdr:colOff>38100</xdr:colOff>
                <xdr:row>12</xdr:row>
                <xdr:rowOff>15240</xdr:rowOff>
              </from>
              <to>
                <xdr:col>11</xdr:col>
                <xdr:colOff>213360</xdr:colOff>
                <xdr:row>13</xdr:row>
                <xdr:rowOff>38100</xdr:rowOff>
              </to>
            </anchor>
          </objectPr>
        </oleObject>
      </mc:Choice>
      <mc:Fallback>
        <oleObject shapeId="13325" progId="Equation.DSMT4" r:id="rId20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6"/>
  <sheetViews>
    <sheetView workbookViewId="0">
      <selection activeCell="M23" sqref="M23"/>
    </sheetView>
  </sheetViews>
  <sheetFormatPr defaultColWidth="3.62962962962963" defaultRowHeight="14.4"/>
  <cols>
    <col min="1" max="1" width="2.87962962962963" customWidth="1"/>
    <col min="5" max="5" width="3.87962962962963" customWidth="1"/>
    <col min="8" max="8" width="3.62962962962963" customWidth="1"/>
    <col min="22" max="22" width="4.5" customWidth="1"/>
    <col min="27" max="29" width="3.62962962962963" hidden="1" customWidth="1"/>
    <col min="30" max="30" width="8.75" hidden="1" customWidth="1"/>
    <col min="31" max="31" width="3.62962962962963" hidden="1" customWidth="1"/>
    <col min="32" max="32" width="5.87962962962963" hidden="1" customWidth="1"/>
    <col min="33" max="33" width="3.62962962962963" hidden="1" customWidth="1"/>
    <col min="34" max="34" width="7.5" hidden="1" customWidth="1"/>
    <col min="35" max="35" width="8.87962962962963" hidden="1" customWidth="1"/>
    <col min="36" max="38" width="3.62962962962963" hidden="1" customWidth="1"/>
    <col min="39" max="39" width="9.75" hidden="1" customWidth="1"/>
    <col min="40" max="40" width="5.87962962962963" hidden="1" customWidth="1"/>
    <col min="41" max="41" width="6.25" hidden="1" customWidth="1"/>
    <col min="42" max="42" width="8.5" hidden="1" customWidth="1"/>
    <col min="43" max="43" width="3.62962962962963" hidden="1" customWidth="1"/>
    <col min="44" max="44" width="5.62962962962963" hidden="1" customWidth="1"/>
    <col min="45" max="45" width="6" hidden="1" customWidth="1"/>
    <col min="46" max="46" width="8.5" hidden="1" customWidth="1"/>
    <col min="47" max="47" width="3.62962962962963" hidden="1" customWidth="1"/>
    <col min="48" max="48" width="4.5" hidden="1" customWidth="1"/>
    <col min="49" max="52" width="3.62962962962963" hidden="1" customWidth="1"/>
  </cols>
  <sheetData>
    <row r="1" spans="1:44">
      <c r="A1" s="1" t="s">
        <v>177</v>
      </c>
      <c r="B1" s="1"/>
      <c r="C1" s="1"/>
      <c r="D1" s="1"/>
      <c r="E1" s="1" t="s">
        <v>178</v>
      </c>
      <c r="F1" s="1"/>
      <c r="G1" s="1"/>
      <c r="H1" s="1"/>
      <c r="I1" s="17"/>
      <c r="J1" s="17"/>
      <c r="K1" s="17"/>
      <c r="L1" s="17"/>
      <c r="M1" s="17"/>
      <c r="N1" s="17"/>
      <c r="O1" s="17"/>
      <c r="P1" s="17"/>
      <c r="Q1" s="17"/>
      <c r="R1" s="17"/>
      <c r="AA1">
        <f>IF(ABS(H12-AH12)&lt;0.1,1,0)</f>
        <v>1</v>
      </c>
      <c r="AJ1">
        <f>IF(ABS(Q12-AQ12)&lt;0.1,1,0)</f>
        <v>1</v>
      </c>
      <c r="AR1">
        <f>IF(ABS(Y12-AY12)&lt;0.1,1,0)</f>
        <v>1</v>
      </c>
    </row>
    <row r="2" spans="1:38">
      <c r="A2" s="2">
        <f>SUM(AA1:AT5)+SUM(AB6:AG7)</f>
        <v>17</v>
      </c>
      <c r="B2" s="2"/>
      <c r="C2" s="2"/>
      <c r="D2" s="2"/>
      <c r="E2" s="2">
        <v>17</v>
      </c>
      <c r="F2" s="2"/>
      <c r="G2" s="2"/>
      <c r="H2" s="2"/>
      <c r="AG2">
        <f>IF(ABS(N13-AN13)&lt;0.1,1,0)</f>
        <v>1</v>
      </c>
      <c r="AL2">
        <f>IF(ABS(S13-AS13)&lt;0.01,1,0)</f>
        <v>1</v>
      </c>
    </row>
    <row r="3" spans="33:42">
      <c r="AG3">
        <f>IF(ABS(I16-AI16)&lt;0.1,1,0)</f>
        <v>1</v>
      </c>
      <c r="AP3">
        <f>IF(ABS(R16-AR16)&lt;0.1,1,0)</f>
        <v>1</v>
      </c>
    </row>
    <row r="4" ht="16.35" spans="1:42">
      <c r="A4" s="3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1"/>
      <c r="AA4">
        <f>IF(ABS(C17-AC17)&lt;0.1,1,0)</f>
        <v>1</v>
      </c>
      <c r="AD4">
        <f>IF(ABS(F17-AF17)&lt;0.1,1,0)</f>
        <v>1</v>
      </c>
      <c r="AG4">
        <f>IF(ABS(I17-AI17)&lt;0.1,1,0)</f>
        <v>1</v>
      </c>
      <c r="AJ4">
        <f>IF(ABS(L17-AL17)&lt;0.1,1,0)</f>
        <v>1</v>
      </c>
      <c r="AM4">
        <f>IF(ABS(O17-AO17)&lt;0.1,1,0)</f>
        <v>1</v>
      </c>
      <c r="AP4">
        <f>IF(ABS(R17-AR17)&lt;0.1,1,0)</f>
        <v>1</v>
      </c>
    </row>
    <row r="5" ht="15.9" spans="1:3">
      <c r="A5" s="4" t="s">
        <v>179</v>
      </c>
      <c r="B5" s="5"/>
      <c r="C5" s="6"/>
    </row>
    <row r="6" ht="15.15" spans="2:48">
      <c r="B6" t="s">
        <v>58</v>
      </c>
      <c r="C6" t="s">
        <v>180</v>
      </c>
      <c r="D6" t="s">
        <v>181</v>
      </c>
      <c r="E6" t="s">
        <v>111</v>
      </c>
      <c r="F6" t="s">
        <v>66</v>
      </c>
      <c r="G6" t="s">
        <v>67</v>
      </c>
      <c r="H6" t="s">
        <v>182</v>
      </c>
      <c r="I6" t="s">
        <v>183</v>
      </c>
      <c r="J6" t="s">
        <v>184</v>
      </c>
      <c r="K6" t="s">
        <v>58</v>
      </c>
      <c r="L6" t="s">
        <v>185</v>
      </c>
      <c r="M6" t="s">
        <v>180</v>
      </c>
      <c r="N6" t="s">
        <v>68</v>
      </c>
      <c r="O6" t="s">
        <v>18</v>
      </c>
      <c r="P6" t="s">
        <v>186</v>
      </c>
      <c r="Q6" t="s">
        <v>131</v>
      </c>
      <c r="R6" t="s">
        <v>16</v>
      </c>
      <c r="S6" t="s">
        <v>155</v>
      </c>
      <c r="T6" t="s">
        <v>148</v>
      </c>
      <c r="U6" t="s">
        <v>66</v>
      </c>
      <c r="V6" s="9">
        <v>64</v>
      </c>
      <c r="W6" t="s">
        <v>187</v>
      </c>
      <c r="X6" t="s">
        <v>188</v>
      </c>
      <c r="Y6" t="s">
        <v>16</v>
      </c>
      <c r="AB6">
        <f>IF(ABS(D19-AD19)&lt;0.1,1,0)</f>
        <v>1</v>
      </c>
      <c r="AF6">
        <f>IF(ABS(H19-AH19)&lt;0.1,1,0)</f>
        <v>1</v>
      </c>
      <c r="AV6">
        <f ca="1">RANDBETWEEN(7,12)^2</f>
        <v>100</v>
      </c>
    </row>
    <row r="7" spans="1:45">
      <c r="A7" s="7" t="s">
        <v>78</v>
      </c>
      <c r="B7" t="s">
        <v>189</v>
      </c>
      <c r="C7" t="s">
        <v>158</v>
      </c>
      <c r="D7" t="s">
        <v>187</v>
      </c>
      <c r="E7" t="s">
        <v>158</v>
      </c>
      <c r="F7" t="s">
        <v>190</v>
      </c>
      <c r="G7" t="s">
        <v>90</v>
      </c>
      <c r="H7" t="s">
        <v>91</v>
      </c>
      <c r="I7" t="s">
        <v>186</v>
      </c>
      <c r="J7" t="s">
        <v>131</v>
      </c>
      <c r="K7" t="s">
        <v>30</v>
      </c>
      <c r="L7" t="s">
        <v>111</v>
      </c>
      <c r="M7">
        <v>11</v>
      </c>
      <c r="N7" t="s">
        <v>191</v>
      </c>
      <c r="O7" t="s">
        <v>16</v>
      </c>
      <c r="P7" t="s">
        <v>93</v>
      </c>
      <c r="Q7" t="s">
        <v>94</v>
      </c>
      <c r="R7" t="s">
        <v>111</v>
      </c>
      <c r="S7">
        <v>16</v>
      </c>
      <c r="T7" t="s">
        <v>16</v>
      </c>
      <c r="U7" t="s">
        <v>85</v>
      </c>
      <c r="V7" t="s">
        <v>192</v>
      </c>
      <c r="W7" t="s">
        <v>193</v>
      </c>
      <c r="X7" t="s">
        <v>76</v>
      </c>
      <c r="AC7">
        <f>IF(ABS(I22-AI22)&lt;10,1,0)</f>
        <v>1</v>
      </c>
      <c r="AG7">
        <f>IF(ABS(M22-AM22)&lt;10,1,0)</f>
        <v>1</v>
      </c>
      <c r="AM7">
        <f ca="1">RANDBETWEEN(8,12)</f>
        <v>9</v>
      </c>
      <c r="AS7">
        <f ca="1">RANDBETWEEN(2,4)^2</f>
        <v>4</v>
      </c>
    </row>
    <row r="8" spans="1:23">
      <c r="A8" s="7" t="s">
        <v>180</v>
      </c>
      <c r="B8" t="s">
        <v>181</v>
      </c>
      <c r="C8" t="s">
        <v>194</v>
      </c>
      <c r="D8" t="s">
        <v>195</v>
      </c>
      <c r="E8" s="8">
        <v>10000</v>
      </c>
      <c r="F8" s="8"/>
      <c r="G8" t="s">
        <v>187</v>
      </c>
      <c r="H8" t="s">
        <v>16</v>
      </c>
      <c r="I8" t="s">
        <v>196</v>
      </c>
      <c r="J8" t="s">
        <v>197</v>
      </c>
      <c r="K8" t="s">
        <v>182</v>
      </c>
      <c r="L8" t="s">
        <v>183</v>
      </c>
      <c r="M8" t="s">
        <v>184</v>
      </c>
      <c r="N8" t="s">
        <v>89</v>
      </c>
      <c r="O8" t="s">
        <v>185</v>
      </c>
      <c r="P8" t="s">
        <v>180</v>
      </c>
      <c r="Q8" t="s">
        <v>68</v>
      </c>
      <c r="R8" t="s">
        <v>18</v>
      </c>
      <c r="S8" t="s">
        <v>90</v>
      </c>
      <c r="T8" t="s">
        <v>91</v>
      </c>
      <c r="U8" t="s">
        <v>186</v>
      </c>
      <c r="V8" t="s">
        <v>131</v>
      </c>
      <c r="W8" t="s">
        <v>30</v>
      </c>
    </row>
    <row r="9" spans="1:10">
      <c r="A9" s="7" t="s">
        <v>129</v>
      </c>
      <c r="B9" t="s">
        <v>130</v>
      </c>
      <c r="C9" t="s">
        <v>112</v>
      </c>
      <c r="D9" t="s">
        <v>113</v>
      </c>
      <c r="E9" t="s">
        <v>96</v>
      </c>
      <c r="F9" s="9"/>
      <c r="G9" s="9"/>
      <c r="H9" s="9"/>
      <c r="I9" t="s">
        <v>99</v>
      </c>
      <c r="J9" t="s">
        <v>95</v>
      </c>
    </row>
    <row r="10" spans="1:10">
      <c r="A10" s="7"/>
      <c r="C10" t="s">
        <v>96</v>
      </c>
      <c r="J10" t="s">
        <v>99</v>
      </c>
    </row>
    <row r="11" spans="1:1">
      <c r="A11" s="7"/>
    </row>
    <row r="12" spans="1:51">
      <c r="A12" s="7" t="s">
        <v>67</v>
      </c>
      <c r="B12" t="s">
        <v>83</v>
      </c>
      <c r="C12" t="s">
        <v>19</v>
      </c>
      <c r="D12" t="s">
        <v>20</v>
      </c>
      <c r="E12" t="s">
        <v>133</v>
      </c>
      <c r="F12" t="s">
        <v>30</v>
      </c>
      <c r="H12" s="10">
        <v>64</v>
      </c>
      <c r="I12" s="10"/>
      <c r="J12" s="18" t="s">
        <v>198</v>
      </c>
      <c r="K12" t="s">
        <v>16</v>
      </c>
      <c r="L12" t="s">
        <v>19</v>
      </c>
      <c r="M12" t="s">
        <v>20</v>
      </c>
      <c r="N12" t="s">
        <v>91</v>
      </c>
      <c r="O12" t="s">
        <v>134</v>
      </c>
      <c r="Q12" s="10">
        <v>11</v>
      </c>
      <c r="R12" s="10"/>
      <c r="S12" t="s">
        <v>16</v>
      </c>
      <c r="T12" t="s">
        <v>19</v>
      </c>
      <c r="U12" t="s">
        <v>20</v>
      </c>
      <c r="V12" t="s">
        <v>93</v>
      </c>
      <c r="W12" t="s">
        <v>94</v>
      </c>
      <c r="Y12" s="10">
        <v>16</v>
      </c>
      <c r="Z12" s="10"/>
      <c r="AA12" t="s">
        <v>16</v>
      </c>
      <c r="AH12">
        <f>V6</f>
        <v>64</v>
      </c>
      <c r="AQ12">
        <f>M7</f>
        <v>11</v>
      </c>
      <c r="AY12">
        <f>S7</f>
        <v>16</v>
      </c>
    </row>
    <row r="13" spans="1:45">
      <c r="A13" s="7" t="s">
        <v>23</v>
      </c>
      <c r="B13" t="s">
        <v>24</v>
      </c>
      <c r="C13" t="s">
        <v>93</v>
      </c>
      <c r="D13" t="s">
        <v>94</v>
      </c>
      <c r="F13" t="s">
        <v>116</v>
      </c>
      <c r="G13" t="s">
        <v>117</v>
      </c>
      <c r="H13" t="s">
        <v>16</v>
      </c>
      <c r="I13" t="s">
        <v>108</v>
      </c>
      <c r="J13" t="s">
        <v>109</v>
      </c>
      <c r="K13" t="s">
        <v>110</v>
      </c>
      <c r="N13" s="10">
        <v>0.95</v>
      </c>
      <c r="O13" s="10"/>
      <c r="P13" t="s">
        <v>16</v>
      </c>
      <c r="R13" s="22"/>
      <c r="S13" s="10">
        <v>0.05</v>
      </c>
      <c r="T13" s="10"/>
      <c r="U13" t="s">
        <v>16</v>
      </c>
      <c r="AN13">
        <f>0.95</f>
        <v>0.95</v>
      </c>
      <c r="AS13">
        <f>0.05</f>
        <v>0.05</v>
      </c>
    </row>
    <row r="14" spans="1:22">
      <c r="A14" s="7" t="s">
        <v>168</v>
      </c>
      <c r="B14" t="s">
        <v>175</v>
      </c>
      <c r="C14" t="s">
        <v>199</v>
      </c>
      <c r="D14" t="s">
        <v>187</v>
      </c>
      <c r="E14" t="s">
        <v>182</v>
      </c>
      <c r="F14" t="s">
        <v>183</v>
      </c>
      <c r="G14" t="s">
        <v>184</v>
      </c>
      <c r="H14" t="s">
        <v>89</v>
      </c>
      <c r="I14" t="s">
        <v>185</v>
      </c>
      <c r="J14" t="s">
        <v>180</v>
      </c>
      <c r="K14" t="s">
        <v>68</v>
      </c>
      <c r="L14" t="s">
        <v>18</v>
      </c>
      <c r="M14" t="s">
        <v>186</v>
      </c>
      <c r="N14" t="s">
        <v>131</v>
      </c>
      <c r="O14" t="s">
        <v>30</v>
      </c>
      <c r="P14" t="s">
        <v>108</v>
      </c>
      <c r="Q14" t="s">
        <v>109</v>
      </c>
      <c r="R14" t="s">
        <v>110</v>
      </c>
      <c r="S14" t="s">
        <v>111</v>
      </c>
      <c r="T14">
        <v>95</v>
      </c>
      <c r="U14" s="9" t="s">
        <v>171</v>
      </c>
      <c r="V14" t="s">
        <v>18</v>
      </c>
    </row>
    <row r="15" spans="1:21">
      <c r="A15" s="7" t="s">
        <v>108</v>
      </c>
      <c r="B15" t="s">
        <v>109</v>
      </c>
      <c r="C15" t="s">
        <v>112</v>
      </c>
      <c r="D15" t="s">
        <v>113</v>
      </c>
      <c r="E15" t="s">
        <v>111</v>
      </c>
      <c r="F15" t="s">
        <v>176</v>
      </c>
      <c r="U15" s="9"/>
    </row>
    <row r="16" spans="2:44">
      <c r="B16" s="11" t="s">
        <v>96</v>
      </c>
      <c r="I16" s="19">
        <v>4</v>
      </c>
      <c r="J16" s="19"/>
      <c r="K16" s="9" t="s">
        <v>46</v>
      </c>
      <c r="R16" s="19">
        <v>4</v>
      </c>
      <c r="S16" s="19"/>
      <c r="T16" s="11" t="s">
        <v>99</v>
      </c>
      <c r="AI16">
        <f>SQRT(S7)</f>
        <v>4</v>
      </c>
      <c r="AR16">
        <f>SQRT(S7)</f>
        <v>4</v>
      </c>
    </row>
    <row r="17" spans="2:44">
      <c r="B17" s="11"/>
      <c r="C17" s="12">
        <v>11</v>
      </c>
      <c r="D17" s="12"/>
      <c r="E17" s="9" t="s">
        <v>136</v>
      </c>
      <c r="F17" s="13">
        <v>1.96</v>
      </c>
      <c r="G17" s="13"/>
      <c r="H17" s="14" t="s">
        <v>137</v>
      </c>
      <c r="I17" s="20">
        <v>8</v>
      </c>
      <c r="J17" s="20"/>
      <c r="K17" s="9"/>
      <c r="L17" s="12">
        <v>11</v>
      </c>
      <c r="M17" s="12"/>
      <c r="N17" s="9" t="s">
        <v>138</v>
      </c>
      <c r="O17" s="13">
        <v>1.96</v>
      </c>
      <c r="P17" s="13"/>
      <c r="Q17" s="14" t="s">
        <v>137</v>
      </c>
      <c r="R17" s="20">
        <v>8</v>
      </c>
      <c r="S17" s="20"/>
      <c r="T17" s="11"/>
      <c r="AC17">
        <f>M7</f>
        <v>11</v>
      </c>
      <c r="AF17">
        <f>1.96</f>
        <v>1.96</v>
      </c>
      <c r="AI17">
        <f>SQRT(V6)</f>
        <v>8</v>
      </c>
      <c r="AL17">
        <f>M7</f>
        <v>11</v>
      </c>
      <c r="AO17">
        <f>1.96</f>
        <v>1.96</v>
      </c>
      <c r="AR17">
        <f>SQRT(V6)</f>
        <v>8</v>
      </c>
    </row>
    <row r="19" spans="2:34">
      <c r="B19" s="9" t="s">
        <v>92</v>
      </c>
      <c r="C19" t="s">
        <v>38</v>
      </c>
      <c r="D19" s="15">
        <f>11-1.96*0.5</f>
        <v>10.02</v>
      </c>
      <c r="E19" s="15"/>
      <c r="F19" s="15"/>
      <c r="G19" t="s">
        <v>16</v>
      </c>
      <c r="H19" s="15">
        <f>11+1.96*0.5</f>
        <v>11.98</v>
      </c>
      <c r="I19" s="15"/>
      <c r="J19" s="15"/>
      <c r="K19" t="s">
        <v>37</v>
      </c>
      <c r="AD19" s="23">
        <f>M7-1.96*SQRT(S7)/SQRT(V6)</f>
        <v>10.02</v>
      </c>
      <c r="AH19">
        <f>M7+1.96*SQRT(S7)/SQRT(V6)</f>
        <v>11.98</v>
      </c>
    </row>
    <row r="21" spans="1:21">
      <c r="A21" s="9">
        <v>1000</v>
      </c>
      <c r="B21" s="9"/>
      <c r="C21" t="s">
        <v>187</v>
      </c>
      <c r="D21" t="s">
        <v>182</v>
      </c>
      <c r="E21" t="s">
        <v>183</v>
      </c>
      <c r="F21" t="s">
        <v>184</v>
      </c>
      <c r="G21" t="s">
        <v>89</v>
      </c>
      <c r="H21" t="s">
        <v>185</v>
      </c>
      <c r="I21" t="s">
        <v>180</v>
      </c>
      <c r="J21" t="s">
        <v>68</v>
      </c>
      <c r="K21" t="s">
        <v>18</v>
      </c>
      <c r="L21" t="s">
        <v>186</v>
      </c>
      <c r="M21" t="s">
        <v>131</v>
      </c>
      <c r="N21" t="s">
        <v>30</v>
      </c>
      <c r="O21" t="s">
        <v>108</v>
      </c>
      <c r="P21" t="s">
        <v>109</v>
      </c>
      <c r="Q21" t="s">
        <v>110</v>
      </c>
      <c r="R21" t="s">
        <v>111</v>
      </c>
      <c r="S21">
        <v>95</v>
      </c>
      <c r="T21" s="9" t="s">
        <v>171</v>
      </c>
      <c r="U21" t="s">
        <v>18</v>
      </c>
    </row>
    <row r="22" spans="1:39">
      <c r="A22" s="9"/>
      <c r="B22" t="s">
        <v>108</v>
      </c>
      <c r="C22" t="s">
        <v>109</v>
      </c>
      <c r="D22" t="s">
        <v>112</v>
      </c>
      <c r="E22" t="s">
        <v>113</v>
      </c>
      <c r="F22" t="s">
        <v>111</v>
      </c>
      <c r="G22" t="s">
        <v>176</v>
      </c>
      <c r="H22" t="s">
        <v>96</v>
      </c>
      <c r="I22" s="12">
        <v>10020</v>
      </c>
      <c r="J22" s="12"/>
      <c r="K22" s="12"/>
      <c r="L22" s="17" t="s">
        <v>46</v>
      </c>
      <c r="M22" s="12">
        <v>11980</v>
      </c>
      <c r="N22" s="12"/>
      <c r="O22" s="12"/>
      <c r="P22" t="s">
        <v>37</v>
      </c>
      <c r="AI22" s="24">
        <f>1000*(M7-1.96*SQRT(S7)/SQRT(V6))</f>
        <v>10020</v>
      </c>
      <c r="AM22" s="24">
        <f>1000*(M7+1.96*SQRT(S7)/SQRT(V6))</f>
        <v>11980</v>
      </c>
    </row>
    <row r="26" spans="2:2">
      <c r="B26" s="16"/>
    </row>
  </sheetData>
  <sheetProtection password="CCD4" sheet="1" objects="1" scenarios="1"/>
  <protectedRanges>
    <protectedRange sqref="H12 Q12 Y12 N13 S13 C17 F17 I17 I16 L17 O17 R17 R16 D19 H19 I22 M22" name="区域3" securityDescriptor=""/>
    <protectedRange sqref="AA$1:AZ$1048576" name="区域2" securityDescriptor=""/>
    <protectedRange sqref="V6 M7 S7" name="区域1" securityDescriptor=""/>
  </protectedRanges>
  <mergeCells count="28">
    <mergeCell ref="A1:D1"/>
    <mergeCell ref="E1:H1"/>
    <mergeCell ref="A2:D2"/>
    <mergeCell ref="E2:H2"/>
    <mergeCell ref="A4:R4"/>
    <mergeCell ref="E8:F8"/>
    <mergeCell ref="F9:H9"/>
    <mergeCell ref="H12:I12"/>
    <mergeCell ref="Q12:R12"/>
    <mergeCell ref="Y12:Z12"/>
    <mergeCell ref="N13:O13"/>
    <mergeCell ref="S13:T13"/>
    <mergeCell ref="I16:J16"/>
    <mergeCell ref="R16:S16"/>
    <mergeCell ref="C17:D17"/>
    <mergeCell ref="F17:G17"/>
    <mergeCell ref="I17:J17"/>
    <mergeCell ref="L17:M17"/>
    <mergeCell ref="O17:P17"/>
    <mergeCell ref="R17:S17"/>
    <mergeCell ref="D19:F19"/>
    <mergeCell ref="H19:J19"/>
    <mergeCell ref="A21:B21"/>
    <mergeCell ref="I22:K22"/>
    <mergeCell ref="M22:O22"/>
    <mergeCell ref="B16:B17"/>
    <mergeCell ref="K16:K17"/>
    <mergeCell ref="T16:T17"/>
  </mergeCells>
  <pageMargins left="0.699305555555556" right="0.699305555555556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8193" progId="Equation.DSMT4" r:id="rId3">
          <objectPr defaultSize="0" r:id="rId4">
            <anchor moveWithCells="1" sizeWithCells="1">
              <from>
                <xdr:col>5</xdr:col>
                <xdr:colOff>76200</xdr:colOff>
                <xdr:row>7</xdr:row>
                <xdr:rowOff>129540</xdr:rowOff>
              </from>
              <to>
                <xdr:col>7</xdr:col>
                <xdr:colOff>91440</xdr:colOff>
                <xdr:row>9</xdr:row>
                <xdr:rowOff>0</xdr:rowOff>
              </to>
            </anchor>
          </objectPr>
        </oleObject>
      </mc:Choice>
      <mc:Fallback>
        <oleObject shapeId="8193" progId="Equation.DSMT4" r:id="rId3"/>
      </mc:Fallback>
    </mc:AlternateContent>
    <mc:AlternateContent xmlns:mc="http://schemas.openxmlformats.org/markup-compatibility/2006">
      <mc:Choice Requires="x14">
        <oleObject shapeId="8194" progId="Equation.DSMT4" r:id="rId5">
          <objectPr defaultSize="0" r:id="rId6">
            <anchor moveWithCells="1" sizeWithCells="1">
              <from>
                <xdr:col>3</xdr:col>
                <xdr:colOff>0</xdr:colOff>
                <xdr:row>9</xdr:row>
                <xdr:rowOff>0</xdr:rowOff>
              </from>
              <to>
                <xdr:col>8</xdr:col>
                <xdr:colOff>114300</xdr:colOff>
                <xdr:row>10</xdr:row>
                <xdr:rowOff>60960</xdr:rowOff>
              </to>
            </anchor>
          </objectPr>
        </oleObject>
      </mc:Choice>
      <mc:Fallback>
        <oleObject shapeId="8194" progId="Equation.DSMT4" r:id="rId5"/>
      </mc:Fallback>
    </mc:AlternateContent>
    <mc:AlternateContent xmlns:mc="http://schemas.openxmlformats.org/markup-compatibility/2006">
      <mc:Choice Requires="x14">
        <oleObject shapeId="8195" progId="Equation.DSMT4" r:id="rId7">
          <objectPr defaultSize="0" r:id="rId8">
            <anchor moveWithCells="1" sizeWithCells="1">
              <from>
                <xdr:col>6</xdr:col>
                <xdr:colOff>0</xdr:colOff>
                <xdr:row>11</xdr:row>
                <xdr:rowOff>22860</xdr:rowOff>
              </from>
              <to>
                <xdr:col>6</xdr:col>
                <xdr:colOff>190500</xdr:colOff>
                <xdr:row>12</xdr:row>
                <xdr:rowOff>0</xdr:rowOff>
              </to>
            </anchor>
          </objectPr>
        </oleObject>
      </mc:Choice>
      <mc:Fallback>
        <oleObject shapeId="8195" progId="Equation.DSMT4" r:id="rId7"/>
      </mc:Fallback>
    </mc:AlternateContent>
    <mc:AlternateContent xmlns:mc="http://schemas.openxmlformats.org/markup-compatibility/2006">
      <mc:Choice Requires="x14">
        <oleObject shapeId="8196" progId="Equation.DSMT4" r:id="rId9">
          <objectPr defaultSize="0" r:id="rId10">
            <anchor moveWithCells="1" sizeWithCells="1">
              <from>
                <xdr:col>15</xdr:col>
                <xdr:colOff>0</xdr:colOff>
                <xdr:row>11</xdr:row>
                <xdr:rowOff>0</xdr:rowOff>
              </from>
              <to>
                <xdr:col>15</xdr:col>
                <xdr:colOff>205740</xdr:colOff>
                <xdr:row>11</xdr:row>
                <xdr:rowOff>129540</xdr:rowOff>
              </to>
            </anchor>
          </objectPr>
        </oleObject>
      </mc:Choice>
      <mc:Fallback>
        <oleObject shapeId="8196" progId="Equation.DSMT4" r:id="rId9"/>
      </mc:Fallback>
    </mc:AlternateContent>
    <mc:AlternateContent xmlns:mc="http://schemas.openxmlformats.org/markup-compatibility/2006">
      <mc:Choice Requires="x14">
        <oleObject shapeId="8197" progId="Equation.DSMT4" r:id="rId11">
          <objectPr defaultSize="0" r:id="rId12">
            <anchor moveWithCells="1" siz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136525</xdr:colOff>
                <xdr:row>13</xdr:row>
                <xdr:rowOff>7620</xdr:rowOff>
              </to>
            </anchor>
          </objectPr>
        </oleObject>
      </mc:Choice>
      <mc:Fallback>
        <oleObject shapeId="8197" progId="Equation.DSMT4" r:id="rId11"/>
      </mc:Fallback>
    </mc:AlternateContent>
    <mc:AlternateContent xmlns:mc="http://schemas.openxmlformats.org/markup-compatibility/2006">
      <mc:Choice Requires="x14">
        <oleObject shapeId="8198" progId="Equation.DSMT4" r:id="rId13">
          <objectPr defaultSize="0" r:id="rId14">
            <anchor moveWithCells="1" sizeWithCells="1">
              <from>
                <xdr:col>17</xdr:col>
                <xdr:colOff>0</xdr:colOff>
                <xdr:row>12</xdr:row>
                <xdr:rowOff>38100</xdr:rowOff>
              </from>
              <to>
                <xdr:col>17</xdr:col>
                <xdr:colOff>213360</xdr:colOff>
                <xdr:row>13</xdr:row>
                <xdr:rowOff>15240</xdr:rowOff>
              </to>
            </anchor>
          </objectPr>
        </oleObject>
      </mc:Choice>
      <mc:Fallback>
        <oleObject shapeId="8198" progId="Equation.DSMT4" r:id="rId13"/>
      </mc:Fallback>
    </mc:AlternateContent>
    <mc:AlternateContent xmlns:mc="http://schemas.openxmlformats.org/markup-compatibility/2006">
      <mc:Choice Requires="x14">
        <oleObject shapeId="8199" progId="Equation.DSMT4" r:id="rId15">
          <objectPr defaultSize="0" r:id="rId16">
            <anchor moveWithCells="1" sizeWithCells="1">
              <from>
                <xdr:col>22</xdr:col>
                <xdr:colOff>144145</xdr:colOff>
                <xdr:row>10</xdr:row>
                <xdr:rowOff>129540</xdr:rowOff>
              </from>
              <to>
                <xdr:col>23</xdr:col>
                <xdr:colOff>167640</xdr:colOff>
                <xdr:row>12</xdr:row>
                <xdr:rowOff>38100</xdr:rowOff>
              </to>
            </anchor>
          </objectPr>
        </oleObject>
      </mc:Choice>
      <mc:Fallback>
        <oleObject shapeId="8199" progId="Equation.DSMT4" r:id="rId15"/>
      </mc:Fallback>
    </mc:AlternateContent>
    <mc:AlternateContent xmlns:mc="http://schemas.openxmlformats.org/markup-compatibility/2006">
      <mc:Choice Requires="x14">
        <oleObject shapeId="8200" progId="Equation.DSMT4" r:id="rId17">
          <objectPr defaultSize="0" r:id="rId18">
            <anchor moveWithCells="1" sizeWithCells="1">
              <from>
                <xdr:col>4</xdr:col>
                <xdr:colOff>0</xdr:colOff>
                <xdr:row>12</xdr:row>
                <xdr:rowOff>0</xdr:rowOff>
              </from>
              <to>
                <xdr:col>4</xdr:col>
                <xdr:colOff>160020</xdr:colOff>
                <xdr:row>13</xdr:row>
                <xdr:rowOff>0</xdr:rowOff>
              </to>
            </anchor>
          </objectPr>
        </oleObject>
      </mc:Choice>
      <mc:Fallback>
        <oleObject shapeId="8200" progId="Equation.DSMT4" r:id="rId1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信息</vt:lpstr>
      <vt:lpstr>练习6.1</vt:lpstr>
      <vt:lpstr>练习6.2</vt:lpstr>
      <vt:lpstr>练习6.3</vt:lpstr>
      <vt:lpstr>练习6.4</vt:lpstr>
      <vt:lpstr>练习6.5</vt:lpstr>
      <vt:lpstr>练习6.6</vt:lpstr>
      <vt:lpstr>练习6.7</vt:lpstr>
      <vt:lpstr>练习6.8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vic_vic</cp:lastModifiedBy>
  <dcterms:created xsi:type="dcterms:W3CDTF">2006-09-13T11:21:00Z</dcterms:created>
  <dcterms:modified xsi:type="dcterms:W3CDTF">2018-12-16T15:06:50Z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