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TÓRIA\Documents\"/>
    </mc:Choice>
  </mc:AlternateContent>
  <xr:revisionPtr revIDLastSave="0" documentId="8_{5396B8D6-F8DC-4A3F-835E-86552B7A9184}" xr6:coauthVersionLast="47" xr6:coauthVersionMax="47" xr10:uidLastSave="{00000000-0000-0000-0000-000000000000}"/>
  <bookViews>
    <workbookView xWindow="-108" yWindow="-108" windowWidth="23256" windowHeight="12456" tabRatio="345" xr2:uid="{D63472A4-8300-4934-9C87-0EC792DCF89D}"/>
  </bookViews>
  <sheets>
    <sheet name="APP" sheetId="1" r:id="rId1"/>
    <sheet name="Planilha2" sheetId="2" r:id="rId2"/>
    <sheet name="Planilha1" sheetId="3" r:id="rId3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" l="1"/>
  <c r="D21" i="3" s="1"/>
  <c r="C16" i="3"/>
  <c r="D22" i="3"/>
  <c r="G14" i="3"/>
  <c r="C22" i="3"/>
  <c r="C23" i="3"/>
  <c r="D23" i="3" s="1"/>
  <c r="C24" i="3"/>
  <c r="D24" i="3" s="1"/>
  <c r="C25" i="3"/>
  <c r="D25" i="3" s="1"/>
  <c r="C15" i="3"/>
  <c r="D14" i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<sst xmlns="http://schemas.openxmlformats.org/spreadsheetml/2006/main" count="88" uniqueCount="49">
  <si>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</si>
  <si>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</si>
  <si>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</si>
  <si>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</si>
  <si>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</si>
  <si>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</si>
  <si>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</si>
  <si>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</si>
  <si>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</si>
  <si>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</si>
  <si>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</si>
  <si>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</si>
  <si>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</si>
  <si>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</si>
  <si>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</si>
  <si>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</si>
  <si>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</si>
  <si>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</si>
  <si>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</si>
  <si>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</si>
  <si>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</si>
  <si>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</si>
  <si>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</si>
  <si>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</si>
  <si>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</si>
  <si>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</si>
  <si>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</si>
  <si>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</si>
  <si>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</si>
  <si>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</si>
  <si>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</si>
  <si>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</si>
  <si>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</si>
  <si>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</si>
  <si>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Quanto investir por mês?</t>
  </si>
  <si>
    <t>Por quantos anos?</t>
  </si>
  <si>
    <t>Taxa de rendimento mensal ?</t>
  </si>
  <si>
    <t>Patrimônio acumulado?</t>
  </si>
  <si>
    <t>Dividendos mensais 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</si>
  <si>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</si>
  <si>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</si>
  <si>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</si>
  <si>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</si>
  <si>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</si>
  <si>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</si>
  <si>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</si>
  <si>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</si>
  <si>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</si>
  <si>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Sugestão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</si>
</sst>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&quot;R$&quot;\ #,##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Aptos Narrow"/>
      <family val="2"/>
      <scheme val="minor"/>
    </font>
    <font>
      <sz val="22"/>
      <color theme="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0" fillId="0" borderId="23" xfId="0" applyBorder="1"/>
    <xf numFmtId="0" fontId="0" fillId="4" borderId="23" xfId="0" applyFill="1" applyBorder="1"/>
    <xf numFmtId="0" fontId="0" fillId="4" borderId="25" xfId="0" applyFill="1" applyBorder="1"/>
    <xf numFmtId="16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10" fontId="0" fillId="0" borderId="24" xfId="2" applyNumberFormat="1" applyFont="1" applyBorder="1" applyAlignment="1">
      <alignment horizontal="center"/>
    </xf>
    <xf numFmtId="8" fontId="0" fillId="0" borderId="24" xfId="0" applyNumberFormat="1" applyBorder="1" applyAlignment="1">
      <alignment horizontal="center"/>
    </xf>
    <xf numFmtId="8" fontId="0" fillId="0" borderId="26" xfId="0" applyNumberFormat="1" applyBorder="1" applyAlignment="1">
      <alignment horizontal="center"/>
    </xf>
    <xf numFmtId="0" fontId="16" fillId="10" borderId="29" xfId="0" applyFont="1" applyFill="1" applyBorder="1" applyAlignment="1">
      <alignment horizontal="center" vertical="center"/>
    </xf>
    <xf numFmtId="0" fontId="0" fillId="4" borderId="28" xfId="0" applyFill="1" applyBorder="1"/>
    <xf numFmtId="8" fontId="0" fillId="4" borderId="28" xfId="0" applyNumberFormat="1" applyFill="1" applyBorder="1" applyAlignment="1">
      <alignment horizontal="center"/>
    </xf>
    <xf numFmtId="0" fontId="13" fillId="0" borderId="30" xfId="0" applyFont="1" applyBorder="1"/>
    <xf numFmtId="0" fontId="13" fillId="0" borderId="32" xfId="0" applyFont="1" applyBorder="1"/>
    <xf numFmtId="0" fontId="13" fillId="0" borderId="34" xfId="0" applyFont="1" applyBorder="1"/>
    <xf numFmtId="165" fontId="13" fillId="0" borderId="31" xfId="0" applyNumberFormat="1" applyFont="1" applyBorder="1" applyAlignment="1">
      <alignment horizontal="center"/>
    </xf>
    <xf numFmtId="0" fontId="15" fillId="10" borderId="1" xfId="0" applyFont="1" applyFill="1" applyBorder="1" applyAlignment="1">
      <alignment vertical="center"/>
    </xf>
    <xf numFmtId="0" fontId="15" fillId="10" borderId="2" xfId="0" applyFont="1" applyFill="1" applyBorder="1" applyAlignment="1">
      <alignment vertical="center"/>
    </xf>
    <xf numFmtId="165" fontId="13" fillId="0" borderId="35" xfId="0" applyNumberFormat="1" applyFont="1" applyBorder="1" applyAlignment="1">
      <alignment horizontal="center"/>
    </xf>
    <xf numFmtId="10" fontId="13" fillId="0" borderId="33" xfId="2" applyNumberFormat="1" applyFont="1" applyBorder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2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2" xfId="0" applyFont="1" applyFill="1" applyBorder="1" applyAlignment="1">
      <alignment horizontal="left" vertical="center"/>
    </xf>
    <xf numFmtId="0" fontId="15" fillId="10" borderId="27" xfId="0" applyFont="1" applyFill="1" applyBorder="1" applyAlignment="1">
      <alignment horizontal="left" vertical="center"/>
    </xf>
    <xf numFmtId="0" fontId="15" fillId="10" borderId="36" xfId="0" applyFont="1" applyFill="1" applyBorder="1" applyAlignment="1">
      <alignment horizontal="left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F7-48EA-94E0-2C36E47156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F7-48EA-94E0-2C36E47156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F7-48EA-94E0-2C36E47156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F7-48EA-94E0-2C36E471563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F7-48EA-94E0-2C36E471563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4F7-48EA-94E0-2C36E47156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97790</xdr:colOff>
      <xdr:row>0</xdr:row>
      <xdr:rowOff>54610</xdr:rowOff>
    </xdr:from>
    <xdr:to>
      <xdr:col>4</xdr:col>
      <xdr:colOff>247588</xdr:colOff>
      <xdr:row>8</xdr:row>
      <xdr:rowOff>54681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1E1CBFD-2DCB-DB88-1758-4F4F010BF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90" y="54610"/>
          <a:ext cx="5894008" cy="1473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7"/>
  <sheetViews>
    <sheetView showGridLines="0" tabSelected="1" zoomScale="110" zoomScaleNormal="110" workbookViewId="0">
      <selection activeCell="H16" sqref="H16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bestFit="1" customWidth="1"/>
    <col min="4" max="4" width="15" customWidth="1"/>
    <col min="5" max="8" width="3.5546875" customWidth="1"/>
    <col min="9" max="16384" width="8.77734375" hidden="1"/>
  </cols>
  <sheetData>
    <row r="10" spans="2:4" ht="15" thickBot="1" x14ac:dyDescent="0.35"/>
    <row r="11" spans="2:4" ht="27" x14ac:dyDescent="0.4">
      <c r="B11" s="5" t="s">
        <v>15</v>
      </c>
      <c r="C11" s="6"/>
      <c r="D11" s="7"/>
    </row>
    <row r="12" spans="2:4" ht="19.2" x14ac:dyDescent="0.45">
      <c r="B12" s="64" t="s">
        <v>14</v>
      </c>
      <c r="C12" s="65"/>
      <c r="D12" s="23">
        <v>2000</v>
      </c>
    </row>
    <row r="13" spans="2:4" ht="19.2" x14ac:dyDescent="0.45">
      <c r="B13" s="66" t="s">
        <v>13</v>
      </c>
      <c r="C13" s="67"/>
      <c r="D13" s="24">
        <v>6.0000000000000001E-3</v>
      </c>
    </row>
    <row r="14" spans="2:4" ht="19.8" thickBot="1" x14ac:dyDescent="0.5">
      <c r="B14" s="68" t="s">
        <v>33</v>
      </c>
      <c r="C14" s="69"/>
      <c r="D14" s="25">
        <f>D12*30%</f>
        <v>600</v>
      </c>
    </row>
    <row r="15" spans="2:4" ht="15" thickBot="1" x14ac:dyDescent="0.35"/>
    <row r="16" spans="2:4" ht="28.5" customHeight="1" x14ac:dyDescent="0.3">
      <c r="B16" s="72" t="s">
        <v>5</v>
      </c>
      <c r="C16" s="73"/>
      <c r="D16" s="76"/>
    </row>
    <row r="17" spans="1:6" ht="19.2" x14ac:dyDescent="0.45">
      <c r="B17" s="64" t="s">
        <v>0</v>
      </c>
      <c r="C17" s="65"/>
      <c r="D17" s="18">
        <v>200</v>
      </c>
    </row>
    <row r="18" spans="1:6" ht="19.2" x14ac:dyDescent="0.45">
      <c r="B18" s="66" t="s">
        <v>1</v>
      </c>
      <c r="C18" s="67"/>
      <c r="D18" s="19">
        <v>5</v>
      </c>
    </row>
    <row r="19" spans="1:6" ht="19.2" x14ac:dyDescent="0.45">
      <c r="B19" s="66" t="s">
        <v>2</v>
      </c>
      <c r="C19" s="67"/>
      <c r="D19" s="20">
        <v>1.0789999999999999E-2</v>
      </c>
    </row>
    <row r="20" spans="1:6" ht="19.2" x14ac:dyDescent="0.45">
      <c r="B20" s="70" t="s">
        <v>3</v>
      </c>
      <c r="C20" s="71"/>
      <c r="D20" s="21">
        <f>FV(taxa_mensal,qtd_anos*12,aporte*-1)</f>
        <v>16755.382799697527</v>
      </c>
    </row>
    <row r="21" spans="1:6" ht="19.8" thickBot="1" x14ac:dyDescent="0.5">
      <c r="B21" s="74" t="s">
        <v>4</v>
      </c>
      <c r="C21" s="75"/>
      <c r="D21" s="22">
        <f>patrimonio*rendimento_carteira</f>
        <v>100.53229679818516</v>
      </c>
      <c r="F21" s="3"/>
    </row>
    <row r="22" spans="1:6" ht="15" thickBot="1" x14ac:dyDescent="0.35"/>
    <row r="23" spans="1:6" ht="29.4" x14ac:dyDescent="0.3">
      <c r="B23" s="72" t="s">
        <v>11</v>
      </c>
      <c r="C23" s="73"/>
      <c r="D23" s="8" t="s">
        <v>12</v>
      </c>
    </row>
    <row r="24" spans="1:6" ht="19.2" x14ac:dyDescent="0.45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9.2" x14ac:dyDescent="0.45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9.2" x14ac:dyDescent="0.45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9.2" x14ac:dyDescent="0.45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9.8" thickBot="1" x14ac:dyDescent="0.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 x14ac:dyDescent="0.3">
      <c r="B32" s="26" t="s">
        <v>20</v>
      </c>
      <c r="C32" s="27" t="s">
        <v>17</v>
      </c>
      <c r="D32" s="26"/>
    </row>
    <row r="33" spans="2:4" x14ac:dyDescent="0.3">
      <c r="B33" s="28" t="s">
        <v>19</v>
      </c>
      <c r="C33" s="29">
        <f>aporte</f>
        <v>200</v>
      </c>
      <c r="D33" s="28"/>
    </row>
    <row r="35" spans="2:4" x14ac:dyDescent="0.3">
      <c r="B35" s="30" t="s">
        <v>21</v>
      </c>
      <c r="C35" s="30" t="s">
        <v>22</v>
      </c>
      <c r="D35" s="30" t="s">
        <v>23</v>
      </c>
    </row>
    <row r="36" spans="2:4" x14ac:dyDescent="0.3">
      <c r="B36" s="2" t="s">
        <v>24</v>
      </c>
      <c r="C36" s="4">
        <f>VLOOKUP($C$32&amp;"-"&amp;B36,Planilha2!$A:$D,4,FALSE)</f>
        <v>0.32</v>
      </c>
      <c r="D36" s="33">
        <f>C36*$C$33</f>
        <v>64</v>
      </c>
    </row>
    <row r="37" spans="2:4" x14ac:dyDescent="0.3">
      <c r="B37" s="2" t="s">
        <v>25</v>
      </c>
      <c r="C37" s="4">
        <f>VLOOKUP($C$32&amp;"-"&amp;B37,Planilha2!$A:$D,4,FALSE)</f>
        <v>0.35</v>
      </c>
      <c r="D37" s="33">
        <f t="shared" ref="D37:D41" si="0">C37*$C$33</f>
        <v>70</v>
      </c>
    </row>
    <row r="38" spans="2:4" x14ac:dyDescent="0.3">
      <c r="B38" s="2" t="s">
        <v>26</v>
      </c>
      <c r="C38" s="4">
        <f>VLOOKUP($C$32&amp;"-"&amp;B38,Planilha2!$A:$D,4,FALSE)</f>
        <v>0.08</v>
      </c>
      <c r="D38" s="33">
        <f t="shared" si="0"/>
        <v>16</v>
      </c>
    </row>
    <row r="39" spans="2:4" x14ac:dyDescent="0.3">
      <c r="B39" s="2" t="s">
        <v>27</v>
      </c>
      <c r="C39" s="4">
        <f>VLOOKUP($C$32&amp;"-"&amp;B39,Planilha2!$A:$D,4,FALSE)</f>
        <v>0.05</v>
      </c>
      <c r="D39" s="33">
        <f t="shared" si="0"/>
        <v>10</v>
      </c>
    </row>
    <row r="40" spans="2:4" x14ac:dyDescent="0.3">
      <c r="B40" s="2" t="s">
        <v>28</v>
      </c>
      <c r="C40" s="4">
        <f>VLOOKUP($C$32&amp;"-"&amp;B40,Planilha2!$A:$D,4,FALSE)</f>
        <v>0.1</v>
      </c>
      <c r="D40" s="33">
        <f t="shared" si="0"/>
        <v>20</v>
      </c>
    </row>
    <row r="41" spans="2:4" x14ac:dyDescent="0.3">
      <c r="B41" s="2" t="s">
        <v>29</v>
      </c>
      <c r="C41" s="4">
        <f>VLOOKUP($C$32&amp;"-"&amp;B41,Planilha2!$A:$D,4,FALSE)</f>
        <v>0.1</v>
      </c>
      <c r="D41" s="33">
        <f t="shared" si="0"/>
        <v>20</v>
      </c>
    </row>
    <row r="42" spans="2:4" x14ac:dyDescent="0.3">
      <c r="B42" s="31"/>
      <c r="C42" s="31"/>
      <c r="D42" s="32">
        <f>SUM(D36:D41)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41" t="s">
        <v>31</v>
      </c>
      <c r="B2" s="41" t="s">
        <v>20</v>
      </c>
      <c r="C2" s="42" t="s">
        <v>21</v>
      </c>
      <c r="D2" s="42" t="s">
        <v>30</v>
      </c>
    </row>
    <row r="3" spans="1:8" x14ac:dyDescent="0.3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 x14ac:dyDescent="0.3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3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3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 x14ac:dyDescent="0.35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3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3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3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3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3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 x14ac:dyDescent="0.35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3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3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3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3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3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3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7116-9C2E-4DE1-9EF0-C555F1BD362C}">
  <dimension ref="A10:G25"/>
  <sheetViews>
    <sheetView zoomScale="110" zoomScaleNormal="110" workbookViewId="0">
      <selection activeCell="F12" sqref="F12"/>
    </sheetView>
  </sheetViews>
  <sheetFormatPr defaultRowHeight="14.4" x14ac:dyDescent="0.3"/>
  <cols>
    <col min="1" max="1" width="6.44140625" customWidth="1"/>
    <col min="2" max="2" width="38.88671875" customWidth="1"/>
    <col min="3" max="3" width="20.77734375" customWidth="1"/>
    <col min="4" max="4" width="17.6640625" style="2" customWidth="1"/>
    <col min="6" max="6" width="25.77734375" customWidth="1"/>
    <col min="7" max="7" width="14.33203125" customWidth="1"/>
  </cols>
  <sheetData>
    <row r="10" spans="2:7" ht="15" thickBot="1" x14ac:dyDescent="0.35"/>
    <row r="11" spans="2:7" s="44" customFormat="1" ht="39" customHeight="1" thickBot="1" x14ac:dyDescent="0.6">
      <c r="B11" s="79" t="s">
        <v>39</v>
      </c>
      <c r="C11" s="80"/>
      <c r="D11" s="43"/>
      <c r="F11" s="77" t="s">
        <v>47</v>
      </c>
      <c r="G11" s="78"/>
    </row>
    <row r="12" spans="2:7" ht="16.2" thickBot="1" x14ac:dyDescent="0.35">
      <c r="B12" s="45" t="s">
        <v>34</v>
      </c>
      <c r="C12" s="48">
        <v>500</v>
      </c>
      <c r="F12" s="56" t="s">
        <v>14</v>
      </c>
      <c r="G12" s="59">
        <v>5000</v>
      </c>
    </row>
    <row r="13" spans="2:7" ht="16.2" thickBot="1" x14ac:dyDescent="0.35">
      <c r="B13" s="45" t="s">
        <v>35</v>
      </c>
      <c r="C13" s="49">
        <v>5</v>
      </c>
      <c r="F13" s="57" t="s">
        <v>13</v>
      </c>
      <c r="G13" s="63">
        <v>8.8999999999999999E-3</v>
      </c>
    </row>
    <row r="14" spans="2:7" ht="16.2" thickBot="1" x14ac:dyDescent="0.35">
      <c r="B14" s="45" t="s">
        <v>36</v>
      </c>
      <c r="C14" s="50">
        <v>1.0789999999999999E-2</v>
      </c>
      <c r="F14" s="58" t="s">
        <v>48</v>
      </c>
      <c r="G14" s="62">
        <f>G12*30%</f>
        <v>1500</v>
      </c>
    </row>
    <row r="15" spans="2:7" ht="15" thickBot="1" x14ac:dyDescent="0.35">
      <c r="B15" s="46" t="s">
        <v>37</v>
      </c>
      <c r="C15" s="51">
        <f>FV(C14,C13*12,C12*-1)</f>
        <v>41888.456999243819</v>
      </c>
    </row>
    <row r="16" spans="2:7" ht="15" thickBot="1" x14ac:dyDescent="0.35">
      <c r="B16" s="47" t="s">
        <v>38</v>
      </c>
      <c r="C16" s="52">
        <f>C15*G13</f>
        <v>372.80726729327</v>
      </c>
    </row>
    <row r="19" spans="1:4" ht="15" thickBot="1" x14ac:dyDescent="0.35"/>
    <row r="20" spans="1:4" ht="28.8" x14ac:dyDescent="0.3">
      <c r="B20" s="60" t="s">
        <v>45</v>
      </c>
      <c r="C20" s="61"/>
      <c r="D20" s="53" t="s">
        <v>46</v>
      </c>
    </row>
    <row r="21" spans="1:4" x14ac:dyDescent="0.3">
      <c r="A21" s="1">
        <v>2</v>
      </c>
      <c r="B21" s="54" t="s">
        <v>40</v>
      </c>
      <c r="C21" s="55">
        <f>FV($C$14,$A21*12,$C$12*-1)</f>
        <v>13613.813648822608</v>
      </c>
      <c r="D21" s="55">
        <f>C21*$G$13</f>
        <v>121.16294147452122</v>
      </c>
    </row>
    <row r="22" spans="1:4" x14ac:dyDescent="0.3">
      <c r="A22" s="1">
        <v>5</v>
      </c>
      <c r="B22" s="54" t="s">
        <v>41</v>
      </c>
      <c r="C22" s="55">
        <f t="shared" ref="C22:C25" si="0">FV($C$14,$A22*12,$C$12*-1)</f>
        <v>41888.456999243819</v>
      </c>
      <c r="D22" s="55">
        <f>C22*$G$13</f>
        <v>372.80726729327</v>
      </c>
    </row>
    <row r="23" spans="1:4" x14ac:dyDescent="0.3">
      <c r="A23" s="1">
        <v>10</v>
      </c>
      <c r="B23" s="54" t="s">
        <v>42</v>
      </c>
      <c r="C23" s="55">
        <f t="shared" si="0"/>
        <v>121642.1062650861</v>
      </c>
      <c r="D23" s="55">
        <f t="shared" ref="D23:D25" si="1">C23*$G$13</f>
        <v>1082.6147457592663</v>
      </c>
    </row>
    <row r="24" spans="1:4" x14ac:dyDescent="0.3">
      <c r="A24" s="1">
        <v>20</v>
      </c>
      <c r="B24" s="54" t="s">
        <v>43</v>
      </c>
      <c r="C24" s="55">
        <f t="shared" si="0"/>
        <v>562599.20004854025</v>
      </c>
      <c r="D24" s="55">
        <f t="shared" si="1"/>
        <v>5007.1328804320083</v>
      </c>
    </row>
    <row r="25" spans="1:4" x14ac:dyDescent="0.3">
      <c r="A25" s="1">
        <v>30</v>
      </c>
      <c r="B25" s="54" t="s">
        <v>44</v>
      </c>
      <c r="C25" s="55">
        <f t="shared" si="0"/>
        <v>2161084.8275023573</v>
      </c>
      <c r="D25" s="55">
        <f t="shared" si="1"/>
        <v>19233.65496477098</v>
      </c>
    </row>
  </sheetData>
  <mergeCells count="2">
    <mergeCell ref="F11:G11"/>
    <mergeCell ref="B11:C1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APP</vt:lpstr>
      <vt:lpstr>Planilha2</vt:lpstr>
      <vt:lpstr>Planilha1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Maria Vitória Assunção</cp:lastModifiedBy>
  <dcterms:created xsi:type="dcterms:W3CDTF">2025-04-16T18:38:03Z</dcterms:created>
  <dcterms:modified xsi:type="dcterms:W3CDTF">2025-06-25T19:55:04Z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