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SCAR  D\Desktop\Inventario Forestal\"/>
    </mc:Choice>
  </mc:AlternateContent>
  <bookViews>
    <workbookView xWindow="0" yWindow="0" windowWidth="20460" windowHeight="3585" firstSheet="1" activeTab="2"/>
  </bookViews>
  <sheets>
    <sheet name="DATOS DE CAMPO" sheetId="1" r:id="rId1"/>
    <sheet name="ESPECIES REPORTADAS" sheetId="5" r:id="rId2"/>
    <sheet name="INFORMACION DE BLOQUES" sheetId="6" r:id="rId3"/>
    <sheet name="INFORMACION DE ESTRATOS" sheetId="7" r:id="rId4"/>
  </sheets>
  <definedNames>
    <definedName name="_xlnm._FilterDatabase" localSheetId="0" hidden="1">'DATOS DE CAMPO'!$A$1:$U$22</definedName>
  </definedNames>
  <calcPr calcId="152511"/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R24" i="1" s="1"/>
  <c r="S24" i="1" s="1"/>
  <c r="H25" i="1"/>
  <c r="R25" i="1" s="1"/>
  <c r="S25" i="1" s="1"/>
  <c r="H26" i="1"/>
  <c r="R26" i="1" s="1"/>
  <c r="S26" i="1" s="1"/>
  <c r="H27" i="1"/>
  <c r="H28" i="1"/>
  <c r="R28" i="1" s="1"/>
  <c r="S28" i="1" s="1"/>
  <c r="H29" i="1"/>
  <c r="R29" i="1" s="1"/>
  <c r="S29" i="1" s="1"/>
  <c r="H30" i="1"/>
  <c r="R30" i="1" s="1"/>
  <c r="S30" i="1" s="1"/>
  <c r="H31" i="1"/>
  <c r="H32" i="1"/>
  <c r="R32" i="1" s="1"/>
  <c r="S32" i="1" s="1"/>
  <c r="H4" i="1"/>
  <c r="H5" i="1"/>
  <c r="H6" i="1"/>
  <c r="H7" i="1"/>
  <c r="H8" i="1"/>
  <c r="H9" i="1"/>
  <c r="H10" i="1"/>
  <c r="H11" i="1"/>
  <c r="H3" i="1"/>
  <c r="R23" i="1"/>
  <c r="S23" i="1" s="1"/>
  <c r="R27" i="1"/>
  <c r="S27" i="1" s="1"/>
  <c r="R31" i="1"/>
  <c r="S31" i="1" s="1"/>
  <c r="I4" i="1"/>
  <c r="I5" i="1"/>
  <c r="I6" i="1"/>
  <c r="J6" i="1" s="1"/>
  <c r="I7" i="1"/>
  <c r="I8" i="1"/>
  <c r="I9" i="1"/>
  <c r="J9" i="1" s="1"/>
  <c r="I10" i="1"/>
  <c r="J10" i="1" s="1"/>
  <c r="I11" i="1"/>
  <c r="I12" i="1"/>
  <c r="I13" i="1"/>
  <c r="I14" i="1"/>
  <c r="J14" i="1" s="1"/>
  <c r="I15" i="1"/>
  <c r="I16" i="1"/>
  <c r="I17" i="1"/>
  <c r="I18" i="1"/>
  <c r="J18" i="1" s="1"/>
  <c r="I19" i="1"/>
  <c r="I20" i="1"/>
  <c r="I21" i="1"/>
  <c r="I22" i="1"/>
  <c r="J22" i="1" s="1"/>
  <c r="I23" i="1"/>
  <c r="I24" i="1"/>
  <c r="I25" i="1"/>
  <c r="I26" i="1"/>
  <c r="J26" i="1" s="1"/>
  <c r="I27" i="1"/>
  <c r="I28" i="1"/>
  <c r="I29" i="1"/>
  <c r="I30" i="1"/>
  <c r="J30" i="1" s="1"/>
  <c r="I31" i="1"/>
  <c r="I32" i="1"/>
  <c r="I3" i="1"/>
  <c r="J32" i="1"/>
  <c r="J31" i="1"/>
  <c r="J29" i="1"/>
  <c r="J28" i="1"/>
  <c r="J27" i="1"/>
  <c r="J25" i="1"/>
  <c r="J24" i="1"/>
  <c r="J23" i="1"/>
  <c r="J21" i="1"/>
  <c r="J20" i="1"/>
  <c r="J19" i="1"/>
  <c r="J17" i="1"/>
  <c r="J16" i="1"/>
  <c r="J15" i="1"/>
  <c r="J13" i="1"/>
  <c r="J12" i="1"/>
  <c r="J11" i="1"/>
  <c r="J8" i="1"/>
  <c r="J7" i="1"/>
  <c r="J5" i="1"/>
  <c r="J4" i="1"/>
  <c r="U29" i="1" l="1"/>
  <c r="U30" i="1"/>
  <c r="U26" i="1"/>
  <c r="U32" i="1"/>
  <c r="U28" i="1"/>
  <c r="U24" i="1"/>
  <c r="U25" i="1"/>
  <c r="U31" i="1"/>
  <c r="U27" i="1"/>
  <c r="U23" i="1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1" i="5"/>
  <c r="D80" i="5" l="1"/>
  <c r="B79" i="5"/>
  <c r="C79" i="5" s="1"/>
  <c r="B75" i="5"/>
  <c r="C75" i="5" s="1"/>
  <c r="B65" i="5"/>
  <c r="C65" i="5" s="1"/>
  <c r="C64" i="5"/>
  <c r="B35" i="5" l="1"/>
  <c r="C35" i="5" s="1"/>
  <c r="B20" i="5"/>
  <c r="C20" i="5" s="1"/>
  <c r="B16" i="5"/>
  <c r="C16" i="5" s="1"/>
  <c r="B5" i="5"/>
  <c r="C5" i="5" s="1"/>
  <c r="R22" i="1" l="1"/>
  <c r="S22" i="1" s="1"/>
  <c r="R21" i="1"/>
  <c r="S21" i="1" s="1"/>
  <c r="R20" i="1"/>
  <c r="S20" i="1" s="1"/>
  <c r="R19" i="1"/>
  <c r="S19" i="1" s="1"/>
  <c r="U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U20" i="1" l="1"/>
  <c r="U21" i="1"/>
  <c r="U22" i="1"/>
  <c r="U17" i="1"/>
  <c r="U15" i="1"/>
  <c r="U10" i="1"/>
  <c r="U11" i="1"/>
  <c r="U12" i="1"/>
  <c r="U14" i="1"/>
  <c r="U9" i="1"/>
  <c r="U13" i="1"/>
  <c r="U16" i="1"/>
  <c r="U18" i="1"/>
  <c r="R3" i="1" l="1"/>
  <c r="S3" i="1" s="1"/>
  <c r="R4" i="1"/>
  <c r="R5" i="1"/>
  <c r="S5" i="1" s="1"/>
  <c r="R6" i="1"/>
  <c r="R7" i="1"/>
  <c r="S7" i="1" s="1"/>
  <c r="R8" i="1"/>
  <c r="S8" i="1" l="1"/>
  <c r="U8" i="1" s="1"/>
  <c r="S6" i="1"/>
  <c r="S4" i="1"/>
  <c r="U7" i="1"/>
  <c r="U5" i="1"/>
  <c r="U4" i="1" l="1"/>
  <c r="U6" i="1"/>
  <c r="F3" i="1"/>
  <c r="G3" i="1" s="1"/>
  <c r="F4" i="1"/>
  <c r="G4" i="1" s="1"/>
  <c r="F5" i="1"/>
  <c r="G5" i="1" s="1"/>
  <c r="J3" i="1" l="1"/>
  <c r="U3" i="1" s="1"/>
</calcChain>
</file>

<file path=xl/sharedStrings.xml><?xml version="1.0" encoding="utf-8"?>
<sst xmlns="http://schemas.openxmlformats.org/spreadsheetml/2006/main" count="401" uniqueCount="240">
  <si>
    <t>No árbol</t>
  </si>
  <si>
    <t>Nombre Común</t>
  </si>
  <si>
    <t>CAP (m)</t>
  </si>
  <si>
    <t>Atrura Total(m)</t>
  </si>
  <si>
    <t>Atura Ccial (m)</t>
  </si>
  <si>
    <t>Estado</t>
  </si>
  <si>
    <t>B</t>
  </si>
  <si>
    <t>R</t>
  </si>
  <si>
    <t>M</t>
  </si>
  <si>
    <t>PFNM</t>
  </si>
  <si>
    <t>Observaciones</t>
  </si>
  <si>
    <t>Nombre cientifico</t>
  </si>
  <si>
    <t>Familia</t>
  </si>
  <si>
    <t>Roble</t>
  </si>
  <si>
    <t>Cedro Blanco</t>
  </si>
  <si>
    <t xml:space="preserve">Jigua Negro </t>
  </si>
  <si>
    <t>Guamo</t>
  </si>
  <si>
    <t>Heliocarpus popayanensis</t>
  </si>
  <si>
    <t>Tiliaceae</t>
  </si>
  <si>
    <t>Quercus humboltti</t>
  </si>
  <si>
    <t>Fagaceae</t>
  </si>
  <si>
    <t>Meliaceae</t>
  </si>
  <si>
    <t>Ocotea sp.</t>
  </si>
  <si>
    <t>Lauraceae</t>
  </si>
  <si>
    <t>Saurauia scabra</t>
  </si>
  <si>
    <t>Actinidaceae</t>
  </si>
  <si>
    <t>Escalloniaceae</t>
  </si>
  <si>
    <t>Inga sp.</t>
  </si>
  <si>
    <t>Mimosaceae</t>
  </si>
  <si>
    <t>Encino</t>
  </si>
  <si>
    <t>Bodoquero</t>
  </si>
  <si>
    <t>Cedro</t>
  </si>
  <si>
    <t>Chiflador</t>
  </si>
  <si>
    <t>Cedrelo sp.</t>
  </si>
  <si>
    <t>Virbunum triphyllum </t>
  </si>
  <si>
    <t>Caprifoliaceae</t>
  </si>
  <si>
    <t>Weinmannia sp.</t>
  </si>
  <si>
    <t>Cunnoniaeceae</t>
  </si>
  <si>
    <t>Moco, Moquillo</t>
  </si>
  <si>
    <t>Araliaceae</t>
  </si>
  <si>
    <t>Hedyosmum sp.</t>
  </si>
  <si>
    <t>Cloranthaceae</t>
  </si>
  <si>
    <t>Aguacatillo</t>
  </si>
  <si>
    <t>Carbonero</t>
  </si>
  <si>
    <t>Persea coerulea</t>
  </si>
  <si>
    <t>Palma de helecho</t>
  </si>
  <si>
    <t>Calliandra carbonaria</t>
  </si>
  <si>
    <t>Fabaceae</t>
  </si>
  <si>
    <t>Charmolan</t>
  </si>
  <si>
    <t>Motilón</t>
  </si>
  <si>
    <t xml:space="preserve">Fresno </t>
  </si>
  <si>
    <t>Jigua Negro</t>
  </si>
  <si>
    <t>Teterete</t>
  </si>
  <si>
    <t>Tablero</t>
  </si>
  <si>
    <t>Mujuyo</t>
  </si>
  <si>
    <t>Chucha</t>
  </si>
  <si>
    <t>Cacho de venado</t>
  </si>
  <si>
    <t>Cucharo</t>
  </si>
  <si>
    <t>Manteco</t>
  </si>
  <si>
    <t>Estoraque</t>
  </si>
  <si>
    <t>Santa Maria</t>
  </si>
  <si>
    <t>Guarango</t>
  </si>
  <si>
    <t>Mandur</t>
  </si>
  <si>
    <t>Amarillo</t>
  </si>
  <si>
    <t>Venadillo</t>
  </si>
  <si>
    <t>Coco</t>
  </si>
  <si>
    <t>Huesito</t>
  </si>
  <si>
    <t>Arrayán</t>
  </si>
  <si>
    <t>Arenillo</t>
  </si>
  <si>
    <t>Mano de Oso</t>
  </si>
  <si>
    <t>Laurel</t>
  </si>
  <si>
    <t>Carne Fiambre</t>
  </si>
  <si>
    <t>Guasimo</t>
  </si>
  <si>
    <t>Sangregao</t>
  </si>
  <si>
    <t>Cafetillo</t>
  </si>
  <si>
    <t>Caspe Colorado</t>
  </si>
  <si>
    <t>Lechero</t>
  </si>
  <si>
    <t>Totocal</t>
  </si>
  <si>
    <t>Higueron</t>
  </si>
  <si>
    <t>Mortiño</t>
  </si>
  <si>
    <t>Mayo</t>
  </si>
  <si>
    <t>Jigua Blanco</t>
  </si>
  <si>
    <t>Yarumo</t>
  </si>
  <si>
    <t>Caspe Negro</t>
  </si>
  <si>
    <t>Chantre</t>
  </si>
  <si>
    <t>x</t>
  </si>
  <si>
    <t>Cerote</t>
  </si>
  <si>
    <t>Chilco Colorado</t>
  </si>
  <si>
    <t>Cordoncillo</t>
  </si>
  <si>
    <t>Cedro Negro</t>
  </si>
  <si>
    <t>Tachuelo</t>
  </si>
  <si>
    <t>Guayacán</t>
  </si>
  <si>
    <t>No. Parcela</t>
  </si>
  <si>
    <t>Achatocarpus nigricans</t>
  </si>
  <si>
    <t>Achatocarpaceae</t>
  </si>
  <si>
    <t>Schefflera sp.</t>
  </si>
  <si>
    <t>Cariaca sp.</t>
  </si>
  <si>
    <t>Cariacaceae</t>
  </si>
  <si>
    <t>Higuillo</t>
  </si>
  <si>
    <t>Laetia acuminata</t>
  </si>
  <si>
    <t>Flacourtiaceae</t>
  </si>
  <si>
    <t>Alchornea sp.</t>
  </si>
  <si>
    <t>Euphorbiaceae</t>
  </si>
  <si>
    <t>Myrcia sp.</t>
  </si>
  <si>
    <t>Myrtaceae</t>
  </si>
  <si>
    <t>Miconia sp.</t>
  </si>
  <si>
    <t>Melastomataceae</t>
  </si>
  <si>
    <t>Clusia multiflora</t>
  </si>
  <si>
    <t>Clusiaceae</t>
  </si>
  <si>
    <t>Palicurea guianensis</t>
  </si>
  <si>
    <t>Rubiaceae</t>
  </si>
  <si>
    <t>Roupala monosperma</t>
  </si>
  <si>
    <t>Protoaceae</t>
  </si>
  <si>
    <t>Bignoniaceae</t>
  </si>
  <si>
    <t>Ruagea hirsuta</t>
  </si>
  <si>
    <t>Cedrela odorata</t>
  </si>
  <si>
    <t>Ochoterenaea colombiana</t>
  </si>
  <si>
    <t>Anacardiaceae</t>
  </si>
  <si>
    <t>Toxicodendrum striatum</t>
  </si>
  <si>
    <t xml:space="preserve">Nectandra globosa </t>
  </si>
  <si>
    <t>Meriania trianae</t>
  </si>
  <si>
    <t>Hesperomeles ferruginea</t>
  </si>
  <si>
    <t>Rosaceae</t>
  </si>
  <si>
    <t>Piper sp.</t>
  </si>
  <si>
    <t>Piperaceae</t>
  </si>
  <si>
    <t>Escallonia paniculata</t>
  </si>
  <si>
    <t>Chaquilulo, Lulon</t>
  </si>
  <si>
    <t>Styrax sp.</t>
  </si>
  <si>
    <t>Styracacae</t>
  </si>
  <si>
    <t>Tapirira guianensis</t>
  </si>
  <si>
    <t>Anarcadiaceae</t>
  </si>
  <si>
    <t>Conyza uliginosa</t>
  </si>
  <si>
    <t>Asteraceae</t>
  </si>
  <si>
    <t>Liabum igniarum</t>
  </si>
  <si>
    <t>Cecropia caucana</t>
  </si>
  <si>
    <t>Cecropiaceae</t>
  </si>
  <si>
    <t>Alsophila sp.</t>
  </si>
  <si>
    <t>Cyatheaceae</t>
  </si>
  <si>
    <t>Aniba sp.</t>
  </si>
  <si>
    <t>Mimosopsis quitensis</t>
  </si>
  <si>
    <t>Ficus sp.</t>
  </si>
  <si>
    <t>Moraceae</t>
  </si>
  <si>
    <t>Spirotheca rhodostyla</t>
  </si>
  <si>
    <t>Bombacaceae</t>
  </si>
  <si>
    <t>Cavenidishia sp.</t>
  </si>
  <si>
    <t>Ericaceae</t>
  </si>
  <si>
    <t>Cacia sp.</t>
  </si>
  <si>
    <t>Caesalpinaceae</t>
  </si>
  <si>
    <t>Guazuma ulmifolia</t>
  </si>
  <si>
    <t>Malvaceae</t>
  </si>
  <si>
    <t>Freziera sericea</t>
  </si>
  <si>
    <t>Pentafilacaceae</t>
  </si>
  <si>
    <t>Psychotria carthagenensis</t>
  </si>
  <si>
    <t>Estrato</t>
  </si>
  <si>
    <t xml:space="preserve">Balso, Palo bobo </t>
  </si>
  <si>
    <t>Clusia colombiana</t>
  </si>
  <si>
    <t>Tabebuia crisanta</t>
  </si>
  <si>
    <t>DAP (m)</t>
  </si>
  <si>
    <t xml:space="preserve">Area Basal </t>
  </si>
  <si>
    <t>Vol Total (m3)</t>
  </si>
  <si>
    <t>Vol Ccial (m3)</t>
  </si>
  <si>
    <t>Croton sp.</t>
  </si>
  <si>
    <t>Euphorbia sp.</t>
  </si>
  <si>
    <t>Bloque</t>
  </si>
  <si>
    <t>Myrsine sp.</t>
  </si>
  <si>
    <t>Myrsinaceae</t>
  </si>
  <si>
    <t>Naranjuelo</t>
  </si>
  <si>
    <t>Ortigo</t>
  </si>
  <si>
    <t>Cachimbo</t>
  </si>
  <si>
    <t>Pendo</t>
  </si>
  <si>
    <t>Citharexylum kunthianum</t>
  </si>
  <si>
    <t>Verbenaceae</t>
  </si>
  <si>
    <t>Erythrina poeppigiana</t>
  </si>
  <si>
    <t>Nacedero</t>
  </si>
  <si>
    <t>Delostoma roseum</t>
  </si>
  <si>
    <t>Nectandra sp.</t>
  </si>
  <si>
    <t>Anón</t>
  </si>
  <si>
    <t>Raimondia quinduensis</t>
  </si>
  <si>
    <t>Anonaceae</t>
  </si>
  <si>
    <t>Guadua</t>
  </si>
  <si>
    <t>Guadua angustifolia</t>
  </si>
  <si>
    <t>Poaceae</t>
  </si>
  <si>
    <t xml:space="preserve">Verraquillo </t>
  </si>
  <si>
    <t>Trema micrantha</t>
  </si>
  <si>
    <t>Ulmaceae</t>
  </si>
  <si>
    <t>Guayabo</t>
  </si>
  <si>
    <t>Psidium guajaba</t>
  </si>
  <si>
    <t>Agucate</t>
  </si>
  <si>
    <t>Persea sp.</t>
  </si>
  <si>
    <t>Madera, postes y leña</t>
  </si>
  <si>
    <t>Uvo</t>
  </si>
  <si>
    <t>Rhamnus pubescens</t>
  </si>
  <si>
    <t>Rhamnaceae</t>
  </si>
  <si>
    <t>Freziera canescens</t>
  </si>
  <si>
    <t>Theaceae</t>
  </si>
  <si>
    <t>Vidburnum sp.</t>
  </si>
  <si>
    <t>Adoxaceae</t>
  </si>
  <si>
    <t>Morochillo</t>
  </si>
  <si>
    <t>Topobea sp.</t>
  </si>
  <si>
    <t>Matarraton</t>
  </si>
  <si>
    <t>Gliricidia sepium</t>
  </si>
  <si>
    <t>Papillonaceae</t>
  </si>
  <si>
    <t>Ladenbergia macrocarpa</t>
  </si>
  <si>
    <t>Pomorroso</t>
  </si>
  <si>
    <t>Gordonia humboldtii</t>
  </si>
  <si>
    <t>Galvis</t>
  </si>
  <si>
    <t>Senna spectabilis</t>
  </si>
  <si>
    <t>Tambor</t>
  </si>
  <si>
    <t>Ochroma pyramidale</t>
  </si>
  <si>
    <t>Mayorquín</t>
  </si>
  <si>
    <t>Cordia cylindrostachya</t>
  </si>
  <si>
    <t>Boraginaceae</t>
  </si>
  <si>
    <t>Pepo</t>
  </si>
  <si>
    <t>Solanum oalifolium</t>
  </si>
  <si>
    <t>Pouteria sp.</t>
  </si>
  <si>
    <t>Sapotaceae</t>
  </si>
  <si>
    <t>Himpamo, Repollo</t>
  </si>
  <si>
    <t>Cascarillo, Requezón</t>
  </si>
  <si>
    <t>Urtica sp.</t>
  </si>
  <si>
    <t>Urticaceae</t>
  </si>
  <si>
    <t>Solanaceae</t>
  </si>
  <si>
    <t>Tamaño parcela</t>
  </si>
  <si>
    <t>Area parcela regeneracion</t>
  </si>
  <si>
    <t>Factor de forma</t>
  </si>
  <si>
    <t>Numero etapas</t>
  </si>
  <si>
    <t>0.1</t>
  </si>
  <si>
    <t>Descripcion</t>
  </si>
  <si>
    <t>Tipo Diseño</t>
  </si>
  <si>
    <t>Objetivo</t>
  </si>
  <si>
    <t>Maderable</t>
  </si>
  <si>
    <t>Area total inventario</t>
  </si>
  <si>
    <t>Simple</t>
  </si>
  <si>
    <t>Estrato 2</t>
  </si>
  <si>
    <t>Estrato 1</t>
  </si>
  <si>
    <t>Estrato 3</t>
  </si>
  <si>
    <t>Nombre estrato</t>
  </si>
  <si>
    <t>Peso</t>
  </si>
  <si>
    <t>Proyecto</t>
  </si>
  <si>
    <t>Limite de confianza</t>
  </si>
  <si>
    <t>0.95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</si>
</sst>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171612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rgb="FF171612"/>
      <name val="Verdana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6" fillId="0" borderId="4" xfId="0" applyFont="1" applyBorder="1" applyAlignment="1">
      <alignment horizontal="center" vertical="center"/>
    </xf>
    <xf numFmtId="0" fontId="4" fillId="0" borderId="1" xfId="0" applyFont="1" applyBorder="1"/>
    <xf numFmtId="0" fontId="5" fillId="0" borderId="1" xfId="0" applyFont="1" applyBorder="1"/>
    <xf numFmtId="164" fontId="0" fillId="0" borderId="1" xfId="0" applyNumberFormat="1" applyBorder="1"/>
    <xf numFmtId="0" fontId="0" fillId="0" borderId="1" xfId="0" applyFont="1" applyBorder="1"/>
    <xf numFmtId="0" fontId="0" fillId="0" borderId="2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7" fillId="0" borderId="1" xfId="0" applyFont="1" applyBorder="1"/>
    <xf numFmtId="0" fontId="8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32"/>
  <sheetViews>
    <sheetView workbookViewId="0">
      <selection activeCell="B32" sqref="B32"/>
    </sheetView>
  </sheetViews>
  <sheetFormatPr baseColWidth="10" defaultRowHeight="15" x14ac:dyDescent="0.25"/>
  <cols>
    <col min="2" max="2" width="75" bestFit="1" customWidth="1"/>
    <col min="3" max="3" width="8.140625" style="15" customWidth="1"/>
    <col min="4" max="4" width="5.7109375" customWidth="1"/>
    <col min="5" max="5" width="19.28515625" customWidth="1"/>
    <col min="6" max="6" width="28.42578125" style="3" customWidth="1"/>
    <col min="7" max="7" width="19.28515625" customWidth="1"/>
    <col min="8" max="8" width="8.140625" style="4" customWidth="1"/>
    <col min="9" max="9" width="8.5703125" style="4" customWidth="1"/>
    <col min="10" max="10" width="10.42578125" style="4" customWidth="1"/>
    <col min="11" max="11" width="2.42578125" customWidth="1"/>
    <col min="12" max="12" width="2.5703125" customWidth="1"/>
    <col min="13" max="13" width="2.7109375" customWidth="1"/>
    <col min="14" max="15" width="2.5703125" customWidth="1"/>
    <col min="16" max="16" width="2.7109375" customWidth="1"/>
    <col min="17" max="17" width="59.85546875" customWidth="1"/>
    <col min="18" max="18" width="9.42578125" bestFit="1" customWidth="1"/>
  </cols>
  <sheetData>
    <row r="1" spans="1:22" s="7" customFormat="1" ht="30" customHeight="1" x14ac:dyDescent="0.25">
      <c r="A1" s="18" t="s">
        <v>163</v>
      </c>
      <c r="B1" s="19" t="s">
        <v>153</v>
      </c>
      <c r="C1" s="20" t="s">
        <v>92</v>
      </c>
      <c r="D1" s="19" t="s">
        <v>0</v>
      </c>
      <c r="E1" s="18" t="s">
        <v>1</v>
      </c>
      <c r="F1" s="22" t="s">
        <v>11</v>
      </c>
      <c r="G1" s="18" t="s">
        <v>12</v>
      </c>
      <c r="H1" s="18" t="s">
        <v>2</v>
      </c>
      <c r="I1" s="19" t="s">
        <v>3</v>
      </c>
      <c r="J1" s="19" t="s">
        <v>4</v>
      </c>
      <c r="K1" s="18" t="s">
        <v>5</v>
      </c>
      <c r="L1" s="18"/>
      <c r="M1" s="18"/>
      <c r="N1" s="18" t="s">
        <v>9</v>
      </c>
      <c r="O1" s="18"/>
      <c r="P1" s="18"/>
      <c r="Q1" s="18" t="s">
        <v>10</v>
      </c>
      <c r="R1" s="18" t="s">
        <v>157</v>
      </c>
      <c r="S1" s="18" t="s">
        <v>158</v>
      </c>
      <c r="T1" s="19" t="s">
        <v>159</v>
      </c>
      <c r="U1" s="19" t="s">
        <v>160</v>
      </c>
    </row>
    <row r="2" spans="1:22" x14ac:dyDescent="0.25">
      <c r="A2" s="18"/>
      <c r="B2" s="19"/>
      <c r="C2" s="21"/>
      <c r="D2" s="19"/>
      <c r="E2" s="18"/>
      <c r="F2" s="22"/>
      <c r="G2" s="18"/>
      <c r="H2" s="18"/>
      <c r="I2" s="19"/>
      <c r="J2" s="19"/>
      <c r="K2" s="8" t="s">
        <v>6</v>
      </c>
      <c r="L2" s="8" t="s">
        <v>7</v>
      </c>
      <c r="M2" s="8" t="s">
        <v>8</v>
      </c>
      <c r="N2" s="8">
        <v>1</v>
      </c>
      <c r="O2" s="8">
        <v>2</v>
      </c>
      <c r="P2" s="8">
        <v>3</v>
      </c>
      <c r="Q2" s="18"/>
      <c r="R2" s="18"/>
      <c r="S2" s="18"/>
      <c r="T2" s="19"/>
      <c r="U2" s="19"/>
    </row>
    <row r="3" spans="1:22" x14ac:dyDescent="0.25">
      <c r="A3" s="1">
        <v>1</v>
      </c>
      <c r="B3" s="9" t="s">
        <v>232</v>
      </c>
      <c r="C3" s="14">
        <v>1</v>
      </c>
      <c r="D3" s="14">
        <v>1</v>
      </c>
      <c r="E3" s="1" t="s">
        <v>54</v>
      </c>
      <c r="F3" s="2" t="str">
        <f t="shared" ref="F3:F5" si="0">IF(E3="Roble","Quercus humboltti",(IF(E3="Encino","Weinmannia sp.",IF(E3="Carbonero","Calliandra carbonaria",IF(E3="Bodoquero","Vidburnum sp.",IF(E3="Chiflador","Hedyosmum sp.",IF(E3="Aguacatillo","Persea coerulea",IF(E3="Balso","Heliocarpus popayanensis",IF(E3="Sachamate","Schefflera morototoni",IF(E3="Moco, Moquillo","Saurauia scabra",IF(E3="Guamo","Inga sp.",IF(E3="Cedro","Cedrelo sp.",IF(E3="Charmolan","Hyeronima macrocarpa",IF(E3="Motilón","Freziera canescens",IF(E3="Jigua Negro","Ocotea sp.",IF(E3="Teterete","Delostoma integrifolium",IF(E3="Mujuyo","Verbesina arborea",IF(E3="Galvis, Matarratón","Senna spectabilis",IF(E3="Tablero","Brunellia Cf latifolia",IF(E3="Chucha","Siparuna echinata",IF(E3="Cacho de venado","Xylosma sp.",IF(E3="Cucharo","Clusia sp.",IF(E3="Chilco Blanco","Escallonia paniculata","xxxx")))))))))))))))))))))))</f>
        <v>Verbesina arborea</v>
      </c>
      <c r="G3" s="1" t="str">
        <f t="shared" ref="G3:G5" si="1">IF(F3="Quercus humboltti","Fagaceae",IF(F3="Calliandra carbonaria","Fabaceae",IF(F3="Hedyosmum sp.","Cloranthaceae",IF(F3="Weinmannia sp.","Cunnioniaceae",IF(F3="Hyeronima macrocarpa","Euphorbiaceae",IF(F3="Heliocarpus popayanensis","Tiliaceae",IF(F3="Freziera canescens","Theaceae",IF(F3="Ocotea sp.","Lauraceae",IF(F3="Delostoma integrifolium","Bignoniaceae",IF(F3="Siparuna echinata","Monimiaceae",IF(F3="Brunellia Cf latifolia","Brunelliaceae",IF(F3="Hedyosmumsp.","Cloranthaceae",IF(F3="Senna spectabilis","Cesalpinaceae",IF(F3="Verbesina arborea","Asteraceae",IF(F3="Xylosma sp.","Flacourtiaceae",IF(F3="Clusia sp.","Clusiaceae",IF(F3="Escallonia paniculata","Escalloniaceae",IF(F3="Saurauia scabra","Actinidaceae",IF(F3="Vidburnum sp.","Adoxaceae",IF(F3="Persea coerulea","Lauraceae",IF(F3="Cedrelo sp.","Meliaceae","xxxx")))))))))))))))))))))</f>
        <v>Asteraceae</v>
      </c>
      <c r="H3" s="6">
        <f>PI()</f>
        <v>3.1415926535897931</v>
      </c>
      <c r="I3" s="6">
        <f>V3/(PI()/4)</f>
        <v>25.464790894703256</v>
      </c>
      <c r="J3" s="6">
        <f>I3</f>
        <v>25.464790894703256</v>
      </c>
      <c r="K3" s="1"/>
      <c r="L3" s="1"/>
      <c r="M3" s="1"/>
      <c r="N3" s="1"/>
      <c r="O3" s="1"/>
      <c r="P3" s="1"/>
      <c r="Q3" s="1"/>
      <c r="R3" s="12">
        <f t="shared" ref="R3:R5" si="2">H3/3.1416</f>
        <v>0.99999766157047143</v>
      </c>
      <c r="S3" s="12">
        <f t="shared" ref="S3:S5" si="3">R3^2*(3.1416/4)</f>
        <v>0.78539632679919136</v>
      </c>
      <c r="T3" s="12">
        <f>I3*S3*1</f>
        <v>19.999953231409432</v>
      </c>
      <c r="U3" s="12">
        <f t="shared" ref="U3:U5" si="4">J3*S3*0.7</f>
        <v>13.999967261986601</v>
      </c>
      <c r="V3">
        <v>20</v>
      </c>
    </row>
    <row r="4" spans="1:22" x14ac:dyDescent="0.25">
      <c r="A4" s="1">
        <v>1</v>
      </c>
      <c r="B4" s="9" t="s">
        <v>233</v>
      </c>
      <c r="C4" s="14">
        <v>2</v>
      </c>
      <c r="D4" s="14">
        <v>2</v>
      </c>
      <c r="E4" s="1" t="s">
        <v>52</v>
      </c>
      <c r="F4" s="2" t="str">
        <f t="shared" si="0"/>
        <v>Delostoma integrifolium</v>
      </c>
      <c r="G4" s="1" t="str">
        <f t="shared" si="1"/>
        <v>Bignoniaceae</v>
      </c>
      <c r="H4" s="6">
        <f>PI()</f>
        <v>3.1415926535897931</v>
      </c>
      <c r="I4" s="6">
        <f t="shared" ref="I4:I32" si="5">V4/(PI()/4)</f>
        <v>11.204507993669433</v>
      </c>
      <c r="J4" s="6">
        <f t="shared" ref="J4:J32" si="6">I4</f>
        <v>11.204507993669433</v>
      </c>
      <c r="K4" s="1"/>
      <c r="L4" s="1"/>
      <c r="M4" s="1"/>
      <c r="N4" s="1"/>
      <c r="O4" s="1"/>
      <c r="P4" s="1"/>
      <c r="Q4" s="1"/>
      <c r="R4" s="12">
        <f t="shared" si="2"/>
        <v>0.99999766157047143</v>
      </c>
      <c r="S4" s="12">
        <f t="shared" si="3"/>
        <v>0.78539632679919136</v>
      </c>
      <c r="T4" s="12">
        <f t="shared" ref="T4:T32" si="7">I4*S4*1</f>
        <v>8.799979421820149</v>
      </c>
      <c r="U4" s="12">
        <f t="shared" si="4"/>
        <v>6.1599855952741036</v>
      </c>
      <c r="V4">
        <v>8.8000000000000007</v>
      </c>
    </row>
    <row r="5" spans="1:22" x14ac:dyDescent="0.25">
      <c r="A5" s="1">
        <v>1</v>
      </c>
      <c r="B5" s="9" t="s">
        <v>234</v>
      </c>
      <c r="C5" s="14">
        <v>3</v>
      </c>
      <c r="D5" s="14">
        <v>3</v>
      </c>
      <c r="E5" s="1" t="s">
        <v>52</v>
      </c>
      <c r="F5" s="2" t="str">
        <f t="shared" si="0"/>
        <v>Delostoma integrifolium</v>
      </c>
      <c r="G5" s="1" t="str">
        <f t="shared" si="1"/>
        <v>Bignoniaceae</v>
      </c>
      <c r="H5" s="6">
        <f>PI()</f>
        <v>3.1415926535897931</v>
      </c>
      <c r="I5" s="6">
        <f t="shared" si="5"/>
        <v>33.104228163114229</v>
      </c>
      <c r="J5" s="6">
        <f t="shared" si="6"/>
        <v>33.104228163114229</v>
      </c>
      <c r="K5" s="1"/>
      <c r="L5" s="1"/>
      <c r="M5" s="1"/>
      <c r="N5" s="1"/>
      <c r="O5" s="1"/>
      <c r="P5" s="1"/>
      <c r="Q5" s="1"/>
      <c r="R5" s="12">
        <f t="shared" si="2"/>
        <v>0.99999766157047143</v>
      </c>
      <c r="S5" s="12">
        <f t="shared" si="3"/>
        <v>0.78539632679919136</v>
      </c>
      <c r="T5" s="12">
        <f t="shared" si="7"/>
        <v>25.999939200832259</v>
      </c>
      <c r="U5" s="12">
        <f t="shared" si="4"/>
        <v>18.19995744058258</v>
      </c>
      <c r="V5">
        <v>26</v>
      </c>
    </row>
    <row r="6" spans="1:22" x14ac:dyDescent="0.25">
      <c r="A6" s="1">
        <v>1</v>
      </c>
      <c r="B6" s="9" t="s">
        <v>232</v>
      </c>
      <c r="C6" s="14">
        <v>4</v>
      </c>
      <c r="D6" s="14">
        <v>4</v>
      </c>
      <c r="E6" s="1" t="s">
        <v>13</v>
      </c>
      <c r="F6" s="2" t="s">
        <v>19</v>
      </c>
      <c r="G6" s="1" t="s">
        <v>20</v>
      </c>
      <c r="H6" s="6">
        <f>PI()</f>
        <v>3.1415926535897931</v>
      </c>
      <c r="I6" s="6">
        <f t="shared" si="5"/>
        <v>9.8039444944607528</v>
      </c>
      <c r="J6" s="6">
        <f t="shared" si="6"/>
        <v>9.8039444944607528</v>
      </c>
      <c r="K6" s="6" t="s">
        <v>85</v>
      </c>
      <c r="L6" s="6"/>
      <c r="M6" s="6"/>
      <c r="N6" s="6"/>
      <c r="O6" s="6"/>
      <c r="P6" s="6"/>
      <c r="Q6" s="1"/>
      <c r="R6" s="12">
        <f t="shared" ref="R6:R8" si="8">H6/3.1416</f>
        <v>0.99999766157047143</v>
      </c>
      <c r="S6" s="12">
        <f t="shared" ref="S6:S8" si="9">R6^2*(3.1416/4)</f>
        <v>0.78539632679919136</v>
      </c>
      <c r="T6" s="12">
        <f t="shared" si="7"/>
        <v>7.6999819940926306</v>
      </c>
      <c r="U6" s="12">
        <f t="shared" ref="U6:U8" si="10">J6*S6*0.7</f>
        <v>5.389987395864841</v>
      </c>
      <c r="V6">
        <v>7.7</v>
      </c>
    </row>
    <row r="7" spans="1:22" x14ac:dyDescent="0.25">
      <c r="A7" s="1">
        <v>1</v>
      </c>
      <c r="B7" s="9" t="s">
        <v>232</v>
      </c>
      <c r="C7" s="14">
        <v>5</v>
      </c>
      <c r="D7" s="14">
        <v>5</v>
      </c>
      <c r="E7" s="1" t="s">
        <v>13</v>
      </c>
      <c r="F7" s="2" t="s">
        <v>19</v>
      </c>
      <c r="G7" s="1" t="s">
        <v>20</v>
      </c>
      <c r="H7" s="6">
        <f>PI()</f>
        <v>3.1415926535897931</v>
      </c>
      <c r="I7" s="6">
        <f t="shared" si="5"/>
        <v>17.952677580765794</v>
      </c>
      <c r="J7" s="6">
        <f t="shared" si="6"/>
        <v>17.952677580765794</v>
      </c>
      <c r="K7" s="6" t="s">
        <v>85</v>
      </c>
      <c r="L7" s="6"/>
      <c r="M7" s="6"/>
      <c r="N7" s="6"/>
      <c r="O7" s="6"/>
      <c r="P7" s="6"/>
      <c r="Q7" s="1"/>
      <c r="R7" s="12">
        <f t="shared" si="8"/>
        <v>0.99999766157047143</v>
      </c>
      <c r="S7" s="12">
        <f t="shared" si="9"/>
        <v>0.78539632679919136</v>
      </c>
      <c r="T7" s="12">
        <f t="shared" si="7"/>
        <v>14.099967028143647</v>
      </c>
      <c r="U7" s="12">
        <f t="shared" si="10"/>
        <v>9.8699769197005516</v>
      </c>
      <c r="V7">
        <v>14.1</v>
      </c>
    </row>
    <row r="8" spans="1:22" x14ac:dyDescent="0.25">
      <c r="A8" s="1">
        <v>1</v>
      </c>
      <c r="B8" s="9" t="s">
        <v>232</v>
      </c>
      <c r="C8" s="14">
        <v>6</v>
      </c>
      <c r="D8" s="14">
        <v>6</v>
      </c>
      <c r="E8" s="1" t="s">
        <v>51</v>
      </c>
      <c r="F8" s="2" t="s">
        <v>22</v>
      </c>
      <c r="G8" s="1" t="s">
        <v>23</v>
      </c>
      <c r="H8" s="6">
        <f>PI()</f>
        <v>3.1415926535897931</v>
      </c>
      <c r="I8" s="6">
        <f t="shared" si="5"/>
        <v>13.496339174192725</v>
      </c>
      <c r="J8" s="6">
        <f t="shared" si="6"/>
        <v>13.496339174192725</v>
      </c>
      <c r="K8" s="6" t="s">
        <v>85</v>
      </c>
      <c r="L8" s="6"/>
      <c r="M8" s="6"/>
      <c r="N8" s="6"/>
      <c r="O8" s="6"/>
      <c r="P8" s="6"/>
      <c r="Q8" s="1"/>
      <c r="R8" s="12">
        <f t="shared" si="8"/>
        <v>0.99999766157047143</v>
      </c>
      <c r="S8" s="12">
        <f t="shared" si="9"/>
        <v>0.78539632679919136</v>
      </c>
      <c r="T8" s="12">
        <f t="shared" si="7"/>
        <v>10.599975212646997</v>
      </c>
      <c r="U8" s="12">
        <f t="shared" si="10"/>
        <v>7.4199826488528977</v>
      </c>
      <c r="V8">
        <v>10.6</v>
      </c>
    </row>
    <row r="9" spans="1:22" x14ac:dyDescent="0.25">
      <c r="A9" s="1">
        <v>1</v>
      </c>
      <c r="B9" s="9" t="s">
        <v>232</v>
      </c>
      <c r="C9" s="14">
        <v>7</v>
      </c>
      <c r="D9" s="14">
        <v>7</v>
      </c>
      <c r="E9" s="1" t="s">
        <v>43</v>
      </c>
      <c r="F9" s="2" t="s">
        <v>46</v>
      </c>
      <c r="G9" s="5" t="s">
        <v>47</v>
      </c>
      <c r="H9" s="6">
        <f>PI()</f>
        <v>3.1415926535897931</v>
      </c>
      <c r="I9" s="6">
        <f t="shared" si="5"/>
        <v>7.5121133139374603</v>
      </c>
      <c r="J9" s="6">
        <f t="shared" si="6"/>
        <v>7.5121133139374603</v>
      </c>
      <c r="K9" s="1"/>
      <c r="L9" s="1"/>
      <c r="M9" s="1"/>
      <c r="N9" s="1"/>
      <c r="O9" s="1"/>
      <c r="P9" s="1"/>
      <c r="Q9" s="1"/>
      <c r="R9" s="12">
        <f>H9/3.1416</f>
        <v>0.99999766157047143</v>
      </c>
      <c r="S9" s="12">
        <f>R9^2*(3.1416/4)</f>
        <v>0.78539632679919136</v>
      </c>
      <c r="T9" s="12">
        <f t="shared" si="7"/>
        <v>5.8999862032657822</v>
      </c>
      <c r="U9" s="12">
        <f>J9*S9*0.7</f>
        <v>4.1299903422860469</v>
      </c>
      <c r="V9">
        <v>5.9</v>
      </c>
    </row>
    <row r="10" spans="1:22" x14ac:dyDescent="0.25">
      <c r="A10" s="1">
        <v>1</v>
      </c>
      <c r="B10" s="9" t="s">
        <v>232</v>
      </c>
      <c r="C10" s="14">
        <v>8</v>
      </c>
      <c r="D10" s="14">
        <v>8</v>
      </c>
      <c r="E10" s="1" t="s">
        <v>43</v>
      </c>
      <c r="F10" s="2" t="s">
        <v>46</v>
      </c>
      <c r="G10" s="5" t="s">
        <v>47</v>
      </c>
      <c r="H10" s="6">
        <f>PI()</f>
        <v>3.1415926535897931</v>
      </c>
      <c r="I10" s="6">
        <f t="shared" si="5"/>
        <v>21.772396214971284</v>
      </c>
      <c r="J10" s="6">
        <f t="shared" si="6"/>
        <v>21.772396214971284</v>
      </c>
      <c r="K10" s="1"/>
      <c r="L10" s="1"/>
      <c r="M10" s="1"/>
      <c r="N10" s="1"/>
      <c r="O10" s="1"/>
      <c r="P10" s="1"/>
      <c r="Q10" s="1"/>
      <c r="R10" s="12">
        <f t="shared" ref="R10:R14" si="11">H10/3.1416</f>
        <v>0.99999766157047143</v>
      </c>
      <c r="S10" s="12">
        <f t="shared" ref="S10:S14" si="12">R10^2*(3.1416/4)</f>
        <v>0.78539632679919136</v>
      </c>
      <c r="T10" s="12">
        <f t="shared" si="7"/>
        <v>17.099960012855064</v>
      </c>
      <c r="U10" s="12">
        <f t="shared" ref="U10:U14" si="13">J10*S10*0.7</f>
        <v>11.969972008998544</v>
      </c>
      <c r="V10">
        <v>17.100000000000001</v>
      </c>
    </row>
    <row r="11" spans="1:22" x14ac:dyDescent="0.25">
      <c r="A11" s="1">
        <v>1</v>
      </c>
      <c r="B11" s="9" t="s">
        <v>232</v>
      </c>
      <c r="C11" s="14">
        <v>9</v>
      </c>
      <c r="D11" s="14">
        <v>9</v>
      </c>
      <c r="E11" s="1" t="s">
        <v>73</v>
      </c>
      <c r="F11" s="2" t="s">
        <v>161</v>
      </c>
      <c r="G11" s="1" t="s">
        <v>165</v>
      </c>
      <c r="H11" s="6">
        <f>PI()</f>
        <v>3.1415926535897931</v>
      </c>
      <c r="I11" s="6">
        <f t="shared" si="5"/>
        <v>20.244508761289087</v>
      </c>
      <c r="J11" s="6">
        <f t="shared" si="6"/>
        <v>20.244508761289087</v>
      </c>
      <c r="K11" s="1"/>
      <c r="L11" s="1"/>
      <c r="M11" s="1"/>
      <c r="N11" s="1"/>
      <c r="O11" s="1"/>
      <c r="P11" s="1"/>
      <c r="Q11" s="1"/>
      <c r="R11" s="12">
        <f t="shared" si="11"/>
        <v>0.99999766157047143</v>
      </c>
      <c r="S11" s="12">
        <f t="shared" si="12"/>
        <v>0.78539632679919136</v>
      </c>
      <c r="T11" s="12">
        <f t="shared" si="7"/>
        <v>15.899962818970495</v>
      </c>
      <c r="U11" s="12">
        <f t="shared" si="13"/>
        <v>11.129973973279347</v>
      </c>
      <c r="V11">
        <v>15.9</v>
      </c>
    </row>
    <row r="12" spans="1:22" x14ac:dyDescent="0.25">
      <c r="A12" s="1">
        <v>1</v>
      </c>
      <c r="B12" s="9" t="s">
        <v>233</v>
      </c>
      <c r="C12" s="14">
        <v>10</v>
      </c>
      <c r="D12" s="14">
        <v>10</v>
      </c>
      <c r="E12" s="1" t="s">
        <v>43</v>
      </c>
      <c r="F12" s="2" t="s">
        <v>46</v>
      </c>
      <c r="G12" s="5" t="s">
        <v>47</v>
      </c>
      <c r="H12" s="6">
        <f>PI()</f>
        <v>3.1415926535897931</v>
      </c>
      <c r="I12" s="6">
        <f t="shared" si="5"/>
        <v>1.5278874536821951</v>
      </c>
      <c r="J12" s="6">
        <f t="shared" si="6"/>
        <v>1.5278874536821951</v>
      </c>
      <c r="K12" s="1"/>
      <c r="L12" s="1"/>
      <c r="M12" s="1"/>
      <c r="N12" s="1"/>
      <c r="O12" s="1"/>
      <c r="P12" s="1"/>
      <c r="Q12" s="13"/>
      <c r="R12" s="12">
        <f t="shared" si="11"/>
        <v>0.99999766157047143</v>
      </c>
      <c r="S12" s="12">
        <f t="shared" si="12"/>
        <v>0.78539632679919136</v>
      </c>
      <c r="T12" s="12">
        <f t="shared" si="7"/>
        <v>1.1999971938845657</v>
      </c>
      <c r="U12" s="12">
        <f t="shared" si="13"/>
        <v>0.83999803571919596</v>
      </c>
      <c r="V12">
        <v>1.2</v>
      </c>
    </row>
    <row r="13" spans="1:22" x14ac:dyDescent="0.25">
      <c r="A13" s="1">
        <v>1</v>
      </c>
      <c r="B13" s="9" t="s">
        <v>232</v>
      </c>
      <c r="C13" s="14">
        <v>11</v>
      </c>
      <c r="D13" s="14">
        <v>11</v>
      </c>
      <c r="E13" s="1" t="s">
        <v>43</v>
      </c>
      <c r="F13" s="2" t="s">
        <v>46</v>
      </c>
      <c r="G13" s="5" t="s">
        <v>47</v>
      </c>
      <c r="H13" s="6">
        <f>PI()</f>
        <v>3.1415926535897931</v>
      </c>
      <c r="I13" s="6">
        <f t="shared" si="5"/>
        <v>17.952677580765794</v>
      </c>
      <c r="J13" s="6">
        <f t="shared" si="6"/>
        <v>17.952677580765794</v>
      </c>
      <c r="K13" s="1"/>
      <c r="L13" s="1"/>
      <c r="M13" s="1"/>
      <c r="N13" s="1"/>
      <c r="O13" s="1"/>
      <c r="P13" s="1"/>
      <c r="Q13" s="1"/>
      <c r="R13" s="12">
        <f t="shared" si="11"/>
        <v>0.99999766157047143</v>
      </c>
      <c r="S13" s="12">
        <f t="shared" si="12"/>
        <v>0.78539632679919136</v>
      </c>
      <c r="T13" s="12">
        <f t="shared" si="7"/>
        <v>14.099967028143647</v>
      </c>
      <c r="U13" s="12">
        <f t="shared" si="13"/>
        <v>9.8699769197005516</v>
      </c>
      <c r="V13">
        <v>14.1</v>
      </c>
    </row>
    <row r="14" spans="1:22" x14ac:dyDescent="0.25">
      <c r="A14" s="1">
        <v>1</v>
      </c>
      <c r="B14" s="9" t="s">
        <v>232</v>
      </c>
      <c r="C14" s="14">
        <v>12</v>
      </c>
      <c r="D14" s="14">
        <v>12</v>
      </c>
      <c r="E14" s="1" t="s">
        <v>43</v>
      </c>
      <c r="F14" s="2" t="s">
        <v>46</v>
      </c>
      <c r="G14" s="5" t="s">
        <v>47</v>
      </c>
      <c r="H14" s="6">
        <f>PI()</f>
        <v>3.1415926535897931</v>
      </c>
      <c r="I14" s="6">
        <f t="shared" si="5"/>
        <v>16.552114081557114</v>
      </c>
      <c r="J14" s="6">
        <f t="shared" si="6"/>
        <v>16.552114081557114</v>
      </c>
      <c r="K14" s="1"/>
      <c r="L14" s="1"/>
      <c r="M14" s="1"/>
      <c r="N14" s="1"/>
      <c r="O14" s="1"/>
      <c r="P14" s="1"/>
      <c r="Q14" s="1"/>
      <c r="R14" s="12">
        <f t="shared" si="11"/>
        <v>0.99999766157047143</v>
      </c>
      <c r="S14" s="12">
        <f t="shared" si="12"/>
        <v>0.78539632679919136</v>
      </c>
      <c r="T14" s="12">
        <f t="shared" si="7"/>
        <v>12.999969600416129</v>
      </c>
      <c r="U14" s="12">
        <f t="shared" si="13"/>
        <v>9.0999787202912898</v>
      </c>
      <c r="V14">
        <v>13</v>
      </c>
    </row>
    <row r="15" spans="1:22" x14ac:dyDescent="0.25">
      <c r="A15" s="1">
        <v>1</v>
      </c>
      <c r="B15" s="9" t="s">
        <v>234</v>
      </c>
      <c r="C15" s="14">
        <v>13</v>
      </c>
      <c r="D15" s="14">
        <v>13</v>
      </c>
      <c r="E15" s="1" t="s">
        <v>43</v>
      </c>
      <c r="F15" s="2" t="s">
        <v>46</v>
      </c>
      <c r="G15" s="5" t="s">
        <v>47</v>
      </c>
      <c r="H15" s="6">
        <f>PI()</f>
        <v>3.1415926535897931</v>
      </c>
      <c r="I15" s="6">
        <f t="shared" si="5"/>
        <v>12.732395447351628</v>
      </c>
      <c r="J15" s="6">
        <f t="shared" si="6"/>
        <v>12.732395447351628</v>
      </c>
      <c r="K15" s="1" t="s">
        <v>85</v>
      </c>
      <c r="L15" s="1"/>
      <c r="M15" s="1"/>
      <c r="N15" s="1"/>
      <c r="O15" s="1"/>
      <c r="P15" s="1"/>
      <c r="Q15" s="1"/>
      <c r="R15" s="12">
        <f t="shared" ref="R15:R19" si="14">H15/3.1416</f>
        <v>0.99999766157047143</v>
      </c>
      <c r="S15" s="12">
        <f t="shared" ref="S15:S19" si="15">R15^2*(3.1416/4)</f>
        <v>0.78539632679919136</v>
      </c>
      <c r="T15" s="12">
        <f t="shared" si="7"/>
        <v>9.9999766157047159</v>
      </c>
      <c r="U15" s="12">
        <f t="shared" ref="U15:U19" si="16">J15*S15*0.7</f>
        <v>6.9999836309933006</v>
      </c>
      <c r="V15">
        <v>10</v>
      </c>
    </row>
    <row r="16" spans="1:22" x14ac:dyDescent="0.25">
      <c r="A16" s="1">
        <v>1</v>
      </c>
      <c r="B16" s="9" t="s">
        <v>232</v>
      </c>
      <c r="C16" s="14">
        <v>14</v>
      </c>
      <c r="D16" s="14">
        <v>14</v>
      </c>
      <c r="E16" s="1" t="s">
        <v>43</v>
      </c>
      <c r="F16" s="2" t="s">
        <v>46</v>
      </c>
      <c r="G16" s="5" t="s">
        <v>47</v>
      </c>
      <c r="H16" s="6">
        <f>PI()</f>
        <v>3.1415926535897931</v>
      </c>
      <c r="I16" s="6">
        <f t="shared" si="5"/>
        <v>17.952677580765794</v>
      </c>
      <c r="J16" s="6">
        <f t="shared" si="6"/>
        <v>17.952677580765794</v>
      </c>
      <c r="K16" s="1" t="s">
        <v>85</v>
      </c>
      <c r="L16" s="1"/>
      <c r="M16" s="1"/>
      <c r="N16" s="1"/>
      <c r="O16" s="1"/>
      <c r="P16" s="1"/>
      <c r="Q16" s="1"/>
      <c r="R16" s="12">
        <f t="shared" si="14"/>
        <v>0.99999766157047143</v>
      </c>
      <c r="S16" s="12">
        <f t="shared" si="15"/>
        <v>0.78539632679919136</v>
      </c>
      <c r="T16" s="12">
        <f t="shared" si="7"/>
        <v>14.099967028143647</v>
      </c>
      <c r="U16" s="12">
        <f t="shared" si="16"/>
        <v>9.8699769197005516</v>
      </c>
      <c r="V16">
        <v>14.1</v>
      </c>
    </row>
    <row r="17" spans="1:22" x14ac:dyDescent="0.25">
      <c r="A17" s="1">
        <v>1</v>
      </c>
      <c r="B17" s="9" t="s">
        <v>232</v>
      </c>
      <c r="C17" s="14">
        <v>15</v>
      </c>
      <c r="D17" s="14">
        <v>15</v>
      </c>
      <c r="E17" s="1" t="s">
        <v>43</v>
      </c>
      <c r="F17" s="2" t="s">
        <v>46</v>
      </c>
      <c r="G17" s="5" t="s">
        <v>47</v>
      </c>
      <c r="H17" s="6">
        <f>PI()</f>
        <v>3.1415926535897931</v>
      </c>
      <c r="I17" s="6">
        <f t="shared" si="5"/>
        <v>17.316057808398213</v>
      </c>
      <c r="J17" s="6">
        <f t="shared" si="6"/>
        <v>17.316057808398213</v>
      </c>
      <c r="K17" s="1" t="s">
        <v>85</v>
      </c>
      <c r="L17" s="1"/>
      <c r="M17" s="1"/>
      <c r="N17" s="1"/>
      <c r="O17" s="1"/>
      <c r="P17" s="1"/>
      <c r="Q17" s="1"/>
      <c r="R17" s="12">
        <f t="shared" si="14"/>
        <v>0.99999766157047143</v>
      </c>
      <c r="S17" s="12">
        <f t="shared" si="15"/>
        <v>0.78539632679919136</v>
      </c>
      <c r="T17" s="12">
        <f t="shared" si="7"/>
        <v>13.599968197358413</v>
      </c>
      <c r="U17" s="12">
        <f t="shared" si="16"/>
        <v>9.5199777381508888</v>
      </c>
      <c r="V17">
        <v>13.6</v>
      </c>
    </row>
    <row r="18" spans="1:22" x14ac:dyDescent="0.25">
      <c r="A18" s="1">
        <v>1</v>
      </c>
      <c r="B18" s="9" t="s">
        <v>234</v>
      </c>
      <c r="C18" s="14">
        <v>16</v>
      </c>
      <c r="D18" s="14">
        <v>16</v>
      </c>
      <c r="E18" s="1" t="s">
        <v>43</v>
      </c>
      <c r="F18" s="2" t="s">
        <v>46</v>
      </c>
      <c r="G18" s="5" t="s">
        <v>47</v>
      </c>
      <c r="H18" s="6">
        <f>PI()</f>
        <v>3.1415926535897931</v>
      </c>
      <c r="I18" s="6">
        <f t="shared" si="5"/>
        <v>25.464790894703256</v>
      </c>
      <c r="J18" s="6">
        <f t="shared" si="6"/>
        <v>25.464790894703256</v>
      </c>
      <c r="K18" s="1" t="s">
        <v>85</v>
      </c>
      <c r="L18" s="1"/>
      <c r="M18" s="1"/>
      <c r="N18" s="1"/>
      <c r="O18" s="1"/>
      <c r="P18" s="1"/>
      <c r="Q18" s="1"/>
      <c r="R18" s="12">
        <f t="shared" si="14"/>
        <v>0.99999766157047143</v>
      </c>
      <c r="S18" s="12">
        <f t="shared" si="15"/>
        <v>0.78539632679919136</v>
      </c>
      <c r="T18" s="12">
        <f t="shared" si="7"/>
        <v>19.999953231409432</v>
      </c>
      <c r="U18" s="12">
        <f t="shared" si="16"/>
        <v>13.999967261986601</v>
      </c>
      <c r="V18">
        <v>20</v>
      </c>
    </row>
    <row r="19" spans="1:22" x14ac:dyDescent="0.25">
      <c r="A19" s="1">
        <v>1</v>
      </c>
      <c r="B19" s="9" t="s">
        <v>232</v>
      </c>
      <c r="C19" s="14">
        <v>17</v>
      </c>
      <c r="D19" s="14">
        <v>17</v>
      </c>
      <c r="E19" s="1" t="s">
        <v>43</v>
      </c>
      <c r="F19" s="2" t="s">
        <v>46</v>
      </c>
      <c r="G19" s="5" t="s">
        <v>47</v>
      </c>
      <c r="H19" s="6">
        <f>PI()</f>
        <v>3.1415926535897931</v>
      </c>
      <c r="I19" s="6">
        <f t="shared" si="5"/>
        <v>23.300283668653478</v>
      </c>
      <c r="J19" s="6">
        <f t="shared" si="6"/>
        <v>23.300283668653478</v>
      </c>
      <c r="K19" s="1" t="s">
        <v>85</v>
      </c>
      <c r="L19" s="1"/>
      <c r="M19" s="1"/>
      <c r="N19" s="1"/>
      <c r="O19" s="1"/>
      <c r="P19" s="1"/>
      <c r="Q19" s="1"/>
      <c r="R19" s="12">
        <f t="shared" si="14"/>
        <v>0.99999766157047143</v>
      </c>
      <c r="S19" s="12">
        <f t="shared" si="15"/>
        <v>0.78539632679919136</v>
      </c>
      <c r="T19" s="12">
        <f t="shared" si="7"/>
        <v>18.299957206739627</v>
      </c>
      <c r="U19" s="12">
        <f t="shared" si="16"/>
        <v>12.809970044717739</v>
      </c>
      <c r="V19">
        <v>18.3</v>
      </c>
    </row>
    <row r="20" spans="1:22" x14ac:dyDescent="0.25">
      <c r="A20" s="1">
        <v>1</v>
      </c>
      <c r="B20" s="9" t="s">
        <v>233</v>
      </c>
      <c r="C20" s="14">
        <v>18</v>
      </c>
      <c r="D20" s="14">
        <v>18</v>
      </c>
      <c r="E20" s="1" t="s">
        <v>43</v>
      </c>
      <c r="F20" s="2" t="s">
        <v>46</v>
      </c>
      <c r="G20" s="5" t="s">
        <v>47</v>
      </c>
      <c r="H20" s="6">
        <f>PI()</f>
        <v>3.1415926535897931</v>
      </c>
      <c r="I20" s="6">
        <f t="shared" si="5"/>
        <v>9.0400007676196541</v>
      </c>
      <c r="J20" s="6">
        <f t="shared" si="6"/>
        <v>9.0400007676196541</v>
      </c>
      <c r="K20" s="1" t="s">
        <v>85</v>
      </c>
      <c r="L20" s="1"/>
      <c r="M20" s="1"/>
      <c r="N20" s="1" t="s">
        <v>85</v>
      </c>
      <c r="O20" s="1"/>
      <c r="P20" s="1"/>
      <c r="Q20" s="1" t="s">
        <v>189</v>
      </c>
      <c r="R20" s="12">
        <f>H20/3.1416</f>
        <v>0.99999766157047143</v>
      </c>
      <c r="S20" s="12">
        <f>R20^2*(3.1416/4)</f>
        <v>0.78539632679919136</v>
      </c>
      <c r="T20" s="12">
        <f t="shared" si="7"/>
        <v>7.0999833971503463</v>
      </c>
      <c r="U20" s="12">
        <f>J20*S20*0.7</f>
        <v>4.9699883780052421</v>
      </c>
      <c r="V20">
        <v>7.1</v>
      </c>
    </row>
    <row r="21" spans="1:22" x14ac:dyDescent="0.25">
      <c r="A21" s="1">
        <v>1</v>
      </c>
      <c r="B21" s="9" t="s">
        <v>233</v>
      </c>
      <c r="C21" s="14">
        <v>19</v>
      </c>
      <c r="D21" s="14">
        <v>19</v>
      </c>
      <c r="E21" s="1" t="s">
        <v>43</v>
      </c>
      <c r="F21" s="2" t="s">
        <v>46</v>
      </c>
      <c r="G21" s="5" t="s">
        <v>47</v>
      </c>
      <c r="H21" s="6">
        <f>PI()</f>
        <v>3.1415926535897931</v>
      </c>
      <c r="I21" s="6">
        <f t="shared" si="5"/>
        <v>0</v>
      </c>
      <c r="J21" s="6">
        <f t="shared" si="6"/>
        <v>0</v>
      </c>
      <c r="K21" s="1" t="s">
        <v>85</v>
      </c>
      <c r="L21" s="1"/>
      <c r="M21" s="1"/>
      <c r="N21" s="1" t="s">
        <v>85</v>
      </c>
      <c r="O21" s="1"/>
      <c r="P21" s="1"/>
      <c r="Q21" s="1" t="s">
        <v>189</v>
      </c>
      <c r="R21" s="12">
        <f t="shared" ref="R21:R22" si="17">H21/3.1416</f>
        <v>0.99999766157047143</v>
      </c>
      <c r="S21" s="12">
        <f t="shared" ref="S21:S22" si="18">R21^2*(3.1416/4)</f>
        <v>0.78539632679919136</v>
      </c>
      <c r="T21" s="12">
        <f t="shared" si="7"/>
        <v>0</v>
      </c>
      <c r="U21" s="12">
        <f t="shared" ref="U21:U22" si="19">J21*S21*0.7</f>
        <v>0</v>
      </c>
      <c r="V21">
        <v>0</v>
      </c>
    </row>
    <row r="22" spans="1:22" x14ac:dyDescent="0.25">
      <c r="A22" s="1">
        <v>1</v>
      </c>
      <c r="B22" s="9" t="s">
        <v>233</v>
      </c>
      <c r="C22" s="14">
        <v>20</v>
      </c>
      <c r="D22" s="14">
        <v>20</v>
      </c>
      <c r="E22" s="1" t="s">
        <v>43</v>
      </c>
      <c r="F22" s="2" t="s">
        <v>46</v>
      </c>
      <c r="G22" s="5" t="s">
        <v>47</v>
      </c>
      <c r="H22" s="6">
        <f>PI()</f>
        <v>3.1415926535897931</v>
      </c>
      <c r="I22" s="6">
        <f t="shared" si="5"/>
        <v>3.0557749073643903</v>
      </c>
      <c r="J22" s="6">
        <f t="shared" si="6"/>
        <v>3.0557749073643903</v>
      </c>
      <c r="K22" s="1" t="s">
        <v>85</v>
      </c>
      <c r="L22" s="1"/>
      <c r="M22" s="1"/>
      <c r="N22" s="1"/>
      <c r="O22" s="1"/>
      <c r="P22" s="1"/>
      <c r="Q22" s="1"/>
      <c r="R22" s="12">
        <f t="shared" si="17"/>
        <v>0.99999766157047143</v>
      </c>
      <c r="S22" s="12">
        <f t="shared" si="18"/>
        <v>0.78539632679919136</v>
      </c>
      <c r="T22" s="12">
        <f t="shared" si="7"/>
        <v>2.3999943877691314</v>
      </c>
      <c r="U22" s="12">
        <f t="shared" si="19"/>
        <v>1.6799960714383919</v>
      </c>
      <c r="V22">
        <v>2.4</v>
      </c>
    </row>
    <row r="23" spans="1:22" x14ac:dyDescent="0.25">
      <c r="A23" s="1">
        <v>1</v>
      </c>
      <c r="B23" s="9" t="s">
        <v>232</v>
      </c>
      <c r="C23" s="14">
        <v>21</v>
      </c>
      <c r="D23" s="14">
        <v>21</v>
      </c>
      <c r="E23" s="1" t="s">
        <v>43</v>
      </c>
      <c r="F23" s="2" t="s">
        <v>46</v>
      </c>
      <c r="G23" s="5" t="s">
        <v>47</v>
      </c>
      <c r="H23" s="6">
        <f>PI()</f>
        <v>3.1415926535897931</v>
      </c>
      <c r="I23" s="6">
        <f t="shared" si="5"/>
        <v>20.244508761289087</v>
      </c>
      <c r="J23" s="6">
        <f t="shared" si="6"/>
        <v>20.244508761289087</v>
      </c>
      <c r="K23" s="1" t="s">
        <v>85</v>
      </c>
      <c r="L23" s="1"/>
      <c r="M23" s="1"/>
      <c r="N23" s="1"/>
      <c r="O23" s="1"/>
      <c r="P23" s="1"/>
      <c r="Q23" s="1"/>
      <c r="R23" s="12">
        <f t="shared" ref="R23:R32" si="20">H23/3.1416</f>
        <v>0.99999766157047143</v>
      </c>
      <c r="S23" s="12">
        <f t="shared" ref="S23:S32" si="21">R23^2*(3.1416/4)</f>
        <v>0.78539632679919136</v>
      </c>
      <c r="T23" s="12">
        <f t="shared" si="7"/>
        <v>15.899962818970495</v>
      </c>
      <c r="U23" s="12">
        <f t="shared" ref="U23:U32" si="22">J23*S23*0.7</f>
        <v>11.129973973279347</v>
      </c>
      <c r="V23">
        <v>15.9</v>
      </c>
    </row>
    <row r="24" spans="1:22" x14ac:dyDescent="0.25">
      <c r="A24" s="1">
        <v>1</v>
      </c>
      <c r="B24" s="9" t="s">
        <v>234</v>
      </c>
      <c r="C24" s="14">
        <v>22</v>
      </c>
      <c r="D24" s="14">
        <v>22</v>
      </c>
      <c r="E24" s="1" t="s">
        <v>43</v>
      </c>
      <c r="F24" s="2" t="s">
        <v>46</v>
      </c>
      <c r="G24" s="5" t="s">
        <v>47</v>
      </c>
      <c r="H24" s="6">
        <f>PI()</f>
        <v>3.1415926535897931</v>
      </c>
      <c r="I24" s="6">
        <f t="shared" si="5"/>
        <v>36.032679116005106</v>
      </c>
      <c r="J24" s="6">
        <f t="shared" si="6"/>
        <v>36.032679116005106</v>
      </c>
      <c r="K24" s="1" t="s">
        <v>85</v>
      </c>
      <c r="L24" s="1"/>
      <c r="M24" s="1"/>
      <c r="N24" s="1"/>
      <c r="O24" s="1"/>
      <c r="P24" s="1"/>
      <c r="Q24" s="1"/>
      <c r="R24" s="12">
        <f t="shared" si="20"/>
        <v>0.99999766157047143</v>
      </c>
      <c r="S24" s="12">
        <f t="shared" si="21"/>
        <v>0.78539632679919136</v>
      </c>
      <c r="T24" s="12">
        <f t="shared" si="7"/>
        <v>28.299933822444345</v>
      </c>
      <c r="U24" s="12">
        <f t="shared" si="22"/>
        <v>19.809953675711039</v>
      </c>
      <c r="V24">
        <v>28.3</v>
      </c>
    </row>
    <row r="25" spans="1:22" x14ac:dyDescent="0.25">
      <c r="A25" s="1">
        <v>1</v>
      </c>
      <c r="B25" s="9" t="s">
        <v>234</v>
      </c>
      <c r="C25" s="14">
        <v>23</v>
      </c>
      <c r="D25" s="14">
        <v>23</v>
      </c>
      <c r="E25" s="1" t="s">
        <v>43</v>
      </c>
      <c r="F25" s="2" t="s">
        <v>46</v>
      </c>
      <c r="G25" s="5" t="s">
        <v>47</v>
      </c>
      <c r="H25" s="6">
        <f>PI()</f>
        <v>3.1415926535897931</v>
      </c>
      <c r="I25" s="6">
        <f t="shared" si="5"/>
        <v>21.772396214971284</v>
      </c>
      <c r="J25" s="6">
        <f t="shared" si="6"/>
        <v>21.772396214971284</v>
      </c>
      <c r="K25" s="1" t="s">
        <v>85</v>
      </c>
      <c r="L25" s="1"/>
      <c r="M25" s="1"/>
      <c r="N25" s="1"/>
      <c r="O25" s="1"/>
      <c r="P25" s="1"/>
      <c r="Q25" s="1"/>
      <c r="R25" s="12">
        <f t="shared" si="20"/>
        <v>0.99999766157047143</v>
      </c>
      <c r="S25" s="12">
        <f t="shared" si="21"/>
        <v>0.78539632679919136</v>
      </c>
      <c r="T25" s="12">
        <f t="shared" si="7"/>
        <v>17.099960012855064</v>
      </c>
      <c r="U25" s="12">
        <f t="shared" si="22"/>
        <v>11.969972008998544</v>
      </c>
      <c r="V25">
        <v>17.100000000000001</v>
      </c>
    </row>
    <row r="26" spans="1:22" x14ac:dyDescent="0.25">
      <c r="A26" s="1">
        <v>1</v>
      </c>
      <c r="B26" s="9" t="s">
        <v>234</v>
      </c>
      <c r="C26" s="14">
        <v>24</v>
      </c>
      <c r="D26" s="14">
        <v>24</v>
      </c>
      <c r="E26" s="1" t="s">
        <v>43</v>
      </c>
      <c r="F26" s="2" t="s">
        <v>46</v>
      </c>
      <c r="G26" s="5" t="s">
        <v>47</v>
      </c>
      <c r="H26" s="6">
        <f>PI()</f>
        <v>3.1415926535897931</v>
      </c>
      <c r="I26" s="6">
        <f t="shared" si="5"/>
        <v>27.756622075226549</v>
      </c>
      <c r="J26" s="6">
        <f t="shared" si="6"/>
        <v>27.756622075226549</v>
      </c>
      <c r="K26" s="1" t="s">
        <v>85</v>
      </c>
      <c r="L26" s="1"/>
      <c r="M26" s="1"/>
      <c r="N26" s="1"/>
      <c r="O26" s="1"/>
      <c r="P26" s="1"/>
      <c r="Q26" s="1"/>
      <c r="R26" s="12">
        <f t="shared" si="20"/>
        <v>0.99999766157047143</v>
      </c>
      <c r="S26" s="12">
        <f t="shared" si="21"/>
        <v>0.78539632679919136</v>
      </c>
      <c r="T26" s="12">
        <f t="shared" si="7"/>
        <v>21.79994902223628</v>
      </c>
      <c r="U26" s="12">
        <f t="shared" si="22"/>
        <v>15.259964315565394</v>
      </c>
      <c r="V26">
        <v>21.8</v>
      </c>
    </row>
    <row r="27" spans="1:22" x14ac:dyDescent="0.25">
      <c r="A27" s="1">
        <v>1</v>
      </c>
      <c r="B27" s="9" t="s">
        <v>233</v>
      </c>
      <c r="C27" s="14">
        <v>25</v>
      </c>
      <c r="D27" s="14">
        <v>25</v>
      </c>
      <c r="E27" s="1" t="s">
        <v>43</v>
      </c>
      <c r="F27" s="2" t="s">
        <v>46</v>
      </c>
      <c r="G27" s="5" t="s">
        <v>47</v>
      </c>
      <c r="H27" s="6">
        <f>PI()</f>
        <v>3.1415926535897931</v>
      </c>
      <c r="I27" s="6">
        <f t="shared" si="5"/>
        <v>11.968451720510529</v>
      </c>
      <c r="J27" s="6">
        <f t="shared" si="6"/>
        <v>11.968451720510529</v>
      </c>
      <c r="K27" s="1" t="s">
        <v>85</v>
      </c>
      <c r="L27" s="1"/>
      <c r="M27" s="1"/>
      <c r="N27" s="1"/>
      <c r="O27" s="1"/>
      <c r="P27" s="1"/>
      <c r="Q27" s="1"/>
      <c r="R27" s="12">
        <f t="shared" si="20"/>
        <v>0.99999766157047143</v>
      </c>
      <c r="S27" s="12">
        <f t="shared" si="21"/>
        <v>0.78539632679919136</v>
      </c>
      <c r="T27" s="12">
        <f t="shared" si="7"/>
        <v>9.3999780187624324</v>
      </c>
      <c r="U27" s="12">
        <f t="shared" si="22"/>
        <v>6.5799846131337025</v>
      </c>
      <c r="V27">
        <v>9.4</v>
      </c>
    </row>
    <row r="28" spans="1:22" x14ac:dyDescent="0.25">
      <c r="A28" s="1">
        <v>1</v>
      </c>
      <c r="B28" s="9" t="s">
        <v>234</v>
      </c>
      <c r="C28" s="14">
        <v>26</v>
      </c>
      <c r="D28" s="14">
        <v>26</v>
      </c>
      <c r="E28" s="1" t="s">
        <v>43</v>
      </c>
      <c r="F28" s="2" t="s">
        <v>46</v>
      </c>
      <c r="G28" s="5" t="s">
        <v>47</v>
      </c>
      <c r="H28" s="6">
        <f>PI()</f>
        <v>3.1415926535897931</v>
      </c>
      <c r="I28" s="6">
        <f t="shared" si="5"/>
        <v>31.449016754958517</v>
      </c>
      <c r="J28" s="6">
        <f t="shared" si="6"/>
        <v>31.449016754958517</v>
      </c>
      <c r="K28" s="1" t="s">
        <v>85</v>
      </c>
      <c r="L28" s="1"/>
      <c r="M28" s="1"/>
      <c r="N28" s="1"/>
      <c r="O28" s="1"/>
      <c r="P28" s="1"/>
      <c r="Q28" s="1"/>
      <c r="R28" s="12">
        <f t="shared" si="20"/>
        <v>0.99999766157047143</v>
      </c>
      <c r="S28" s="12">
        <f t="shared" si="21"/>
        <v>0.78539632679919136</v>
      </c>
      <c r="T28" s="12">
        <f t="shared" si="7"/>
        <v>24.699942240790644</v>
      </c>
      <c r="U28" s="12">
        <f t="shared" si="22"/>
        <v>17.289959568553449</v>
      </c>
      <c r="V28">
        <v>24.7</v>
      </c>
    </row>
    <row r="29" spans="1:22" x14ac:dyDescent="0.25">
      <c r="A29" s="1">
        <v>1</v>
      </c>
      <c r="B29" s="9" t="s">
        <v>233</v>
      </c>
      <c r="C29" s="14">
        <v>27</v>
      </c>
      <c r="D29" s="14">
        <v>27</v>
      </c>
      <c r="E29" s="1" t="s">
        <v>43</v>
      </c>
      <c r="F29" s="2" t="s">
        <v>46</v>
      </c>
      <c r="G29" s="5" t="s">
        <v>47</v>
      </c>
      <c r="H29" s="6">
        <f>PI()</f>
        <v>3.1415926535897931</v>
      </c>
      <c r="I29" s="6">
        <f t="shared" si="5"/>
        <v>0.76394372684109757</v>
      </c>
      <c r="J29" s="6">
        <f t="shared" si="6"/>
        <v>0.76394372684109757</v>
      </c>
      <c r="K29" s="1" t="s">
        <v>85</v>
      </c>
      <c r="L29" s="1"/>
      <c r="M29" s="1"/>
      <c r="N29" s="1"/>
      <c r="O29" s="1"/>
      <c r="P29" s="1"/>
      <c r="Q29" s="1"/>
      <c r="R29" s="12">
        <f t="shared" si="20"/>
        <v>0.99999766157047143</v>
      </c>
      <c r="S29" s="12">
        <f t="shared" si="21"/>
        <v>0.78539632679919136</v>
      </c>
      <c r="T29" s="12">
        <f t="shared" si="7"/>
        <v>0.59999859694228286</v>
      </c>
      <c r="U29" s="12">
        <f t="shared" si="22"/>
        <v>0.41999901785959798</v>
      </c>
      <c r="V29">
        <v>0.6</v>
      </c>
    </row>
    <row r="30" spans="1:22" x14ac:dyDescent="0.25">
      <c r="A30" s="1">
        <v>1</v>
      </c>
      <c r="B30" s="9" t="s">
        <v>232</v>
      </c>
      <c r="C30" s="14">
        <v>28</v>
      </c>
      <c r="D30" s="14">
        <v>28</v>
      </c>
      <c r="E30" s="1" t="s">
        <v>43</v>
      </c>
      <c r="F30" s="2" t="s">
        <v>46</v>
      </c>
      <c r="G30" s="5" t="s">
        <v>47</v>
      </c>
      <c r="H30" s="6">
        <f>PI()</f>
        <v>3.1415926535897931</v>
      </c>
      <c r="I30" s="6">
        <f t="shared" si="5"/>
        <v>15.024226627874921</v>
      </c>
      <c r="J30" s="6">
        <f t="shared" si="6"/>
        <v>15.024226627874921</v>
      </c>
      <c r="K30" s="1" t="s">
        <v>85</v>
      </c>
      <c r="L30" s="1"/>
      <c r="M30" s="1"/>
      <c r="N30" s="1"/>
      <c r="O30" s="1"/>
      <c r="P30" s="1"/>
      <c r="Q30" s="1"/>
      <c r="R30" s="12">
        <f t="shared" si="20"/>
        <v>0.99999766157047143</v>
      </c>
      <c r="S30" s="12">
        <f t="shared" si="21"/>
        <v>0.78539632679919136</v>
      </c>
      <c r="T30" s="12">
        <f t="shared" si="7"/>
        <v>11.799972406531564</v>
      </c>
      <c r="U30" s="12">
        <f t="shared" si="22"/>
        <v>8.2599806845720938</v>
      </c>
      <c r="V30">
        <v>11.8</v>
      </c>
    </row>
    <row r="31" spans="1:22" x14ac:dyDescent="0.25">
      <c r="A31" s="1">
        <v>1</v>
      </c>
      <c r="B31" s="9" t="s">
        <v>232</v>
      </c>
      <c r="C31" s="14">
        <v>29</v>
      </c>
      <c r="D31" s="14">
        <v>29</v>
      </c>
      <c r="E31" s="1" t="s">
        <v>43</v>
      </c>
      <c r="F31" s="2" t="s">
        <v>46</v>
      </c>
      <c r="G31" s="5" t="s">
        <v>47</v>
      </c>
      <c r="H31" s="6">
        <f>PI()</f>
        <v>3.1415926535897931</v>
      </c>
      <c r="I31" s="6">
        <f t="shared" si="5"/>
        <v>12.732395447351628</v>
      </c>
      <c r="J31" s="6">
        <f t="shared" si="6"/>
        <v>12.732395447351628</v>
      </c>
      <c r="K31" s="1" t="s">
        <v>85</v>
      </c>
      <c r="L31" s="1"/>
      <c r="M31" s="1"/>
      <c r="N31" s="1"/>
      <c r="O31" s="1"/>
      <c r="P31" s="1"/>
      <c r="Q31" s="1"/>
      <c r="R31" s="12">
        <f t="shared" si="20"/>
        <v>0.99999766157047143</v>
      </c>
      <c r="S31" s="12">
        <f t="shared" si="21"/>
        <v>0.78539632679919136</v>
      </c>
      <c r="T31" s="12">
        <f t="shared" si="7"/>
        <v>9.9999766157047159</v>
      </c>
      <c r="U31" s="12">
        <f t="shared" si="22"/>
        <v>6.9999836309933006</v>
      </c>
      <c r="V31">
        <v>10</v>
      </c>
    </row>
    <row r="32" spans="1:22" x14ac:dyDescent="0.25">
      <c r="A32" s="1">
        <v>1</v>
      </c>
      <c r="B32" s="9" t="s">
        <v>234</v>
      </c>
      <c r="C32" s="14">
        <v>30</v>
      </c>
      <c r="D32" s="14">
        <v>30</v>
      </c>
      <c r="E32" s="1" t="s">
        <v>43</v>
      </c>
      <c r="F32" s="2" t="s">
        <v>46</v>
      </c>
      <c r="G32" s="5" t="s">
        <v>47</v>
      </c>
      <c r="H32" s="6">
        <f>PI()</f>
        <v>3.1415926535897931</v>
      </c>
      <c r="I32" s="6">
        <f t="shared" si="5"/>
        <v>17.188733853924695</v>
      </c>
      <c r="J32" s="6">
        <f t="shared" si="6"/>
        <v>17.188733853924695</v>
      </c>
      <c r="K32" s="1" t="s">
        <v>85</v>
      </c>
      <c r="L32" s="1"/>
      <c r="M32" s="1"/>
      <c r="N32" s="1"/>
      <c r="O32" s="1"/>
      <c r="P32" s="1"/>
      <c r="Q32" s="1"/>
      <c r="R32" s="12">
        <f t="shared" si="20"/>
        <v>0.99999766157047143</v>
      </c>
      <c r="S32" s="12">
        <f t="shared" si="21"/>
        <v>0.78539632679919136</v>
      </c>
      <c r="T32" s="12">
        <f t="shared" si="7"/>
        <v>13.499968431201363</v>
      </c>
      <c r="U32" s="12">
        <f t="shared" si="22"/>
        <v>9.4499779018409544</v>
      </c>
      <c r="V32">
        <v>13.5</v>
      </c>
    </row>
  </sheetData>
  <mergeCells count="17">
    <mergeCell ref="A1:A2"/>
    <mergeCell ref="B1:B2"/>
    <mergeCell ref="C1:C2"/>
    <mergeCell ref="N1:P1"/>
    <mergeCell ref="Q1:Q2"/>
    <mergeCell ref="D1:D2"/>
    <mergeCell ref="E1:E2"/>
    <mergeCell ref="H1:H2"/>
    <mergeCell ref="I1:I2"/>
    <mergeCell ref="J1:J2"/>
    <mergeCell ref="K1:M1"/>
    <mergeCell ref="F1:F2"/>
    <mergeCell ref="G1:G2"/>
    <mergeCell ref="R1:R2"/>
    <mergeCell ref="S1:S2"/>
    <mergeCell ref="T1:T2"/>
    <mergeCell ref="U1:U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F80"/>
  <sheetViews>
    <sheetView topLeftCell="B1" workbookViewId="0">
      <selection activeCell="F1" sqref="F1:F79"/>
    </sheetView>
  </sheetViews>
  <sheetFormatPr baseColWidth="10" defaultRowHeight="15" x14ac:dyDescent="0.25"/>
  <cols>
    <col min="1" max="1" width="19.42578125" bestFit="1" customWidth="1"/>
    <col min="2" max="2" width="24.5703125" bestFit="1" customWidth="1"/>
    <col min="3" max="3" width="16.140625" bestFit="1" customWidth="1"/>
    <col min="6" max="6" width="11.85546875" bestFit="1" customWidth="1"/>
  </cols>
  <sheetData>
    <row r="1" spans="1:6" x14ac:dyDescent="0.25">
      <c r="A1" s="1" t="s">
        <v>77</v>
      </c>
      <c r="B1" s="2" t="s">
        <v>93</v>
      </c>
      <c r="C1" s="1" t="s">
        <v>94</v>
      </c>
      <c r="D1" s="1">
        <v>30</v>
      </c>
      <c r="F1" t="str">
        <f>CONCATENATE("INSERT INTO ESPECIE (CODESP, GRUPOCOM, NOMCOMUN, NOMCIENTIFICO, FAMILIA, DIAMMINCORTE) VALUES (NEWID(), 'SV' ",", '",A1,"' ,'",B1,"' ,'",C1,"' ,",D1,");")</f>
        <v>INSERT INTO ESPECIE (CODESP, GRUPOCOM, NOMCOMUN, NOMCIENTIFICO, FAMILIA, DIAMMINCORTE) VALUES (NEWID(), 'SV' , 'Totocal' ,'Achatocarpus nigricans' ,'Achatocarpaceae' ,30);</v>
      </c>
    </row>
    <row r="2" spans="1:6" x14ac:dyDescent="0.25">
      <c r="A2" s="1" t="s">
        <v>68</v>
      </c>
      <c r="B2" s="2" t="s">
        <v>101</v>
      </c>
      <c r="C2" s="1" t="s">
        <v>102</v>
      </c>
      <c r="D2" s="1">
        <v>9</v>
      </c>
      <c r="F2" t="str">
        <f t="shared" ref="F2:F65" si="0">CONCATENATE("INSERT INTO ESPECIE (CODESP, GRUPOCOM, NOMCOMUN, NOMCIENTIFICO, FAMILIA, DIAMMINCORTE) VALUES (NEWID(), 'SV' ",", '",A2,"' ,'",B2,"' ,'",C2,"' ,",D2,");")</f>
        <v>INSERT INTO ESPECIE (CODESP, GRUPOCOM, NOMCOMUN, NOMCIENTIFICO, FAMILIA, DIAMMINCORTE) VALUES (NEWID(), 'SV' , 'Arenillo' ,'Alchornea sp.' ,'Euphorbiaceae' ,9);</v>
      </c>
    </row>
    <row r="3" spans="1:6" x14ac:dyDescent="0.25">
      <c r="A3" s="1" t="s">
        <v>45</v>
      </c>
      <c r="B3" s="2" t="s">
        <v>136</v>
      </c>
      <c r="C3" s="1" t="s">
        <v>137</v>
      </c>
      <c r="D3" s="1">
        <v>14</v>
      </c>
      <c r="F3" t="str">
        <f t="shared" si="0"/>
        <v>INSERT INTO ESPECIE (CODESP, GRUPOCOM, NOMCOMUN, NOMCIENTIFICO, FAMILIA, DIAMMINCORTE) VALUES (NEWID(), 'SV' , 'Palma de helecho' ,'Alsophila sp.' ,'Cyatheaceae' ,14);</v>
      </c>
    </row>
    <row r="4" spans="1:6" x14ac:dyDescent="0.25">
      <c r="A4" s="1" t="s">
        <v>63</v>
      </c>
      <c r="B4" s="2" t="s">
        <v>138</v>
      </c>
      <c r="C4" s="1" t="s">
        <v>23</v>
      </c>
      <c r="D4" s="1">
        <v>17</v>
      </c>
      <c r="F4" t="str">
        <f t="shared" si="0"/>
        <v>INSERT INTO ESPECIE (CODESP, GRUPOCOM, NOMCOMUN, NOMCIENTIFICO, FAMILIA, DIAMMINCORTE) VALUES (NEWID(), 'SV' , 'Amarillo' ,'Aniba sp.' ,'Lauraceae' ,17);</v>
      </c>
    </row>
    <row r="5" spans="1:6" x14ac:dyDescent="0.25">
      <c r="A5" s="1" t="s">
        <v>53</v>
      </c>
      <c r="B5" s="2" t="str">
        <f t="shared" ref="B5" si="1">IF(A5="Roble","Quercus humboltti",(IF(A5="Encino","Weinmannia sp.",IF(A5="Carbonero","Calliandra carbonaria",IF(A5="Bodoquero","Vidburnum sp.",IF(A5="Chiflador","Hedyosmum sp.",IF(A5="Aguacatillo","Persea coerulea",IF(A5="Balso","Heliocarpus popayanensis",IF(A5="Sachamate","Schefflera morototoni",IF(A5="Moco, Moquillo","Saurauia scabra",IF(A5="Guamo","Inga sp.",IF(A5="Cedro","Cedrelo sp.",IF(A5="Charmolan","Hyeronima macrocarpa",IF(A5="Motilón","Freziera canescens",IF(A5="Jigua Negro","Ocotea sp.",IF(A5="Teterete","Delostoma integrifolium",IF(A5="Mujuyo","Verbesina arborea",IF(A5="Galvis, Matarratón","Senna spectabilis",IF(A5="Tablero","Brunellia Cf latifolia",IF(A5="Chucha","Siparuna echinata",IF(A5="Cacho de venado","Xylosma sp.",IF(A5="Cucharo","Clusia sp.",IF(A5="Chilco Blanco","Escallonia paniculata","xxxx")))))))))))))))))))))))</f>
        <v>Brunellia Cf latifolia</v>
      </c>
      <c r="C5" s="1" t="str">
        <f t="shared" ref="C5" si="2">IF(B5="Quercus humboltti","Fagaceae",IF(B5="Calliandra carbonaria","Fabaceae",IF(B5="Hedyosmum sp.","Cloranthaceae",IF(B5="Weinmannia sp.","Cunnioniaceae",IF(B5="Hyeronima macrocarpa","Euphorbiaceae",IF(B5="Heliocarpus popayanensis","Tiliaceae",IF(B5="Freziera canescens","Theaceae",IF(B5="Ocotea sp.","Lauraceae",IF(B5="Delostoma integrifolium","Bignoniaceae",IF(B5="Siparuna echinata","Monimiaceae",IF(B5="Brunellia Cf latifolia","Brunelliaceae",IF(B5="Hedyosmumsp.","Cloranthaceae",IF(B5="Senna spectabilis","Cesalpinaceae",IF(B5="Verbesina arborea","Asteraceae",IF(B5="Xylosma sp.","Flacourtiaceae",IF(B5="Clusia sp.","Clusiaceae",IF(B5="Escallonia paniculata","Escalloniaceae",IF(B5="Saurauia scabra","Actinidaceae",IF(B5="Vidburnum sp.","Adoxaceae",IF(B5="Persea coerulea","Lauraceae",IF(B5="Cedrelo sp.","Meliaceae","xxxx")))))))))))))))))))))</f>
        <v>Brunelliaceae</v>
      </c>
      <c r="D5" s="1">
        <v>208</v>
      </c>
      <c r="F5" t="str">
        <f t="shared" si="0"/>
        <v>INSERT INTO ESPECIE (CODESP, GRUPOCOM, NOMCOMUN, NOMCIENTIFICO, FAMILIA, DIAMMINCORTE) VALUES (NEWID(), 'SV' , 'Tablero' ,'Brunellia Cf latifolia' ,'Brunelliaceae' ,208);</v>
      </c>
    </row>
    <row r="6" spans="1:6" x14ac:dyDescent="0.25">
      <c r="A6" s="5" t="s">
        <v>65</v>
      </c>
      <c r="B6" s="2" t="s">
        <v>146</v>
      </c>
      <c r="C6" s="1" t="s">
        <v>147</v>
      </c>
      <c r="D6" s="1">
        <v>32</v>
      </c>
      <c r="F6" t="str">
        <f t="shared" si="0"/>
        <v>INSERT INTO ESPECIE (CODESP, GRUPOCOM, NOMCOMUN, NOMCIENTIFICO, FAMILIA, DIAMMINCORTE) VALUES (NEWID(), 'SV' , 'Coco' ,'Cacia sp.' ,'Caesalpinaceae' ,32);</v>
      </c>
    </row>
    <row r="7" spans="1:6" x14ac:dyDescent="0.25">
      <c r="A7" s="1" t="s">
        <v>43</v>
      </c>
      <c r="B7" s="2" t="s">
        <v>46</v>
      </c>
      <c r="C7" s="5" t="s">
        <v>47</v>
      </c>
      <c r="D7" s="1">
        <v>255</v>
      </c>
      <c r="F7" t="str">
        <f t="shared" si="0"/>
        <v>INSERT INTO ESPECIE (CODESP, GRUPOCOM, NOMCOMUN, NOMCIENTIFICO, FAMILIA, DIAMMINCORTE) VALUES (NEWID(), 'SV' , 'Carbonero' ,'Calliandra carbonaria' ,'Fabaceae' ,255);</v>
      </c>
    </row>
    <row r="8" spans="1:6" x14ac:dyDescent="0.25">
      <c r="A8" s="1" t="s">
        <v>98</v>
      </c>
      <c r="B8" s="2" t="s">
        <v>96</v>
      </c>
      <c r="C8" s="1" t="s">
        <v>97</v>
      </c>
      <c r="D8" s="1">
        <v>1</v>
      </c>
      <c r="F8" t="str">
        <f t="shared" si="0"/>
        <v>INSERT INTO ESPECIE (CODESP, GRUPOCOM, NOMCOMUN, NOMCIENTIFICO, FAMILIA, DIAMMINCORTE) VALUES (NEWID(), 'SV' , 'Higuillo' ,'Cariaca sp.' ,'Cariacaceae' ,1);</v>
      </c>
    </row>
    <row r="9" spans="1:6" x14ac:dyDescent="0.25">
      <c r="A9" s="1" t="s">
        <v>126</v>
      </c>
      <c r="B9" s="2" t="s">
        <v>144</v>
      </c>
      <c r="C9" s="1" t="s">
        <v>145</v>
      </c>
      <c r="D9" s="1">
        <v>4</v>
      </c>
      <c r="F9" t="str">
        <f t="shared" si="0"/>
        <v>INSERT INTO ESPECIE (CODESP, GRUPOCOM, NOMCOMUN, NOMCIENTIFICO, FAMILIA, DIAMMINCORTE) VALUES (NEWID(), 'SV' , 'Chaquilulo, Lulon' ,'Cavenidishia sp.' ,'Ericaceae' ,4);</v>
      </c>
    </row>
    <row r="10" spans="1:6" x14ac:dyDescent="0.25">
      <c r="A10" s="1" t="s">
        <v>82</v>
      </c>
      <c r="B10" s="2" t="s">
        <v>134</v>
      </c>
      <c r="C10" s="1" t="s">
        <v>135</v>
      </c>
      <c r="D10" s="1">
        <v>93</v>
      </c>
      <c r="F10" t="str">
        <f t="shared" si="0"/>
        <v>INSERT INTO ESPECIE (CODESP, GRUPOCOM, NOMCOMUN, NOMCIENTIFICO, FAMILIA, DIAMMINCORTE) VALUES (NEWID(), 'SV' , 'Yarumo' ,'Cecropia caucana' ,'Cecropiaceae' ,93);</v>
      </c>
    </row>
    <row r="11" spans="1:6" x14ac:dyDescent="0.25">
      <c r="A11" s="1" t="s">
        <v>14</v>
      </c>
      <c r="B11" s="2" t="s">
        <v>115</v>
      </c>
      <c r="C11" s="1" t="s">
        <v>21</v>
      </c>
      <c r="D11" s="1">
        <v>1</v>
      </c>
      <c r="F11" t="str">
        <f t="shared" si="0"/>
        <v>INSERT INTO ESPECIE (CODESP, GRUPOCOM, NOMCOMUN, NOMCIENTIFICO, FAMILIA, DIAMMINCORTE) VALUES (NEWID(), 'SV' , 'Cedro Blanco' ,'Cedrela odorata' ,'Meliaceae' ,1);</v>
      </c>
    </row>
    <row r="12" spans="1:6" x14ac:dyDescent="0.25">
      <c r="A12" s="1" t="s">
        <v>31</v>
      </c>
      <c r="B12" s="2" t="s">
        <v>33</v>
      </c>
      <c r="C12" s="1" t="s">
        <v>21</v>
      </c>
      <c r="D12" s="1">
        <v>5</v>
      </c>
      <c r="F12" t="str">
        <f t="shared" si="0"/>
        <v>INSERT INTO ESPECIE (CODESP, GRUPOCOM, NOMCOMUN, NOMCIENTIFICO, FAMILIA, DIAMMINCORTE) VALUES (NEWID(), 'SV' , 'Cedro' ,'Cedrelo sp.' ,'Meliaceae' ,5);</v>
      </c>
    </row>
    <row r="13" spans="1:6" x14ac:dyDescent="0.25">
      <c r="A13" s="1" t="s">
        <v>169</v>
      </c>
      <c r="B13" s="2" t="s">
        <v>170</v>
      </c>
      <c r="C13" s="1" t="s">
        <v>171</v>
      </c>
      <c r="D13" s="1">
        <v>46</v>
      </c>
      <c r="F13" t="str">
        <f t="shared" si="0"/>
        <v>INSERT INTO ESPECIE (CODESP, GRUPOCOM, NOMCOMUN, NOMCIENTIFICO, FAMILIA, DIAMMINCORTE) VALUES (NEWID(), 'SV' , 'Pendo' ,'Citharexylum kunthianum' ,'Verbenaceae' ,46);</v>
      </c>
    </row>
    <row r="14" spans="1:6" x14ac:dyDescent="0.25">
      <c r="A14" s="1" t="s">
        <v>216</v>
      </c>
      <c r="B14" s="2" t="s">
        <v>155</v>
      </c>
      <c r="C14" s="1" t="s">
        <v>108</v>
      </c>
      <c r="D14" s="1">
        <v>43</v>
      </c>
      <c r="F14" t="str">
        <f t="shared" si="0"/>
        <v>INSERT INTO ESPECIE (CODESP, GRUPOCOM, NOMCOMUN, NOMCIENTIFICO, FAMILIA, DIAMMINCORTE) VALUES (NEWID(), 'SV' , 'Himpamo, Repollo' ,'Clusia colombiana' ,'Clusiaceae' ,43);</v>
      </c>
    </row>
    <row r="15" spans="1:6" x14ac:dyDescent="0.25">
      <c r="A15" s="1" t="s">
        <v>62</v>
      </c>
      <c r="B15" s="2" t="s">
        <v>107</v>
      </c>
      <c r="C15" s="1" t="s">
        <v>108</v>
      </c>
      <c r="D15" s="1">
        <v>14</v>
      </c>
      <c r="F15" t="str">
        <f t="shared" si="0"/>
        <v>INSERT INTO ESPECIE (CODESP, GRUPOCOM, NOMCOMUN, NOMCIENTIFICO, FAMILIA, DIAMMINCORTE) VALUES (NEWID(), 'SV' , 'Mandur' ,'Clusia multiflora' ,'Clusiaceae' ,14);</v>
      </c>
    </row>
    <row r="16" spans="1:6" x14ac:dyDescent="0.25">
      <c r="A16" s="1" t="s">
        <v>57</v>
      </c>
      <c r="B16" s="2" t="str">
        <f t="shared" ref="B16" si="3">IF(A16="Roble","Quercus humboltti",(IF(A16="Encino","Weinmannia sp.",IF(A16="Carbonero","Calliandra carbonaria",IF(A16="Bodoquero","Vidburnum sp.",IF(A16="Chiflador","Hedyosmum sp.",IF(A16="Aguacatillo","Persea coerulea",IF(A16="Balso","Heliocarpus popayanensis",IF(A16="Sachamate","Schefflera morototoni",IF(A16="Moco, Moquillo","Saurauia scabra",IF(A16="Guamo","Inga sp.",IF(A16="Cedro","Cedrelo sp.",IF(A16="Charmolan","Hyeronima macrocarpa",IF(A16="Motilón","Freziera canescens",IF(A16="Jigua Negro","Ocotea sp.",IF(A16="Teterete","Delostoma integrifolium",IF(A16="Mujuyo","Verbesina arborea",IF(A16="Galvis, Matarratón","Senna spectabilis",IF(A16="Tablero","Brunellia Cf latifolia",IF(A16="Chucha","Siparuna echinata",IF(A16="Cacho de venado","Xylosma sp.",IF(A16="Cucharo","Clusia sp.",IF(A16="Chilco Blanco","Escallonia paniculata","xxxx")))))))))))))))))))))))</f>
        <v>Clusia sp.</v>
      </c>
      <c r="C16" s="1" t="str">
        <f t="shared" ref="C16" si="4">IF(B16="Quercus humboltti","Fagaceae",IF(B16="Calliandra carbonaria","Fabaceae",IF(B16="Hedyosmum sp.","Cloranthaceae",IF(B16="Weinmannia sp.","Cunnioniaceae",IF(B16="Hyeronima macrocarpa","Euphorbiaceae",IF(B16="Heliocarpus popayanensis","Tiliaceae",IF(B16="Freziera canescens","Theaceae",IF(B16="Ocotea sp.","Lauraceae",IF(B16="Delostoma integrifolium","Bignoniaceae",IF(B16="Siparuna echinata","Monimiaceae",IF(B16="Brunellia Cf latifolia","Brunelliaceae",IF(B16="Hedyosmumsp.","Cloranthaceae",IF(B16="Senna spectabilis","Cesalpinaceae",IF(B16="Verbesina arborea","Asteraceae",IF(B16="Xylosma sp.","Flacourtiaceae",IF(B16="Clusia sp.","Clusiaceae",IF(B16="Escallonia paniculata","Escalloniaceae",IF(B16="Saurauia scabra","Actinidaceae",IF(B16="Vidburnum sp.","Adoxaceae",IF(B16="Persea coerulea","Lauraceae",IF(B16="Cedrelo sp.","Meliaceae","xxxx")))))))))))))))))))))</f>
        <v>Clusiaceae</v>
      </c>
      <c r="D16" s="1">
        <v>7</v>
      </c>
      <c r="F16" t="str">
        <f t="shared" si="0"/>
        <v>INSERT INTO ESPECIE (CODESP, GRUPOCOM, NOMCOMUN, NOMCIENTIFICO, FAMILIA, DIAMMINCORTE) VALUES (NEWID(), 'SV' , 'Cucharo' ,'Clusia sp.' ,'Clusiaceae' ,7);</v>
      </c>
    </row>
    <row r="17" spans="1:6" x14ac:dyDescent="0.25">
      <c r="A17" s="1" t="s">
        <v>64</v>
      </c>
      <c r="B17" s="2" t="s">
        <v>131</v>
      </c>
      <c r="C17" s="1" t="s">
        <v>132</v>
      </c>
      <c r="D17" s="1">
        <v>1</v>
      </c>
      <c r="F17" t="str">
        <f t="shared" si="0"/>
        <v>INSERT INTO ESPECIE (CODESP, GRUPOCOM, NOMCOMUN, NOMCIENTIFICO, FAMILIA, DIAMMINCORTE) VALUES (NEWID(), 'SV' , 'Venadillo' ,'Conyza uliginosa' ,'Asteraceae' ,1);</v>
      </c>
    </row>
    <row r="18" spans="1:6" x14ac:dyDescent="0.25">
      <c r="A18" s="5" t="s">
        <v>209</v>
      </c>
      <c r="B18" s="2" t="s">
        <v>210</v>
      </c>
      <c r="C18" s="1" t="s">
        <v>211</v>
      </c>
      <c r="D18" s="1">
        <v>2</v>
      </c>
      <c r="F18" t="str">
        <f t="shared" si="0"/>
        <v>INSERT INTO ESPECIE (CODESP, GRUPOCOM, NOMCOMUN, NOMCIENTIFICO, FAMILIA, DIAMMINCORTE) VALUES (NEWID(), 'SV' , 'Mayorquín' ,'Cordia cylindrostachya' ,'Boraginaceae' ,2);</v>
      </c>
    </row>
    <row r="19" spans="1:6" x14ac:dyDescent="0.25">
      <c r="A19" s="1" t="s">
        <v>73</v>
      </c>
      <c r="B19" s="2" t="s">
        <v>161</v>
      </c>
      <c r="C19" s="1" t="s">
        <v>102</v>
      </c>
      <c r="D19" s="1">
        <v>147</v>
      </c>
      <c r="F19" t="str">
        <f t="shared" si="0"/>
        <v>INSERT INTO ESPECIE (CODESP, GRUPOCOM, NOMCOMUN, NOMCIENTIFICO, FAMILIA, DIAMMINCORTE) VALUES (NEWID(), 'SV' , 'Sangregao' ,'Croton sp.' ,'Euphorbiaceae' ,147);</v>
      </c>
    </row>
    <row r="20" spans="1:6" x14ac:dyDescent="0.25">
      <c r="A20" s="1" t="s">
        <v>52</v>
      </c>
      <c r="B20" s="2" t="str">
        <f t="shared" ref="B20" si="5">IF(A20="Roble","Quercus humboltti",(IF(A20="Encino","Weinmannia sp.",IF(A20="Carbonero","Calliandra carbonaria",IF(A20="Bodoquero","Vidburnum sp.",IF(A20="Chiflador","Hedyosmum sp.",IF(A20="Aguacatillo","Persea coerulea",IF(A20="Balso","Heliocarpus popayanensis",IF(A20="Sachamate","Schefflera morototoni",IF(A20="Moco, Moquillo","Saurauia scabra",IF(A20="Guamo","Inga sp.",IF(A20="Cedro","Cedrelo sp.",IF(A20="Charmolan","Hyeronima macrocarpa",IF(A20="Motilón","Freziera canescens",IF(A20="Jigua Negro","Ocotea sp.",IF(A20="Teterete","Delostoma integrifolium",IF(A20="Mujuyo","Verbesina arborea",IF(A20="Galvis, Matarratón","Senna spectabilis",IF(A20="Tablero","Brunellia Cf latifolia",IF(A20="Chucha","Siparuna echinata",IF(A20="Cacho de venado","Xylosma sp.",IF(A20="Cucharo","Clusia sp.",IF(A20="Chilco Blanco","Escallonia paniculata","xxxx")))))))))))))))))))))))</f>
        <v>Delostoma integrifolium</v>
      </c>
      <c r="C20" s="1" t="str">
        <f t="shared" ref="C20" si="6">IF(B20="Quercus humboltti","Fagaceae",IF(B20="Calliandra carbonaria","Fabaceae",IF(B20="Hedyosmum sp.","Cloranthaceae",IF(B20="Weinmannia sp.","Cunnioniaceae",IF(B20="Hyeronima macrocarpa","Euphorbiaceae",IF(B20="Heliocarpus popayanensis","Tiliaceae",IF(B20="Freziera canescens","Theaceae",IF(B20="Ocotea sp.","Lauraceae",IF(B20="Delostoma integrifolium","Bignoniaceae",IF(B20="Siparuna echinata","Monimiaceae",IF(B20="Brunellia Cf latifolia","Brunelliaceae",IF(B20="Hedyosmumsp.","Cloranthaceae",IF(B20="Senna spectabilis","Cesalpinaceae",IF(B20="Verbesina arborea","Asteraceae",IF(B20="Xylosma sp.","Flacourtiaceae",IF(B20="Clusia sp.","Clusiaceae",IF(B20="Escallonia paniculata","Escalloniaceae",IF(B20="Saurauia scabra","Actinidaceae",IF(B20="Vidburnum sp.","Adoxaceae",IF(B20="Persea coerulea","Lauraceae",IF(B20="Cedrelo sp.","Meliaceae","xxxx")))))))))))))))))))))</f>
        <v>Bignoniaceae</v>
      </c>
      <c r="D20" s="1">
        <v>100</v>
      </c>
      <c r="F20" t="str">
        <f t="shared" si="0"/>
        <v>INSERT INTO ESPECIE (CODESP, GRUPOCOM, NOMCOMUN, NOMCIENTIFICO, FAMILIA, DIAMMINCORTE) VALUES (NEWID(), 'SV' , 'Teterete' ,'Delostoma integrifolium' ,'Bignoniaceae' ,100);</v>
      </c>
    </row>
    <row r="21" spans="1:6" x14ac:dyDescent="0.25">
      <c r="A21" s="1" t="s">
        <v>173</v>
      </c>
      <c r="B21" s="2" t="s">
        <v>174</v>
      </c>
      <c r="C21" s="1" t="s">
        <v>113</v>
      </c>
      <c r="D21" s="1">
        <v>83</v>
      </c>
      <c r="F21" t="str">
        <f t="shared" si="0"/>
        <v>INSERT INTO ESPECIE (CODESP, GRUPOCOM, NOMCOMUN, NOMCIENTIFICO, FAMILIA, DIAMMINCORTE) VALUES (NEWID(), 'SV' , 'Nacedero' ,'Delostoma roseum' ,'Bignoniaceae' ,83);</v>
      </c>
    </row>
    <row r="22" spans="1:6" x14ac:dyDescent="0.25">
      <c r="A22" s="1" t="s">
        <v>168</v>
      </c>
      <c r="B22" s="2" t="s">
        <v>172</v>
      </c>
      <c r="C22" s="1" t="s">
        <v>47</v>
      </c>
      <c r="D22" s="1">
        <v>43</v>
      </c>
      <c r="F22" t="str">
        <f t="shared" si="0"/>
        <v>INSERT INTO ESPECIE (CODESP, GRUPOCOM, NOMCOMUN, NOMCIENTIFICO, FAMILIA, DIAMMINCORTE) VALUES (NEWID(), 'SV' , 'Cachimbo' ,'Erythrina poeppigiana' ,'Fabaceae' ,43);</v>
      </c>
    </row>
    <row r="23" spans="1:6" x14ac:dyDescent="0.25">
      <c r="A23" s="1" t="s">
        <v>87</v>
      </c>
      <c r="B23" s="2" t="s">
        <v>125</v>
      </c>
      <c r="C23" s="1" t="s">
        <v>26</v>
      </c>
      <c r="D23" s="1">
        <v>89</v>
      </c>
      <c r="F23" t="str">
        <f t="shared" si="0"/>
        <v>INSERT INTO ESPECIE (CODESP, GRUPOCOM, NOMCOMUN, NOMCIENTIFICO, FAMILIA, DIAMMINCORTE) VALUES (NEWID(), 'SV' , 'Chilco Colorado' ,'Escallonia paniculata' ,'Escalloniaceae' ,89);</v>
      </c>
    </row>
    <row r="24" spans="1:6" x14ac:dyDescent="0.25">
      <c r="A24" s="1" t="s">
        <v>76</v>
      </c>
      <c r="B24" s="2" t="s">
        <v>162</v>
      </c>
      <c r="C24" s="1" t="s">
        <v>102</v>
      </c>
      <c r="D24" s="1">
        <v>53</v>
      </c>
      <c r="F24" t="str">
        <f t="shared" si="0"/>
        <v>INSERT INTO ESPECIE (CODESP, GRUPOCOM, NOMCOMUN, NOMCIENTIFICO, FAMILIA, DIAMMINCORTE) VALUES (NEWID(), 'SV' , 'Lechero' ,'Euphorbia sp.' ,'Euphorbiaceae' ,53);</v>
      </c>
    </row>
    <row r="25" spans="1:6" x14ac:dyDescent="0.25">
      <c r="A25" s="1" t="s">
        <v>78</v>
      </c>
      <c r="B25" s="2" t="s">
        <v>140</v>
      </c>
      <c r="C25" s="1" t="s">
        <v>141</v>
      </c>
      <c r="D25" s="1">
        <v>43</v>
      </c>
      <c r="F25" t="str">
        <f t="shared" si="0"/>
        <v>INSERT INTO ESPECIE (CODESP, GRUPOCOM, NOMCOMUN, NOMCIENTIFICO, FAMILIA, DIAMMINCORTE) VALUES (NEWID(), 'SV' , 'Higueron' ,'Ficus sp.' ,'Moraceae' ,43);</v>
      </c>
    </row>
    <row r="26" spans="1:6" x14ac:dyDescent="0.25">
      <c r="A26" s="1" t="s">
        <v>49</v>
      </c>
      <c r="B26" s="2" t="s">
        <v>193</v>
      </c>
      <c r="C26" s="1" t="s">
        <v>194</v>
      </c>
      <c r="D26" s="1">
        <v>42</v>
      </c>
      <c r="F26" t="str">
        <f t="shared" si="0"/>
        <v>INSERT INTO ESPECIE (CODESP, GRUPOCOM, NOMCOMUN, NOMCIENTIFICO, FAMILIA, DIAMMINCORTE) VALUES (NEWID(), 'SV' , 'Motilón' ,'Freziera canescens' ,'Theaceae' ,42);</v>
      </c>
    </row>
    <row r="27" spans="1:6" x14ac:dyDescent="0.25">
      <c r="A27" s="1" t="s">
        <v>84</v>
      </c>
      <c r="B27" s="11" t="s">
        <v>150</v>
      </c>
      <c r="C27" s="1" t="s">
        <v>151</v>
      </c>
      <c r="D27" s="1">
        <v>1</v>
      </c>
      <c r="F27" t="str">
        <f t="shared" si="0"/>
        <v>INSERT INTO ESPECIE (CODESP, GRUPOCOM, NOMCOMUN, NOMCIENTIFICO, FAMILIA, DIAMMINCORTE) VALUES (NEWID(), 'SV' , 'Chantre' ,'Freziera sericea' ,'Pentafilacaceae' ,1);</v>
      </c>
    </row>
    <row r="28" spans="1:6" x14ac:dyDescent="0.25">
      <c r="A28" s="1" t="s">
        <v>199</v>
      </c>
      <c r="B28" s="2" t="s">
        <v>200</v>
      </c>
      <c r="C28" s="1" t="s">
        <v>201</v>
      </c>
      <c r="D28" s="1">
        <v>3</v>
      </c>
      <c r="F28" t="str">
        <f t="shared" si="0"/>
        <v>INSERT INTO ESPECIE (CODESP, GRUPOCOM, NOMCOMUN, NOMCIENTIFICO, FAMILIA, DIAMMINCORTE) VALUES (NEWID(), 'SV' , 'Matarraton' ,'Gliricidia sepium' ,'Papillonaceae' ,3);</v>
      </c>
    </row>
    <row r="29" spans="1:6" x14ac:dyDescent="0.25">
      <c r="A29" s="1" t="s">
        <v>203</v>
      </c>
      <c r="B29" s="2" t="s">
        <v>204</v>
      </c>
      <c r="C29" s="1" t="s">
        <v>194</v>
      </c>
      <c r="D29" s="1">
        <v>7</v>
      </c>
      <c r="F29" t="str">
        <f t="shared" si="0"/>
        <v>INSERT INTO ESPECIE (CODESP, GRUPOCOM, NOMCOMUN, NOMCIENTIFICO, FAMILIA, DIAMMINCORTE) VALUES (NEWID(), 'SV' , 'Pomorroso' ,'Gordonia humboldtii' ,'Theaceae' ,7);</v>
      </c>
    </row>
    <row r="30" spans="1:6" x14ac:dyDescent="0.25">
      <c r="A30" s="1" t="s">
        <v>179</v>
      </c>
      <c r="B30" s="2" t="s">
        <v>180</v>
      </c>
      <c r="C30" s="1" t="s">
        <v>181</v>
      </c>
      <c r="D30" s="1">
        <v>16</v>
      </c>
      <c r="F30" t="str">
        <f t="shared" si="0"/>
        <v>INSERT INTO ESPECIE (CODESP, GRUPOCOM, NOMCOMUN, NOMCIENTIFICO, FAMILIA, DIAMMINCORTE) VALUES (NEWID(), 'SV' , 'Guadua' ,'Guadua angustifolia' ,'Poaceae' ,16);</v>
      </c>
    </row>
    <row r="31" spans="1:6" x14ac:dyDescent="0.25">
      <c r="A31" s="1" t="s">
        <v>72</v>
      </c>
      <c r="B31" s="2" t="s">
        <v>148</v>
      </c>
      <c r="C31" s="1" t="s">
        <v>149</v>
      </c>
      <c r="D31" s="1">
        <v>67</v>
      </c>
      <c r="F31" t="str">
        <f t="shared" si="0"/>
        <v>INSERT INTO ESPECIE (CODESP, GRUPOCOM, NOMCOMUN, NOMCIENTIFICO, FAMILIA, DIAMMINCORTE) VALUES (NEWID(), 'SV' , 'Guasimo' ,'Guazuma ulmifolia' ,'Malvaceae' ,67);</v>
      </c>
    </row>
    <row r="32" spans="1:6" x14ac:dyDescent="0.25">
      <c r="A32" s="5" t="s">
        <v>32</v>
      </c>
      <c r="B32" s="2" t="s">
        <v>40</v>
      </c>
      <c r="C32" s="1" t="s">
        <v>41</v>
      </c>
      <c r="D32" s="1">
        <v>34</v>
      </c>
      <c r="F32" t="str">
        <f t="shared" si="0"/>
        <v>INSERT INTO ESPECIE (CODESP, GRUPOCOM, NOMCOMUN, NOMCIENTIFICO, FAMILIA, DIAMMINCORTE) VALUES (NEWID(), 'SV' , 'Chiflador' ,'Hedyosmum sp.' ,'Cloranthaceae' ,34);</v>
      </c>
    </row>
    <row r="33" spans="1:6" x14ac:dyDescent="0.25">
      <c r="A33" s="1" t="s">
        <v>154</v>
      </c>
      <c r="B33" s="2" t="s">
        <v>17</v>
      </c>
      <c r="C33" s="1" t="s">
        <v>18</v>
      </c>
      <c r="D33" s="1">
        <v>339</v>
      </c>
      <c r="F33" t="str">
        <f t="shared" si="0"/>
        <v>INSERT INTO ESPECIE (CODESP, GRUPOCOM, NOMCOMUN, NOMCIENTIFICO, FAMILIA, DIAMMINCORTE) VALUES (NEWID(), 'SV' , 'Balso, Palo bobo ' ,'Heliocarpus popayanensis' ,'Tiliaceae' ,339);</v>
      </c>
    </row>
    <row r="34" spans="1:6" x14ac:dyDescent="0.25">
      <c r="A34" s="1" t="s">
        <v>86</v>
      </c>
      <c r="B34" s="2" t="s">
        <v>121</v>
      </c>
      <c r="C34" s="1" t="s">
        <v>122</v>
      </c>
      <c r="D34" s="1">
        <v>1</v>
      </c>
      <c r="F34" t="str">
        <f t="shared" si="0"/>
        <v>INSERT INTO ESPECIE (CODESP, GRUPOCOM, NOMCOMUN, NOMCIENTIFICO, FAMILIA, DIAMMINCORTE) VALUES (NEWID(), 'SV' , 'Cerote' ,'Hesperomeles ferruginea' ,'Rosaceae' ,1);</v>
      </c>
    </row>
    <row r="35" spans="1:6" x14ac:dyDescent="0.25">
      <c r="A35" s="1" t="s">
        <v>48</v>
      </c>
      <c r="B35" s="2" t="str">
        <f>IF(A35="Roble","Quercus humboltti",(IF(A35="Encino","Weinmannia sp.",IF(A35="Carbonero","Calliandra carbonaria",IF(A35="Bodoquero","Vidburnum sp.",IF(A35="Chiflador","Hedyosmum sp.",IF(A35="Aguacatillo","Persea coerulea",IF(A35="Balso","Heliocarpus popayanensis",IF(A35="Sachamate","Schefflera morototoni",IF(A35="Moco, Moquillo","Saurauia scabra",IF(A35="Guamo","Inga sp.",IF(A35="Cedro","Cedrelo sp.",IF(A35="Charmolan","Hyeronima macrocarpa","xxxx")))))))))))))</f>
        <v>Hyeronima macrocarpa</v>
      </c>
      <c r="C35" s="1" t="str">
        <f t="shared" ref="C35" si="7">IF(B35="Quercus humboltti","Fagaceae",IF(B35="Calliandra carbonaria","Fabaceae",IF(B35="Hedyosum sp.","Cloranthaceae",IF(B35="Weinmannia sp.","Cunnioniaceae",IF(B35="Hyeronima macrocarpa","Euphorbiaceae",IF(B35="Heliocarpus popayanensis","Tiliaceae","xxxx"))))))</f>
        <v>Euphorbiaceae</v>
      </c>
      <c r="D35" s="1">
        <v>66</v>
      </c>
      <c r="F35" t="str">
        <f t="shared" si="0"/>
        <v>INSERT INTO ESPECIE (CODESP, GRUPOCOM, NOMCOMUN, NOMCIENTIFICO, FAMILIA, DIAMMINCORTE) VALUES (NEWID(), 'SV' , 'Charmolan' ,'Hyeronima macrocarpa' ,'Euphorbiaceae' ,66);</v>
      </c>
    </row>
    <row r="36" spans="1:6" x14ac:dyDescent="0.25">
      <c r="A36" s="1" t="s">
        <v>16</v>
      </c>
      <c r="B36" s="2" t="s">
        <v>27</v>
      </c>
      <c r="C36" s="1" t="s">
        <v>28</v>
      </c>
      <c r="D36" s="1">
        <v>69</v>
      </c>
      <c r="F36" t="str">
        <f t="shared" si="0"/>
        <v>INSERT INTO ESPECIE (CODESP, GRUPOCOM, NOMCOMUN, NOMCIENTIFICO, FAMILIA, DIAMMINCORTE) VALUES (NEWID(), 'SV' , 'Guamo' ,'Inga sp.' ,'Mimosaceae' ,69);</v>
      </c>
    </row>
    <row r="37" spans="1:6" x14ac:dyDescent="0.25">
      <c r="A37" s="1" t="s">
        <v>217</v>
      </c>
      <c r="B37" s="2" t="s">
        <v>202</v>
      </c>
      <c r="C37" s="1" t="s">
        <v>110</v>
      </c>
      <c r="D37" s="1">
        <v>106</v>
      </c>
      <c r="F37" t="str">
        <f t="shared" si="0"/>
        <v>INSERT INTO ESPECIE (CODESP, GRUPOCOM, NOMCOMUN, NOMCIENTIFICO, FAMILIA, DIAMMINCORTE) VALUES (NEWID(), 'SV' , 'Cascarillo, Requezón' ,'Ladenbergia macrocarpa' ,'Rubiaceae' ,106);</v>
      </c>
    </row>
    <row r="38" spans="1:6" x14ac:dyDescent="0.25">
      <c r="A38" s="1" t="s">
        <v>58</v>
      </c>
      <c r="B38" s="2" t="s">
        <v>99</v>
      </c>
      <c r="C38" s="1" t="s">
        <v>100</v>
      </c>
      <c r="D38" s="1">
        <v>1</v>
      </c>
      <c r="F38" t="str">
        <f t="shared" si="0"/>
        <v>INSERT INTO ESPECIE (CODESP, GRUPOCOM, NOMCOMUN, NOMCIENTIFICO, FAMILIA, DIAMMINCORTE) VALUES (NEWID(), 'SV' , 'Manteco' ,'Laetia acuminata' ,'Flacourtiaceae' ,1);</v>
      </c>
    </row>
    <row r="39" spans="1:6" x14ac:dyDescent="0.25">
      <c r="A39" s="1" t="s">
        <v>60</v>
      </c>
      <c r="B39" s="2" t="s">
        <v>133</v>
      </c>
      <c r="C39" s="1" t="s">
        <v>132</v>
      </c>
      <c r="D39" s="1">
        <v>2</v>
      </c>
      <c r="F39" t="str">
        <f t="shared" si="0"/>
        <v>INSERT INTO ESPECIE (CODESP, GRUPOCOM, NOMCOMUN, NOMCIENTIFICO, FAMILIA, DIAMMINCORTE) VALUES (NEWID(), 'SV' , 'Santa Maria' ,'Liabum igniarum' ,'Asteraceae' ,2);</v>
      </c>
    </row>
    <row r="40" spans="1:6" x14ac:dyDescent="0.25">
      <c r="A40" s="1" t="s">
        <v>80</v>
      </c>
      <c r="B40" s="2" t="s">
        <v>120</v>
      </c>
      <c r="C40" s="1" t="s">
        <v>106</v>
      </c>
      <c r="D40" s="1">
        <v>149</v>
      </c>
      <c r="F40" t="str">
        <f t="shared" si="0"/>
        <v>INSERT INTO ESPECIE (CODESP, GRUPOCOM, NOMCOMUN, NOMCIENTIFICO, FAMILIA, DIAMMINCORTE) VALUES (NEWID(), 'SV' , 'Mayo' ,'Meriania trianae' ,'Melastomataceae' ,149);</v>
      </c>
    </row>
    <row r="41" spans="1:6" x14ac:dyDescent="0.25">
      <c r="A41" s="1" t="s">
        <v>79</v>
      </c>
      <c r="B41" s="2" t="s">
        <v>105</v>
      </c>
      <c r="C41" s="1" t="s">
        <v>106</v>
      </c>
      <c r="D41" s="1">
        <v>174</v>
      </c>
      <c r="F41" t="str">
        <f t="shared" si="0"/>
        <v>INSERT INTO ESPECIE (CODESP, GRUPOCOM, NOMCOMUN, NOMCIENTIFICO, FAMILIA, DIAMMINCORTE) VALUES (NEWID(), 'SV' , 'Mortiño' ,'Miconia sp.' ,'Melastomataceae' ,174);</v>
      </c>
    </row>
    <row r="42" spans="1:6" x14ac:dyDescent="0.25">
      <c r="A42" s="1" t="s">
        <v>61</v>
      </c>
      <c r="B42" s="2" t="s">
        <v>139</v>
      </c>
      <c r="C42" s="1" t="s">
        <v>28</v>
      </c>
      <c r="D42" s="1">
        <v>7</v>
      </c>
      <c r="F42" t="str">
        <f t="shared" si="0"/>
        <v>INSERT INTO ESPECIE (CODESP, GRUPOCOM, NOMCOMUN, NOMCIENTIFICO, FAMILIA, DIAMMINCORTE) VALUES (NEWID(), 'SV' , 'Guarango' ,'Mimosopsis quitensis' ,'Mimosaceae' ,7);</v>
      </c>
    </row>
    <row r="43" spans="1:6" x14ac:dyDescent="0.25">
      <c r="A43" s="1" t="s">
        <v>67</v>
      </c>
      <c r="B43" s="2" t="s">
        <v>103</v>
      </c>
      <c r="C43" s="1" t="s">
        <v>104</v>
      </c>
      <c r="D43" s="1">
        <v>266</v>
      </c>
      <c r="F43" t="str">
        <f t="shared" si="0"/>
        <v>INSERT INTO ESPECIE (CODESP, GRUPOCOM, NOMCOMUN, NOMCIENTIFICO, FAMILIA, DIAMMINCORTE) VALUES (NEWID(), 'SV' , 'Arrayán' ,'Myrcia sp.' ,'Myrtaceae' ,266);</v>
      </c>
    </row>
    <row r="44" spans="1:6" x14ac:dyDescent="0.25">
      <c r="A44" s="1" t="s">
        <v>57</v>
      </c>
      <c r="B44" s="2" t="s">
        <v>164</v>
      </c>
      <c r="C44" s="1" t="s">
        <v>165</v>
      </c>
      <c r="D44" s="1">
        <v>40</v>
      </c>
      <c r="F44" t="str">
        <f t="shared" si="0"/>
        <v>INSERT INTO ESPECIE (CODESP, GRUPOCOM, NOMCOMUN, NOMCIENTIFICO, FAMILIA, DIAMMINCORTE) VALUES (NEWID(), 'SV' , 'Cucharo' ,'Myrsine sp.' ,'Myrsinaceae' ,40);</v>
      </c>
    </row>
    <row r="45" spans="1:6" x14ac:dyDescent="0.25">
      <c r="A45" s="1" t="s">
        <v>70</v>
      </c>
      <c r="B45" s="2" t="s">
        <v>119</v>
      </c>
      <c r="C45" s="1" t="s">
        <v>23</v>
      </c>
      <c r="D45" s="1">
        <v>5</v>
      </c>
      <c r="F45" t="str">
        <f t="shared" si="0"/>
        <v>INSERT INTO ESPECIE (CODESP, GRUPOCOM, NOMCOMUN, NOMCIENTIFICO, FAMILIA, DIAMMINCORTE) VALUES (NEWID(), 'SV' , 'Laurel' ,'Nectandra globosa ' ,'Lauraceae' ,5);</v>
      </c>
    </row>
    <row r="46" spans="1:6" x14ac:dyDescent="0.25">
      <c r="A46" s="1" t="s">
        <v>81</v>
      </c>
      <c r="B46" s="2" t="s">
        <v>175</v>
      </c>
      <c r="C46" s="1" t="s">
        <v>23</v>
      </c>
      <c r="D46" s="1">
        <v>41</v>
      </c>
      <c r="F46" t="str">
        <f t="shared" si="0"/>
        <v>INSERT INTO ESPECIE (CODESP, GRUPOCOM, NOMCOMUN, NOMCIENTIFICO, FAMILIA, DIAMMINCORTE) VALUES (NEWID(), 'SV' , 'Jigua Blanco' ,'Nectandra sp.' ,'Lauraceae' ,41);</v>
      </c>
    </row>
    <row r="47" spans="1:6" x14ac:dyDescent="0.25">
      <c r="A47" s="1" t="s">
        <v>83</v>
      </c>
      <c r="B47" s="2" t="s">
        <v>116</v>
      </c>
      <c r="C47" s="1" t="s">
        <v>117</v>
      </c>
      <c r="D47" s="1">
        <v>11</v>
      </c>
      <c r="F47" t="str">
        <f t="shared" si="0"/>
        <v>INSERT INTO ESPECIE (CODESP, GRUPOCOM, NOMCOMUN, NOMCIENTIFICO, FAMILIA, DIAMMINCORTE) VALUES (NEWID(), 'SV' , 'Caspe Negro' ,'Ochoterenaea colombiana' ,'Anacardiaceae' ,11);</v>
      </c>
    </row>
    <row r="48" spans="1:6" x14ac:dyDescent="0.25">
      <c r="A48" s="1" t="s">
        <v>207</v>
      </c>
      <c r="B48" s="2" t="s">
        <v>208</v>
      </c>
      <c r="C48" s="1" t="s">
        <v>143</v>
      </c>
      <c r="D48" s="1">
        <v>2</v>
      </c>
      <c r="F48" t="str">
        <f t="shared" si="0"/>
        <v>INSERT INTO ESPECIE (CODESP, GRUPOCOM, NOMCOMUN, NOMCIENTIFICO, FAMILIA, DIAMMINCORTE) VALUES (NEWID(), 'SV' , 'Tambor' ,'Ochroma pyramidale' ,'Bombacaceae' ,2);</v>
      </c>
    </row>
    <row r="49" spans="1:6" x14ac:dyDescent="0.25">
      <c r="A49" s="1" t="s">
        <v>15</v>
      </c>
      <c r="B49" s="2" t="s">
        <v>22</v>
      </c>
      <c r="C49" s="1" t="s">
        <v>23</v>
      </c>
      <c r="D49" s="1">
        <v>387</v>
      </c>
      <c r="F49" t="str">
        <f t="shared" si="0"/>
        <v>INSERT INTO ESPECIE (CODESP, GRUPOCOM, NOMCOMUN, NOMCIENTIFICO, FAMILIA, DIAMMINCORTE) VALUES (NEWID(), 'SV' , 'Jigua Negro ' ,'Ocotea sp.' ,'Lauraceae' ,387);</v>
      </c>
    </row>
    <row r="50" spans="1:6" x14ac:dyDescent="0.25">
      <c r="A50" s="1" t="s">
        <v>74</v>
      </c>
      <c r="B50" s="10" t="s">
        <v>109</v>
      </c>
      <c r="C50" s="1" t="s">
        <v>110</v>
      </c>
      <c r="D50" s="1">
        <v>138</v>
      </c>
      <c r="F50" t="str">
        <f t="shared" si="0"/>
        <v>INSERT INTO ESPECIE (CODESP, GRUPOCOM, NOMCOMUN, NOMCIENTIFICO, FAMILIA, DIAMMINCORTE) VALUES (NEWID(), 'SV' , 'Cafetillo' ,'Palicurea guianensis' ,'Rubiaceae' ,138);</v>
      </c>
    </row>
    <row r="51" spans="1:6" x14ac:dyDescent="0.25">
      <c r="A51" s="1" t="s">
        <v>42</v>
      </c>
      <c r="B51" s="2" t="s">
        <v>44</v>
      </c>
      <c r="C51" s="5" t="s">
        <v>23</v>
      </c>
      <c r="D51" s="1">
        <v>62</v>
      </c>
      <c r="F51" t="str">
        <f t="shared" si="0"/>
        <v>INSERT INTO ESPECIE (CODESP, GRUPOCOM, NOMCOMUN, NOMCIENTIFICO, FAMILIA, DIAMMINCORTE) VALUES (NEWID(), 'SV' , 'Aguacatillo' ,'Persea coerulea' ,'Lauraceae' ,62);</v>
      </c>
    </row>
    <row r="52" spans="1:6" x14ac:dyDescent="0.25">
      <c r="A52" s="5" t="s">
        <v>187</v>
      </c>
      <c r="B52" s="2" t="s">
        <v>188</v>
      </c>
      <c r="C52" s="1" t="s">
        <v>23</v>
      </c>
      <c r="D52" s="1">
        <v>8</v>
      </c>
      <c r="F52" t="str">
        <f t="shared" si="0"/>
        <v>INSERT INTO ESPECIE (CODESP, GRUPOCOM, NOMCOMUN, NOMCIENTIFICO, FAMILIA, DIAMMINCORTE) VALUES (NEWID(), 'SV' , 'Agucate' ,'Persea sp.' ,'Lauraceae' ,8);</v>
      </c>
    </row>
    <row r="53" spans="1:6" x14ac:dyDescent="0.25">
      <c r="A53" s="1" t="s">
        <v>88</v>
      </c>
      <c r="B53" s="2" t="s">
        <v>123</v>
      </c>
      <c r="C53" s="1" t="s">
        <v>124</v>
      </c>
      <c r="D53" s="1">
        <v>9</v>
      </c>
      <c r="F53" t="str">
        <f t="shared" si="0"/>
        <v>INSERT INTO ESPECIE (CODESP, GRUPOCOM, NOMCOMUN, NOMCIENTIFICO, FAMILIA, DIAMMINCORTE) VALUES (NEWID(), 'SV' , 'Cordoncillo' ,'Piper sp.' ,'Piperaceae' ,9);</v>
      </c>
    </row>
    <row r="54" spans="1:6" x14ac:dyDescent="0.25">
      <c r="A54" s="1" t="s">
        <v>166</v>
      </c>
      <c r="B54" s="2" t="s">
        <v>214</v>
      </c>
      <c r="C54" s="1" t="s">
        <v>215</v>
      </c>
      <c r="D54" s="1">
        <v>16</v>
      </c>
      <c r="F54" t="str">
        <f t="shared" si="0"/>
        <v>INSERT INTO ESPECIE (CODESP, GRUPOCOM, NOMCOMUN, NOMCIENTIFICO, FAMILIA, DIAMMINCORTE) VALUES (NEWID(), 'SV' , 'Naranjuelo' ,'Pouteria sp.' ,'Sapotaceae' ,16);</v>
      </c>
    </row>
    <row r="55" spans="1:6" x14ac:dyDescent="0.25">
      <c r="A55" s="1" t="s">
        <v>185</v>
      </c>
      <c r="B55" s="2" t="s">
        <v>186</v>
      </c>
      <c r="C55" s="1" t="s">
        <v>104</v>
      </c>
      <c r="D55" s="1">
        <v>15</v>
      </c>
      <c r="F55" t="str">
        <f t="shared" si="0"/>
        <v>INSERT INTO ESPECIE (CODESP, GRUPOCOM, NOMCOMUN, NOMCIENTIFICO, FAMILIA, DIAMMINCORTE) VALUES (NEWID(), 'SV' , 'Guayabo' ,'Psidium guajaba' ,'Myrtaceae' ,15);</v>
      </c>
    </row>
    <row r="56" spans="1:6" x14ac:dyDescent="0.25">
      <c r="A56" s="1" t="s">
        <v>66</v>
      </c>
      <c r="B56" s="2" t="s">
        <v>152</v>
      </c>
      <c r="C56" s="1" t="s">
        <v>110</v>
      </c>
      <c r="D56" s="1">
        <v>26</v>
      </c>
      <c r="F56" t="str">
        <f t="shared" si="0"/>
        <v>INSERT INTO ESPECIE (CODESP, GRUPOCOM, NOMCOMUN, NOMCIENTIFICO, FAMILIA, DIAMMINCORTE) VALUES (NEWID(), 'SV' , 'Huesito' ,'Psychotria carthagenensis' ,'Rubiaceae' ,26);</v>
      </c>
    </row>
    <row r="57" spans="1:6" x14ac:dyDescent="0.25">
      <c r="A57" s="1" t="s">
        <v>13</v>
      </c>
      <c r="B57" s="2" t="s">
        <v>19</v>
      </c>
      <c r="C57" s="1" t="s">
        <v>20</v>
      </c>
      <c r="D57" s="1">
        <v>291</v>
      </c>
      <c r="F57" t="str">
        <f t="shared" si="0"/>
        <v>INSERT INTO ESPECIE (CODESP, GRUPOCOM, NOMCOMUN, NOMCIENTIFICO, FAMILIA, DIAMMINCORTE) VALUES (NEWID(), 'SV' , 'Roble' ,'Quercus humboltti' ,'Fagaceae' ,291);</v>
      </c>
    </row>
    <row r="58" spans="1:6" x14ac:dyDescent="0.25">
      <c r="A58" s="1" t="s">
        <v>176</v>
      </c>
      <c r="B58" s="2" t="s">
        <v>177</v>
      </c>
      <c r="C58" s="1" t="s">
        <v>178</v>
      </c>
      <c r="D58" s="1">
        <v>21</v>
      </c>
      <c r="F58" t="str">
        <f t="shared" si="0"/>
        <v>INSERT INTO ESPECIE (CODESP, GRUPOCOM, NOMCOMUN, NOMCIENTIFICO, FAMILIA, DIAMMINCORTE) VALUES (NEWID(), 'SV' , 'Anón' ,'Raimondia quinduensis' ,'Anonaceae' ,21);</v>
      </c>
    </row>
    <row r="59" spans="1:6" x14ac:dyDescent="0.25">
      <c r="A59" s="1" t="s">
        <v>190</v>
      </c>
      <c r="B59" s="16" t="s">
        <v>191</v>
      </c>
      <c r="C59" s="17" t="s">
        <v>192</v>
      </c>
      <c r="D59" s="1">
        <v>34</v>
      </c>
      <c r="F59" t="str">
        <f t="shared" si="0"/>
        <v>INSERT INTO ESPECIE (CODESP, GRUPOCOM, NOMCOMUN, NOMCIENTIFICO, FAMILIA, DIAMMINCORTE) VALUES (NEWID(), 'SV' , 'Uvo' ,'Rhamnus pubescens' ,'Rhamnaceae' ,34);</v>
      </c>
    </row>
    <row r="60" spans="1:6" x14ac:dyDescent="0.25">
      <c r="A60" s="1" t="s">
        <v>71</v>
      </c>
      <c r="B60" s="2" t="s">
        <v>111</v>
      </c>
      <c r="C60" s="1" t="s">
        <v>112</v>
      </c>
      <c r="D60" s="1">
        <v>42</v>
      </c>
      <c r="F60" t="str">
        <f t="shared" si="0"/>
        <v>INSERT INTO ESPECIE (CODESP, GRUPOCOM, NOMCOMUN, NOMCIENTIFICO, FAMILIA, DIAMMINCORTE) VALUES (NEWID(), 'SV' , 'Carne Fiambre' ,'Roupala monosperma' ,'Protoaceae' ,42);</v>
      </c>
    </row>
    <row r="61" spans="1:6" x14ac:dyDescent="0.25">
      <c r="A61" s="1" t="s">
        <v>89</v>
      </c>
      <c r="B61" s="2" t="s">
        <v>114</v>
      </c>
      <c r="C61" s="1" t="s">
        <v>21</v>
      </c>
      <c r="D61" s="1">
        <v>3</v>
      </c>
      <c r="F61" t="str">
        <f t="shared" si="0"/>
        <v>INSERT INTO ESPECIE (CODESP, GRUPOCOM, NOMCOMUN, NOMCIENTIFICO, FAMILIA, DIAMMINCORTE) VALUES (NEWID(), 'SV' , 'Cedro Negro' ,'Ruagea hirsuta' ,'Meliaceae' ,3);</v>
      </c>
    </row>
    <row r="62" spans="1:6" x14ac:dyDescent="0.25">
      <c r="A62" s="1" t="s">
        <v>38</v>
      </c>
      <c r="B62" s="2" t="s">
        <v>24</v>
      </c>
      <c r="C62" s="1" t="s">
        <v>25</v>
      </c>
      <c r="D62" s="1">
        <v>254</v>
      </c>
      <c r="F62" t="str">
        <f t="shared" si="0"/>
        <v>INSERT INTO ESPECIE (CODESP, GRUPOCOM, NOMCOMUN, NOMCIENTIFICO, FAMILIA, DIAMMINCORTE) VALUES (NEWID(), 'SV' , 'Moco, Moquillo' ,'Saurauia scabra' ,'Actinidaceae' ,254);</v>
      </c>
    </row>
    <row r="63" spans="1:6" x14ac:dyDescent="0.25">
      <c r="A63" s="1" t="s">
        <v>69</v>
      </c>
      <c r="B63" s="2" t="s">
        <v>95</v>
      </c>
      <c r="C63" s="1" t="s">
        <v>39</v>
      </c>
      <c r="D63" s="1">
        <v>8</v>
      </c>
      <c r="F63" t="str">
        <f t="shared" si="0"/>
        <v>INSERT INTO ESPECIE (CODESP, GRUPOCOM, NOMCOMUN, NOMCIENTIFICO, FAMILIA, DIAMMINCORTE) VALUES (NEWID(), 'SV' , 'Mano de Oso' ,'Schefflera sp.' ,'Araliaceae' ,8);</v>
      </c>
    </row>
    <row r="64" spans="1:6" x14ac:dyDescent="0.25">
      <c r="A64" s="1" t="s">
        <v>205</v>
      </c>
      <c r="B64" s="2" t="s">
        <v>206</v>
      </c>
      <c r="C64" s="1" t="str">
        <f t="shared" ref="C64:C65" si="8">IF(B64="Quercus humboltti","Fagaceae",IF(B64="Calliandra carbonaria","Fabaceae",IF(B64="Hedyosmum sp.","Cloranthaceae",IF(B64="Weinmannia sp.","Cunnioniaceae",IF(B64="Hyeronima macrocarpa","Euphorbiaceae",IF(B64="Heliocarpus popayanensis","Tiliaceae",IF(B64="Freziera canescens","Theaceae",IF(B64="Ocotea sp.","Lauraceae",IF(B64="Delostoma integrifolium","Bignoniaceae",IF(B64="Siparuna echinata","Monimiaceae",IF(B64="Brunellia Cf latifolia","Brunelliaceae",IF(B64="Hedyosmumsp.","Cloranthaceae",IF(B64="Senna spectabilis","Cesalpinaceae",IF(B64="Verbesina arborea","Asteraceae",IF(B64="Xylosma sp.","Flacourtiaceae",IF(B64="Clusia sp.","Clusiaceae",IF(B64="Escallonia paniculata","Escalloniaceae",IF(B64="Saurauia scabra","Actinidaceae",IF(B64="Vidburnum sp.","Adoxaceae",IF(B64="Persea coerulea","Lauraceae",IF(B64="Cedrelo sp.","Meliaceae","xxxx")))))))))))))))))))))</f>
        <v>Cesalpinaceae</v>
      </c>
      <c r="D64" s="1">
        <v>53</v>
      </c>
      <c r="F64" t="str">
        <f t="shared" si="0"/>
        <v>INSERT INTO ESPECIE (CODESP, GRUPOCOM, NOMCOMUN, NOMCIENTIFICO, FAMILIA, DIAMMINCORTE) VALUES (NEWID(), 'SV' , 'Galvis' ,'Senna spectabilis' ,'Cesalpinaceae' ,53);</v>
      </c>
    </row>
    <row r="65" spans="1:6" x14ac:dyDescent="0.25">
      <c r="A65" s="1" t="s">
        <v>55</v>
      </c>
      <c r="B65" s="2" t="str">
        <f t="shared" ref="B65" si="9">IF(A65="Roble","Quercus humboltti",(IF(A65="Encino","Weinmannia sp.",IF(A65="Carbonero","Calliandra carbonaria",IF(A65="Bodoquero","Vidburnum sp.",IF(A65="Chiflador","Hedyosmum sp.",IF(A65="Aguacatillo","Persea coerulea",IF(A65="Balso","Heliocarpus popayanensis",IF(A65="Sachamate","Schefflera morototoni",IF(A65="Moco, Moquillo","Saurauia scabra",IF(A65="Guamo","Inga sp.",IF(A65="Cedro","Cedrelo sp.",IF(A65="Charmolan","Hyeronima macrocarpa",IF(A65="Motilón","Freziera canescens",IF(A65="Jigua Negro","Ocotea sp.",IF(A65="Teterete","Delostoma integrifolium",IF(A65="Mujuyo","Verbesina arborea",IF(A65="Galvis, Matarratón","Senna spectabilis",IF(A65="Tablero","Brunellia Cf latifolia",IF(A65="Chucha","Siparuna echinata",IF(A65="Cacho de venado","Xylosma sp.",IF(A65="Cucharo","Clusia sp.",IF(A65="Chilco Blanco","Escallonia paniculata","xxxx")))))))))))))))))))))))</f>
        <v>Siparuna echinata</v>
      </c>
      <c r="C65" s="1" t="str">
        <f t="shared" si="8"/>
        <v>Monimiaceae</v>
      </c>
      <c r="D65" s="1">
        <v>18</v>
      </c>
      <c r="F65" t="str">
        <f t="shared" si="0"/>
        <v>INSERT INTO ESPECIE (CODESP, GRUPOCOM, NOMCOMUN, NOMCIENTIFICO, FAMILIA, DIAMMINCORTE) VALUES (NEWID(), 'SV' , 'Chucha' ,'Siparuna echinata' ,'Monimiaceae' ,18);</v>
      </c>
    </row>
    <row r="66" spans="1:6" x14ac:dyDescent="0.25">
      <c r="A66" s="5" t="s">
        <v>212</v>
      </c>
      <c r="B66" s="2" t="s">
        <v>213</v>
      </c>
      <c r="C66" s="1" t="s">
        <v>220</v>
      </c>
      <c r="D66" s="1">
        <v>1</v>
      </c>
      <c r="F66" t="str">
        <f t="shared" ref="F66:F79" si="10">CONCATENATE("INSERT INTO ESPECIE (CODESP, GRUPOCOM, NOMCOMUN, NOMCIENTIFICO, FAMILIA, DIAMMINCORTE) VALUES (NEWID(), 'SV' ",", '",A66,"' ,'",B66,"' ,'",C66,"' ,",D66,");")</f>
        <v>INSERT INTO ESPECIE (CODESP, GRUPOCOM, NOMCOMUN, NOMCIENTIFICO, FAMILIA, DIAMMINCORTE) VALUES (NEWID(), 'SV' , 'Pepo' ,'Solanum oalifolium' ,'Solanaceae' ,1);</v>
      </c>
    </row>
    <row r="67" spans="1:6" x14ac:dyDescent="0.25">
      <c r="A67" s="1" t="s">
        <v>90</v>
      </c>
      <c r="B67" s="2" t="s">
        <v>142</v>
      </c>
      <c r="C67" s="1" t="s">
        <v>143</v>
      </c>
      <c r="D67" s="1">
        <v>4</v>
      </c>
      <c r="F67" t="str">
        <f t="shared" si="10"/>
        <v>INSERT INTO ESPECIE (CODESP, GRUPOCOM, NOMCOMUN, NOMCIENTIFICO, FAMILIA, DIAMMINCORTE) VALUES (NEWID(), 'SV' , 'Tachuelo' ,'Spirotheca rhodostyla' ,'Bombacaceae' ,4);</v>
      </c>
    </row>
    <row r="68" spans="1:6" x14ac:dyDescent="0.25">
      <c r="A68" s="1" t="s">
        <v>59</v>
      </c>
      <c r="B68" s="2" t="s">
        <v>127</v>
      </c>
      <c r="C68" s="1" t="s">
        <v>128</v>
      </c>
      <c r="D68" s="1">
        <v>20</v>
      </c>
      <c r="F68" t="str">
        <f t="shared" si="10"/>
        <v>INSERT INTO ESPECIE (CODESP, GRUPOCOM, NOMCOMUN, NOMCIENTIFICO, FAMILIA, DIAMMINCORTE) VALUES (NEWID(), 'SV' , 'Estoraque' ,'Styrax sp.' ,'Styracacae' ,20);</v>
      </c>
    </row>
    <row r="69" spans="1:6" x14ac:dyDescent="0.25">
      <c r="A69" s="1" t="s">
        <v>91</v>
      </c>
      <c r="B69" s="2" t="s">
        <v>156</v>
      </c>
      <c r="C69" s="1" t="s">
        <v>113</v>
      </c>
      <c r="D69" s="1">
        <v>21</v>
      </c>
      <c r="F69" t="str">
        <f t="shared" si="10"/>
        <v>INSERT INTO ESPECIE (CODESP, GRUPOCOM, NOMCOMUN, NOMCIENTIFICO, FAMILIA, DIAMMINCORTE) VALUES (NEWID(), 'SV' , 'Guayacán' ,'Tabebuia crisanta' ,'Bignoniaceae' ,21);</v>
      </c>
    </row>
    <row r="70" spans="1:6" x14ac:dyDescent="0.25">
      <c r="A70" s="1" t="s">
        <v>50</v>
      </c>
      <c r="B70" s="2" t="s">
        <v>129</v>
      </c>
      <c r="C70" s="1" t="s">
        <v>130</v>
      </c>
      <c r="D70" s="1">
        <v>4</v>
      </c>
      <c r="F70" t="str">
        <f t="shared" si="10"/>
        <v>INSERT INTO ESPECIE (CODESP, GRUPOCOM, NOMCOMUN, NOMCIENTIFICO, FAMILIA, DIAMMINCORTE) VALUES (NEWID(), 'SV' , 'Fresno ' ,'Tapirira guianensis' ,'Anarcadiaceae' ,4);</v>
      </c>
    </row>
    <row r="71" spans="1:6" x14ac:dyDescent="0.25">
      <c r="A71" s="1" t="s">
        <v>197</v>
      </c>
      <c r="B71" s="2" t="s">
        <v>198</v>
      </c>
      <c r="C71" s="1" t="s">
        <v>106</v>
      </c>
      <c r="D71" s="1">
        <v>1</v>
      </c>
      <c r="F71" t="str">
        <f t="shared" si="10"/>
        <v>INSERT INTO ESPECIE (CODESP, GRUPOCOM, NOMCOMUN, NOMCIENTIFICO, FAMILIA, DIAMMINCORTE) VALUES (NEWID(), 'SV' , 'Morochillo' ,'Topobea sp.' ,'Melastomataceae' ,1);</v>
      </c>
    </row>
    <row r="72" spans="1:6" x14ac:dyDescent="0.25">
      <c r="A72" s="1" t="s">
        <v>75</v>
      </c>
      <c r="B72" s="2" t="s">
        <v>118</v>
      </c>
      <c r="C72" s="1" t="s">
        <v>117</v>
      </c>
      <c r="D72" s="1">
        <v>18</v>
      </c>
      <c r="F72" t="str">
        <f t="shared" si="10"/>
        <v>INSERT INTO ESPECIE (CODESP, GRUPOCOM, NOMCOMUN, NOMCIENTIFICO, FAMILIA, DIAMMINCORTE) VALUES (NEWID(), 'SV' , 'Caspe Colorado' ,'Toxicodendrum striatum' ,'Anacardiaceae' ,18);</v>
      </c>
    </row>
    <row r="73" spans="1:6" x14ac:dyDescent="0.25">
      <c r="A73" s="1" t="s">
        <v>182</v>
      </c>
      <c r="B73" s="2" t="s">
        <v>183</v>
      </c>
      <c r="C73" s="1" t="s">
        <v>184</v>
      </c>
      <c r="D73" s="1">
        <v>11</v>
      </c>
      <c r="F73" t="str">
        <f t="shared" si="10"/>
        <v>INSERT INTO ESPECIE (CODESP, GRUPOCOM, NOMCOMUN, NOMCIENTIFICO, FAMILIA, DIAMMINCORTE) VALUES (NEWID(), 'SV' , 'Verraquillo ' ,'Trema micrantha' ,'Ulmaceae' ,11);</v>
      </c>
    </row>
    <row r="74" spans="1:6" x14ac:dyDescent="0.25">
      <c r="A74" s="1" t="s">
        <v>167</v>
      </c>
      <c r="B74" s="2" t="s">
        <v>218</v>
      </c>
      <c r="C74" s="1" t="s">
        <v>219</v>
      </c>
      <c r="D74" s="1">
        <v>8</v>
      </c>
      <c r="F74" t="str">
        <f t="shared" si="10"/>
        <v>INSERT INTO ESPECIE (CODESP, GRUPOCOM, NOMCOMUN, NOMCIENTIFICO, FAMILIA, DIAMMINCORTE) VALUES (NEWID(), 'SV' , 'Ortigo' ,'Urtica sp.' ,'Urticaceae' ,8);</v>
      </c>
    </row>
    <row r="75" spans="1:6" x14ac:dyDescent="0.25">
      <c r="A75" s="1" t="s">
        <v>54</v>
      </c>
      <c r="B75" s="2" t="str">
        <f t="shared" ref="B75" si="11">IF(A75="Roble","Quercus humboltti",(IF(A75="Encino","Weinmannia sp.",IF(A75="Carbonero","Calliandra carbonaria",IF(A75="Bodoquero","Vidburnum sp.",IF(A75="Chiflador","Hedyosmum sp.",IF(A75="Aguacatillo","Persea coerulea",IF(A75="Balso","Heliocarpus popayanensis",IF(A75="Sachamate","Schefflera morototoni",IF(A75="Moco, Moquillo","Saurauia scabra",IF(A75="Guamo","Inga sp.",IF(A75="Cedro","Cedrelo sp.",IF(A75="Charmolan","Hyeronima macrocarpa",IF(A75="Motilón","Freziera canescens",IF(A75="Jigua Negro","Ocotea sp.",IF(A75="Teterete","Delostoma integrifolium",IF(A75="Mujuyo","Verbesina arborea",IF(A75="Galvis, Matarratón","Senna spectabilis",IF(A75="Tablero","Brunellia Cf latifolia",IF(A75="Chucha","Siparuna echinata",IF(A75="Cacho de venado","Xylosma sp.",IF(A75="Cucharo","Clusia sp.",IF(A75="Chilco Blanco","Escallonia paniculata","xxxx")))))))))))))))))))))))</f>
        <v>Verbesina arborea</v>
      </c>
      <c r="C75" s="1" t="str">
        <f t="shared" ref="C75" si="12">IF(B75="Quercus humboltti","Fagaceae",IF(B75="Calliandra carbonaria","Fabaceae",IF(B75="Hedyosmum sp.","Cloranthaceae",IF(B75="Weinmannia sp.","Cunnioniaceae",IF(B75="Hyeronima macrocarpa","Euphorbiaceae",IF(B75="Heliocarpus popayanensis","Tiliaceae",IF(B75="Freziera canescens","Theaceae",IF(B75="Ocotea sp.","Lauraceae",IF(B75="Delostoma integrifolium","Bignoniaceae",IF(B75="Siparuna echinata","Monimiaceae",IF(B75="Brunellia Cf latifolia","Brunelliaceae",IF(B75="Hedyosmumsp.","Cloranthaceae",IF(B75="Senna spectabilis","Cesalpinaceae",IF(B75="Verbesina arborea","Asteraceae",IF(B75="Xylosma sp.","Flacourtiaceae",IF(B75="Clusia sp.","Clusiaceae",IF(B75="Escallonia paniculata","Escalloniaceae",IF(B75="Saurauia scabra","Actinidaceae",IF(B75="Vidburnum sp.","Adoxaceae",IF(B75="Persea coerulea","Lauraceae",IF(B75="Cedrelo sp.","Meliaceae","xxxx")))))))))))))))))))))</f>
        <v>Asteraceae</v>
      </c>
      <c r="D75" s="1">
        <v>45</v>
      </c>
      <c r="F75" t="str">
        <f t="shared" si="10"/>
        <v>INSERT INTO ESPECIE (CODESP, GRUPOCOM, NOMCOMUN, NOMCIENTIFICO, FAMILIA, DIAMMINCORTE) VALUES (NEWID(), 'SV' , 'Mujuyo' ,'Verbesina arborea' ,'Asteraceae' ,45);</v>
      </c>
    </row>
    <row r="76" spans="1:6" x14ac:dyDescent="0.25">
      <c r="A76" s="1" t="s">
        <v>30</v>
      </c>
      <c r="B76" s="2" t="s">
        <v>195</v>
      </c>
      <c r="C76" s="1" t="s">
        <v>196</v>
      </c>
      <c r="D76" s="1">
        <v>21</v>
      </c>
      <c r="F76" t="str">
        <f t="shared" si="10"/>
        <v>INSERT INTO ESPECIE (CODESP, GRUPOCOM, NOMCOMUN, NOMCIENTIFICO, FAMILIA, DIAMMINCORTE) VALUES (NEWID(), 'SV' , 'Bodoquero' ,'Vidburnum sp.' ,'Adoxaceae' ,21);</v>
      </c>
    </row>
    <row r="77" spans="1:6" x14ac:dyDescent="0.25">
      <c r="A77" s="1" t="s">
        <v>30</v>
      </c>
      <c r="B77" s="2" t="s">
        <v>34</v>
      </c>
      <c r="C77" s="1" t="s">
        <v>35</v>
      </c>
      <c r="D77" s="1">
        <v>54</v>
      </c>
      <c r="F77" t="str">
        <f t="shared" si="10"/>
        <v>INSERT INTO ESPECIE (CODESP, GRUPOCOM, NOMCOMUN, NOMCIENTIFICO, FAMILIA, DIAMMINCORTE) VALUES (NEWID(), 'SV' , 'Bodoquero' ,'Virbunum triphyllum ' ,'Caprifoliaceae' ,54);</v>
      </c>
    </row>
    <row r="78" spans="1:6" x14ac:dyDescent="0.25">
      <c r="A78" s="1" t="s">
        <v>29</v>
      </c>
      <c r="B78" s="2" t="s">
        <v>36</v>
      </c>
      <c r="C78" s="1" t="s">
        <v>37</v>
      </c>
      <c r="D78" s="1">
        <v>95</v>
      </c>
      <c r="F78" t="str">
        <f t="shared" si="10"/>
        <v>INSERT INTO ESPECIE (CODESP, GRUPOCOM, NOMCOMUN, NOMCIENTIFICO, FAMILIA, DIAMMINCORTE) VALUES (NEWID(), 'SV' , 'Encino' ,'Weinmannia sp.' ,'Cunnoniaeceae' ,95);</v>
      </c>
    </row>
    <row r="79" spans="1:6" x14ac:dyDescent="0.25">
      <c r="A79" s="1" t="s">
        <v>56</v>
      </c>
      <c r="B79" s="2" t="str">
        <f t="shared" ref="B79" si="13">IF(A79="Roble","Quercus humboltti",(IF(A79="Encino","Weinmannia sp.",IF(A79="Carbonero","Calliandra carbonaria",IF(A79="Bodoquero","Vidburnum sp.",IF(A79="Chiflador","Hedyosmum sp.",IF(A79="Aguacatillo","Persea coerulea",IF(A79="Balso","Heliocarpus popayanensis",IF(A79="Sachamate","Schefflera morototoni",IF(A79="Moco, Moquillo","Saurauia scabra",IF(A79="Guamo","Inga sp.",IF(A79="Cedro","Cedrelo sp.",IF(A79="Charmolan","Hyeronima macrocarpa",IF(A79="Motilón","Freziera canescens",IF(A79="Jigua Negro","Ocotea sp.",IF(A79="Teterete","Delostoma integrifolium",IF(A79="Mujuyo","Verbesina arborea",IF(A79="Galvis, Matarratón","Senna spectabilis",IF(A79="Tablero","Brunellia Cf latifolia",IF(A79="Chucha","Siparuna echinata",IF(A79="Cacho de venado","Xylosma sp.",IF(A79="Cucharo","Clusia sp.",IF(A79="Chilco Blanco","Escallonia paniculata","xxxx")))))))))))))))))))))))</f>
        <v>Xylosma sp.</v>
      </c>
      <c r="C79" s="1" t="str">
        <f t="shared" ref="C79" si="14">IF(B79="Quercus humboltti","Fagaceae",IF(B79="Calliandra carbonaria","Fabaceae",IF(B79="Hedyosmum sp.","Cloranthaceae",IF(B79="Weinmannia sp.","Cunnioniaceae",IF(B79="Hyeronima macrocarpa","Euphorbiaceae",IF(B79="Heliocarpus popayanensis","Tiliaceae",IF(B79="Freziera canescens","Theaceae",IF(B79="Ocotea sp.","Lauraceae",IF(B79="Delostoma integrifolium","Bignoniaceae",IF(B79="Siparuna echinata","Monimiaceae",IF(B79="Brunellia Cf latifolia","Brunelliaceae",IF(B79="Hedyosmumsp.","Cloranthaceae",IF(B79="Senna spectabilis","Cesalpinaceae",IF(B79="Verbesina arborea","Asteraceae",IF(B79="Xylosma sp.","Flacourtiaceae",IF(B79="Clusia sp.","Clusiaceae",IF(B79="Escallonia paniculata","Escalloniaceae",IF(B79="Saurauia scabra","Actinidaceae",IF(B79="Vidburnum sp.","Adoxaceae",IF(B79="Persea coerulea","Lauraceae",IF(B79="Cedrelo sp.","Meliaceae","xxxx")))))))))))))))))))))</f>
        <v>Flacourtiaceae</v>
      </c>
      <c r="D79" s="1">
        <v>7</v>
      </c>
      <c r="F79" t="str">
        <f t="shared" si="10"/>
        <v>INSERT INTO ESPECIE (CODESP, GRUPOCOM, NOMCOMUN, NOMCIENTIFICO, FAMILIA, DIAMMINCORTE) VALUES (NEWID(), 'SV' , 'Cacho de venado' ,'Xylosma sp.' ,'Flacourtiaceae' ,7);</v>
      </c>
    </row>
    <row r="80" spans="1:6" x14ac:dyDescent="0.25">
      <c r="D80">
        <f>SUM(D1:D79)</f>
        <v>4484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J2" sqref="J2"/>
    </sheetView>
  </sheetViews>
  <sheetFormatPr baseColWidth="10" defaultRowHeight="15" x14ac:dyDescent="0.25"/>
  <cols>
    <col min="1" max="1" width="7.28515625" bestFit="1" customWidth="1"/>
    <col min="2" max="2" width="14.85546875" bestFit="1" customWidth="1"/>
    <col min="3" max="3" width="24.42578125" bestFit="1" customWidth="1"/>
    <col min="4" max="4" width="14.85546875" bestFit="1" customWidth="1"/>
    <col min="5" max="5" width="14.5703125" bestFit="1" customWidth="1"/>
  </cols>
  <sheetData>
    <row r="1" spans="1:10" x14ac:dyDescent="0.25">
      <c r="A1" t="s">
        <v>163</v>
      </c>
      <c r="B1" t="s">
        <v>221</v>
      </c>
      <c r="C1" t="s">
        <v>230</v>
      </c>
      <c r="D1" t="s">
        <v>222</v>
      </c>
      <c r="E1" t="s">
        <v>223</v>
      </c>
      <c r="F1" t="s">
        <v>224</v>
      </c>
      <c r="G1" t="s">
        <v>226</v>
      </c>
      <c r="H1" t="s">
        <v>227</v>
      </c>
      <c r="I1" t="s">
        <v>228</v>
      </c>
      <c r="J1" t="s">
        <v>238</v>
      </c>
    </row>
    <row r="2" spans="1:10" x14ac:dyDescent="0.25">
      <c r="A2" s="1">
        <v>1</v>
      </c>
      <c r="B2" t="s">
        <v>225</v>
      </c>
      <c r="C2">
        <v>400</v>
      </c>
      <c r="D2">
        <v>0</v>
      </c>
      <c r="E2">
        <v>1</v>
      </c>
      <c r="F2">
        <v>1</v>
      </c>
      <c r="H2" t="s">
        <v>231</v>
      </c>
      <c r="I2" t="s">
        <v>229</v>
      </c>
      <c r="J2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5" sqref="C5"/>
    </sheetView>
  </sheetViews>
  <sheetFormatPr baseColWidth="10" defaultRowHeight="15" x14ac:dyDescent="0.25"/>
  <cols>
    <col min="2" max="2" width="15" bestFit="1" customWidth="1"/>
  </cols>
  <sheetData>
    <row r="1" spans="1:3" x14ac:dyDescent="0.25">
      <c r="A1" t="s">
        <v>237</v>
      </c>
      <c r="B1" t="s">
        <v>235</v>
      </c>
      <c r="C1" t="s">
        <v>236</v>
      </c>
    </row>
    <row r="2" spans="1:3" x14ac:dyDescent="0.25">
      <c r="A2">
        <v>1</v>
      </c>
      <c r="B2" t="s">
        <v>233</v>
      </c>
      <c r="C2">
        <v>0.25</v>
      </c>
    </row>
    <row r="3" spans="1:3" x14ac:dyDescent="0.25">
      <c r="A3">
        <v>1</v>
      </c>
      <c r="B3" t="s">
        <v>232</v>
      </c>
      <c r="C3">
        <v>0.495</v>
      </c>
    </row>
    <row r="4" spans="1:3" x14ac:dyDescent="0.25">
      <c r="A4">
        <v>1</v>
      </c>
      <c r="B4" t="s">
        <v>234</v>
      </c>
      <c r="C4">
        <v>0.255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 DE CAMPO</vt:lpstr>
      <vt:lpstr>ESPECIES REPORTADAS</vt:lpstr>
      <vt:lpstr>INFORMACION DE BLOQUES</vt:lpstr>
      <vt:lpstr>INFORMACION DE ESTRATOS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Felipe Ardila F.</dc:creator>
  <cp:lastModifiedBy>OSCAR  D</cp:lastModifiedBy>
  <dcterms:created xsi:type="dcterms:W3CDTF">2013-11-04T21:17:03Z</dcterms:created>
  <dcterms:modified xsi:type="dcterms:W3CDTF">2014-02-23T03:48:42Z</dcterms:modified>
</cp:coreProperties>
</file>