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10"/>
  <workbookPr/>
  <xr:revisionPtr revIDLastSave="0" documentId="8_{A90B19B5-9B7E-4A11-9C63-398F83EDC49F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imulador" sheetId="1" r:id="rId1"/>
    <sheet name="apoio" sheetId="2" state="hidden" r:id="rId2"/>
  </sheets>
  <definedNames>
    <definedName name="aporte">simulador!$E$20:$E$20</definedName>
    <definedName name="patrimonio">simulador!$E$23:$E$23</definedName>
    <definedName name="qtd_anos">simulador!$E$21:$E$21</definedName>
    <definedName name="rendimento_carteira">simulador!$E$15:$E$15</definedName>
    <definedName name="salario">simulador!$E$14:$E$14</definedName>
    <definedName name="sugestao_investimento">simulador!$E$16:$E$16</definedName>
    <definedName name="taxa_mensal">simulador!$E$22:$E$22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5" i="1" l="1" a="1"/>
  <c r="D35" i="1"/>
  <c r="D39" i="1"/>
  <c r="D40" i="1"/>
  <c r="D41" i="1"/>
  <c r="D42" i="1"/>
  <c r="D43" i="1"/>
  <c r="D38" i="1"/>
  <c r="A18" i="2"/>
  <c r="A19" i="2"/>
  <c r="A20" i="2"/>
  <c r="A21" i="2"/>
  <c r="A22" i="2"/>
  <c r="A17" i="2"/>
  <c r="A11" i="2"/>
  <c r="A12" i="2"/>
  <c r="A13" i="2"/>
  <c r="A14" i="2"/>
  <c r="A15" i="2"/>
  <c r="A10" i="2"/>
  <c r="A4" i="2"/>
  <c r="A5" i="2"/>
  <c r="A6" i="2"/>
  <c r="A7" i="2"/>
  <c r="A8" i="2"/>
  <c r="A3" i="2"/>
  <c r="E23" i="1" a="1"/>
  <c r="E23" i="1"/>
  <c r="E24" i="1" s="1" a="1"/>
  <c r="E24" i="1" s="1"/>
  <c r="E16" i="1"/>
  <c r="D29" i="1"/>
  <c r="E29" i="1" s="1" a="1"/>
  <c r="E29" i="1" s="1"/>
  <c r="D30" i="1"/>
  <c r="E30" i="1" s="1" a="1"/>
  <c r="E30" i="1" s="1"/>
  <c r="D31" i="1"/>
  <c r="E31" i="1" s="1" a="1"/>
  <c r="E31" i="1" s="1"/>
  <c r="D28" i="1"/>
  <c r="E28" i="1" s="1" a="1"/>
  <c r="E28" i="1" s="1"/>
  <c r="E39" i="1" l="1"/>
  <c r="E40" i="1"/>
  <c r="E41" i="1"/>
  <c r="E42" i="1"/>
  <c r="E43" i="1"/>
  <c r="E38" i="1"/>
  <c r="E4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<sst xmlns="http://schemas.openxmlformats.org/spreadsheetml/2006/main" count="68" uniqueCount="33">
  <si>
    <t>CONFIGURAÇÕES</t>
  </si>
  <si>
    <t>Salário</t>
  </si>
  <si>
    <t>Rendimento da carteira</t>
  </si>
  <si>
    <t>Sugestão de investimento</t>
  </si>
  <si>
    <t>INVESTIMENTO MENSAL</t>
  </si>
  <si>
    <t>Investimento a cada mês</t>
  </si>
  <si>
    <t>Quantidade de anos</t>
  </si>
  <si>
    <t>Taxa de rendimento mensal</t>
  </si>
  <si>
    <t>Patrimônio acumulado</t>
  </si>
  <si>
    <t>Dividendos mensais</t>
  </si>
  <si>
    <t>CENÁRIOS</t>
  </si>
  <si>
    <t>Dividendo</t>
  </si>
  <si>
    <t>2 anos</t>
  </si>
  <si>
    <t>5 anos</t>
  </si>
  <si>
    <t>10 anos</t>
  </si>
  <si>
    <t>20 anos</t>
  </si>
  <si>
    <t>Perfil</t>
  </si>
  <si>
    <t>Moderado</t>
  </si>
  <si>
    <t>VALOR A SER INVESTIDO POR MÊS</t>
  </si>
  <si>
    <t>TIPO DE FII</t>
  </si>
  <si>
    <t>Percentual Sugerido</t>
  </si>
  <si>
    <t>Valores</t>
  </si>
  <si>
    <t>Papel</t>
  </si>
  <si>
    <t>Tijolo</t>
  </si>
  <si>
    <t>Híbrido</t>
  </si>
  <si>
    <t>FOFs</t>
  </si>
  <si>
    <t>Desenvolvimento</t>
  </si>
  <si>
    <t>Hotelarias</t>
  </si>
  <si>
    <t>CHAVE</t>
  </si>
  <si>
    <t>PERFIL</t>
  </si>
  <si>
    <t>%</t>
  </si>
  <si>
    <t>Conservador</t>
  </si>
  <si>
    <t>Agressivo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</si>
</sst>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164" formatCode="&quot;R$&quot;\ #,##0.00"/>
  </numFmts>
  <fonts count="10">
    <font>
      <sz val="11"/>
      <color theme="1"/>
      <name val="Aptos Narrow"/>
      <family val="2"/>
      <scheme val="minor"/>
    </font>
    <font>
      <b/>
      <sz val="20"/>
      <color rgb="FFFFFFFF"/>
      <name val="Aptos Narrow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Calibri"/>
      <scheme val="minor"/>
    </font>
    <font>
      <sz val="11"/>
      <color theme="0"/>
      <name val="Aptos Narrow"/>
      <family val="2"/>
      <scheme val="minor"/>
    </font>
    <font>
      <b/>
      <sz val="14"/>
      <color rgb="FFFFFFFF"/>
      <name val="Aptos Narrow"/>
      <scheme val="minor"/>
    </font>
    <font>
      <sz val="14"/>
      <color rgb="FF9C5700"/>
      <name val="Calibri"/>
      <scheme val="minor"/>
    </font>
    <font>
      <sz val="12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400"/>
        <bgColor indexed="64"/>
      </patternFill>
    </fill>
    <fill>
      <patternFill patternType="solid">
        <fgColor theme="0" tint="-0.34998626667073579"/>
        <bgColor indexed="64"/>
      </patternFill>
    </fill>
  </fills>
  <borders count="26">
    <border>
      <left/>
      <right/>
      <top/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 tint="0.499984740745262"/>
      </left>
      <right style="medium">
        <color theme="1" tint="0.499984740745262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 style="medium">
        <color theme="1" tint="0.499984740745262"/>
      </right>
      <top/>
      <bottom/>
      <diagonal/>
    </border>
    <border>
      <left style="medium">
        <color theme="1" tint="0.499984740745262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 tint="0.499984740745262"/>
      </right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 tint="0.499984740745262"/>
      </left>
      <right/>
      <top/>
      <bottom style="medium">
        <color theme="1"/>
      </bottom>
      <diagonal/>
    </border>
    <border>
      <left/>
      <right style="medium">
        <color theme="1"/>
      </right>
      <top style="medium">
        <color theme="0"/>
      </top>
      <bottom/>
      <diagonal/>
    </border>
    <border>
      <left/>
      <right style="medium">
        <color theme="1"/>
      </right>
      <top style="medium">
        <color theme="0"/>
      </top>
      <bottom style="medium">
        <color theme="0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</borders>
  <cellStyleXfs count="2">
    <xf numFmtId="0" fontId="0" fillId="0" borderId="0"/>
    <xf numFmtId="0" fontId="5" fillId="4" borderId="0" applyNumberFormat="0" applyBorder="0" applyAlignment="0" applyProtection="0"/>
  </cellStyleXfs>
  <cellXfs count="53">
    <xf numFmtId="0" fontId="0" fillId="0" borderId="0" xfId="0"/>
    <xf numFmtId="0" fontId="1" fillId="3" borderId="0" xfId="0" applyFont="1" applyFill="1" applyAlignment="1"/>
    <xf numFmtId="0" fontId="6" fillId="0" borderId="0" xfId="0" applyFont="1"/>
    <xf numFmtId="0" fontId="1" fillId="3" borderId="0" xfId="0" applyFont="1" applyFill="1" applyBorder="1" applyAlignment="1"/>
    <xf numFmtId="8" fontId="0" fillId="5" borderId="2" xfId="0" applyNumberFormat="1" applyFill="1" applyBorder="1"/>
    <xf numFmtId="0" fontId="0" fillId="0" borderId="3" xfId="0" applyBorder="1"/>
    <xf numFmtId="0" fontId="7" fillId="2" borderId="5" xfId="0" applyFont="1" applyFill="1" applyBorder="1" applyAlignment="1">
      <alignment horizontal="center" vertical="center"/>
    </xf>
    <xf numFmtId="8" fontId="0" fillId="5" borderId="9" xfId="0" applyNumberFormat="1" applyFill="1" applyBorder="1"/>
    <xf numFmtId="8" fontId="0" fillId="5" borderId="11" xfId="0" applyNumberFormat="1" applyFill="1" applyBorder="1"/>
    <xf numFmtId="8" fontId="0" fillId="5" borderId="12" xfId="0" applyNumberFormat="1" applyFill="1" applyBorder="1"/>
    <xf numFmtId="164" fontId="0" fillId="3" borderId="13" xfId="0" applyNumberFormat="1" applyFill="1" applyBorder="1"/>
    <xf numFmtId="10" fontId="0" fillId="3" borderId="14" xfId="0" applyNumberFormat="1" applyFill="1" applyBorder="1"/>
    <xf numFmtId="0" fontId="0" fillId="0" borderId="20" xfId="0" applyBorder="1" applyAlignment="1">
      <alignment horizontal="center"/>
    </xf>
    <xf numFmtId="10" fontId="0" fillId="0" borderId="20" xfId="0" applyNumberFormat="1" applyBorder="1" applyAlignment="1">
      <alignment horizontal="center"/>
    </xf>
    <xf numFmtId="164" fontId="4" fillId="5" borderId="20" xfId="0" applyNumberFormat="1" applyFont="1" applyFill="1" applyBorder="1" applyAlignment="1">
      <alignment horizontal="center"/>
    </xf>
    <xf numFmtId="164" fontId="4" fillId="5" borderId="21" xfId="0" applyNumberFormat="1" applyFont="1" applyFill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0" fontId="2" fillId="5" borderId="8" xfId="0" applyFont="1" applyFill="1" applyBorder="1" applyAlignment="1">
      <alignment horizontal="left" indent="3"/>
    </xf>
    <xf numFmtId="0" fontId="2" fillId="5" borderId="10" xfId="0" applyFont="1" applyFill="1" applyBorder="1" applyAlignment="1">
      <alignment horizontal="left" indent="3"/>
    </xf>
    <xf numFmtId="164" fontId="0" fillId="5" borderId="15" xfId="0" applyNumberFormat="1" applyFill="1" applyBorder="1"/>
    <xf numFmtId="0" fontId="5" fillId="4" borderId="0" xfId="1"/>
    <xf numFmtId="0" fontId="8" fillId="4" borderId="0" xfId="1" applyFont="1" applyAlignment="1">
      <alignment horizontal="center"/>
    </xf>
    <xf numFmtId="0" fontId="8" fillId="4" borderId="0" xfId="1" applyFont="1" applyAlignment="1">
      <alignment horizontal="left"/>
    </xf>
    <xf numFmtId="0" fontId="2" fillId="5" borderId="0" xfId="0" applyFont="1" applyFill="1"/>
    <xf numFmtId="164" fontId="2" fillId="5" borderId="0" xfId="0" applyNumberFormat="1" applyFont="1" applyFill="1" applyAlignment="1">
      <alignment horizontal="center"/>
    </xf>
    <xf numFmtId="0" fontId="9" fillId="0" borderId="0" xfId="0" applyFont="1" applyAlignment="1">
      <alignment horizontal="center"/>
    </xf>
    <xf numFmtId="9" fontId="9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left" indent="3"/>
    </xf>
    <xf numFmtId="0" fontId="2" fillId="0" borderId="19" xfId="0" applyFont="1" applyBorder="1" applyAlignment="1">
      <alignment horizontal="left" indent="3"/>
    </xf>
    <xf numFmtId="0" fontId="3" fillId="5" borderId="1" xfId="0" applyFont="1" applyFill="1" applyBorder="1" applyAlignment="1">
      <alignment horizontal="left" indent="3"/>
    </xf>
    <xf numFmtId="0" fontId="3" fillId="5" borderId="19" xfId="0" applyFont="1" applyFill="1" applyBorder="1" applyAlignment="1">
      <alignment horizontal="left" indent="3"/>
    </xf>
    <xf numFmtId="0" fontId="3" fillId="5" borderId="24" xfId="0" applyFont="1" applyFill="1" applyBorder="1" applyAlignment="1">
      <alignment horizontal="left" indent="3"/>
    </xf>
    <xf numFmtId="0" fontId="3" fillId="5" borderId="25" xfId="0" applyFont="1" applyFill="1" applyBorder="1" applyAlignment="1">
      <alignment horizontal="left" indent="3"/>
    </xf>
    <xf numFmtId="0" fontId="1" fillId="2" borderId="4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6" borderId="4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left" indent="3"/>
    </xf>
    <xf numFmtId="0" fontId="2" fillId="5" borderId="0" xfId="0" applyFont="1" applyFill="1" applyBorder="1" applyAlignment="1">
      <alignment horizontal="left" indent="3"/>
    </xf>
    <xf numFmtId="0" fontId="2" fillId="5" borderId="6" xfId="0" applyFont="1" applyFill="1" applyBorder="1" applyAlignment="1">
      <alignment horizontal="left" wrapText="1" indent="3"/>
    </xf>
    <xf numFmtId="0" fontId="2" fillId="5" borderId="0" xfId="0" applyFont="1" applyFill="1" applyBorder="1" applyAlignment="1">
      <alignment horizontal="left" wrapText="1" indent="3"/>
    </xf>
    <xf numFmtId="0" fontId="2" fillId="5" borderId="16" xfId="0" applyFont="1" applyFill="1" applyBorder="1" applyAlignment="1">
      <alignment horizontal="left" indent="3"/>
    </xf>
    <xf numFmtId="0" fontId="2" fillId="5" borderId="17" xfId="0" applyFont="1" applyFill="1" applyBorder="1" applyAlignment="1">
      <alignment horizontal="left" indent="3"/>
    </xf>
    <xf numFmtId="0" fontId="1" fillId="2" borderId="22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64" fontId="0" fillId="5" borderId="0" xfId="0" applyNumberFormat="1" applyFill="1"/>
    <xf numFmtId="0" fontId="3" fillId="7" borderId="0" xfId="0" applyFont="1" applyFill="1" applyAlignment="1">
      <alignment horizontal="center"/>
    </xf>
    <xf numFmtId="0" fontId="0" fillId="7" borderId="0" xfId="0" applyFill="1"/>
    <xf numFmtId="164" fontId="0" fillId="7" borderId="0" xfId="0" applyNumberFormat="1" applyFill="1"/>
  </cellXfs>
  <cellStyles count="2">
    <cellStyle name="Neutro" xfId="1" builtinId="28"/>
    <cellStyle name="Normal" xfId="0" builtinId="0"/>
  </cellStyles>
  <dxfs count="0"/>
  <tableStyles count="0" defaultTableStyle="TableStyleMedium2" defaultPivotStyle="PivotStyleMedium9"/>
  <colors>
    <mruColors>
      <color rgb="FFFFC400"/>
      <color rgb="FFF5E90C"/>
      <color rgb="FFF0E6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0</xdr:row>
      <xdr:rowOff>161925</xdr:rowOff>
    </xdr:from>
    <xdr:to>
      <xdr:col>5</xdr:col>
      <xdr:colOff>0</xdr:colOff>
      <xdr:row>10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1E1A3A-58A7-9543-80EA-56CA18F53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2555" t="34942" r="2552" b="35590"/>
        <a:stretch>
          <a:fillRect/>
        </a:stretch>
      </xdr:blipFill>
      <xdr:spPr>
        <a:xfrm>
          <a:off x="1209675" y="161925"/>
          <a:ext cx="8334375" cy="192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2:J44"/>
  <sheetViews>
    <sheetView showGridLines="0" showRowColHeaders="0" tabSelected="1" workbookViewId="0">
      <selection activeCell="E35" sqref="E35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ColWidth="0" defaultRowHeight="15"/>
  <cols>
    <col min="1" max="2" width="9.140625" customWidth="1"/>
    <col min="3" max="3" width="39.5703125" bestFit="1" customWidth="1"/>
    <col min="4" max="4" width="70.28515625" customWidth="1"/>
    <col min="5" max="5" width="15" bestFit="1" customWidth="1"/>
    <col min="6" max="6" width="9.140625" customWidth="1"/>
    <col min="7" max="7" width="23.28515625" customWidth="1"/>
    <col min="8" max="8" width="22.7109375" customWidth="1"/>
    <col min="9" max="9" width="12.140625" customWidth="1"/>
  </cols>
  <sheetData>
    <row r="12" spans="3:5" ht="20.25" customHeight="1"/>
    <row r="13" spans="3:5" ht="20.25" customHeight="1">
      <c r="C13" s="35" t="s">
        <v>0</v>
      </c>
      <c r="D13" s="36"/>
      <c r="E13" s="37"/>
    </row>
    <row r="14" spans="3:5" ht="20.25" customHeight="1">
      <c r="C14" s="38" t="s">
        <v>1</v>
      </c>
      <c r="D14" s="39"/>
      <c r="E14" s="10">
        <v>4200</v>
      </c>
    </row>
    <row r="15" spans="3:5" ht="20.25" customHeight="1">
      <c r="C15" s="40" t="s">
        <v>2</v>
      </c>
      <c r="D15" s="41"/>
      <c r="E15" s="11">
        <v>8.8999999999999999E-3</v>
      </c>
    </row>
    <row r="16" spans="3:5" ht="20.25" customHeight="1">
      <c r="C16" s="42" t="s">
        <v>3</v>
      </c>
      <c r="D16" s="43"/>
      <c r="E16" s="19">
        <f>E14*30%</f>
        <v>1260</v>
      </c>
    </row>
    <row r="17" spans="2:10" ht="20.25" customHeight="1"/>
    <row r="18" spans="2:10" ht="20.25" customHeight="1"/>
    <row r="19" spans="2:10" ht="26.25">
      <c r="B19" s="1"/>
      <c r="C19" s="44" t="s">
        <v>4</v>
      </c>
      <c r="D19" s="45"/>
      <c r="E19" s="46"/>
    </row>
    <row r="20" spans="2:10" ht="18.75">
      <c r="C20" s="27" t="s">
        <v>5</v>
      </c>
      <c r="D20" s="28"/>
      <c r="E20" s="16">
        <v>800</v>
      </c>
    </row>
    <row r="21" spans="2:10" ht="16.5" customHeight="1">
      <c r="C21" s="27" t="s">
        <v>6</v>
      </c>
      <c r="D21" s="28"/>
      <c r="E21" s="12">
        <v>8</v>
      </c>
    </row>
    <row r="22" spans="2:10" ht="18.75">
      <c r="C22" s="27" t="s">
        <v>7</v>
      </c>
      <c r="D22" s="28"/>
      <c r="E22" s="13">
        <v>1.0789999999999999E-2</v>
      </c>
      <c r="J22" s="5"/>
    </row>
    <row r="23" spans="2:10" ht="18.75">
      <c r="C23" s="29" t="s">
        <v>8</v>
      </c>
      <c r="D23" s="30"/>
      <c r="E23" s="14" cm="1">
        <f t="array" ref="E23">FV(taxa_mensal,qtd_anos*12,aporte*-1)</f>
        <v>133596.47965058504</v>
      </c>
    </row>
    <row r="24" spans="2:10" ht="18.75">
      <c r="C24" s="31" t="s">
        <v>9</v>
      </c>
      <c r="D24" s="32"/>
      <c r="E24" s="15" cm="1">
        <f t="array" ref="E24">patrimonio*rendimento_carteira</f>
        <v>1189.0086688902068</v>
      </c>
    </row>
    <row r="27" spans="2:10" ht="26.25">
      <c r="C27" s="33" t="s">
        <v>10</v>
      </c>
      <c r="D27" s="34"/>
      <c r="E27" s="6" t="s">
        <v>11</v>
      </c>
      <c r="F27" s="3"/>
    </row>
    <row r="28" spans="2:10" ht="18.75">
      <c r="B28" s="2">
        <v>2</v>
      </c>
      <c r="C28" s="17" t="s">
        <v>12</v>
      </c>
      <c r="D28" s="4">
        <f>FV($E$22,$B28*12,$E$20*-1)</f>
        <v>21782.101838116174</v>
      </c>
      <c r="E28" s="7" cm="1">
        <f t="array" ref="E28">D28*rendimento_carteira</f>
        <v>193.86070635923394</v>
      </c>
    </row>
    <row r="29" spans="2:10" ht="18.75">
      <c r="B29" s="2">
        <v>5</v>
      </c>
      <c r="C29" s="17" t="s">
        <v>13</v>
      </c>
      <c r="D29" s="4">
        <f>FV($E$22,$B29*12,$E$20*-1)</f>
        <v>67021.531198790108</v>
      </c>
      <c r="E29" s="7" cm="1">
        <f t="array" ref="E29">D29*rendimento_carteira</f>
        <v>596.491627669232</v>
      </c>
    </row>
    <row r="30" spans="2:10" ht="18.75">
      <c r="B30" s="2">
        <v>10</v>
      </c>
      <c r="C30" s="17" t="s">
        <v>14</v>
      </c>
      <c r="D30" s="4">
        <f>FV($E$22,$B30*12,$E$20*-1)</f>
        <v>194627.37002413775</v>
      </c>
      <c r="E30" s="7" cm="1">
        <f t="array" ref="E30">D30*rendimento_carteira</f>
        <v>1732.183593214826</v>
      </c>
    </row>
    <row r="31" spans="2:10" ht="18.75">
      <c r="B31" s="2">
        <v>20</v>
      </c>
      <c r="C31" s="18" t="s">
        <v>15</v>
      </c>
      <c r="D31" s="9">
        <f>FV($E$22,$B31*12,$E$20*-1)</f>
        <v>900158.72007766447</v>
      </c>
      <c r="E31" s="8" cm="1">
        <f t="array" ref="E31">D31*rendimento_carteira</f>
        <v>8011.4126086912138</v>
      </c>
    </row>
    <row r="34" spans="3:5" ht="18.75">
      <c r="C34" s="22" t="s">
        <v>16</v>
      </c>
      <c r="D34" s="21" t="s">
        <v>17</v>
      </c>
      <c r="E34" s="20"/>
    </row>
    <row r="35" spans="3:5" ht="18.75">
      <c r="C35" s="23" t="s">
        <v>18</v>
      </c>
      <c r="D35" s="24" cm="1">
        <f t="array" ref="D35">aporte</f>
        <v>800</v>
      </c>
      <c r="E35" s="23"/>
    </row>
    <row r="37" spans="3:5" ht="18.75">
      <c r="C37" s="50" t="s">
        <v>19</v>
      </c>
      <c r="D37" s="50" t="s">
        <v>20</v>
      </c>
      <c r="E37" s="50" t="s">
        <v>21</v>
      </c>
    </row>
    <row r="38" spans="3:5" ht="15.75">
      <c r="C38" s="25" t="s">
        <v>22</v>
      </c>
      <c r="D38" s="26">
        <f>VLOOKUP($D$34&amp;"-"&amp;C38,apoio!$A:$D,4,FALSE)</f>
        <v>0.32</v>
      </c>
      <c r="E38" s="49">
        <f>D38*$D$35</f>
        <v>256</v>
      </c>
    </row>
    <row r="39" spans="3:5" ht="15.75">
      <c r="C39" s="25" t="s">
        <v>23</v>
      </c>
      <c r="D39" s="26">
        <f>VLOOKUP($D$34&amp;"-"&amp;C39,apoio!$A:$D,4,FALSE)</f>
        <v>0.35</v>
      </c>
      <c r="E39" s="49">
        <f t="shared" ref="E39:E43" si="0">D39*$D$35</f>
        <v>280</v>
      </c>
    </row>
    <row r="40" spans="3:5" ht="15.75">
      <c r="C40" s="25" t="s">
        <v>24</v>
      </c>
      <c r="D40" s="26">
        <f>VLOOKUP($D$34&amp;"-"&amp;C40,apoio!$A:$D,4,FALSE)</f>
        <v>0.08</v>
      </c>
      <c r="E40" s="49">
        <f t="shared" si="0"/>
        <v>64</v>
      </c>
    </row>
    <row r="41" spans="3:5" ht="15.75">
      <c r="C41" s="25" t="s">
        <v>25</v>
      </c>
      <c r="D41" s="26">
        <f>VLOOKUP($D$34&amp;"-"&amp;C41,apoio!$A:$D,4,FALSE)</f>
        <v>0.05</v>
      </c>
      <c r="E41" s="49">
        <f t="shared" si="0"/>
        <v>40</v>
      </c>
    </row>
    <row r="42" spans="3:5" ht="15.75">
      <c r="C42" s="25" t="s">
        <v>26</v>
      </c>
      <c r="D42" s="26">
        <f>VLOOKUP($D$34&amp;"-"&amp;C42,apoio!$A:$D,4,FALSE)</f>
        <v>0.1</v>
      </c>
      <c r="E42" s="49">
        <f t="shared" si="0"/>
        <v>80</v>
      </c>
    </row>
    <row r="43" spans="3:5" ht="15.75">
      <c r="C43" s="25" t="s">
        <v>27</v>
      </c>
      <c r="D43" s="26">
        <f>VLOOKUP($D$34&amp;"-"&amp;C43,apoio!$A:$D,4,FALSE)</f>
        <v>0.1</v>
      </c>
      <c r="E43" s="49">
        <f t="shared" si="0"/>
        <v>80</v>
      </c>
    </row>
    <row r="44" spans="3:5">
      <c r="C44" s="51"/>
      <c r="D44" s="51"/>
      <c r="E44" s="52">
        <f>SUM(E38:E43)</f>
        <v>800</v>
      </c>
    </row>
  </sheetData>
  <mergeCells count="11">
    <mergeCell ref="C27:D27"/>
    <mergeCell ref="C13:E13"/>
    <mergeCell ref="C14:D14"/>
    <mergeCell ref="C15:D15"/>
    <mergeCell ref="C16:D16"/>
    <mergeCell ref="C19:E19"/>
    <mergeCell ref="C20:D20"/>
    <mergeCell ref="C21:D21"/>
    <mergeCell ref="C22:D22"/>
    <mergeCell ref="C23:D23"/>
    <mergeCell ref="C24:D24"/>
  </mergeCells>
  <dataValidations count="1">
    <dataValidation type="list" allowBlank="1" showInputMessage="1" showErrorMessage="1" sqref="D34" xr:uid="{F8717606-9AFC-4B1C-8E6C-938ECE9BDD22}">
      <formula1>"Conservador,Moderado,Agressivo"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2E187-27B9-4E8A-A722-17F1A5BA5D8B}">
  <dimension ref="A2:D22"/>
  <sheetViews>
    <sheetView workbookViewId="0">
      <selection activeCell="D13" sqref="D13"/>
    </sheetView>
  </sheetViews>
  <sheetFormatPr defaultRowHeight="15"/>
  <cols>
    <col min="1" max="1" width="25" bestFit="1" customWidth="1"/>
    <col min="2" max="2" width="11.85546875" bestFit="1" customWidth="1"/>
    <col min="3" max="3" width="15.7109375" bestFit="1" customWidth="1"/>
  </cols>
  <sheetData>
    <row r="2" spans="1:4">
      <c r="A2" t="s">
        <v>28</v>
      </c>
      <c r="B2" t="s">
        <v>29</v>
      </c>
      <c r="C2" s="47" t="s">
        <v>19</v>
      </c>
      <c r="D2" s="47" t="s">
        <v>30</v>
      </c>
    </row>
    <row r="3" spans="1:4">
      <c r="A3" t="str">
        <f>$B$3&amp;"-"&amp;C3</f>
        <v>Conservador-Papel</v>
      </c>
      <c r="B3" t="s">
        <v>31</v>
      </c>
      <c r="C3" s="47" t="s">
        <v>22</v>
      </c>
      <c r="D3" s="48">
        <v>0.3</v>
      </c>
    </row>
    <row r="4" spans="1:4">
      <c r="A4" t="str">
        <f t="shared" ref="A4:A8" si="0">$B$3&amp;"-"&amp;C4</f>
        <v>Conservador-Tijolo</v>
      </c>
      <c r="B4" t="s">
        <v>31</v>
      </c>
      <c r="C4" s="47" t="s">
        <v>23</v>
      </c>
      <c r="D4" s="48">
        <v>0.5</v>
      </c>
    </row>
    <row r="5" spans="1:4">
      <c r="A5" t="str">
        <f t="shared" si="0"/>
        <v>Conservador-Híbrido</v>
      </c>
      <c r="B5" t="s">
        <v>31</v>
      </c>
      <c r="C5" s="47" t="s">
        <v>24</v>
      </c>
      <c r="D5" s="48">
        <v>0.1</v>
      </c>
    </row>
    <row r="6" spans="1:4">
      <c r="A6" t="str">
        <f t="shared" si="0"/>
        <v>Conservador-FOFs</v>
      </c>
      <c r="B6" t="s">
        <v>31</v>
      </c>
      <c r="C6" s="47" t="s">
        <v>25</v>
      </c>
      <c r="D6" s="48">
        <v>0.1</v>
      </c>
    </row>
    <row r="7" spans="1:4">
      <c r="A7" t="str">
        <f t="shared" si="0"/>
        <v>Conservador-Desenvolvimento</v>
      </c>
      <c r="B7" t="s">
        <v>31</v>
      </c>
      <c r="C7" s="47" t="s">
        <v>26</v>
      </c>
      <c r="D7" s="48">
        <v>0</v>
      </c>
    </row>
    <row r="8" spans="1:4">
      <c r="A8" t="str">
        <f t="shared" si="0"/>
        <v>Conservador-Hotelarias</v>
      </c>
      <c r="B8" t="s">
        <v>31</v>
      </c>
      <c r="C8" s="47" t="s">
        <v>27</v>
      </c>
      <c r="D8" s="48">
        <v>0</v>
      </c>
    </row>
    <row r="10" spans="1:4">
      <c r="A10" t="str">
        <f>$B$10&amp;"-"&amp;C10</f>
        <v>Moderado-Papel</v>
      </c>
      <c r="B10" t="s">
        <v>17</v>
      </c>
      <c r="C10" s="47" t="s">
        <v>22</v>
      </c>
      <c r="D10" s="48">
        <v>0.32</v>
      </c>
    </row>
    <row r="11" spans="1:4">
      <c r="A11" t="str">
        <f t="shared" ref="A11:A15" si="1">$B$10&amp;"-"&amp;C11</f>
        <v>Moderado-Tijolo</v>
      </c>
      <c r="B11" t="s">
        <v>17</v>
      </c>
      <c r="C11" s="47" t="s">
        <v>23</v>
      </c>
      <c r="D11" s="48">
        <v>0.35</v>
      </c>
    </row>
    <row r="12" spans="1:4">
      <c r="A12" t="str">
        <f t="shared" si="1"/>
        <v>Moderado-Híbrido</v>
      </c>
      <c r="B12" t="s">
        <v>17</v>
      </c>
      <c r="C12" s="47" t="s">
        <v>24</v>
      </c>
      <c r="D12" s="48">
        <v>0.08</v>
      </c>
    </row>
    <row r="13" spans="1:4">
      <c r="A13" t="str">
        <f t="shared" si="1"/>
        <v>Moderado-FOFs</v>
      </c>
      <c r="B13" t="s">
        <v>17</v>
      </c>
      <c r="C13" s="47" t="s">
        <v>25</v>
      </c>
      <c r="D13" s="48">
        <v>0.05</v>
      </c>
    </row>
    <row r="14" spans="1:4">
      <c r="A14" t="str">
        <f t="shared" si="1"/>
        <v>Moderado-Desenvolvimento</v>
      </c>
      <c r="B14" t="s">
        <v>17</v>
      </c>
      <c r="C14" s="47" t="s">
        <v>26</v>
      </c>
      <c r="D14" s="48">
        <v>0.1</v>
      </c>
    </row>
    <row r="15" spans="1:4">
      <c r="A15" t="str">
        <f t="shared" si="1"/>
        <v>Moderado-Hotelarias</v>
      </c>
      <c r="B15" t="s">
        <v>17</v>
      </c>
      <c r="C15" s="47" t="s">
        <v>27</v>
      </c>
      <c r="D15" s="48">
        <v>0.1</v>
      </c>
    </row>
    <row r="16" spans="1:4">
      <c r="D16" s="47"/>
    </row>
    <row r="17" spans="1:4">
      <c r="A17" t="str">
        <f>$B$17&amp;"-"&amp;C17</f>
        <v>Agressivo-Papel</v>
      </c>
      <c r="B17" t="s">
        <v>32</v>
      </c>
      <c r="C17" s="47" t="s">
        <v>22</v>
      </c>
      <c r="D17" s="48">
        <v>0.5</v>
      </c>
    </row>
    <row r="18" spans="1:4">
      <c r="A18" t="str">
        <f t="shared" ref="A18:A22" si="2">$B$17&amp;"-"&amp;C18</f>
        <v>Agressivo-Tijolo</v>
      </c>
      <c r="B18" t="s">
        <v>32</v>
      </c>
      <c r="C18" s="47" t="s">
        <v>23</v>
      </c>
      <c r="D18" s="48">
        <v>0.1</v>
      </c>
    </row>
    <row r="19" spans="1:4">
      <c r="A19" t="str">
        <f t="shared" si="2"/>
        <v>Agressivo-Híbrido</v>
      </c>
      <c r="B19" t="s">
        <v>32</v>
      </c>
      <c r="C19" s="47" t="s">
        <v>24</v>
      </c>
      <c r="D19" s="48">
        <v>0.05</v>
      </c>
    </row>
    <row r="20" spans="1:4">
      <c r="A20" t="str">
        <f t="shared" si="2"/>
        <v>Agressivo-FOFs</v>
      </c>
      <c r="B20" t="s">
        <v>32</v>
      </c>
      <c r="C20" s="47" t="s">
        <v>25</v>
      </c>
      <c r="D20" s="48">
        <v>0.05</v>
      </c>
    </row>
    <row r="21" spans="1:4">
      <c r="A21" t="str">
        <f t="shared" si="2"/>
        <v>Agressivo-Desenvolvimento</v>
      </c>
      <c r="B21" t="s">
        <v>32</v>
      </c>
      <c r="C21" s="47" t="s">
        <v>26</v>
      </c>
      <c r="D21" s="48">
        <v>0.2</v>
      </c>
    </row>
    <row r="22" spans="1:4">
      <c r="A22" t="str">
        <f t="shared" si="2"/>
        <v>Agressivo-Hotelarias</v>
      </c>
      <c r="B22" t="s">
        <v>32</v>
      </c>
      <c r="C22" s="47" t="s">
        <v>27</v>
      </c>
      <c r="D22" s="48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2025-06-10T11:23:24Z</dcterms:created>
  <dcterms:modified xsi:type="dcterms:W3CDTF">2025-06-13T18:46:35Z</dcterms:modified>
  <cp:category/>
  <cp:contentStatus/>
</cp:coreProperties>
</file>