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tables/table7.xml" ContentType="application/vnd.openxmlformats-officedocument.spreadsheetml.table+xml"/>
  <Override PartName="/xl/tables/table8.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tables/table21.xml" ContentType="application/vnd.openxmlformats-officedocument.spreadsheetml.table+xml"/>
  <Override PartName="/xl/tables/table22.xml" ContentType="application/vnd.openxmlformats-officedocument.spreadsheetml.table+xml"/>
  <Override PartName="/xl/comments6.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02"/>
  <workbookPr hidePivotFieldList="1"/>
  <mc:AlternateContent xmlns:mc="http://schemas.openxmlformats.org/markup-compatibility/2006">
    <mc:Choice Requires="x15">
      <x15ac:absPath xmlns:x15ac="http://schemas.microsoft.com/office/spreadsheetml/2010/11/ac" url="C:\Users\Paula Andrea Páez\Documents\ENCC2\SGC\1. Procesos Estratégicos\1. Dirección Estratégica\3. Registros\"/>
    </mc:Choice>
  </mc:AlternateContent>
  <xr:revisionPtr revIDLastSave="0" documentId="13_ncr:1_{2AA6629F-9809-45BD-B2AE-5E58F447363A}" xr6:coauthVersionLast="47" xr6:coauthVersionMax="47" xr10:uidLastSave="{00000000-0000-0000-0000-000000000000}"/>
  <bookViews>
    <workbookView xWindow="-108" yWindow="-108" windowWidth="23256" windowHeight="12456" tabRatio="477" firstSheet="3" activeTab="3" xr2:uid="{00000000-000D-0000-FFFF-FFFF00000000}"/>
  </bookViews>
  <sheets>
    <sheet name="Mapa de Riesgos" sheetId="1" r:id="rId1"/>
    <sheet name="Parámetros" sheetId="8" state="hidden" r:id="rId2"/>
    <sheet name="Valoración_de_controles" sheetId="2" state="hidden" r:id="rId3"/>
    <sheet name="Controles" sheetId="10" r:id="rId4"/>
    <sheet name="Mapa de oportunidades" sheetId="12" r:id="rId5"/>
    <sheet name="Matrices_de_calificación" sheetId="4" r:id="rId6"/>
    <sheet name="Nivel_Prob._Impacto" sheetId="11" r:id="rId7"/>
    <sheet name="Referencias" sheetId="7" state="hidden" r:id="rId8"/>
    <sheet name="Glosario" sheetId="6" state="hidden" r:id="rId9"/>
    <sheet name="Listas" sheetId="5" state="hidden" r:id="rId10"/>
  </sheets>
  <externalReferences>
    <externalReference r:id="rId11"/>
    <externalReference r:id="rId12"/>
    <externalReference r:id="rId13"/>
  </externalReferences>
  <definedNames>
    <definedName name="_xlnm._FilterDatabase" localSheetId="3" hidden="1">Controles!$A$1:$X$144</definedName>
    <definedName name="_xlnm._FilterDatabase" localSheetId="8" hidden="1">Glosario!$A$6:$J$29</definedName>
    <definedName name="_xlnm._FilterDatabase" localSheetId="4" hidden="1">'Mapa de oportunidades'!$AD$7:$AG$28</definedName>
    <definedName name="_xlnm._FilterDatabase" localSheetId="0" hidden="1">'Mapa de Riesgos'!$A$8:$AF$46</definedName>
    <definedName name="_xlnm._FilterDatabase" localSheetId="5" hidden="1">Matrices_de_calificación!$E$91:$M$127</definedName>
    <definedName name="_xlnm._FilterDatabase" localSheetId="1" hidden="1">Parámetros!$A$1:$D$26</definedName>
    <definedName name="_xlnm._FilterDatabase" localSheetId="7" hidden="1">Referencias!$A$6:$F$6</definedName>
    <definedName name="amenaza">Glosario!$B$9</definedName>
    <definedName name="analisis_entorno">Glosario!$B$7</definedName>
    <definedName name="analisis_interno">Glosario!$B$8</definedName>
    <definedName name="Categorias_riesgos">[1]varios!$A$2:$A$6</definedName>
    <definedName name="correcion" localSheetId="4">'Mapa de oportunidades'!$V$8:$V$12</definedName>
    <definedName name="correcion">Listas!$D$2:$D$6</definedName>
    <definedName name="dependencias" localSheetId="4">'Mapa de oportunidades'!$AF$8:$AF$15</definedName>
    <definedName name="dependencias">Listas!$AD$1:$AD$21</definedName>
    <definedName name="EstadoDoc">'[2]Estado de Dtos'!$C$2:$C$8</definedName>
    <definedName name="estados">'[2]Estado de Dtos'!$C$2:$C$8</definedName>
    <definedName name="éxito" localSheetId="4">'Mapa de oportunidades'!$Z$8:$Z$13</definedName>
    <definedName name="éxito">Listas!$G$2:$G$7</definedName>
    <definedName name="FRECUENCIA">[1]varios!$E$2:$E$6</definedName>
    <definedName name="IMPACTO">[1]varios!$H$2:$H$6</definedName>
    <definedName name="ocurrencias" localSheetId="4">'Mapa de oportunidades'!$T$8:$T$12</definedName>
    <definedName name="ocurrencias">Listas!$B$2:$B$6</definedName>
    <definedName name="potencia" localSheetId="4">'Mapa de oportunidades'!$U$8:$U$12</definedName>
    <definedName name="potencia">Listas!$C$2:$C$6</definedName>
    <definedName name="potencial" localSheetId="4">'Mapa de oportunidades'!$U$8:$U$12</definedName>
    <definedName name="potencial">Listas!$C$2:$C$6</definedName>
    <definedName name="Probabilidad" localSheetId="4">'Mapa de oportunidades'!$S$8:$S$12</definedName>
    <definedName name="Probabilidad">Listas!$A$2:$A$6</definedName>
    <definedName name="Proceso">'[2]Estado de Dtos'!$B$2:$B$17</definedName>
    <definedName name="procesos" localSheetId="8">[3]Parámetros!$A$2:$A$18</definedName>
    <definedName name="Procesos" localSheetId="4">'Mapa de oportunidades'!$AD$8:$AD$19</definedName>
    <definedName name="Procesos">Listas!$K$2:$K$19</definedName>
    <definedName name="Process" localSheetId="4">OFFSET(#REF!,0,0,COUNTA(#REF!)-1,1)</definedName>
    <definedName name="Process">OFFSET(#REF!,0,0,COUNTA(#REF!)-1,1)</definedName>
    <definedName name="reputacion" localSheetId="4">'Mapa de oportunidades'!$W$8:$W$12</definedName>
    <definedName name="reputacion">Listas!$E$2:$E$6</definedName>
    <definedName name="reputation" localSheetId="4">#REF!</definedName>
    <definedName name="reputation">#REF!</definedName>
    <definedName name="Secretarias">[3]Parámetros!$B$2:$B$18</definedName>
    <definedName name="Success" localSheetId="4">#REF!</definedName>
    <definedName name="Success">#REF!</definedName>
    <definedName name="_xlnm.Print_Titles" localSheetId="0">'Mapa de Riesgos'!$1:$8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1" i="1" l="1"/>
  <c r="K21" i="1"/>
  <c r="L21" i="1"/>
  <c r="M21" i="1" s="1"/>
  <c r="Q19" i="1"/>
  <c r="T19" i="1" s="1"/>
  <c r="U19" i="1" s="1"/>
  <c r="K19" i="1"/>
  <c r="L19" i="1"/>
  <c r="M19" i="1"/>
  <c r="N19" i="1"/>
  <c r="I19" i="1"/>
  <c r="N21" i="1" l="1"/>
  <c r="V19" i="1"/>
  <c r="P17" i="1" l="1"/>
  <c r="I17" i="1"/>
  <c r="K17" i="1"/>
  <c r="L17" i="1"/>
  <c r="M17" i="1" s="1"/>
  <c r="K16" i="1"/>
  <c r="L16" i="1"/>
  <c r="N16" i="1" s="1"/>
  <c r="I16" i="1"/>
  <c r="L15" i="1"/>
  <c r="N15" i="1" s="1"/>
  <c r="K15" i="1"/>
  <c r="I15" i="1"/>
  <c r="N17" i="1" l="1"/>
  <c r="M15" i="1"/>
  <c r="P9" i="1" l="1"/>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46" i="1" l="1"/>
  <c r="K46" i="1"/>
  <c r="I46" i="1"/>
  <c r="L45" i="1"/>
  <c r="M45" i="1" s="1"/>
  <c r="K45" i="1"/>
  <c r="I45" i="1"/>
  <c r="N46" i="1" l="1"/>
  <c r="M46" i="1"/>
  <c r="N45" i="1"/>
  <c r="Q42" i="1" l="1"/>
  <c r="P42" i="1"/>
  <c r="I42" i="1"/>
  <c r="K42" i="1"/>
  <c r="L42" i="1"/>
  <c r="N42" i="1" s="1"/>
  <c r="P41" i="1"/>
  <c r="Q41" i="1"/>
  <c r="I41" i="1"/>
  <c r="K41" i="1"/>
  <c r="L41" i="1"/>
  <c r="M41" i="1" s="1"/>
  <c r="I37" i="1"/>
  <c r="K37" i="1"/>
  <c r="L37" i="1"/>
  <c r="M37" i="1" s="1"/>
  <c r="Q35" i="1"/>
  <c r="P35" i="1"/>
  <c r="I35" i="1"/>
  <c r="K35" i="1"/>
  <c r="L35" i="1"/>
  <c r="M35" i="1" s="1"/>
  <c r="M42" i="1" l="1"/>
  <c r="N41" i="1"/>
  <c r="N37" i="1"/>
  <c r="N35" i="1"/>
  <c r="L33" i="1" l="1"/>
  <c r="N33" i="1" s="1"/>
  <c r="K33" i="1"/>
  <c r="I33" i="1"/>
  <c r="P34" i="1"/>
  <c r="L22" i="1"/>
  <c r="N22" i="1" s="1"/>
  <c r="K22" i="1"/>
  <c r="I22" i="1"/>
  <c r="P11" i="1"/>
  <c r="M33" i="1" l="1"/>
  <c r="M22" i="1"/>
  <c r="Q46" i="1" l="1"/>
  <c r="Q45" i="1"/>
  <c r="Q44" i="1"/>
  <c r="Q43" i="1"/>
  <c r="Q40" i="1"/>
  <c r="Q36" i="1"/>
  <c r="Q31" i="1"/>
  <c r="Q30" i="1"/>
  <c r="Q29" i="1"/>
  <c r="Q28" i="1"/>
  <c r="Q27" i="1"/>
  <c r="Q26" i="1"/>
  <c r="Q25" i="1"/>
  <c r="Q24" i="1"/>
  <c r="Q23" i="1"/>
  <c r="Q22" i="1"/>
  <c r="Q21" i="1"/>
  <c r="Q20" i="1"/>
  <c r="Q17" i="1"/>
  <c r="Q15" i="1"/>
  <c r="P15" i="1"/>
  <c r="P45" i="1"/>
  <c r="P46" i="1"/>
  <c r="P44" i="1"/>
  <c r="P40" i="1"/>
  <c r="P43" i="1"/>
  <c r="P36" i="1"/>
  <c r="P30" i="1"/>
  <c r="P31" i="1"/>
  <c r="P28" i="1"/>
  <c r="P29" i="1"/>
  <c r="P26" i="1"/>
  <c r="P27" i="1"/>
  <c r="P25" i="1"/>
  <c r="P24" i="1"/>
  <c r="P23" i="1"/>
  <c r="P22" i="1"/>
  <c r="P21" i="1"/>
  <c r="P20" i="1"/>
  <c r="P19" i="1"/>
  <c r="T30" i="1" l="1"/>
  <c r="U30" i="1" s="1"/>
  <c r="V30" i="1" s="1"/>
  <c r="T40" i="1" a="1"/>
  <c r="T40" i="1" s="1"/>
  <c r="U40" i="1" s="1"/>
  <c r="T45" i="1"/>
  <c r="U45" i="1" s="1"/>
  <c r="V45" i="1" l="1"/>
  <c r="M39" i="12" l="1"/>
  <c r="N39" i="12" s="1"/>
  <c r="M34" i="12"/>
  <c r="N34" i="12" s="1"/>
  <c r="M28" i="12"/>
  <c r="N28" i="12" s="1"/>
  <c r="M22" i="12"/>
  <c r="N22" i="12" s="1"/>
  <c r="M21" i="12"/>
  <c r="N21" i="12" s="1"/>
  <c r="E15" i="12"/>
  <c r="E14" i="12"/>
  <c r="E13" i="12"/>
  <c r="E12" i="12"/>
  <c r="E11" i="12"/>
  <c r="E10" i="12"/>
  <c r="E9" i="12"/>
  <c r="E8" i="12"/>
  <c r="M8" i="12" s="1"/>
  <c r="M18" i="12" l="1"/>
  <c r="N18" i="12" s="1"/>
  <c r="M38" i="12"/>
  <c r="N38" i="12" s="1"/>
  <c r="M42" i="12"/>
  <c r="N42" i="12" s="1"/>
  <c r="M15" i="12"/>
  <c r="N15" i="12" s="1"/>
  <c r="M30" i="12"/>
  <c r="N30" i="12" s="1"/>
  <c r="M35" i="12"/>
  <c r="N35" i="12" s="1"/>
  <c r="M19" i="12"/>
  <c r="N19" i="12" s="1"/>
  <c r="M32" i="12"/>
  <c r="N32" i="12" s="1"/>
  <c r="M36" i="12"/>
  <c r="N36" i="12" s="1"/>
  <c r="M44" i="12"/>
  <c r="N44" i="12" s="1"/>
  <c r="M47" i="12"/>
  <c r="N47" i="12" s="1"/>
  <c r="M14" i="12"/>
  <c r="N14" i="12" s="1"/>
  <c r="M12" i="12"/>
  <c r="N12" i="12" s="1"/>
  <c r="M40" i="12"/>
  <c r="N40" i="12" s="1"/>
  <c r="M17" i="12"/>
  <c r="N17" i="12" s="1"/>
  <c r="M20" i="12"/>
  <c r="N20" i="12" s="1"/>
  <c r="M25" i="12"/>
  <c r="N25" i="12" s="1"/>
  <c r="N8" i="12"/>
  <c r="M33" i="12"/>
  <c r="N33" i="12" s="1"/>
  <c r="M31" i="12"/>
  <c r="N31" i="12" s="1"/>
  <c r="M49" i="12"/>
  <c r="N49" i="12" s="1"/>
  <c r="M46" i="12"/>
  <c r="N46" i="12" s="1"/>
  <c r="M11" i="12"/>
  <c r="N11" i="12" s="1"/>
  <c r="M37" i="12"/>
  <c r="N37" i="12" s="1"/>
  <c r="M41" i="12"/>
  <c r="N41" i="12" s="1"/>
  <c r="M23" i="12"/>
  <c r="N23" i="12" s="1"/>
  <c r="M27" i="12"/>
  <c r="N27" i="12" s="1"/>
  <c r="M48" i="12"/>
  <c r="N48" i="12" s="1"/>
  <c r="M26" i="12"/>
  <c r="N26" i="12" s="1"/>
  <c r="M9" i="12"/>
  <c r="N9" i="12" s="1"/>
  <c r="M13" i="12"/>
  <c r="N13" i="12" s="1"/>
  <c r="M45" i="12"/>
  <c r="N45" i="12" s="1"/>
  <c r="M10" i="12"/>
  <c r="N10" i="12" s="1"/>
  <c r="M16" i="12"/>
  <c r="N16" i="12" s="1"/>
  <c r="M24" i="12"/>
  <c r="N24" i="12" s="1"/>
  <c r="M29" i="12"/>
  <c r="N29" i="12" s="1"/>
  <c r="M43" i="12"/>
  <c r="N43" i="12" s="1"/>
  <c r="I32" i="1"/>
  <c r="I14" i="1"/>
  <c r="I12" i="1"/>
  <c r="I9" i="1"/>
  <c r="K32" i="1"/>
  <c r="K14" i="1"/>
  <c r="K12" i="1"/>
  <c r="K9" i="1"/>
  <c r="E144" i="10" l="1"/>
  <c r="G144" i="10"/>
  <c r="I144" i="10"/>
  <c r="K144" i="10"/>
  <c r="M144" i="10"/>
  <c r="O144" i="10"/>
  <c r="Q144" i="10"/>
  <c r="U144" i="10"/>
  <c r="E143" i="10"/>
  <c r="G143" i="10"/>
  <c r="I143" i="10"/>
  <c r="K143" i="10"/>
  <c r="M143" i="10"/>
  <c r="O143" i="10"/>
  <c r="Q143" i="10"/>
  <c r="U143" i="10"/>
  <c r="S144" i="10" l="1"/>
  <c r="R144" i="10" s="1"/>
  <c r="V144" i="10" s="1"/>
  <c r="W144" i="10" s="1"/>
  <c r="S143" i="10"/>
  <c r="R143" i="10" s="1"/>
  <c r="V143" i="10" s="1"/>
  <c r="W143" i="10" s="1"/>
  <c r="E142" i="10"/>
  <c r="G142" i="10"/>
  <c r="I142" i="10"/>
  <c r="K142" i="10"/>
  <c r="M142" i="10"/>
  <c r="O142" i="10"/>
  <c r="Q142" i="10"/>
  <c r="U142" i="10"/>
  <c r="X144" i="10" l="1"/>
  <c r="X143" i="10"/>
  <c r="S142" i="10"/>
  <c r="R142" i="10" s="1"/>
  <c r="V142" i="10" s="1"/>
  <c r="W142" i="10" s="1"/>
  <c r="X142" i="10" l="1"/>
  <c r="E141" i="10" l="1"/>
  <c r="G141" i="10"/>
  <c r="I141" i="10"/>
  <c r="K141" i="10"/>
  <c r="M141" i="10"/>
  <c r="O141" i="10"/>
  <c r="Q141" i="10"/>
  <c r="U141" i="10"/>
  <c r="S141" i="10" l="1"/>
  <c r="R141" i="10" s="1"/>
  <c r="V141" i="10" s="1"/>
  <c r="W141" i="10" s="1"/>
  <c r="E140" i="10"/>
  <c r="G140" i="10"/>
  <c r="I140" i="10"/>
  <c r="K140" i="10"/>
  <c r="M140" i="10"/>
  <c r="O140" i="10"/>
  <c r="Q140" i="10"/>
  <c r="U140" i="10"/>
  <c r="X141" i="10" l="1"/>
  <c r="S140" i="10"/>
  <c r="R140" i="10" s="1"/>
  <c r="V140" i="10" s="1"/>
  <c r="X140" i="10" s="1"/>
  <c r="W140" i="10" l="1"/>
  <c r="E139" i="10" l="1"/>
  <c r="G139" i="10"/>
  <c r="I139" i="10"/>
  <c r="K139" i="10"/>
  <c r="M139" i="10"/>
  <c r="O139" i="10"/>
  <c r="Q139" i="10"/>
  <c r="U139" i="10"/>
  <c r="S139" i="10" l="1"/>
  <c r="R139" i="10" s="1"/>
  <c r="V139" i="10" s="1"/>
  <c r="X139" i="10" s="1"/>
  <c r="W139" i="10" l="1"/>
  <c r="E138" i="10" l="1"/>
  <c r="G138" i="10"/>
  <c r="I138" i="10"/>
  <c r="K138" i="10"/>
  <c r="M138" i="10"/>
  <c r="O138" i="10"/>
  <c r="Q138" i="10"/>
  <c r="U138" i="10"/>
  <c r="S138" i="10" l="1"/>
  <c r="R138" i="10" s="1"/>
  <c r="V138" i="10" s="1"/>
  <c r="X138" i="10" s="1"/>
  <c r="W138" i="10" l="1"/>
  <c r="E137" i="10" l="1"/>
  <c r="G137" i="10"/>
  <c r="I137" i="10"/>
  <c r="K137" i="10"/>
  <c r="M137" i="10"/>
  <c r="O137" i="10"/>
  <c r="Q137" i="10"/>
  <c r="U137" i="10"/>
  <c r="I44" i="1"/>
  <c r="K44" i="1"/>
  <c r="L44" i="1"/>
  <c r="M44" i="1" s="1"/>
  <c r="I43" i="1"/>
  <c r="K43" i="1"/>
  <c r="L43" i="1"/>
  <c r="I40" i="1"/>
  <c r="K40" i="1"/>
  <c r="L40" i="1"/>
  <c r="M40" i="1" s="1"/>
  <c r="AC38" i="1"/>
  <c r="Q38" i="1"/>
  <c r="E136" i="10"/>
  <c r="G136" i="10"/>
  <c r="I136" i="10"/>
  <c r="K136" i="10"/>
  <c r="M136" i="10"/>
  <c r="O136" i="10"/>
  <c r="Q136" i="10"/>
  <c r="U136" i="10"/>
  <c r="Q39" i="1"/>
  <c r="P38" i="1"/>
  <c r="P39" i="1"/>
  <c r="P37" i="1"/>
  <c r="E135" i="10"/>
  <c r="G135" i="10"/>
  <c r="I135" i="10"/>
  <c r="K135" i="10"/>
  <c r="M135" i="10"/>
  <c r="O135" i="10"/>
  <c r="Q135" i="10"/>
  <c r="U135" i="10"/>
  <c r="N43" i="1" l="1"/>
  <c r="M43" i="1"/>
  <c r="S137" i="10"/>
  <c r="R137" i="10" s="1"/>
  <c r="V137" i="10" s="1"/>
  <c r="X137" i="10" s="1"/>
  <c r="N40" i="1"/>
  <c r="N44" i="1"/>
  <c r="S136" i="10"/>
  <c r="R136" i="10" s="1"/>
  <c r="V136" i="10" s="1"/>
  <c r="W136" i="10" s="1"/>
  <c r="S135" i="10"/>
  <c r="R135" i="10" s="1"/>
  <c r="V135" i="10" s="1"/>
  <c r="W135" i="10" s="1"/>
  <c r="W137" i="10" l="1"/>
  <c r="X136" i="10"/>
  <c r="X135" i="10"/>
  <c r="E134" i="10" l="1"/>
  <c r="G134" i="10"/>
  <c r="I134" i="10"/>
  <c r="K134" i="10"/>
  <c r="M134" i="10"/>
  <c r="O134" i="10"/>
  <c r="Q134" i="10"/>
  <c r="U134" i="10"/>
  <c r="S134" i="10" l="1"/>
  <c r="R134" i="10" s="1"/>
  <c r="V134" i="10" s="1"/>
  <c r="W134" i="10" s="1"/>
  <c r="X134" i="10" l="1"/>
  <c r="P32" i="1" l="1"/>
  <c r="Q32" i="1" l="1"/>
  <c r="Q33" i="1"/>
  <c r="Q34" i="1"/>
  <c r="Q37" i="1"/>
  <c r="T36" i="1" s="1" a="1"/>
  <c r="T36" i="1" s="1"/>
  <c r="T34" i="1" l="1" a="1"/>
  <c r="T34" i="1" s="1"/>
  <c r="U34" i="1" s="1"/>
  <c r="V34" i="1" s="1"/>
  <c r="W34" i="1"/>
  <c r="X34" i="1" s="1"/>
  <c r="Y34" i="1" s="1"/>
  <c r="T33" i="1" a="1"/>
  <c r="T33" i="1" s="1"/>
  <c r="Q18" i="1"/>
  <c r="P18" i="1"/>
  <c r="P33" i="1"/>
  <c r="Q16" i="1"/>
  <c r="T16" i="1" s="1"/>
  <c r="P16" i="1"/>
  <c r="Q13" i="1"/>
  <c r="P13" i="1"/>
  <c r="Q14" i="1"/>
  <c r="Q12" i="1"/>
  <c r="P14" i="1"/>
  <c r="P12" i="1"/>
  <c r="Q11" i="1"/>
  <c r="Q10" i="1"/>
  <c r="Q9" i="1"/>
  <c r="P10" i="1"/>
  <c r="AA2"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M3" i="10"/>
  <c r="M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I7" i="10" l="1"/>
  <c r="I5" i="10"/>
  <c r="I6"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G5" i="10"/>
  <c r="G6" i="10"/>
  <c r="G7" i="10"/>
  <c r="G8" i="10"/>
  <c r="G9" i="10"/>
  <c r="G10" i="10"/>
  <c r="G11" i="10"/>
  <c r="G12" i="10"/>
  <c r="G13" i="10"/>
  <c r="G14" i="10"/>
  <c r="G15"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E5" i="10"/>
  <c r="E6" i="10"/>
  <c r="E7" i="10"/>
  <c r="E8" i="10"/>
  <c r="E9" i="10"/>
  <c r="E10" i="10"/>
  <c r="E11" i="10"/>
  <c r="E12" i="10"/>
  <c r="E13" i="10"/>
  <c r="E14" i="10"/>
  <c r="E15"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U4" i="10"/>
  <c r="Q4" i="10"/>
  <c r="O4" i="10"/>
  <c r="K4" i="10"/>
  <c r="I4" i="10"/>
  <c r="G4" i="10"/>
  <c r="E4" i="10"/>
  <c r="U3" i="10"/>
  <c r="U2" i="10"/>
  <c r="Q3" i="10"/>
  <c r="Q2" i="10"/>
  <c r="O3" i="10"/>
  <c r="O2" i="10"/>
  <c r="M2" i="10"/>
  <c r="K3" i="10"/>
  <c r="K2" i="10"/>
  <c r="I3" i="10"/>
  <c r="I2" i="10"/>
  <c r="G2" i="10"/>
  <c r="G3" i="10"/>
  <c r="E3" i="10"/>
  <c r="E2" i="10"/>
  <c r="S133" i="10" l="1"/>
  <c r="R133" i="10" s="1"/>
  <c r="V133" i="10" s="1"/>
  <c r="X133" i="10" s="1"/>
  <c r="S129" i="10"/>
  <c r="R129" i="10" s="1"/>
  <c r="V129" i="10" s="1"/>
  <c r="W129" i="10" s="1"/>
  <c r="S125" i="10"/>
  <c r="R125" i="10" s="1"/>
  <c r="V125" i="10" s="1"/>
  <c r="W125" i="10" s="1"/>
  <c r="S121" i="10"/>
  <c r="R121" i="10" s="1"/>
  <c r="V121" i="10" s="1"/>
  <c r="W121" i="10" s="1"/>
  <c r="S117" i="10"/>
  <c r="R117" i="10" s="1"/>
  <c r="V117" i="10" s="1"/>
  <c r="W117" i="10" s="1"/>
  <c r="S113" i="10"/>
  <c r="R113" i="10" s="1"/>
  <c r="V113" i="10" s="1"/>
  <c r="W113" i="10" s="1"/>
  <c r="S109" i="10"/>
  <c r="R109" i="10" s="1"/>
  <c r="V109" i="10" s="1"/>
  <c r="W109" i="10" s="1"/>
  <c r="S105" i="10"/>
  <c r="R105" i="10" s="1"/>
  <c r="V105" i="10" s="1"/>
  <c r="X105" i="10" s="1"/>
  <c r="S101" i="10"/>
  <c r="R101" i="10" s="1"/>
  <c r="V101" i="10" s="1"/>
  <c r="W101" i="10" s="1"/>
  <c r="S97" i="10"/>
  <c r="R97" i="10" s="1"/>
  <c r="V97" i="10" s="1"/>
  <c r="W97" i="10" s="1"/>
  <c r="S93" i="10"/>
  <c r="R93" i="10" s="1"/>
  <c r="V93" i="10" s="1"/>
  <c r="W93" i="10" s="1"/>
  <c r="S89" i="10"/>
  <c r="R89" i="10" s="1"/>
  <c r="V89" i="10" s="1"/>
  <c r="X89" i="10" s="1"/>
  <c r="S85" i="10"/>
  <c r="R85" i="10" s="1"/>
  <c r="V85" i="10" s="1"/>
  <c r="X85" i="10" s="1"/>
  <c r="S11" i="10"/>
  <c r="R11" i="10" s="1"/>
  <c r="V11" i="10" s="1"/>
  <c r="W11" i="10" s="1"/>
  <c r="S19" i="1" s="1"/>
  <c r="S131" i="10"/>
  <c r="R131" i="10" s="1"/>
  <c r="V131" i="10" s="1"/>
  <c r="W131" i="10" s="1"/>
  <c r="S127" i="10"/>
  <c r="R127" i="10" s="1"/>
  <c r="V127" i="10" s="1"/>
  <c r="X127" i="10" s="1"/>
  <c r="S123" i="10"/>
  <c r="R123" i="10" s="1"/>
  <c r="V123" i="10" s="1"/>
  <c r="W123" i="10" s="1"/>
  <c r="S119" i="10"/>
  <c r="R119" i="10" s="1"/>
  <c r="V119" i="10" s="1"/>
  <c r="W119" i="10" s="1"/>
  <c r="S115" i="10"/>
  <c r="R115" i="10" s="1"/>
  <c r="V115" i="10" s="1"/>
  <c r="X115" i="10" s="1"/>
  <c r="S111" i="10"/>
  <c r="R111" i="10" s="1"/>
  <c r="V111" i="10" s="1"/>
  <c r="W111" i="10" s="1"/>
  <c r="S107" i="10"/>
  <c r="R107" i="10" s="1"/>
  <c r="V107" i="10" s="1"/>
  <c r="W107" i="10" s="1"/>
  <c r="S103" i="10"/>
  <c r="R103" i="10" s="1"/>
  <c r="V103" i="10" s="1"/>
  <c r="W103" i="10" s="1"/>
  <c r="S99" i="10"/>
  <c r="R99" i="10" s="1"/>
  <c r="V99" i="10" s="1"/>
  <c r="X99" i="10" s="1"/>
  <c r="S95" i="10"/>
  <c r="R95" i="10" s="1"/>
  <c r="V95" i="10" s="1"/>
  <c r="X95" i="10" s="1"/>
  <c r="S91" i="10"/>
  <c r="R91" i="10" s="1"/>
  <c r="V91" i="10" s="1"/>
  <c r="W91" i="10" s="1"/>
  <c r="S87" i="10"/>
  <c r="R87" i="10" s="1"/>
  <c r="V87" i="10" s="1"/>
  <c r="W87" i="10" s="1"/>
  <c r="S83" i="10"/>
  <c r="R83" i="10" s="1"/>
  <c r="V83" i="10" s="1"/>
  <c r="W83" i="10" s="1"/>
  <c r="S79" i="10"/>
  <c r="R79" i="10" s="1"/>
  <c r="V79" i="10" s="1"/>
  <c r="X79" i="10" s="1"/>
  <c r="S75" i="10"/>
  <c r="R75" i="10" s="1"/>
  <c r="V75" i="10" s="1"/>
  <c r="W75" i="10" s="1"/>
  <c r="S71" i="10"/>
  <c r="R71" i="10" s="1"/>
  <c r="V71" i="10" s="1"/>
  <c r="W71" i="10" s="1"/>
  <c r="S67" i="10"/>
  <c r="R67" i="10" s="1"/>
  <c r="V67" i="10" s="1"/>
  <c r="W67" i="10" s="1"/>
  <c r="S63" i="10"/>
  <c r="R63" i="10" s="1"/>
  <c r="V63" i="10" s="1"/>
  <c r="X63" i="10" s="1"/>
  <c r="S59" i="10"/>
  <c r="R59" i="10" s="1"/>
  <c r="V59" i="10" s="1"/>
  <c r="W59" i="10" s="1"/>
  <c r="S55" i="10"/>
  <c r="R55" i="10" s="1"/>
  <c r="V55" i="10" s="1"/>
  <c r="W55" i="10" s="1"/>
  <c r="S51" i="10"/>
  <c r="R51" i="10" s="1"/>
  <c r="V51" i="10" s="1"/>
  <c r="X51" i="10" s="1"/>
  <c r="S47" i="10"/>
  <c r="R47" i="10" s="1"/>
  <c r="V47" i="10" s="1"/>
  <c r="X47" i="10" s="1"/>
  <c r="S43" i="10"/>
  <c r="R43" i="10" s="1"/>
  <c r="V43" i="10" s="1"/>
  <c r="W43" i="10" s="1"/>
  <c r="S39" i="10"/>
  <c r="R39" i="10" s="1"/>
  <c r="V39" i="10" s="1"/>
  <c r="W39" i="10" s="1"/>
  <c r="S35" i="10"/>
  <c r="R35" i="10" s="1"/>
  <c r="V35" i="10" s="1"/>
  <c r="W35" i="10" s="1"/>
  <c r="S31" i="10"/>
  <c r="R31" i="10" s="1"/>
  <c r="V31" i="10" s="1"/>
  <c r="X31" i="10" s="1"/>
  <c r="S27" i="10"/>
  <c r="R27" i="10" s="1"/>
  <c r="V27" i="10" s="1"/>
  <c r="W27" i="10" s="1"/>
  <c r="S23" i="10"/>
  <c r="R23" i="10" s="1"/>
  <c r="V23" i="10" s="1"/>
  <c r="X23" i="10" s="1"/>
  <c r="S19" i="10"/>
  <c r="R19" i="10" s="1"/>
  <c r="V19" i="10" s="1"/>
  <c r="X19" i="10" s="1"/>
  <c r="S15" i="10"/>
  <c r="R15" i="10" s="1"/>
  <c r="V15" i="10" s="1"/>
  <c r="W15" i="10" s="1"/>
  <c r="S7" i="10"/>
  <c r="R7" i="10" s="1"/>
  <c r="V7" i="10" s="1"/>
  <c r="W7" i="10" s="1"/>
  <c r="S5" i="10"/>
  <c r="R5" i="10" s="1"/>
  <c r="V5" i="10" s="1"/>
  <c r="W5" i="10" s="1"/>
  <c r="S81" i="10"/>
  <c r="R81" i="10" s="1"/>
  <c r="V81" i="10" s="1"/>
  <c r="W81" i="10" s="1"/>
  <c r="S77" i="10"/>
  <c r="R77" i="10" s="1"/>
  <c r="V77" i="10" s="1"/>
  <c r="W77" i="10" s="1"/>
  <c r="S73" i="10"/>
  <c r="R73" i="10" s="1"/>
  <c r="V73" i="10" s="1"/>
  <c r="W73" i="10" s="1"/>
  <c r="S69" i="10"/>
  <c r="R69" i="10" s="1"/>
  <c r="V69" i="10" s="1"/>
  <c r="X69" i="10" s="1"/>
  <c r="S65" i="10"/>
  <c r="R65" i="10" s="1"/>
  <c r="V65" i="10" s="1"/>
  <c r="W65" i="10" s="1"/>
  <c r="S61" i="10"/>
  <c r="R61" i="10" s="1"/>
  <c r="V61" i="10" s="1"/>
  <c r="X61" i="10" s="1"/>
  <c r="S57" i="10"/>
  <c r="R57" i="10" s="1"/>
  <c r="V57" i="10" s="1"/>
  <c r="X57" i="10" s="1"/>
  <c r="S53" i="10"/>
  <c r="R53" i="10" s="1"/>
  <c r="V53" i="10" s="1"/>
  <c r="W53" i="10" s="1"/>
  <c r="S49" i="10"/>
  <c r="R49" i="10" s="1"/>
  <c r="V49" i="10" s="1"/>
  <c r="W49" i="10" s="1"/>
  <c r="S45" i="10"/>
  <c r="R45" i="10" s="1"/>
  <c r="V45" i="10" s="1"/>
  <c r="W45" i="10" s="1"/>
  <c r="S41" i="10"/>
  <c r="R41" i="10" s="1"/>
  <c r="V41" i="10" s="1"/>
  <c r="W41" i="10" s="1"/>
  <c r="S37" i="10"/>
  <c r="R37" i="10" s="1"/>
  <c r="V37" i="10" s="1"/>
  <c r="X37" i="10" s="1"/>
  <c r="S33" i="10"/>
  <c r="R33" i="10" s="1"/>
  <c r="V33" i="10" s="1"/>
  <c r="X33" i="10" s="1"/>
  <c r="S29" i="10"/>
  <c r="R29" i="10" s="1"/>
  <c r="V29" i="10" s="1"/>
  <c r="X29" i="10" s="1"/>
  <c r="S25" i="10"/>
  <c r="R25" i="10" s="1"/>
  <c r="V25" i="10" s="1"/>
  <c r="X25" i="10" s="1"/>
  <c r="S21" i="10"/>
  <c r="R21" i="10" s="1"/>
  <c r="V21" i="10" s="1"/>
  <c r="W21" i="10" s="1"/>
  <c r="S17" i="10"/>
  <c r="R17" i="10" s="1"/>
  <c r="V17" i="10" s="1"/>
  <c r="X17" i="10" s="1"/>
  <c r="S13" i="10"/>
  <c r="R13" i="10" s="1"/>
  <c r="V13" i="10" s="1"/>
  <c r="X13" i="10" s="1"/>
  <c r="S9" i="10"/>
  <c r="R9" i="10" s="1"/>
  <c r="V9" i="10" s="1"/>
  <c r="W9" i="10" s="1"/>
  <c r="S132" i="10"/>
  <c r="R132" i="10" s="1"/>
  <c r="V132" i="10" s="1"/>
  <c r="W132" i="10" s="1"/>
  <c r="S124" i="10"/>
  <c r="R124" i="10" s="1"/>
  <c r="V124" i="10" s="1"/>
  <c r="W124" i="10" s="1"/>
  <c r="S116" i="10"/>
  <c r="R116" i="10" s="1"/>
  <c r="V116" i="10" s="1"/>
  <c r="W116" i="10" s="1"/>
  <c r="S112" i="10"/>
  <c r="R112" i="10" s="1"/>
  <c r="V112" i="10" s="1"/>
  <c r="W112" i="10" s="1"/>
  <c r="S104" i="10"/>
  <c r="R104" i="10" s="1"/>
  <c r="V104" i="10" s="1"/>
  <c r="W104" i="10" s="1"/>
  <c r="S100" i="10"/>
  <c r="R100" i="10" s="1"/>
  <c r="V100" i="10" s="1"/>
  <c r="X100" i="10" s="1"/>
  <c r="S96" i="10"/>
  <c r="R96" i="10" s="1"/>
  <c r="V96" i="10" s="1"/>
  <c r="W96" i="10" s="1"/>
  <c r="S92" i="10"/>
  <c r="R92" i="10" s="1"/>
  <c r="V92" i="10" s="1"/>
  <c r="X92" i="10" s="1"/>
  <c r="S88" i="10"/>
  <c r="R88" i="10" s="1"/>
  <c r="V88" i="10" s="1"/>
  <c r="W88" i="10" s="1"/>
  <c r="S84" i="10"/>
  <c r="R84" i="10" s="1"/>
  <c r="V84" i="10" s="1"/>
  <c r="X84" i="10" s="1"/>
  <c r="S80" i="10"/>
  <c r="R80" i="10" s="1"/>
  <c r="V80" i="10" s="1"/>
  <c r="X80" i="10" s="1"/>
  <c r="S76" i="10"/>
  <c r="R76" i="10" s="1"/>
  <c r="V76" i="10" s="1"/>
  <c r="W76" i="10" s="1"/>
  <c r="S72" i="10"/>
  <c r="R72" i="10" s="1"/>
  <c r="V72" i="10" s="1"/>
  <c r="W72" i="10" s="1"/>
  <c r="S68" i="10"/>
  <c r="R68" i="10" s="1"/>
  <c r="V68" i="10" s="1"/>
  <c r="W68" i="10" s="1"/>
  <c r="S64" i="10"/>
  <c r="R64" i="10" s="1"/>
  <c r="V64" i="10" s="1"/>
  <c r="W64" i="10" s="1"/>
  <c r="S60" i="10"/>
  <c r="R60" i="10" s="1"/>
  <c r="V60" i="10" s="1"/>
  <c r="W60" i="10" s="1"/>
  <c r="S56" i="10"/>
  <c r="R56" i="10" s="1"/>
  <c r="V56" i="10" s="1"/>
  <c r="W56" i="10" s="1"/>
  <c r="S52" i="10"/>
  <c r="R52" i="10" s="1"/>
  <c r="V52" i="10" s="1"/>
  <c r="W52" i="10" s="1"/>
  <c r="S44" i="10"/>
  <c r="R44" i="10" s="1"/>
  <c r="V44" i="10" s="1"/>
  <c r="X44" i="10" s="1"/>
  <c r="S40" i="10"/>
  <c r="R40" i="10" s="1"/>
  <c r="V40" i="10" s="1"/>
  <c r="W40" i="10" s="1"/>
  <c r="S36" i="10"/>
  <c r="R36" i="10" s="1"/>
  <c r="V36" i="10" s="1"/>
  <c r="W36" i="10" s="1"/>
  <c r="S32" i="10"/>
  <c r="R32" i="10" s="1"/>
  <c r="V32" i="10" s="1"/>
  <c r="W32" i="10" s="1"/>
  <c r="S28" i="10"/>
  <c r="R28" i="10" s="1"/>
  <c r="V28" i="10" s="1"/>
  <c r="X28" i="10" s="1"/>
  <c r="S24" i="10"/>
  <c r="R24" i="10" s="1"/>
  <c r="V24" i="10" s="1"/>
  <c r="X24" i="10" s="1"/>
  <c r="S20" i="10"/>
  <c r="R20" i="10" s="1"/>
  <c r="V20" i="10" s="1"/>
  <c r="W20" i="10" s="1"/>
  <c r="S16" i="10"/>
  <c r="R16" i="10" s="1"/>
  <c r="V16" i="10" s="1"/>
  <c r="X16" i="10" s="1"/>
  <c r="S12" i="10"/>
  <c r="R12" i="10" s="1"/>
  <c r="V12" i="10" s="1"/>
  <c r="W12" i="10" s="1"/>
  <c r="S8" i="10"/>
  <c r="R8" i="10" s="1"/>
  <c r="V8" i="10" s="1"/>
  <c r="X8" i="10" s="1"/>
  <c r="S128" i="10"/>
  <c r="R128" i="10" s="1"/>
  <c r="V128" i="10" s="1"/>
  <c r="W128" i="10" s="1"/>
  <c r="S120" i="10"/>
  <c r="R120" i="10" s="1"/>
  <c r="V120" i="10" s="1"/>
  <c r="W120" i="10" s="1"/>
  <c r="S108" i="10"/>
  <c r="R108" i="10" s="1"/>
  <c r="V108" i="10" s="1"/>
  <c r="X108" i="10" s="1"/>
  <c r="S130" i="10"/>
  <c r="R130" i="10" s="1"/>
  <c r="V130" i="10" s="1"/>
  <c r="W130" i="10" s="1"/>
  <c r="S126" i="10"/>
  <c r="R126" i="10" s="1"/>
  <c r="V126" i="10" s="1"/>
  <c r="X126" i="10" s="1"/>
  <c r="S122" i="10"/>
  <c r="R122" i="10" s="1"/>
  <c r="V122" i="10" s="1"/>
  <c r="W122" i="10" s="1"/>
  <c r="S118" i="10"/>
  <c r="R118" i="10" s="1"/>
  <c r="V118" i="10" s="1"/>
  <c r="W118" i="10" s="1"/>
  <c r="S114" i="10"/>
  <c r="R114" i="10" s="1"/>
  <c r="V114" i="10" s="1"/>
  <c r="X114" i="10" s="1"/>
  <c r="S110" i="10"/>
  <c r="R110" i="10" s="1"/>
  <c r="V110" i="10" s="1"/>
  <c r="X110" i="10" s="1"/>
  <c r="S106" i="10"/>
  <c r="R106" i="10" s="1"/>
  <c r="V106" i="10" s="1"/>
  <c r="W106" i="10" s="1"/>
  <c r="S102" i="10"/>
  <c r="R102" i="10" s="1"/>
  <c r="V102" i="10" s="1"/>
  <c r="W102" i="10" s="1"/>
  <c r="S98" i="10"/>
  <c r="R98" i="10" s="1"/>
  <c r="V98" i="10" s="1"/>
  <c r="X98" i="10" s="1"/>
  <c r="S94" i="10"/>
  <c r="R94" i="10" s="1"/>
  <c r="V94" i="10" s="1"/>
  <c r="X94" i="10" s="1"/>
  <c r="S90" i="10"/>
  <c r="R90" i="10" s="1"/>
  <c r="V90" i="10" s="1"/>
  <c r="X90" i="10" s="1"/>
  <c r="S86" i="10"/>
  <c r="R86" i="10" s="1"/>
  <c r="V86" i="10" s="1"/>
  <c r="W86" i="10" s="1"/>
  <c r="S82" i="10"/>
  <c r="R82" i="10" s="1"/>
  <c r="V82" i="10" s="1"/>
  <c r="X82" i="10" s="1"/>
  <c r="S78" i="10"/>
  <c r="R78" i="10" s="1"/>
  <c r="V78" i="10" s="1"/>
  <c r="X78" i="10" s="1"/>
  <c r="S74" i="10"/>
  <c r="R74" i="10" s="1"/>
  <c r="V74" i="10" s="1"/>
  <c r="W74" i="10" s="1"/>
  <c r="S70" i="10"/>
  <c r="R70" i="10" s="1"/>
  <c r="V70" i="10" s="1"/>
  <c r="W70" i="10" s="1"/>
  <c r="S66" i="10"/>
  <c r="R66" i="10" s="1"/>
  <c r="V66" i="10" s="1"/>
  <c r="X66" i="10" s="1"/>
  <c r="S62" i="10"/>
  <c r="R62" i="10" s="1"/>
  <c r="V62" i="10" s="1"/>
  <c r="X62" i="10" s="1"/>
  <c r="S58" i="10"/>
  <c r="R58" i="10" s="1"/>
  <c r="V58" i="10" s="1"/>
  <c r="X58" i="10" s="1"/>
  <c r="S54" i="10"/>
  <c r="R54" i="10" s="1"/>
  <c r="V54" i="10" s="1"/>
  <c r="W54" i="10" s="1"/>
  <c r="S50" i="10"/>
  <c r="R50" i="10" s="1"/>
  <c r="V50" i="10" s="1"/>
  <c r="W50" i="10" s="1"/>
  <c r="S46" i="10"/>
  <c r="R46" i="10" s="1"/>
  <c r="V46" i="10" s="1"/>
  <c r="X46" i="10" s="1"/>
  <c r="S42" i="10"/>
  <c r="R42" i="10" s="1"/>
  <c r="V42" i="10" s="1"/>
  <c r="X42" i="10" s="1"/>
  <c r="S38" i="10"/>
  <c r="R38" i="10" s="1"/>
  <c r="V38" i="10" s="1"/>
  <c r="W38" i="10" s="1"/>
  <c r="S34" i="10"/>
  <c r="R34" i="10" s="1"/>
  <c r="V34" i="10" s="1"/>
  <c r="X34" i="10" s="1"/>
  <c r="S30" i="10"/>
  <c r="R30" i="10" s="1"/>
  <c r="V30" i="10" s="1"/>
  <c r="X30" i="10" s="1"/>
  <c r="S48" i="10"/>
  <c r="R48" i="10" s="1"/>
  <c r="V48" i="10" s="1"/>
  <c r="W48" i="10" s="1"/>
  <c r="S26" i="10"/>
  <c r="R26" i="10" s="1"/>
  <c r="V26" i="10" s="1"/>
  <c r="X26" i="10" s="1"/>
  <c r="S22" i="10"/>
  <c r="R22" i="10" s="1"/>
  <c r="V22" i="10" s="1"/>
  <c r="W22" i="10" s="1"/>
  <c r="S18" i="10"/>
  <c r="R18" i="10" s="1"/>
  <c r="V18" i="10" s="1"/>
  <c r="X18" i="10" s="1"/>
  <c r="S14" i="10"/>
  <c r="R14" i="10" s="1"/>
  <c r="V14" i="10" s="1"/>
  <c r="X14" i="10" s="1"/>
  <c r="S10" i="10"/>
  <c r="R10" i="10" s="1"/>
  <c r="V10" i="10" s="1"/>
  <c r="X10" i="10" s="1"/>
  <c r="W85" i="10"/>
  <c r="S6" i="10"/>
  <c r="R6" i="10" s="1"/>
  <c r="V6" i="10" s="1"/>
  <c r="S4" i="10"/>
  <c r="R4" i="10" s="1"/>
  <c r="V4" i="10" s="1"/>
  <c r="X4" i="10" s="1"/>
  <c r="S2" i="10"/>
  <c r="R2" i="10" s="1"/>
  <c r="V2" i="10" s="1"/>
  <c r="X2" i="10" s="1"/>
  <c r="S3" i="10"/>
  <c r="R3" i="10" s="1"/>
  <c r="V3" i="10" s="1"/>
  <c r="X3" i="10" s="1"/>
  <c r="S42" i="1" l="1"/>
  <c r="S17" i="1"/>
  <c r="S44" i="1"/>
  <c r="W44" i="1" s="1"/>
  <c r="X44" i="1" s="1"/>
  <c r="Y44" i="1" s="1"/>
  <c r="T44" i="1"/>
  <c r="U44" i="1" s="1"/>
  <c r="V44" i="1" s="1"/>
  <c r="S35" i="1"/>
  <c r="T35" i="1" s="1" a="1"/>
  <c r="T35" i="1" s="1"/>
  <c r="S41" i="1"/>
  <c r="S33" i="1"/>
  <c r="S26" i="1"/>
  <c r="S22" i="1"/>
  <c r="T21" i="1" s="1"/>
  <c r="U21" i="1" s="1"/>
  <c r="X117" i="10"/>
  <c r="X7" i="10"/>
  <c r="X75" i="10"/>
  <c r="W133" i="10"/>
  <c r="W95" i="10"/>
  <c r="X49" i="10"/>
  <c r="W63" i="10"/>
  <c r="W23" i="10"/>
  <c r="S45" i="1" s="1"/>
  <c r="W45" i="1" s="1"/>
  <c r="X45" i="1" s="1"/>
  <c r="Y45" i="1" s="1"/>
  <c r="X73" i="10"/>
  <c r="X93" i="10"/>
  <c r="X125" i="10"/>
  <c r="X87" i="10"/>
  <c r="X55" i="10"/>
  <c r="X109" i="10"/>
  <c r="X41" i="10"/>
  <c r="X9" i="10"/>
  <c r="X119" i="10"/>
  <c r="W31" i="10"/>
  <c r="X81" i="10"/>
  <c r="W127" i="10"/>
  <c r="W29" i="10"/>
  <c r="X43" i="10"/>
  <c r="X113" i="10"/>
  <c r="W61" i="10"/>
  <c r="X11" i="10"/>
  <c r="X107" i="10"/>
  <c r="W17" i="10"/>
  <c r="S20" i="1" s="1"/>
  <c r="W89" i="10"/>
  <c r="X83" i="10"/>
  <c r="W100" i="10"/>
  <c r="X101" i="10"/>
  <c r="X74" i="10"/>
  <c r="W105" i="10"/>
  <c r="W69" i="10"/>
  <c r="W37" i="10"/>
  <c r="X121" i="10"/>
  <c r="W19" i="10"/>
  <c r="W115" i="10"/>
  <c r="W51" i="10"/>
  <c r="X67" i="10"/>
  <c r="W99" i="10"/>
  <c r="X116" i="10"/>
  <c r="W78" i="10"/>
  <c r="X5" i="10"/>
  <c r="X131" i="10"/>
  <c r="X21" i="10"/>
  <c r="X53" i="10"/>
  <c r="X35" i="10"/>
  <c r="W84" i="10"/>
  <c r="S18" i="1" s="1"/>
  <c r="X76" i="10"/>
  <c r="W44" i="10"/>
  <c r="W13" i="10"/>
  <c r="W114" i="10"/>
  <c r="S24" i="1" s="1"/>
  <c r="X59" i="10"/>
  <c r="X91" i="10"/>
  <c r="X97" i="10"/>
  <c r="X45" i="10"/>
  <c r="X27" i="10"/>
  <c r="X77" i="10"/>
  <c r="X123" i="10"/>
  <c r="X40" i="10"/>
  <c r="X129" i="10"/>
  <c r="X112" i="10"/>
  <c r="X50" i="10"/>
  <c r="W8" i="10"/>
  <c r="S16" i="1" s="1"/>
  <c r="W16" i="1" s="1"/>
  <c r="W47" i="10"/>
  <c r="W80" i="10"/>
  <c r="W28" i="10"/>
  <c r="W33" i="10"/>
  <c r="W79" i="10"/>
  <c r="X64" i="10"/>
  <c r="W108" i="10"/>
  <c r="X70" i="10"/>
  <c r="X65" i="10"/>
  <c r="X111" i="10"/>
  <c r="X96" i="10"/>
  <c r="X15" i="10"/>
  <c r="X86" i="10"/>
  <c r="W10" i="10"/>
  <c r="W82" i="10"/>
  <c r="X68" i="10"/>
  <c r="X124" i="10"/>
  <c r="X106" i="10"/>
  <c r="X71" i="10"/>
  <c r="X39" i="10"/>
  <c r="X103" i="10"/>
  <c r="W92" i="10"/>
  <c r="X130" i="10"/>
  <c r="X122" i="10"/>
  <c r="W16" i="10"/>
  <c r="W24" i="10"/>
  <c r="W90" i="10"/>
  <c r="X12" i="10"/>
  <c r="W57" i="10"/>
  <c r="W62" i="10"/>
  <c r="X20" i="10"/>
  <c r="W42" i="10"/>
  <c r="W25" i="10"/>
  <c r="X88" i="10"/>
  <c r="X132" i="10"/>
  <c r="X56" i="10"/>
  <c r="X54" i="10"/>
  <c r="X52" i="10"/>
  <c r="W58" i="10"/>
  <c r="X118" i="10"/>
  <c r="W14" i="10"/>
  <c r="W110" i="10"/>
  <c r="X32" i="10"/>
  <c r="X120" i="10"/>
  <c r="W26" i="10"/>
  <c r="X36" i="10"/>
  <c r="X72" i="10"/>
  <c r="X128" i="10"/>
  <c r="W46" i="10"/>
  <c r="X104" i="10"/>
  <c r="X60" i="10"/>
  <c r="W30" i="10"/>
  <c r="W94" i="10"/>
  <c r="X38" i="10"/>
  <c r="X102" i="10"/>
  <c r="W126" i="10"/>
  <c r="X22" i="10"/>
  <c r="W18" i="10"/>
  <c r="W34" i="10"/>
  <c r="W66" i="10"/>
  <c r="S31" i="1" s="1"/>
  <c r="W98" i="10"/>
  <c r="S23" i="1" s="1"/>
  <c r="X48" i="10"/>
  <c r="X6" i="10"/>
  <c r="W6" i="10"/>
  <c r="S29" i="1" s="1"/>
  <c r="W4" i="10"/>
  <c r="S28" i="1" s="1"/>
  <c r="W3" i="10"/>
  <c r="S38" i="1" s="1"/>
  <c r="W2" i="10"/>
  <c r="S46" i="1" l="1"/>
  <c r="W46" i="1" s="1"/>
  <c r="X46" i="1" s="1"/>
  <c r="Y46" i="1" s="1"/>
  <c r="S21" i="1"/>
  <c r="W20" i="1"/>
  <c r="X20" i="1" s="1"/>
  <c r="Y20" i="1" s="1"/>
  <c r="W21" i="1"/>
  <c r="X21" i="1" s="1"/>
  <c r="Y21" i="1" s="1"/>
  <c r="T46" i="1"/>
  <c r="U46" i="1" s="1"/>
  <c r="V46" i="1" s="1"/>
  <c r="V21" i="1"/>
  <c r="W18" i="1"/>
  <c r="W19" i="1"/>
  <c r="X19" i="1" s="1"/>
  <c r="W35" i="1"/>
  <c r="X35" i="1" s="1"/>
  <c r="Y35" i="1" s="1"/>
  <c r="W17" i="1"/>
  <c r="X17" i="1" s="1"/>
  <c r="Y17" i="1" s="1"/>
  <c r="T28" i="1"/>
  <c r="U28" i="1" s="1"/>
  <c r="S39" i="1"/>
  <c r="S43" i="1"/>
  <c r="W43" i="1" s="1"/>
  <c r="X43" i="1" s="1"/>
  <c r="Y43" i="1" s="1"/>
  <c r="S40" i="1"/>
  <c r="W40" i="1" s="1"/>
  <c r="X40" i="1" s="1"/>
  <c r="S27" i="1"/>
  <c r="S30" i="1"/>
  <c r="S36" i="1"/>
  <c r="W36" i="1" s="1"/>
  <c r="W22" i="1"/>
  <c r="X22" i="1" s="1"/>
  <c r="Y22" i="1" s="1"/>
  <c r="W33" i="1"/>
  <c r="X33" i="1" s="1"/>
  <c r="Y33" i="1" s="1"/>
  <c r="U35" i="1"/>
  <c r="V35" i="1" s="1"/>
  <c r="U33" i="1"/>
  <c r="V33" i="1" s="1"/>
  <c r="T22" i="1"/>
  <c r="U22" i="1" s="1"/>
  <c r="Z45" i="1"/>
  <c r="Z44" i="1"/>
  <c r="AA44" i="1" s="1"/>
  <c r="AC44" i="1" s="1"/>
  <c r="T43" i="1"/>
  <c r="U43" i="1" s="1"/>
  <c r="V43" i="1" s="1"/>
  <c r="V40" i="1"/>
  <c r="S37" i="1"/>
  <c r="W37" i="1" s="1"/>
  <c r="S25" i="1"/>
  <c r="S32" i="1"/>
  <c r="S34" i="1"/>
  <c r="T20" i="1"/>
  <c r="U20" i="1" s="1"/>
  <c r="S11" i="1"/>
  <c r="S10" i="1"/>
  <c r="S13" i="1"/>
  <c r="S15" i="1"/>
  <c r="S14" i="1"/>
  <c r="S9" i="1"/>
  <c r="S12" i="1"/>
  <c r="JO16" i="2"/>
  <c r="JM16" i="2"/>
  <c r="JO13" i="2"/>
  <c r="JM13" i="2"/>
  <c r="JO12" i="2"/>
  <c r="JM12" i="2"/>
  <c r="JO11" i="2"/>
  <c r="JM11" i="2"/>
  <c r="JO10" i="2"/>
  <c r="JM10" i="2"/>
  <c r="JO9" i="2"/>
  <c r="JM9" i="2"/>
  <c r="JO8" i="2"/>
  <c r="JM8" i="2"/>
  <c r="JO7" i="2"/>
  <c r="JM7" i="2"/>
  <c r="Z21" i="1" l="1"/>
  <c r="AA21" i="1" s="1"/>
  <c r="AC21" i="1" s="1"/>
  <c r="Z46" i="1"/>
  <c r="AB46" i="1" s="1"/>
  <c r="Z20" i="1"/>
  <c r="AA20" i="1" s="1"/>
  <c r="V20" i="1"/>
  <c r="Y19" i="1"/>
  <c r="Z19" i="1"/>
  <c r="W15" i="1"/>
  <c r="X15" i="1" s="1"/>
  <c r="Y15" i="1" s="1"/>
  <c r="W30" i="1"/>
  <c r="U16" i="1"/>
  <c r="T17" i="1"/>
  <c r="U17" i="1" s="1"/>
  <c r="T12" i="1"/>
  <c r="T15" i="1"/>
  <c r="U15" i="1" s="1"/>
  <c r="Z35" i="1"/>
  <c r="AB35" i="1" s="1"/>
  <c r="T14" i="1" a="1"/>
  <c r="T14" i="1" s="1"/>
  <c r="W12" i="1"/>
  <c r="W9" i="1"/>
  <c r="X9" i="1" s="1"/>
  <c r="Y9" i="1" s="1"/>
  <c r="V22" i="1"/>
  <c r="Z22" i="1"/>
  <c r="AA22" i="1" s="1"/>
  <c r="AC22" i="1" s="1"/>
  <c r="Z33" i="1"/>
  <c r="AA33" i="1" s="1"/>
  <c r="AC33" i="1" s="1"/>
  <c r="W24" i="1"/>
  <c r="X24" i="1" s="1"/>
  <c r="T9" i="1"/>
  <c r="U9" i="1" s="1"/>
  <c r="W14" i="1"/>
  <c r="X14" i="1" s="1"/>
  <c r="AB45" i="1"/>
  <c r="AA45" i="1"/>
  <c r="AC45" i="1" s="1"/>
  <c r="AB44" i="1"/>
  <c r="Y40" i="1"/>
  <c r="Z40" i="1"/>
  <c r="Z43" i="1"/>
  <c r="AA43" i="1" s="1"/>
  <c r="AC43" i="1" s="1"/>
  <c r="T37" i="1"/>
  <c r="U37" i="1" s="1"/>
  <c r="JM14" i="2"/>
  <c r="JL14" i="2" s="1"/>
  <c r="JL18" i="2" s="1"/>
  <c r="JM18" i="2" s="1"/>
  <c r="JO14" i="2"/>
  <c r="JN14" i="2" s="1"/>
  <c r="JN18" i="2" s="1"/>
  <c r="JN20" i="2" s="1"/>
  <c r="JO20" i="2" s="1"/>
  <c r="AA46" i="1" l="1"/>
  <c r="AC46" i="1" s="1"/>
  <c r="AB21" i="1"/>
  <c r="AB19" i="1"/>
  <c r="AA19" i="1"/>
  <c r="AC19" i="1" s="1"/>
  <c r="V17" i="1"/>
  <c r="Z17" i="1"/>
  <c r="AB22" i="1"/>
  <c r="AA35" i="1"/>
  <c r="Z15" i="1"/>
  <c r="V15" i="1"/>
  <c r="AB33" i="1"/>
  <c r="AB40" i="1"/>
  <c r="AA40" i="1"/>
  <c r="AC40" i="1" s="1"/>
  <c r="AB43" i="1"/>
  <c r="JL20" i="2"/>
  <c r="JM20" i="2" s="1"/>
  <c r="JO18" i="2"/>
  <c r="JI16" i="2"/>
  <c r="JG16" i="2"/>
  <c r="JI13" i="2"/>
  <c r="JG13" i="2"/>
  <c r="JI12" i="2"/>
  <c r="JG12" i="2"/>
  <c r="JI11" i="2"/>
  <c r="JG11" i="2"/>
  <c r="JI10" i="2"/>
  <c r="JG10" i="2"/>
  <c r="JI9" i="2"/>
  <c r="JG9" i="2"/>
  <c r="JI8" i="2"/>
  <c r="JG8" i="2"/>
  <c r="JI7" i="2"/>
  <c r="JG7" i="2"/>
  <c r="JQ16" i="2"/>
  <c r="JK16" i="2"/>
  <c r="JQ13" i="2"/>
  <c r="JK13" i="2"/>
  <c r="JQ12" i="2"/>
  <c r="JK12" i="2"/>
  <c r="JQ11" i="2"/>
  <c r="JK11" i="2"/>
  <c r="JQ10" i="2"/>
  <c r="JK10" i="2"/>
  <c r="JQ9" i="2"/>
  <c r="JK9" i="2"/>
  <c r="JQ8" i="2"/>
  <c r="JK8" i="2"/>
  <c r="JQ7" i="2"/>
  <c r="JK7" i="2"/>
  <c r="AA17" i="1" l="1"/>
  <c r="AC17" i="1" s="1"/>
  <c r="AB17" i="1"/>
  <c r="AB15" i="1"/>
  <c r="AA15" i="1"/>
  <c r="AC15" i="1" s="1"/>
  <c r="JQ14" i="2"/>
  <c r="JP14" i="2" s="1"/>
  <c r="JP18" i="2" s="1"/>
  <c r="JP20" i="2" s="1"/>
  <c r="JQ20" i="2" s="1"/>
  <c r="JK14" i="2"/>
  <c r="JJ14" i="2" s="1"/>
  <c r="JJ18" i="2" s="1"/>
  <c r="JJ20" i="2" s="1"/>
  <c r="JK20" i="2" s="1"/>
  <c r="JI14" i="2"/>
  <c r="JG14" i="2"/>
  <c r="JF14" i="2" s="1"/>
  <c r="JF18" i="2" s="1"/>
  <c r="JF20" i="2" s="1"/>
  <c r="JG20" i="2" s="1"/>
  <c r="JH14" i="2" l="1"/>
  <c r="JH18" i="2" s="1"/>
  <c r="JH20" i="2" s="1"/>
  <c r="JI20" i="2" s="1"/>
  <c r="JQ18" i="2"/>
  <c r="JK18" i="2"/>
  <c r="JG18" i="2"/>
  <c r="JI18" i="2" l="1"/>
  <c r="JS16" i="2"/>
  <c r="JS13" i="2"/>
  <c r="JS12" i="2"/>
  <c r="JS11" i="2"/>
  <c r="JS10" i="2"/>
  <c r="JS9" i="2"/>
  <c r="JS8" i="2"/>
  <c r="JS7" i="2"/>
  <c r="JS14" i="2" l="1"/>
  <c r="JR14" i="2" s="1"/>
  <c r="JR18" i="2" s="1"/>
  <c r="JR20" i="2" s="1"/>
  <c r="JS20" i="2" s="1"/>
  <c r="JS18" i="2" l="1"/>
  <c r="X37" i="1"/>
  <c r="Y37" i="1" s="1"/>
  <c r="Z37" i="1" l="1"/>
  <c r="V37" i="1"/>
  <c r="AA37" i="1" l="1"/>
  <c r="AB37" i="1"/>
  <c r="IU16" i="2" l="1"/>
  <c r="IS16" i="2"/>
  <c r="IQ16" i="2"/>
  <c r="IO16" i="2"/>
  <c r="IM16" i="2"/>
  <c r="IK16" i="2"/>
  <c r="IU13" i="2"/>
  <c r="IS13" i="2"/>
  <c r="IQ13" i="2"/>
  <c r="IO13" i="2"/>
  <c r="IM13" i="2"/>
  <c r="IK13" i="2"/>
  <c r="IU12" i="2"/>
  <c r="IS12" i="2"/>
  <c r="IQ12" i="2"/>
  <c r="IO12" i="2"/>
  <c r="IM12" i="2"/>
  <c r="IK12" i="2"/>
  <c r="IU11" i="2"/>
  <c r="IS11" i="2"/>
  <c r="IQ11" i="2"/>
  <c r="IO11" i="2"/>
  <c r="IM11" i="2"/>
  <c r="IK11" i="2"/>
  <c r="IU10" i="2"/>
  <c r="IS10" i="2"/>
  <c r="IQ10" i="2"/>
  <c r="IO10" i="2"/>
  <c r="IM10" i="2"/>
  <c r="IK10" i="2"/>
  <c r="IU9" i="2"/>
  <c r="IS9" i="2"/>
  <c r="IQ9" i="2"/>
  <c r="IO9" i="2"/>
  <c r="IM9" i="2"/>
  <c r="IK9" i="2"/>
  <c r="IU8" i="2"/>
  <c r="IS8" i="2"/>
  <c r="IQ8" i="2"/>
  <c r="IO8" i="2"/>
  <c r="IM8" i="2"/>
  <c r="IK8" i="2"/>
  <c r="IU7" i="2"/>
  <c r="IS7" i="2"/>
  <c r="IQ7" i="2"/>
  <c r="IO7" i="2"/>
  <c r="IM7" i="2"/>
  <c r="IK7" i="2"/>
  <c r="IW16" i="2"/>
  <c r="II16" i="2"/>
  <c r="IG16" i="2"/>
  <c r="IE16" i="2"/>
  <c r="IC16" i="2"/>
  <c r="IW13" i="2"/>
  <c r="II13" i="2"/>
  <c r="IG13" i="2"/>
  <c r="IE13" i="2"/>
  <c r="IC13" i="2"/>
  <c r="IW12" i="2"/>
  <c r="II12" i="2"/>
  <c r="IG12" i="2"/>
  <c r="IE12" i="2"/>
  <c r="IC12" i="2"/>
  <c r="IW11" i="2"/>
  <c r="II11" i="2"/>
  <c r="IG11" i="2"/>
  <c r="IE11" i="2"/>
  <c r="IC11" i="2"/>
  <c r="IW10" i="2"/>
  <c r="II10" i="2"/>
  <c r="IG10" i="2"/>
  <c r="IE10" i="2"/>
  <c r="IC10" i="2"/>
  <c r="IW9" i="2"/>
  <c r="II9" i="2"/>
  <c r="IG9" i="2"/>
  <c r="IE9" i="2"/>
  <c r="IC9" i="2"/>
  <c r="IW8" i="2"/>
  <c r="II8" i="2"/>
  <c r="IG8" i="2"/>
  <c r="IE8" i="2"/>
  <c r="IC8" i="2"/>
  <c r="IW7" i="2"/>
  <c r="II7" i="2"/>
  <c r="IG7" i="2"/>
  <c r="IE7" i="2"/>
  <c r="IC7" i="2"/>
  <c r="IY16" i="2"/>
  <c r="IA16" i="2"/>
  <c r="IY13" i="2"/>
  <c r="IA13" i="2"/>
  <c r="IY12" i="2"/>
  <c r="IA12" i="2"/>
  <c r="IY11" i="2"/>
  <c r="IA11" i="2"/>
  <c r="IY10" i="2"/>
  <c r="IA10" i="2"/>
  <c r="IY9" i="2"/>
  <c r="IA9" i="2"/>
  <c r="IY8" i="2"/>
  <c r="IA8" i="2"/>
  <c r="IY7" i="2"/>
  <c r="IA7" i="2"/>
  <c r="JC16" i="2"/>
  <c r="JA16" i="2"/>
  <c r="JC13" i="2"/>
  <c r="JA13" i="2"/>
  <c r="JC12" i="2"/>
  <c r="JA12" i="2"/>
  <c r="JC11" i="2"/>
  <c r="JA11" i="2"/>
  <c r="JC10" i="2"/>
  <c r="JA10" i="2"/>
  <c r="JC9" i="2"/>
  <c r="JA9" i="2"/>
  <c r="JC8" i="2"/>
  <c r="JA8" i="2"/>
  <c r="JC7" i="2"/>
  <c r="JA7" i="2"/>
  <c r="JC14" i="2" l="1"/>
  <c r="JB14" i="2" s="1"/>
  <c r="JB18" i="2" s="1"/>
  <c r="JB20" i="2" s="1"/>
  <c r="JC20" i="2" s="1"/>
  <c r="IY14" i="2"/>
  <c r="IX14" i="2" s="1"/>
  <c r="IX18" i="2" s="1"/>
  <c r="IX20" i="2" s="1"/>
  <c r="IY20" i="2" s="1"/>
  <c r="IW14" i="2"/>
  <c r="IV14" i="2" s="1"/>
  <c r="IV18" i="2" s="1"/>
  <c r="IV20" i="2" s="1"/>
  <c r="IW20" i="2" s="1"/>
  <c r="IU14" i="2"/>
  <c r="IT14" i="2" s="1"/>
  <c r="IT18" i="2" s="1"/>
  <c r="IT20" i="2" s="1"/>
  <c r="IU20" i="2" s="1"/>
  <c r="JA14" i="2"/>
  <c r="IZ14" i="2" s="1"/>
  <c r="IZ18" i="2" s="1"/>
  <c r="IZ20" i="2" s="1"/>
  <c r="JA20" i="2" s="1"/>
  <c r="IS14" i="2"/>
  <c r="IR14" i="2" s="1"/>
  <c r="IR18" i="2" s="1"/>
  <c r="IS18" i="2" s="1"/>
  <c r="IQ14" i="2"/>
  <c r="IP14" i="2" s="1"/>
  <c r="IP18" i="2" s="1"/>
  <c r="IP20" i="2" s="1"/>
  <c r="IQ20" i="2" s="1"/>
  <c r="IO14" i="2"/>
  <c r="IN14" i="2" s="1"/>
  <c r="IN18" i="2" s="1"/>
  <c r="IO18" i="2" s="1"/>
  <c r="IM14" i="2"/>
  <c r="IL14" i="2" s="1"/>
  <c r="IL18" i="2" s="1"/>
  <c r="IL20" i="2" s="1"/>
  <c r="IM20" i="2" s="1"/>
  <c r="IK14" i="2"/>
  <c r="IJ14" i="2" s="1"/>
  <c r="IJ18" i="2" s="1"/>
  <c r="IJ20" i="2" s="1"/>
  <c r="IK20" i="2" s="1"/>
  <c r="II14" i="2"/>
  <c r="IH14" i="2" s="1"/>
  <c r="IH18" i="2" s="1"/>
  <c r="IH20" i="2" s="1"/>
  <c r="II20" i="2" s="1"/>
  <c r="IG14" i="2"/>
  <c r="IF14" i="2" s="1"/>
  <c r="IF18" i="2" s="1"/>
  <c r="IF20" i="2" s="1"/>
  <c r="IG20" i="2" s="1"/>
  <c r="IE14" i="2"/>
  <c r="ID14" i="2" s="1"/>
  <c r="ID18" i="2" s="1"/>
  <c r="IE18" i="2" s="1"/>
  <c r="IC14" i="2"/>
  <c r="IB14" i="2" s="1"/>
  <c r="IB18" i="2" s="1"/>
  <c r="IB20" i="2" s="1"/>
  <c r="IC20" i="2" s="1"/>
  <c r="IA14" i="2"/>
  <c r="HZ14" i="2" s="1"/>
  <c r="HZ18" i="2" s="1"/>
  <c r="HZ20" i="2" s="1"/>
  <c r="IA20" i="2" s="1"/>
  <c r="JC18" i="2" l="1"/>
  <c r="JA18" i="2"/>
  <c r="IY18" i="2"/>
  <c r="IW18" i="2"/>
  <c r="IU18" i="2"/>
  <c r="IR20" i="2"/>
  <c r="IS20" i="2" s="1"/>
  <c r="IQ18" i="2"/>
  <c r="IN20" i="2"/>
  <c r="IO20" i="2" s="1"/>
  <c r="IM18" i="2"/>
  <c r="IK18" i="2"/>
  <c r="II18" i="2"/>
  <c r="IG18" i="2"/>
  <c r="ID20" i="2"/>
  <c r="IE20" i="2" s="1"/>
  <c r="IC18" i="2"/>
  <c r="IA18" i="2"/>
  <c r="HS16" i="2" l="1"/>
  <c r="HQ16" i="2"/>
  <c r="HO16" i="2"/>
  <c r="HS13" i="2"/>
  <c r="HQ13" i="2"/>
  <c r="HO13" i="2"/>
  <c r="HS12" i="2"/>
  <c r="HQ12" i="2"/>
  <c r="HO12" i="2"/>
  <c r="HS11" i="2"/>
  <c r="HQ11" i="2"/>
  <c r="HO11" i="2"/>
  <c r="HS10" i="2"/>
  <c r="HQ10" i="2"/>
  <c r="HO10" i="2"/>
  <c r="HS9" i="2"/>
  <c r="HQ9" i="2"/>
  <c r="HO9" i="2"/>
  <c r="HS8" i="2"/>
  <c r="HQ8" i="2"/>
  <c r="HO8" i="2"/>
  <c r="HS7" i="2"/>
  <c r="HQ7" i="2"/>
  <c r="HO7" i="2"/>
  <c r="HS14" i="2" l="1"/>
  <c r="HR14" i="2" s="1"/>
  <c r="HR18" i="2" s="1"/>
  <c r="HS18" i="2" s="1"/>
  <c r="HQ14" i="2"/>
  <c r="HP14" i="2" s="1"/>
  <c r="HP18" i="2" s="1"/>
  <c r="HP20" i="2" s="1"/>
  <c r="HQ20" i="2" s="1"/>
  <c r="HO14" i="2"/>
  <c r="HN14" i="2" s="1"/>
  <c r="HN18" i="2" s="1"/>
  <c r="HN20" i="2" s="1"/>
  <c r="HO20" i="2" s="1"/>
  <c r="HU16" i="2"/>
  <c r="HM16" i="2"/>
  <c r="HK16" i="2"/>
  <c r="HI16" i="2"/>
  <c r="HU13" i="2"/>
  <c r="HM13" i="2"/>
  <c r="HK13" i="2"/>
  <c r="HI13" i="2"/>
  <c r="HU12" i="2"/>
  <c r="HM12" i="2"/>
  <c r="HK12" i="2"/>
  <c r="HI12" i="2"/>
  <c r="HU11" i="2"/>
  <c r="HM11" i="2"/>
  <c r="HK11" i="2"/>
  <c r="HI11" i="2"/>
  <c r="HU10" i="2"/>
  <c r="HM10" i="2"/>
  <c r="HK10" i="2"/>
  <c r="HI10" i="2"/>
  <c r="HU9" i="2"/>
  <c r="HM9" i="2"/>
  <c r="HK9" i="2"/>
  <c r="HI9" i="2"/>
  <c r="HU8" i="2"/>
  <c r="HM8" i="2"/>
  <c r="HK8" i="2"/>
  <c r="HI8" i="2"/>
  <c r="HU7" i="2"/>
  <c r="HM7" i="2"/>
  <c r="HK7" i="2"/>
  <c r="HI7" i="2"/>
  <c r="HU14" i="2" l="1"/>
  <c r="HT14" i="2" s="1"/>
  <c r="HT18" i="2" s="1"/>
  <c r="HT20" i="2" s="1"/>
  <c r="HU20" i="2" s="1"/>
  <c r="HR20" i="2"/>
  <c r="HS20" i="2" s="1"/>
  <c r="HQ18" i="2"/>
  <c r="HO18" i="2"/>
  <c r="HM14" i="2"/>
  <c r="HL14" i="2" s="1"/>
  <c r="HL18" i="2" s="1"/>
  <c r="HM18" i="2" s="1"/>
  <c r="HK14" i="2"/>
  <c r="HJ14" i="2" s="1"/>
  <c r="HJ18" i="2" s="1"/>
  <c r="HK18" i="2" s="1"/>
  <c r="HI14" i="2"/>
  <c r="HH14" i="2" s="1"/>
  <c r="HH18" i="2" s="1"/>
  <c r="HI18" i="2" s="1"/>
  <c r="HU18" i="2" l="1"/>
  <c r="HL20" i="2"/>
  <c r="HM20" i="2" s="1"/>
  <c r="HJ20" i="2"/>
  <c r="HK20" i="2" s="1"/>
  <c r="HH20" i="2"/>
  <c r="HI20" i="2" s="1"/>
  <c r="GK16" i="2" l="1"/>
  <c r="GI16" i="2"/>
  <c r="GG16" i="2"/>
  <c r="GE16" i="2"/>
  <c r="GC16" i="2"/>
  <c r="GK13" i="2"/>
  <c r="GI13" i="2"/>
  <c r="GG13" i="2"/>
  <c r="GE13" i="2"/>
  <c r="GC13" i="2"/>
  <c r="GK12" i="2"/>
  <c r="GI12" i="2"/>
  <c r="GG12" i="2"/>
  <c r="GE12" i="2"/>
  <c r="GC12" i="2"/>
  <c r="GK11" i="2"/>
  <c r="GI11" i="2"/>
  <c r="GG11" i="2"/>
  <c r="GE11" i="2"/>
  <c r="GC11" i="2"/>
  <c r="GK10" i="2"/>
  <c r="GI10" i="2"/>
  <c r="GG10" i="2"/>
  <c r="GE10" i="2"/>
  <c r="GC10" i="2"/>
  <c r="GK9" i="2"/>
  <c r="GI9" i="2"/>
  <c r="GG9" i="2"/>
  <c r="GE9" i="2"/>
  <c r="GC9" i="2"/>
  <c r="GK8" i="2"/>
  <c r="GI8" i="2"/>
  <c r="GG8" i="2"/>
  <c r="GE8" i="2"/>
  <c r="GC8" i="2"/>
  <c r="GK7" i="2"/>
  <c r="GI7" i="2"/>
  <c r="GG7" i="2"/>
  <c r="GE7" i="2"/>
  <c r="GC7" i="2"/>
  <c r="GU16" i="2"/>
  <c r="GS16" i="2"/>
  <c r="GQ16" i="2"/>
  <c r="GO16" i="2"/>
  <c r="GM16" i="2"/>
  <c r="GU13" i="2"/>
  <c r="GS13" i="2"/>
  <c r="GQ13" i="2"/>
  <c r="GO13" i="2"/>
  <c r="GM13" i="2"/>
  <c r="GU12" i="2"/>
  <c r="GS12" i="2"/>
  <c r="GQ12" i="2"/>
  <c r="GO12" i="2"/>
  <c r="GM12" i="2"/>
  <c r="GU11" i="2"/>
  <c r="GS11" i="2"/>
  <c r="GQ11" i="2"/>
  <c r="GO11" i="2"/>
  <c r="GM11" i="2"/>
  <c r="GU10" i="2"/>
  <c r="GS10" i="2"/>
  <c r="GQ10" i="2"/>
  <c r="GO10" i="2"/>
  <c r="GM10" i="2"/>
  <c r="GU9" i="2"/>
  <c r="GS9" i="2"/>
  <c r="GQ9" i="2"/>
  <c r="GO9" i="2"/>
  <c r="GM9" i="2"/>
  <c r="GU8" i="2"/>
  <c r="GS8" i="2"/>
  <c r="GQ8" i="2"/>
  <c r="GO8" i="2"/>
  <c r="GM8" i="2"/>
  <c r="GU7" i="2"/>
  <c r="GS7" i="2"/>
  <c r="GQ7" i="2"/>
  <c r="GO7" i="2"/>
  <c r="GM7" i="2"/>
  <c r="HE16" i="2"/>
  <c r="HC16" i="2"/>
  <c r="HA16" i="2"/>
  <c r="GY16" i="2"/>
  <c r="GW16" i="2"/>
  <c r="HE13" i="2"/>
  <c r="HC13" i="2"/>
  <c r="HA13" i="2"/>
  <c r="GY13" i="2"/>
  <c r="GW13" i="2"/>
  <c r="HE12" i="2"/>
  <c r="HC12" i="2"/>
  <c r="HA12" i="2"/>
  <c r="GY12" i="2"/>
  <c r="GW12" i="2"/>
  <c r="HE11" i="2"/>
  <c r="HC11" i="2"/>
  <c r="HA11" i="2"/>
  <c r="GY11" i="2"/>
  <c r="GW11" i="2"/>
  <c r="HE10" i="2"/>
  <c r="HC10" i="2"/>
  <c r="HA10" i="2"/>
  <c r="GY10" i="2"/>
  <c r="GW10" i="2"/>
  <c r="HE9" i="2"/>
  <c r="HC9" i="2"/>
  <c r="HA9" i="2"/>
  <c r="GY9" i="2"/>
  <c r="GW9" i="2"/>
  <c r="HE8" i="2"/>
  <c r="HC8" i="2"/>
  <c r="HA8" i="2"/>
  <c r="GY8" i="2"/>
  <c r="GW8" i="2"/>
  <c r="HE7" i="2"/>
  <c r="HC7" i="2"/>
  <c r="HA7" i="2"/>
  <c r="GY7" i="2"/>
  <c r="GW7" i="2"/>
  <c r="HE14" i="2" l="1"/>
  <c r="HD14" i="2" s="1"/>
  <c r="HD18" i="2" s="1"/>
  <c r="HD20" i="2" s="1"/>
  <c r="HE20" i="2" s="1"/>
  <c r="HC14" i="2"/>
  <c r="HB14" i="2" s="1"/>
  <c r="HB18" i="2" s="1"/>
  <c r="HB20" i="2" s="1"/>
  <c r="HC20" i="2" s="1"/>
  <c r="HA14" i="2"/>
  <c r="GZ14" i="2" s="1"/>
  <c r="GZ18" i="2" s="1"/>
  <c r="GZ20" i="2" s="1"/>
  <c r="HA20" i="2" s="1"/>
  <c r="GY14" i="2"/>
  <c r="GX14" i="2" s="1"/>
  <c r="GX18" i="2" s="1"/>
  <c r="GY18" i="2" s="1"/>
  <c r="GW14" i="2"/>
  <c r="GV14" i="2" s="1"/>
  <c r="GV18" i="2" s="1"/>
  <c r="GV20" i="2" s="1"/>
  <c r="GW20" i="2" s="1"/>
  <c r="GU14" i="2"/>
  <c r="GT14" i="2" s="1"/>
  <c r="GT18" i="2" s="1"/>
  <c r="GT20" i="2" s="1"/>
  <c r="GU20" i="2" s="1"/>
  <c r="GS14" i="2"/>
  <c r="GR14" i="2" s="1"/>
  <c r="GR18" i="2" s="1"/>
  <c r="GR20" i="2" s="1"/>
  <c r="GS20" i="2" s="1"/>
  <c r="GQ14" i="2"/>
  <c r="GP14" i="2" s="1"/>
  <c r="GP18" i="2" s="1"/>
  <c r="GQ18" i="2" s="1"/>
  <c r="GO14" i="2"/>
  <c r="GN14" i="2" s="1"/>
  <c r="GN18" i="2" s="1"/>
  <c r="GO18" i="2" s="1"/>
  <c r="GM14" i="2"/>
  <c r="GL14" i="2" s="1"/>
  <c r="GL18" i="2" s="1"/>
  <c r="GM18" i="2" s="1"/>
  <c r="GK14" i="2"/>
  <c r="GJ14" i="2" s="1"/>
  <c r="GJ18" i="2" s="1"/>
  <c r="GJ20" i="2" s="1"/>
  <c r="GK20" i="2" s="1"/>
  <c r="GI14" i="2"/>
  <c r="GH14" i="2" s="1"/>
  <c r="GH18" i="2" s="1"/>
  <c r="GH20" i="2" s="1"/>
  <c r="GI20" i="2" s="1"/>
  <c r="GG14" i="2"/>
  <c r="GF14" i="2" s="1"/>
  <c r="GF18" i="2" s="1"/>
  <c r="GF20" i="2" s="1"/>
  <c r="GG20" i="2" s="1"/>
  <c r="GE14" i="2"/>
  <c r="GD14" i="2" s="1"/>
  <c r="GD18" i="2" s="1"/>
  <c r="GD20" i="2" s="1"/>
  <c r="GE20" i="2" s="1"/>
  <c r="GC14" i="2"/>
  <c r="GB14" i="2" s="1"/>
  <c r="GB18" i="2" s="1"/>
  <c r="GB20" i="2" s="1"/>
  <c r="GC20" i="2" s="1"/>
  <c r="X36" i="1"/>
  <c r="Y36" i="1" s="1"/>
  <c r="HE18" i="2" l="1"/>
  <c r="HC18" i="2"/>
  <c r="HA18" i="2"/>
  <c r="GX20" i="2"/>
  <c r="GY20" i="2" s="1"/>
  <c r="GW18" i="2"/>
  <c r="GU18" i="2"/>
  <c r="GS18" i="2"/>
  <c r="GP20" i="2"/>
  <c r="GQ20" i="2" s="1"/>
  <c r="GN20" i="2"/>
  <c r="GO20" i="2" s="1"/>
  <c r="GL20" i="2"/>
  <c r="GM20" i="2" s="1"/>
  <c r="GK18" i="2"/>
  <c r="GI18" i="2"/>
  <c r="GG18" i="2"/>
  <c r="GE18" i="2"/>
  <c r="GC18" i="2"/>
  <c r="FU16" i="2"/>
  <c r="FS16" i="2"/>
  <c r="FQ16" i="2"/>
  <c r="FO16" i="2"/>
  <c r="FU13" i="2"/>
  <c r="FS13" i="2"/>
  <c r="FQ13" i="2"/>
  <c r="FO13" i="2"/>
  <c r="FU12" i="2"/>
  <c r="FS12" i="2"/>
  <c r="FQ12" i="2"/>
  <c r="FO12" i="2"/>
  <c r="FU11" i="2"/>
  <c r="FS11" i="2"/>
  <c r="FQ11" i="2"/>
  <c r="FO11" i="2"/>
  <c r="FU10" i="2"/>
  <c r="FS10" i="2"/>
  <c r="FQ10" i="2"/>
  <c r="FO10" i="2"/>
  <c r="FU9" i="2"/>
  <c r="FS9" i="2"/>
  <c r="FQ9" i="2"/>
  <c r="FO9" i="2"/>
  <c r="FU8" i="2"/>
  <c r="FS8" i="2"/>
  <c r="FQ8" i="2"/>
  <c r="FO8" i="2"/>
  <c r="FU7" i="2"/>
  <c r="FS7" i="2"/>
  <c r="FQ7" i="2"/>
  <c r="FO7" i="2"/>
  <c r="HG16" i="2"/>
  <c r="GA16" i="2"/>
  <c r="FY16" i="2"/>
  <c r="FW16" i="2"/>
  <c r="HG13" i="2"/>
  <c r="GA13" i="2"/>
  <c r="FY13" i="2"/>
  <c r="FW13" i="2"/>
  <c r="HG12" i="2"/>
  <c r="GA12" i="2"/>
  <c r="FY12" i="2"/>
  <c r="FW12" i="2"/>
  <c r="HG11" i="2"/>
  <c r="GA11" i="2"/>
  <c r="FY11" i="2"/>
  <c r="FW11" i="2"/>
  <c r="HG10" i="2"/>
  <c r="GA10" i="2"/>
  <c r="FY10" i="2"/>
  <c r="FW10" i="2"/>
  <c r="HG9" i="2"/>
  <c r="GA9" i="2"/>
  <c r="FY9" i="2"/>
  <c r="FW9" i="2"/>
  <c r="HG8" i="2"/>
  <c r="GA8" i="2"/>
  <c r="FY8" i="2"/>
  <c r="FW8" i="2"/>
  <c r="HG7" i="2"/>
  <c r="GA7" i="2"/>
  <c r="FY7" i="2"/>
  <c r="FW7" i="2"/>
  <c r="U36" i="1" l="1"/>
  <c r="Z36" i="1" s="1"/>
  <c r="HG14" i="2"/>
  <c r="HF14" i="2" s="1"/>
  <c r="HF18" i="2" s="1"/>
  <c r="HG18" i="2" s="1"/>
  <c r="X18" i="1"/>
  <c r="Y18" i="1" s="1"/>
  <c r="GA14" i="2"/>
  <c r="FZ14" i="2" s="1"/>
  <c r="FZ18" i="2" s="1"/>
  <c r="GA18" i="2" s="1"/>
  <c r="FY14" i="2"/>
  <c r="FX14" i="2" s="1"/>
  <c r="FX18" i="2" s="1"/>
  <c r="FY18" i="2" s="1"/>
  <c r="FW14" i="2"/>
  <c r="FV14" i="2" s="1"/>
  <c r="FV18" i="2" s="1"/>
  <c r="FV20" i="2" s="1"/>
  <c r="FW20" i="2" s="1"/>
  <c r="FU14" i="2"/>
  <c r="FT14" i="2" s="1"/>
  <c r="FT18" i="2" s="1"/>
  <c r="FT20" i="2" s="1"/>
  <c r="FU20" i="2" s="1"/>
  <c r="FS14" i="2"/>
  <c r="FR14" i="2" s="1"/>
  <c r="FR18" i="2" s="1"/>
  <c r="FS18" i="2" s="1"/>
  <c r="FQ14" i="2"/>
  <c r="FP14" i="2" s="1"/>
  <c r="FP18" i="2" s="1"/>
  <c r="FP20" i="2" s="1"/>
  <c r="FQ20" i="2" s="1"/>
  <c r="FO14" i="2"/>
  <c r="FN14" i="2" s="1"/>
  <c r="FN18" i="2" s="1"/>
  <c r="FO18" i="2" s="1"/>
  <c r="V36" i="1" l="1"/>
  <c r="AA36" i="1"/>
  <c r="AC36" i="1" s="1"/>
  <c r="AB36" i="1"/>
  <c r="X16" i="1"/>
  <c r="HF20" i="2"/>
  <c r="HG20" i="2" s="1"/>
  <c r="FZ20" i="2"/>
  <c r="GA20" i="2" s="1"/>
  <c r="FX20" i="2"/>
  <c r="FY20" i="2" s="1"/>
  <c r="FW18" i="2"/>
  <c r="FU18" i="2"/>
  <c r="FR20" i="2"/>
  <c r="FS20" i="2" s="1"/>
  <c r="FQ18" i="2"/>
  <c r="T18" i="1" s="1"/>
  <c r="U18" i="1" s="1"/>
  <c r="FN20" i="2"/>
  <c r="FO20" i="2" s="1"/>
  <c r="K36" i="1"/>
  <c r="K30" i="1"/>
  <c r="K26" i="1"/>
  <c r="K24" i="1"/>
  <c r="K20" i="1"/>
  <c r="K18" i="1"/>
  <c r="FK16" i="2"/>
  <c r="FI16" i="2"/>
  <c r="FK13" i="2"/>
  <c r="FI13" i="2"/>
  <c r="FK12" i="2"/>
  <c r="FI12" i="2"/>
  <c r="FK11" i="2"/>
  <c r="FI11" i="2"/>
  <c r="FK10" i="2"/>
  <c r="FI10" i="2"/>
  <c r="FK9" i="2"/>
  <c r="FI9" i="2"/>
  <c r="FK8" i="2"/>
  <c r="FI8" i="2"/>
  <c r="FK7" i="2"/>
  <c r="FI7" i="2"/>
  <c r="HW16" i="2"/>
  <c r="FM16" i="2"/>
  <c r="HW13" i="2"/>
  <c r="FM13" i="2"/>
  <c r="HW12" i="2"/>
  <c r="FM12" i="2"/>
  <c r="HW11" i="2"/>
  <c r="FM11" i="2"/>
  <c r="HW10" i="2"/>
  <c r="FM10" i="2"/>
  <c r="HW9" i="2"/>
  <c r="FM9" i="2"/>
  <c r="HW8" i="2"/>
  <c r="FM8" i="2"/>
  <c r="HW7" i="2"/>
  <c r="FM7" i="2"/>
  <c r="HY16" i="2"/>
  <c r="HY13" i="2"/>
  <c r="HY12" i="2"/>
  <c r="HY11" i="2"/>
  <c r="HY10" i="2"/>
  <c r="HY9" i="2"/>
  <c r="HY8" i="2"/>
  <c r="HY7" i="2"/>
  <c r="JE16" i="2"/>
  <c r="JE13" i="2"/>
  <c r="JE12" i="2"/>
  <c r="JE11" i="2"/>
  <c r="JE10" i="2"/>
  <c r="JE9" i="2"/>
  <c r="JE8" i="2"/>
  <c r="JE7" i="2"/>
  <c r="Y16" i="1" l="1"/>
  <c r="Z16" i="1"/>
  <c r="AA16" i="1" s="1"/>
  <c r="JE14" i="2"/>
  <c r="JD14" i="2" s="1"/>
  <c r="JD18" i="2" s="1"/>
  <c r="JD20" i="2" s="1"/>
  <c r="JE20" i="2" s="1"/>
  <c r="V18" i="1"/>
  <c r="Z18" i="1"/>
  <c r="AB18" i="1" s="1"/>
  <c r="HY14" i="2"/>
  <c r="HX14" i="2" s="1"/>
  <c r="HX18" i="2" s="1"/>
  <c r="HX20" i="2" s="1"/>
  <c r="HY20" i="2" s="1"/>
  <c r="HW14" i="2"/>
  <c r="HV14" i="2" s="1"/>
  <c r="HV18" i="2" s="1"/>
  <c r="HW18" i="2" s="1"/>
  <c r="FM14" i="2"/>
  <c r="FL14" i="2" s="1"/>
  <c r="FL18" i="2" s="1"/>
  <c r="FM18" i="2" s="1"/>
  <c r="FK14" i="2"/>
  <c r="FJ14" i="2" s="1"/>
  <c r="FJ18" i="2" s="1"/>
  <c r="FJ20" i="2" s="1"/>
  <c r="FK20" i="2" s="1"/>
  <c r="FI14" i="2"/>
  <c r="FH14" i="2" s="1"/>
  <c r="FH18" i="2" s="1"/>
  <c r="FH20" i="2" s="1"/>
  <c r="FI20" i="2" s="1"/>
  <c r="JE18" i="2" l="1"/>
  <c r="AA18" i="1"/>
  <c r="AC18" i="1" s="1"/>
  <c r="HY18" i="2"/>
  <c r="T24" i="1" s="1"/>
  <c r="U24" i="1" s="1"/>
  <c r="HV20" i="2"/>
  <c r="HW20" i="2" s="1"/>
  <c r="FL20" i="2"/>
  <c r="FM20" i="2" s="1"/>
  <c r="FK18" i="2"/>
  <c r="FI18" i="2"/>
  <c r="V24" i="1" l="1"/>
  <c r="EW16" i="2"/>
  <c r="EU16" i="2"/>
  <c r="EW13" i="2"/>
  <c r="EU13" i="2"/>
  <c r="EW12" i="2"/>
  <c r="EU12" i="2"/>
  <c r="EW11" i="2"/>
  <c r="EU11" i="2"/>
  <c r="EW10" i="2"/>
  <c r="EU10" i="2"/>
  <c r="EW9" i="2"/>
  <c r="EU9" i="2"/>
  <c r="EW8" i="2"/>
  <c r="EU8" i="2"/>
  <c r="EW7" i="2"/>
  <c r="EU7" i="2"/>
  <c r="FA16" i="2"/>
  <c r="EY16" i="2"/>
  <c r="FA13" i="2"/>
  <c r="EY13" i="2"/>
  <c r="FA12" i="2"/>
  <c r="EY12" i="2"/>
  <c r="FA11" i="2"/>
  <c r="EY11" i="2"/>
  <c r="FA10" i="2"/>
  <c r="EY10" i="2"/>
  <c r="FA9" i="2"/>
  <c r="EY9" i="2"/>
  <c r="FA8" i="2"/>
  <c r="EY8" i="2"/>
  <c r="FA7" i="2"/>
  <c r="EY7" i="2"/>
  <c r="FE16" i="2"/>
  <c r="FC16" i="2"/>
  <c r="FE13" i="2"/>
  <c r="FC13" i="2"/>
  <c r="FE12" i="2"/>
  <c r="FC12" i="2"/>
  <c r="FE11" i="2"/>
  <c r="FC11" i="2"/>
  <c r="FE10" i="2"/>
  <c r="FC10" i="2"/>
  <c r="FE9" i="2"/>
  <c r="FC9" i="2"/>
  <c r="FE8" i="2"/>
  <c r="FC8" i="2"/>
  <c r="FE7" i="2"/>
  <c r="FC7" i="2"/>
  <c r="FC14" i="2" l="1"/>
  <c r="FB14" i="2" s="1"/>
  <c r="FB18" i="2" s="1"/>
  <c r="FC18" i="2" s="1"/>
  <c r="FA14" i="2"/>
  <c r="EZ14" i="2" s="1"/>
  <c r="EZ18" i="2" s="1"/>
  <c r="EZ20" i="2" s="1"/>
  <c r="FA20" i="2" s="1"/>
  <c r="FE14" i="2"/>
  <c r="FD14" i="2" s="1"/>
  <c r="FD18" i="2" s="1"/>
  <c r="FD20" i="2" s="1"/>
  <c r="FE20" i="2" s="1"/>
  <c r="EY14" i="2"/>
  <c r="EX14" i="2" s="1"/>
  <c r="EX18" i="2" s="1"/>
  <c r="EY18" i="2" s="1"/>
  <c r="EW14" i="2"/>
  <c r="EV14" i="2" s="1"/>
  <c r="EV18" i="2" s="1"/>
  <c r="EV20" i="2" s="1"/>
  <c r="EW20" i="2" s="1"/>
  <c r="EU14" i="2"/>
  <c r="ET14" i="2" s="1"/>
  <c r="ET18" i="2" s="1"/>
  <c r="ET20" i="2" s="1"/>
  <c r="EU20" i="2" s="1"/>
  <c r="FB20" i="2" l="1"/>
  <c r="FC20" i="2" s="1"/>
  <c r="FA18" i="2"/>
  <c r="FE18" i="2"/>
  <c r="EX20" i="2"/>
  <c r="EY20" i="2" s="1"/>
  <c r="EW18" i="2"/>
  <c r="EU18" i="2"/>
  <c r="W28" i="1" l="1"/>
  <c r="X28" i="1" l="1"/>
  <c r="Y28" i="1" s="1"/>
  <c r="EO16" i="2"/>
  <c r="EO13" i="2"/>
  <c r="EO12" i="2"/>
  <c r="EO11" i="2"/>
  <c r="EO10" i="2"/>
  <c r="EO9" i="2"/>
  <c r="EO8" i="2"/>
  <c r="EO7" i="2"/>
  <c r="EQ16" i="2"/>
  <c r="EQ13" i="2"/>
  <c r="EQ12" i="2"/>
  <c r="EQ11" i="2"/>
  <c r="EQ10" i="2"/>
  <c r="EQ9" i="2"/>
  <c r="EQ8" i="2"/>
  <c r="EQ7" i="2"/>
  <c r="ES16" i="2"/>
  <c r="ES13" i="2"/>
  <c r="ES12" i="2"/>
  <c r="ES11" i="2"/>
  <c r="ES10" i="2"/>
  <c r="ES9" i="2"/>
  <c r="ES8" i="2"/>
  <c r="ES7" i="2"/>
  <c r="FG16" i="2"/>
  <c r="FG13" i="2"/>
  <c r="FG12" i="2"/>
  <c r="FG11" i="2"/>
  <c r="FG10" i="2"/>
  <c r="FG9" i="2"/>
  <c r="FG8" i="2"/>
  <c r="FG7" i="2"/>
  <c r="ES14" i="2" l="1"/>
  <c r="ER14" i="2" s="1"/>
  <c r="ER18" i="2" s="1"/>
  <c r="ER20" i="2" s="1"/>
  <c r="ES20" i="2" s="1"/>
  <c r="FG14" i="2"/>
  <c r="FF14" i="2" s="1"/>
  <c r="FF18" i="2" s="1"/>
  <c r="FF20" i="2" s="1"/>
  <c r="FG20" i="2" s="1"/>
  <c r="EQ14" i="2"/>
  <c r="EP14" i="2" s="1"/>
  <c r="EP18" i="2" s="1"/>
  <c r="EP20" i="2" s="1"/>
  <c r="EQ20" i="2" s="1"/>
  <c r="EO14" i="2"/>
  <c r="EN14" i="2" l="1"/>
  <c r="EN18" i="2" s="1"/>
  <c r="EN20" i="2" s="1"/>
  <c r="EO20" i="2" s="1"/>
  <c r="ES18" i="2"/>
  <c r="FG18" i="2"/>
  <c r="EQ18" i="2"/>
  <c r="EA16" i="2"/>
  <c r="DY16" i="2"/>
  <c r="DW16" i="2"/>
  <c r="DU16" i="2"/>
  <c r="DS16" i="2"/>
  <c r="EA13" i="2"/>
  <c r="DY13" i="2"/>
  <c r="DW13" i="2"/>
  <c r="DU13" i="2"/>
  <c r="DS13" i="2"/>
  <c r="EA12" i="2"/>
  <c r="DY12" i="2"/>
  <c r="DW12" i="2"/>
  <c r="DU12" i="2"/>
  <c r="DS12" i="2"/>
  <c r="EA11" i="2"/>
  <c r="DY11" i="2"/>
  <c r="DW11" i="2"/>
  <c r="DU11" i="2"/>
  <c r="DS11" i="2"/>
  <c r="EA10" i="2"/>
  <c r="DY10" i="2"/>
  <c r="DW10" i="2"/>
  <c r="DU10" i="2"/>
  <c r="DS10" i="2"/>
  <c r="EA9" i="2"/>
  <c r="DY9" i="2"/>
  <c r="DW9" i="2"/>
  <c r="DU9" i="2"/>
  <c r="DS9" i="2"/>
  <c r="EA8" i="2"/>
  <c r="DY8" i="2"/>
  <c r="DW8" i="2"/>
  <c r="DU8" i="2"/>
  <c r="DS8" i="2"/>
  <c r="EA7" i="2"/>
  <c r="DY7" i="2"/>
  <c r="DW7" i="2"/>
  <c r="DU7" i="2"/>
  <c r="DS7" i="2"/>
  <c r="EO18" i="2" l="1"/>
  <c r="EA14" i="2"/>
  <c r="DZ14" i="2" s="1"/>
  <c r="DZ18" i="2" s="1"/>
  <c r="EA18" i="2" s="1"/>
  <c r="DY14" i="2"/>
  <c r="DX14" i="2" s="1"/>
  <c r="DX18" i="2" s="1"/>
  <c r="DX20" i="2" s="1"/>
  <c r="DY20" i="2" s="1"/>
  <c r="DW14" i="2"/>
  <c r="DV14" i="2" s="1"/>
  <c r="DV18" i="2" s="1"/>
  <c r="DV20" i="2" s="1"/>
  <c r="DW20" i="2" s="1"/>
  <c r="DU14" i="2"/>
  <c r="DT14" i="2" s="1"/>
  <c r="DT18" i="2" s="1"/>
  <c r="DT20" i="2" s="1"/>
  <c r="DU20" i="2" s="1"/>
  <c r="DS14" i="2"/>
  <c r="DR14" i="2" s="1"/>
  <c r="DR18" i="2" s="1"/>
  <c r="DR20" i="2" s="1"/>
  <c r="DS20" i="2" s="1"/>
  <c r="DZ20" i="2" l="1"/>
  <c r="EA20" i="2" s="1"/>
  <c r="DY18" i="2"/>
  <c r="DW18" i="2"/>
  <c r="DU18" i="2"/>
  <c r="DS18" i="2"/>
  <c r="T26" i="1" l="1"/>
  <c r="EC16" i="2"/>
  <c r="DQ16" i="2"/>
  <c r="DO16" i="2"/>
  <c r="EC13" i="2"/>
  <c r="DQ13" i="2"/>
  <c r="DO13" i="2"/>
  <c r="EC12" i="2"/>
  <c r="DQ12" i="2"/>
  <c r="DO12" i="2"/>
  <c r="EC11" i="2"/>
  <c r="DQ11" i="2"/>
  <c r="DO11" i="2"/>
  <c r="EC10" i="2"/>
  <c r="DQ10" i="2"/>
  <c r="DO10" i="2"/>
  <c r="EC9" i="2"/>
  <c r="DQ9" i="2"/>
  <c r="DO9" i="2"/>
  <c r="EC8" i="2"/>
  <c r="DQ8" i="2"/>
  <c r="DO8" i="2"/>
  <c r="EC7" i="2"/>
  <c r="DQ7" i="2"/>
  <c r="DO7" i="2"/>
  <c r="EI16" i="2"/>
  <c r="EG16" i="2"/>
  <c r="EE16" i="2"/>
  <c r="EI13" i="2"/>
  <c r="EG13" i="2"/>
  <c r="EE13" i="2"/>
  <c r="EI12" i="2"/>
  <c r="EG12" i="2"/>
  <c r="EE12" i="2"/>
  <c r="EI11" i="2"/>
  <c r="EG11" i="2"/>
  <c r="EE11" i="2"/>
  <c r="EI10" i="2"/>
  <c r="EG10" i="2"/>
  <c r="EE10" i="2"/>
  <c r="EI9" i="2"/>
  <c r="EG9" i="2"/>
  <c r="EE9" i="2"/>
  <c r="EI8" i="2"/>
  <c r="EG8" i="2"/>
  <c r="EE8" i="2"/>
  <c r="EI7" i="2"/>
  <c r="EG7" i="2"/>
  <c r="EE7" i="2"/>
  <c r="U26" i="1" l="1"/>
  <c r="EI14" i="2"/>
  <c r="EH14" i="2" s="1"/>
  <c r="EH18" i="2" s="1"/>
  <c r="EH20" i="2" s="1"/>
  <c r="EI20" i="2" s="1"/>
  <c r="EG14" i="2"/>
  <c r="EF14" i="2" s="1"/>
  <c r="EF18" i="2" s="1"/>
  <c r="EG18" i="2" s="1"/>
  <c r="EE14" i="2"/>
  <c r="ED14" i="2" s="1"/>
  <c r="ED18" i="2" s="1"/>
  <c r="ED20" i="2" s="1"/>
  <c r="EE20" i="2" s="1"/>
  <c r="EC14" i="2"/>
  <c r="EB14" i="2" s="1"/>
  <c r="EB18" i="2" s="1"/>
  <c r="EB20" i="2" s="1"/>
  <c r="EC20" i="2" s="1"/>
  <c r="DQ14" i="2"/>
  <c r="DP14" i="2" s="1"/>
  <c r="DP18" i="2" s="1"/>
  <c r="DQ18" i="2" s="1"/>
  <c r="DO14" i="2"/>
  <c r="DN14" i="2" s="1"/>
  <c r="DN18" i="2" s="1"/>
  <c r="DO18" i="2" s="1"/>
  <c r="V26" i="1" l="1"/>
  <c r="EI18" i="2"/>
  <c r="EF20" i="2"/>
  <c r="EG20" i="2" s="1"/>
  <c r="EE18" i="2"/>
  <c r="EC18" i="2"/>
  <c r="DP20" i="2"/>
  <c r="DQ20" i="2" s="1"/>
  <c r="DN20" i="2"/>
  <c r="DO20" i="2" s="1"/>
  <c r="W26" i="1" l="1"/>
  <c r="L36" i="1"/>
  <c r="M36" i="1" s="1"/>
  <c r="X26" i="1" l="1"/>
  <c r="N36" i="1"/>
  <c r="Y26" i="1" l="1"/>
  <c r="Z26" i="1"/>
  <c r="AA26" i="1" s="1"/>
  <c r="AC26" i="1" s="1"/>
  <c r="Y24" i="1"/>
  <c r="Z24" i="1"/>
  <c r="AB24" i="1" s="1"/>
  <c r="AA24" i="1" l="1"/>
  <c r="AC24" i="1" s="1"/>
  <c r="AB26" i="1"/>
  <c r="X30" i="1" l="1"/>
  <c r="Y30" i="1" s="1"/>
  <c r="DG16" i="2" l="1"/>
  <c r="DE16" i="2"/>
  <c r="DC16" i="2"/>
  <c r="DG13" i="2"/>
  <c r="DE13" i="2"/>
  <c r="DC13" i="2"/>
  <c r="DG12" i="2"/>
  <c r="DE12" i="2"/>
  <c r="DC12" i="2"/>
  <c r="DG11" i="2"/>
  <c r="DE11" i="2"/>
  <c r="DC11" i="2"/>
  <c r="DG10" i="2"/>
  <c r="DE10" i="2"/>
  <c r="DC10" i="2"/>
  <c r="DG9" i="2"/>
  <c r="DE9" i="2"/>
  <c r="DC9" i="2"/>
  <c r="DG8" i="2"/>
  <c r="DE8" i="2"/>
  <c r="DC8" i="2"/>
  <c r="DG7" i="2"/>
  <c r="DE7" i="2"/>
  <c r="DC7" i="2"/>
  <c r="DM16" i="2"/>
  <c r="DK16" i="2"/>
  <c r="DI16" i="2"/>
  <c r="DM13" i="2"/>
  <c r="DK13" i="2"/>
  <c r="DI13" i="2"/>
  <c r="DM12" i="2"/>
  <c r="DK12" i="2"/>
  <c r="DI12" i="2"/>
  <c r="DM11" i="2"/>
  <c r="DK11" i="2"/>
  <c r="DI11" i="2"/>
  <c r="DM10" i="2"/>
  <c r="DK10" i="2"/>
  <c r="DI10" i="2"/>
  <c r="DM9" i="2"/>
  <c r="DK9" i="2"/>
  <c r="DI9" i="2"/>
  <c r="DM8" i="2"/>
  <c r="DK8" i="2"/>
  <c r="DI8" i="2"/>
  <c r="DM7" i="2"/>
  <c r="DK7" i="2"/>
  <c r="DI7" i="2"/>
  <c r="DK14" i="2" l="1"/>
  <c r="DJ14" i="2" s="1"/>
  <c r="DJ18" i="2" s="1"/>
  <c r="DK18" i="2" s="1"/>
  <c r="DG14" i="2"/>
  <c r="DF14" i="2" s="1"/>
  <c r="DF18" i="2" s="1"/>
  <c r="DF20" i="2" s="1"/>
  <c r="DG20" i="2" s="1"/>
  <c r="DE14" i="2"/>
  <c r="DD14" i="2" s="1"/>
  <c r="DD18" i="2" s="1"/>
  <c r="DE18" i="2" s="1"/>
  <c r="DM14" i="2"/>
  <c r="DL14" i="2" s="1"/>
  <c r="DL18" i="2" s="1"/>
  <c r="DL20" i="2" s="1"/>
  <c r="DM20" i="2" s="1"/>
  <c r="DI14" i="2"/>
  <c r="DH14" i="2" s="1"/>
  <c r="DH18" i="2" s="1"/>
  <c r="DI18" i="2" s="1"/>
  <c r="DC14" i="2"/>
  <c r="DB14" i="2" l="1"/>
  <c r="DB18" i="2" s="1"/>
  <c r="DC18" i="2" s="1"/>
  <c r="DJ20" i="2"/>
  <c r="DK20" i="2" s="1"/>
  <c r="DG18" i="2"/>
  <c r="DM18" i="2"/>
  <c r="DD20" i="2"/>
  <c r="DE20" i="2" s="1"/>
  <c r="DH20" i="2"/>
  <c r="DI20" i="2" s="1"/>
  <c r="DB20" i="2" l="1"/>
  <c r="DC20" i="2" s="1"/>
  <c r="AB16" i="1" l="1"/>
  <c r="AC16" i="1"/>
  <c r="V16" i="1"/>
  <c r="CY16" i="2"/>
  <c r="CW16" i="2"/>
  <c r="CU16" i="2"/>
  <c r="CY13" i="2"/>
  <c r="CW13" i="2"/>
  <c r="CU13" i="2"/>
  <c r="CY12" i="2"/>
  <c r="CW12" i="2"/>
  <c r="CU12" i="2"/>
  <c r="CY11" i="2"/>
  <c r="CW11" i="2"/>
  <c r="CU11" i="2"/>
  <c r="CY10" i="2"/>
  <c r="CW10" i="2"/>
  <c r="CU10" i="2"/>
  <c r="CY9" i="2"/>
  <c r="CW9" i="2"/>
  <c r="CU9" i="2"/>
  <c r="CY8" i="2"/>
  <c r="CW8" i="2"/>
  <c r="CU8" i="2"/>
  <c r="CY7" i="2"/>
  <c r="CW7" i="2"/>
  <c r="CU7" i="2"/>
  <c r="EK16" i="2"/>
  <c r="DA16" i="2"/>
  <c r="EK13" i="2"/>
  <c r="DA13" i="2"/>
  <c r="EK12" i="2"/>
  <c r="DA12" i="2"/>
  <c r="EK11" i="2"/>
  <c r="DA11" i="2"/>
  <c r="EK10" i="2"/>
  <c r="DA10" i="2"/>
  <c r="EK9" i="2"/>
  <c r="DA9" i="2"/>
  <c r="EK8" i="2"/>
  <c r="DA8" i="2"/>
  <c r="EK7" i="2"/>
  <c r="DA7" i="2"/>
  <c r="EK14" i="2" l="1"/>
  <c r="EJ14" i="2" s="1"/>
  <c r="EJ18" i="2" s="1"/>
  <c r="EK18" i="2" s="1"/>
  <c r="DA14" i="2"/>
  <c r="CZ14" i="2" s="1"/>
  <c r="CZ18" i="2" s="1"/>
  <c r="DA18" i="2" s="1"/>
  <c r="CY14" i="2"/>
  <c r="CX14" i="2" s="1"/>
  <c r="CX18" i="2" s="1"/>
  <c r="CX20" i="2" s="1"/>
  <c r="CY20" i="2" s="1"/>
  <c r="CW14" i="2"/>
  <c r="CV14" i="2" s="1"/>
  <c r="CV18" i="2" s="1"/>
  <c r="CW18" i="2" s="1"/>
  <c r="CU14" i="2"/>
  <c r="CT14" i="2" s="1"/>
  <c r="CT18" i="2" s="1"/>
  <c r="CT20" i="2" s="1"/>
  <c r="CU20" i="2" s="1"/>
  <c r="EJ20" i="2" l="1"/>
  <c r="EK20" i="2" s="1"/>
  <c r="CZ20" i="2"/>
  <c r="DA20" i="2" s="1"/>
  <c r="CY18" i="2"/>
  <c r="CV20" i="2"/>
  <c r="CW20" i="2" s="1"/>
  <c r="CU18" i="2"/>
  <c r="V28" i="1" l="1"/>
  <c r="Z28" i="1"/>
  <c r="AB28" i="1" l="1"/>
  <c r="AA28" i="1"/>
  <c r="AC28" i="1" s="1"/>
  <c r="CO16" i="2"/>
  <c r="CM16" i="2"/>
  <c r="CK16" i="2"/>
  <c r="CI16" i="2"/>
  <c r="CO13" i="2"/>
  <c r="CM13" i="2"/>
  <c r="CK13" i="2"/>
  <c r="CI13" i="2"/>
  <c r="CO12" i="2"/>
  <c r="CM12" i="2"/>
  <c r="CK12" i="2"/>
  <c r="CI12" i="2"/>
  <c r="CO11" i="2"/>
  <c r="CM11" i="2"/>
  <c r="CK11" i="2"/>
  <c r="CI11" i="2"/>
  <c r="CO10" i="2"/>
  <c r="CM10" i="2"/>
  <c r="CK10" i="2"/>
  <c r="CI10" i="2"/>
  <c r="CO9" i="2"/>
  <c r="CM9" i="2"/>
  <c r="CK9" i="2"/>
  <c r="CI9" i="2"/>
  <c r="CO8" i="2"/>
  <c r="CM8" i="2"/>
  <c r="CK8" i="2"/>
  <c r="CI8" i="2"/>
  <c r="CO7" i="2"/>
  <c r="CM7" i="2"/>
  <c r="CK7" i="2"/>
  <c r="CI7" i="2"/>
  <c r="CO14" i="2" l="1"/>
  <c r="CN14" i="2" s="1"/>
  <c r="CN18" i="2" s="1"/>
  <c r="CO18" i="2" s="1"/>
  <c r="CM14" i="2"/>
  <c r="CL14" i="2" s="1"/>
  <c r="CL18" i="2" s="1"/>
  <c r="CL20" i="2" s="1"/>
  <c r="CM20" i="2" s="1"/>
  <c r="CK14" i="2"/>
  <c r="CJ14" i="2" s="1"/>
  <c r="CJ18" i="2" s="1"/>
  <c r="CK18" i="2" s="1"/>
  <c r="CI14" i="2"/>
  <c r="CH14" i="2" s="1"/>
  <c r="CH18" i="2" s="1"/>
  <c r="CI18" i="2" s="1"/>
  <c r="CN20" i="2" l="1"/>
  <c r="CO20" i="2" s="1"/>
  <c r="CM18" i="2"/>
  <c r="CJ20" i="2"/>
  <c r="CK20" i="2" s="1"/>
  <c r="CH20" i="2"/>
  <c r="CI20" i="2" s="1"/>
  <c r="CC16" i="2" l="1"/>
  <c r="CC13" i="2"/>
  <c r="CC12" i="2"/>
  <c r="CC11" i="2"/>
  <c r="CC10" i="2"/>
  <c r="CC9" i="2"/>
  <c r="CC8" i="2"/>
  <c r="CC7" i="2"/>
  <c r="C3" i="8" l="1"/>
  <c r="C4" i="8"/>
  <c r="C5" i="8"/>
  <c r="C6" i="8"/>
  <c r="C7" i="8"/>
  <c r="C8" i="8"/>
  <c r="C9" i="8"/>
  <c r="C10" i="8"/>
  <c r="C11" i="8"/>
  <c r="C12" i="8"/>
  <c r="C13" i="8"/>
  <c r="C14" i="8"/>
  <c r="C15" i="8"/>
  <c r="C16" i="8"/>
  <c r="C17" i="8"/>
  <c r="C18" i="8"/>
  <c r="C19" i="8"/>
  <c r="C20" i="8"/>
  <c r="C21" i="8"/>
  <c r="C22" i="8"/>
  <c r="C23" i="8"/>
  <c r="C24" i="8"/>
  <c r="C25" i="8"/>
  <c r="C26" i="8"/>
  <c r="C2" i="8"/>
  <c r="BG16" i="2" l="1"/>
  <c r="BG13" i="2"/>
  <c r="BG12" i="2"/>
  <c r="BG11" i="2"/>
  <c r="BG10" i="2"/>
  <c r="BG9" i="2"/>
  <c r="BG8" i="2"/>
  <c r="BG7" i="2"/>
  <c r="BI16" i="2"/>
  <c r="BI13" i="2"/>
  <c r="BI12" i="2"/>
  <c r="BI11" i="2"/>
  <c r="BI10" i="2"/>
  <c r="BI9" i="2"/>
  <c r="BI8" i="2"/>
  <c r="BI7" i="2"/>
  <c r="BI14" i="2" l="1"/>
  <c r="BH14" i="2" s="1"/>
  <c r="BH18" i="2" s="1"/>
  <c r="BH20" i="2" s="1"/>
  <c r="BI20" i="2" s="1"/>
  <c r="BG14" i="2"/>
  <c r="BF14" i="2" s="1"/>
  <c r="BF18" i="2" s="1"/>
  <c r="BG18" i="2" s="1"/>
  <c r="BI18" i="2" l="1"/>
  <c r="BF20" i="2"/>
  <c r="BG20" i="2" s="1"/>
  <c r="I36" i="1" l="1"/>
  <c r="JU10" i="2" l="1"/>
  <c r="EM10" i="2"/>
  <c r="CS10" i="2"/>
  <c r="CQ10" i="2"/>
  <c r="CG10" i="2"/>
  <c r="CE10" i="2"/>
  <c r="CA10" i="2"/>
  <c r="BY10" i="2"/>
  <c r="BW10" i="2"/>
  <c r="BU10" i="2"/>
  <c r="BS10" i="2"/>
  <c r="BQ10" i="2"/>
  <c r="BO10" i="2"/>
  <c r="BM10" i="2"/>
  <c r="BK10" i="2"/>
  <c r="BE10" i="2"/>
  <c r="BC10" i="2"/>
  <c r="BA10" i="2"/>
  <c r="AY10" i="2"/>
  <c r="AW10" i="2"/>
  <c r="AU10" i="2"/>
  <c r="AS10" i="2"/>
  <c r="AQ10" i="2"/>
  <c r="AO10" i="2"/>
  <c r="AM10" i="2"/>
  <c r="AK10" i="2"/>
  <c r="AI10" i="2"/>
  <c r="AG10" i="2"/>
  <c r="AE10" i="2"/>
  <c r="AC10" i="2"/>
  <c r="AA10" i="2"/>
  <c r="Y10" i="2"/>
  <c r="W10" i="2"/>
  <c r="U10" i="2"/>
  <c r="S10" i="2"/>
  <c r="Q10" i="2"/>
  <c r="O10" i="2"/>
  <c r="M10" i="2"/>
  <c r="K10" i="2"/>
  <c r="I10" i="2"/>
  <c r="G10" i="2"/>
  <c r="E10" i="2"/>
  <c r="JU16" i="2" l="1"/>
  <c r="EM16" i="2"/>
  <c r="CS16" i="2"/>
  <c r="JU13" i="2"/>
  <c r="EM13" i="2"/>
  <c r="CS13" i="2"/>
  <c r="JU12" i="2"/>
  <c r="EM12" i="2"/>
  <c r="CS12" i="2"/>
  <c r="JU11" i="2"/>
  <c r="EM11" i="2"/>
  <c r="CS11" i="2"/>
  <c r="JU9" i="2"/>
  <c r="EM9" i="2"/>
  <c r="CS9" i="2"/>
  <c r="JU8" i="2"/>
  <c r="EM8" i="2"/>
  <c r="CS8" i="2"/>
  <c r="JU7" i="2"/>
  <c r="EM7" i="2"/>
  <c r="CS7" i="2"/>
  <c r="CQ16" i="2"/>
  <c r="CG16" i="2"/>
  <c r="CE16" i="2"/>
  <c r="CQ13" i="2"/>
  <c r="CG13" i="2"/>
  <c r="CE13" i="2"/>
  <c r="CQ12" i="2"/>
  <c r="CG12" i="2"/>
  <c r="CE12" i="2"/>
  <c r="CQ11" i="2"/>
  <c r="CG11" i="2"/>
  <c r="CE11" i="2"/>
  <c r="CQ9" i="2"/>
  <c r="CG9" i="2"/>
  <c r="CE9" i="2"/>
  <c r="CQ8" i="2"/>
  <c r="CG8" i="2"/>
  <c r="CE8" i="2"/>
  <c r="CQ7" i="2"/>
  <c r="CG7" i="2"/>
  <c r="CE7" i="2"/>
  <c r="CA16" i="2"/>
  <c r="BY16" i="2"/>
  <c r="CA13" i="2"/>
  <c r="BY13" i="2"/>
  <c r="CA12" i="2"/>
  <c r="BY12" i="2"/>
  <c r="CA11" i="2"/>
  <c r="BY11" i="2"/>
  <c r="CA9" i="2"/>
  <c r="BY9" i="2"/>
  <c r="CA8" i="2"/>
  <c r="BY8" i="2"/>
  <c r="CA7" i="2"/>
  <c r="BY7" i="2"/>
  <c r="BW16" i="2"/>
  <c r="BU16" i="2"/>
  <c r="BS16" i="2"/>
  <c r="BW13" i="2"/>
  <c r="BU13" i="2"/>
  <c r="BS13" i="2"/>
  <c r="BW12" i="2"/>
  <c r="BU12" i="2"/>
  <c r="BS12" i="2"/>
  <c r="BW11" i="2"/>
  <c r="BU11" i="2"/>
  <c r="BS11" i="2"/>
  <c r="BW9" i="2"/>
  <c r="BU9" i="2"/>
  <c r="BS9" i="2"/>
  <c r="BW8" i="2"/>
  <c r="BU8" i="2"/>
  <c r="BS8" i="2"/>
  <c r="BW7" i="2"/>
  <c r="BU7" i="2"/>
  <c r="BS7" i="2"/>
  <c r="BQ16" i="2"/>
  <c r="BO16" i="2"/>
  <c r="BQ13" i="2"/>
  <c r="BO13" i="2"/>
  <c r="BQ12" i="2"/>
  <c r="BO12" i="2"/>
  <c r="BQ11" i="2"/>
  <c r="BO11" i="2"/>
  <c r="BQ9" i="2"/>
  <c r="BO9" i="2"/>
  <c r="BQ8" i="2"/>
  <c r="BO8" i="2"/>
  <c r="BQ7" i="2"/>
  <c r="BO7" i="2"/>
  <c r="BM16" i="2"/>
  <c r="BK16" i="2"/>
  <c r="BE16" i="2"/>
  <c r="BM13" i="2"/>
  <c r="BK13" i="2"/>
  <c r="BE13" i="2"/>
  <c r="BM12" i="2"/>
  <c r="BK12" i="2"/>
  <c r="BE12" i="2"/>
  <c r="BM11" i="2"/>
  <c r="BK11" i="2"/>
  <c r="BE11" i="2"/>
  <c r="BM9" i="2"/>
  <c r="BK9" i="2"/>
  <c r="BE9" i="2"/>
  <c r="BM8" i="2"/>
  <c r="BK8" i="2"/>
  <c r="BE8" i="2"/>
  <c r="BM7" i="2"/>
  <c r="BK7" i="2"/>
  <c r="BE7" i="2"/>
  <c r="AB13" i="1"/>
  <c r="CE14" i="2" l="1"/>
  <c r="CD14" i="2" s="1"/>
  <c r="CD18" i="2" s="1"/>
  <c r="CE18" i="2" s="1"/>
  <c r="CQ14" i="2"/>
  <c r="CP14" i="2" s="1"/>
  <c r="CP18" i="2" s="1"/>
  <c r="CQ18" i="2" s="1"/>
  <c r="CS14" i="2"/>
  <c r="CR14" i="2" s="1"/>
  <c r="CR18" i="2" s="1"/>
  <c r="CR20" i="2" s="1"/>
  <c r="CS20" i="2" s="1"/>
  <c r="JU14" i="2"/>
  <c r="JT14" i="2" s="1"/>
  <c r="JT18" i="2" s="1"/>
  <c r="JU18" i="2" s="1"/>
  <c r="CG14" i="2"/>
  <c r="CF14" i="2" s="1"/>
  <c r="CF18" i="2" s="1"/>
  <c r="CF20" i="2" s="1"/>
  <c r="CG20" i="2" s="1"/>
  <c r="BO14" i="2"/>
  <c r="BN14" i="2" s="1"/>
  <c r="BN18" i="2" s="1"/>
  <c r="BN20" i="2" s="1"/>
  <c r="BO20" i="2" s="1"/>
  <c r="CC14" i="2"/>
  <c r="CB14" i="2" s="1"/>
  <c r="CB18" i="2" s="1"/>
  <c r="CC18" i="2" s="1"/>
  <c r="CA14" i="2"/>
  <c r="BZ14" i="2" s="1"/>
  <c r="BZ18" i="2" s="1"/>
  <c r="BZ20" i="2" s="1"/>
  <c r="CA20" i="2" s="1"/>
  <c r="EM14" i="2"/>
  <c r="EL14" i="2" s="1"/>
  <c r="EL18" i="2" s="1"/>
  <c r="EM18" i="2" s="1"/>
  <c r="BY14" i="2"/>
  <c r="BX14" i="2" s="1"/>
  <c r="BX18" i="2" s="1"/>
  <c r="BX20" i="2" s="1"/>
  <c r="BY20" i="2" s="1"/>
  <c r="BW14" i="2"/>
  <c r="BV14" i="2" s="1"/>
  <c r="BV18" i="2" s="1"/>
  <c r="BW18" i="2" s="1"/>
  <c r="BU14" i="2"/>
  <c r="BT14" i="2" s="1"/>
  <c r="BT18" i="2" s="1"/>
  <c r="BS14" i="2"/>
  <c r="BR14" i="2" s="1"/>
  <c r="BR18" i="2" s="1"/>
  <c r="BS18" i="2" s="1"/>
  <c r="BQ14" i="2"/>
  <c r="BP14" i="2" s="1"/>
  <c r="BP18" i="2" s="1"/>
  <c r="BP20" i="2" s="1"/>
  <c r="BQ20" i="2" s="1"/>
  <c r="BM14" i="2"/>
  <c r="BL14" i="2" s="1"/>
  <c r="BL18" i="2" s="1"/>
  <c r="BL20" i="2" s="1"/>
  <c r="BM20" i="2" s="1"/>
  <c r="BK14" i="2"/>
  <c r="BJ14" i="2" s="1"/>
  <c r="BJ18" i="2" s="1"/>
  <c r="BK18" i="2" s="1"/>
  <c r="BE14" i="2"/>
  <c r="BD14" i="2" s="1"/>
  <c r="BD18" i="2" s="1"/>
  <c r="BE18" i="2" s="1"/>
  <c r="BC16" i="2"/>
  <c r="BC13" i="2"/>
  <c r="BC12" i="2"/>
  <c r="BC11" i="2"/>
  <c r="BC9" i="2"/>
  <c r="BC8" i="2"/>
  <c r="BC7" i="2"/>
  <c r="JT20" i="2" l="1"/>
  <c r="JU20" i="2" s="1"/>
  <c r="Z30" i="1"/>
  <c r="EL20" i="2"/>
  <c r="EM20" i="2" s="1"/>
  <c r="CS18" i="2"/>
  <c r="CP20" i="2"/>
  <c r="CQ20" i="2" s="1"/>
  <c r="CG18" i="2"/>
  <c r="CD20" i="2"/>
  <c r="CE20" i="2" s="1"/>
  <c r="BO18" i="2"/>
  <c r="CB20" i="2"/>
  <c r="CC20" i="2" s="1"/>
  <c r="CA18" i="2"/>
  <c r="BT20" i="2"/>
  <c r="BU20" i="2" s="1"/>
  <c r="BU18" i="2"/>
  <c r="BY18" i="2"/>
  <c r="BV20" i="2"/>
  <c r="BW20" i="2" s="1"/>
  <c r="BR20" i="2"/>
  <c r="BS20" i="2" s="1"/>
  <c r="BQ18" i="2"/>
  <c r="BM18" i="2"/>
  <c r="BJ20" i="2"/>
  <c r="BK20" i="2" s="1"/>
  <c r="BD20" i="2"/>
  <c r="BE20" i="2" s="1"/>
  <c r="BC14" i="2"/>
  <c r="BB14" i="2" s="1"/>
  <c r="BB18" i="2" s="1"/>
  <c r="BC18" i="2" s="1"/>
  <c r="BA16" i="2"/>
  <c r="BA13" i="2"/>
  <c r="BA12" i="2"/>
  <c r="BA11" i="2"/>
  <c r="BA9" i="2"/>
  <c r="BA8" i="2"/>
  <c r="BA7" i="2"/>
  <c r="AA30" i="1" l="1"/>
  <c r="AC30" i="1" s="1"/>
  <c r="AB30" i="1"/>
  <c r="BB20" i="2"/>
  <c r="BC20" i="2" s="1"/>
  <c r="BA14" i="2"/>
  <c r="AZ14" i="2" s="1"/>
  <c r="AZ18" i="2" s="1"/>
  <c r="BA18" i="2" s="1"/>
  <c r="AZ20" i="2" l="1"/>
  <c r="BA20" i="2" s="1"/>
  <c r="AY16" i="2" l="1"/>
  <c r="AY13" i="2"/>
  <c r="AY12" i="2"/>
  <c r="AY11" i="2"/>
  <c r="AY9" i="2"/>
  <c r="AY8" i="2"/>
  <c r="AY7" i="2"/>
  <c r="AY14" i="2" l="1"/>
  <c r="Q1" i="5"/>
  <c r="AX14" i="2" l="1"/>
  <c r="AX18" i="2" s="1"/>
  <c r="AY18" i="2" s="1"/>
  <c r="AX20" i="2" l="1"/>
  <c r="AY20" i="2" s="1"/>
  <c r="AW16" i="2"/>
  <c r="AU16" i="2"/>
  <c r="AS16" i="2"/>
  <c r="AQ16" i="2"/>
  <c r="AO16" i="2"/>
  <c r="AM16" i="2"/>
  <c r="AK16" i="2"/>
  <c r="AI16" i="2"/>
  <c r="AG16" i="2"/>
  <c r="AE16" i="2"/>
  <c r="AC16" i="2"/>
  <c r="AA16" i="2"/>
  <c r="Y16" i="2"/>
  <c r="W16" i="2"/>
  <c r="U16" i="2"/>
  <c r="S16" i="2"/>
  <c r="Q16" i="2"/>
  <c r="O16" i="2"/>
  <c r="M16" i="2"/>
  <c r="K16" i="2"/>
  <c r="I16" i="2"/>
  <c r="G16" i="2"/>
  <c r="E16" i="2"/>
  <c r="AW13" i="2"/>
  <c r="AU13" i="2"/>
  <c r="AS13" i="2"/>
  <c r="AQ13" i="2"/>
  <c r="AO13" i="2"/>
  <c r="AM13" i="2"/>
  <c r="AK13" i="2"/>
  <c r="AI13" i="2"/>
  <c r="AG13" i="2"/>
  <c r="AE13" i="2"/>
  <c r="AC13" i="2"/>
  <c r="AA13" i="2"/>
  <c r="Y13" i="2"/>
  <c r="W13" i="2"/>
  <c r="U13" i="2"/>
  <c r="S13" i="2"/>
  <c r="Q13" i="2"/>
  <c r="O13" i="2"/>
  <c r="M13" i="2"/>
  <c r="K13" i="2"/>
  <c r="I13" i="2"/>
  <c r="G13" i="2"/>
  <c r="E13" i="2"/>
  <c r="AW12" i="2"/>
  <c r="AU12" i="2"/>
  <c r="AS12" i="2"/>
  <c r="AQ12" i="2"/>
  <c r="AO12" i="2"/>
  <c r="AM12" i="2"/>
  <c r="AK12" i="2"/>
  <c r="AI12" i="2"/>
  <c r="AG12" i="2"/>
  <c r="AE12" i="2"/>
  <c r="AC12" i="2"/>
  <c r="AA12" i="2"/>
  <c r="Y12" i="2"/>
  <c r="W12" i="2"/>
  <c r="U12" i="2"/>
  <c r="S12" i="2"/>
  <c r="Q12" i="2"/>
  <c r="O12" i="2"/>
  <c r="M12" i="2"/>
  <c r="K12" i="2"/>
  <c r="I12" i="2"/>
  <c r="G12" i="2"/>
  <c r="E12" i="2"/>
  <c r="AW11" i="2"/>
  <c r="AU11" i="2"/>
  <c r="AS11" i="2"/>
  <c r="AQ11" i="2"/>
  <c r="AO11" i="2"/>
  <c r="AM11" i="2"/>
  <c r="AK11" i="2"/>
  <c r="AI11" i="2"/>
  <c r="AG11" i="2"/>
  <c r="AE11" i="2"/>
  <c r="AC11" i="2"/>
  <c r="AA11" i="2"/>
  <c r="Y11" i="2"/>
  <c r="W11" i="2"/>
  <c r="U11" i="2"/>
  <c r="S11" i="2"/>
  <c r="Q11" i="2"/>
  <c r="O11" i="2"/>
  <c r="M11" i="2"/>
  <c r="K11" i="2"/>
  <c r="I11" i="2"/>
  <c r="G11" i="2"/>
  <c r="E11" i="2"/>
  <c r="AW9" i="2"/>
  <c r="AU9" i="2"/>
  <c r="AS9" i="2"/>
  <c r="AQ9" i="2"/>
  <c r="AO9" i="2"/>
  <c r="AM9" i="2"/>
  <c r="AK9" i="2"/>
  <c r="AI9" i="2"/>
  <c r="AG9" i="2"/>
  <c r="AE9" i="2"/>
  <c r="AC9" i="2"/>
  <c r="AA9" i="2"/>
  <c r="Y9" i="2"/>
  <c r="W9" i="2"/>
  <c r="U9" i="2"/>
  <c r="S9" i="2"/>
  <c r="Q9" i="2"/>
  <c r="O9" i="2"/>
  <c r="M9" i="2"/>
  <c r="K9" i="2"/>
  <c r="I9" i="2"/>
  <c r="G9" i="2"/>
  <c r="E9" i="2"/>
  <c r="AW8" i="2"/>
  <c r="AU8" i="2"/>
  <c r="AS8" i="2"/>
  <c r="AQ8" i="2"/>
  <c r="AO8" i="2"/>
  <c r="AM8" i="2"/>
  <c r="AK8" i="2"/>
  <c r="AI8" i="2"/>
  <c r="AG8" i="2"/>
  <c r="AE8" i="2"/>
  <c r="AC8" i="2"/>
  <c r="AA8" i="2"/>
  <c r="Y8" i="2"/>
  <c r="W8" i="2"/>
  <c r="U8" i="2"/>
  <c r="S8" i="2"/>
  <c r="Q8" i="2"/>
  <c r="O8" i="2"/>
  <c r="M8" i="2"/>
  <c r="K8" i="2"/>
  <c r="I8" i="2"/>
  <c r="G8" i="2"/>
  <c r="E8" i="2"/>
  <c r="AW7" i="2"/>
  <c r="AU7" i="2"/>
  <c r="AS7" i="2"/>
  <c r="AQ7" i="2"/>
  <c r="AO7" i="2"/>
  <c r="AM7" i="2"/>
  <c r="AK7" i="2"/>
  <c r="AI7" i="2"/>
  <c r="AG7" i="2"/>
  <c r="AE7" i="2"/>
  <c r="AC7" i="2"/>
  <c r="AA7" i="2"/>
  <c r="Y7" i="2"/>
  <c r="W7" i="2"/>
  <c r="U7" i="2"/>
  <c r="S7" i="2"/>
  <c r="Q7" i="2"/>
  <c r="O7" i="2"/>
  <c r="M7" i="2"/>
  <c r="K7" i="2"/>
  <c r="I7" i="2"/>
  <c r="G7" i="2"/>
  <c r="E7" i="2"/>
  <c r="AK14" i="2" l="1"/>
  <c r="AJ14" i="2" s="1"/>
  <c r="U14" i="2"/>
  <c r="T14" i="2" s="1"/>
  <c r="T18" i="2" s="1"/>
  <c r="E14" i="2"/>
  <c r="D14" i="2" s="1"/>
  <c r="D18" i="2" s="1"/>
  <c r="E18" i="2" s="1"/>
  <c r="W14" i="2"/>
  <c r="V14" i="2" s="1"/>
  <c r="V18" i="2" s="1"/>
  <c r="V20" i="2" s="1"/>
  <c r="W20" i="2" s="1"/>
  <c r="G14" i="2"/>
  <c r="F14" i="2" s="1"/>
  <c r="F18" i="2" s="1"/>
  <c r="Y14" i="2"/>
  <c r="X14" i="2" s="1"/>
  <c r="X18" i="2" s="1"/>
  <c r="AO14" i="2"/>
  <c r="AN14" i="2" s="1"/>
  <c r="AN18" i="2" s="1"/>
  <c r="AN20" i="2" s="1"/>
  <c r="AO20" i="2" s="1"/>
  <c r="I14" i="2"/>
  <c r="H14" i="2" s="1"/>
  <c r="H18" i="2" s="1"/>
  <c r="H20" i="2" s="1"/>
  <c r="I20" i="2" s="1"/>
  <c r="AM14" i="2"/>
  <c r="AL14" i="2" s="1"/>
  <c r="AL18" i="2" s="1"/>
  <c r="AL20" i="2" s="1"/>
  <c r="AM20" i="2" s="1"/>
  <c r="AJ18" i="2"/>
  <c r="AJ20" i="2" s="1"/>
  <c r="AK20" i="2" s="1"/>
  <c r="M14" i="2"/>
  <c r="L14" i="2" s="1"/>
  <c r="L18" i="2" s="1"/>
  <c r="M18" i="2" s="1"/>
  <c r="AC14" i="2"/>
  <c r="AB14" i="2" s="1"/>
  <c r="AB18" i="2" s="1"/>
  <c r="AB20" i="2" s="1"/>
  <c r="AC20" i="2" s="1"/>
  <c r="AS14" i="2"/>
  <c r="AR14" i="2" s="1"/>
  <c r="AR18" i="2" s="1"/>
  <c r="AS18" i="2" s="1"/>
  <c r="AU14" i="2"/>
  <c r="AT14" i="2" s="1"/>
  <c r="AT18" i="2" s="1"/>
  <c r="AT20" i="2" s="1"/>
  <c r="AU20" i="2" s="1"/>
  <c r="AG14" i="2"/>
  <c r="AF14" i="2" s="1"/>
  <c r="AF18" i="2" s="1"/>
  <c r="AF20" i="2" s="1"/>
  <c r="AG20" i="2" s="1"/>
  <c r="Q14" i="2"/>
  <c r="P14" i="2" s="1"/>
  <c r="P18" i="2" s="1"/>
  <c r="Q18" i="2" s="1"/>
  <c r="AW14" i="2"/>
  <c r="AV14" i="2" s="1"/>
  <c r="AV18" i="2" s="1"/>
  <c r="AV20" i="2" s="1"/>
  <c r="AW20" i="2" s="1"/>
  <c r="K14" i="2"/>
  <c r="O14" i="2"/>
  <c r="N14" i="2" s="1"/>
  <c r="N18" i="2" s="1"/>
  <c r="O18" i="2" s="1"/>
  <c r="AA14" i="2"/>
  <c r="Z14" i="2" s="1"/>
  <c r="Z18" i="2" s="1"/>
  <c r="AA18" i="2" s="1"/>
  <c r="AE14" i="2"/>
  <c r="AD14" i="2" s="1"/>
  <c r="AD18" i="2" s="1"/>
  <c r="AE18" i="2" s="1"/>
  <c r="AQ14" i="2"/>
  <c r="AP14" i="2" s="1"/>
  <c r="AP18" i="2" s="1"/>
  <c r="AQ18" i="2" s="1"/>
  <c r="S14" i="2"/>
  <c r="R14" i="2" s="1"/>
  <c r="R18" i="2" s="1"/>
  <c r="S18" i="2" s="1"/>
  <c r="AI14" i="2"/>
  <c r="AH14" i="2" s="1"/>
  <c r="AH18" i="2" s="1"/>
  <c r="AI18" i="2" s="1"/>
  <c r="G18" i="2"/>
  <c r="F20" i="2"/>
  <c r="G20" i="2" s="1"/>
  <c r="U18" i="2"/>
  <c r="T20" i="2"/>
  <c r="U20" i="2" s="1"/>
  <c r="X20" i="2"/>
  <c r="Y20" i="2" s="1"/>
  <c r="Y18" i="2"/>
  <c r="AM18" i="2"/>
  <c r="AU18" i="2"/>
  <c r="I18" i="2" l="1"/>
  <c r="L20" i="2"/>
  <c r="M20" i="2" s="1"/>
  <c r="AG18" i="2"/>
  <c r="W18" i="2"/>
  <c r="AC18" i="2"/>
  <c r="AR20" i="2"/>
  <c r="AS20" i="2" s="1"/>
  <c r="AW18" i="2"/>
  <c r="AD20" i="2"/>
  <c r="AE20" i="2" s="1"/>
  <c r="Z20" i="2"/>
  <c r="AA20" i="2" s="1"/>
  <c r="AH20" i="2"/>
  <c r="AI20" i="2" s="1"/>
  <c r="AO18" i="2"/>
  <c r="AK18" i="2"/>
  <c r="R20" i="2"/>
  <c r="S20" i="2" s="1"/>
  <c r="P20" i="2"/>
  <c r="Q20" i="2" s="1"/>
  <c r="J14" i="2"/>
  <c r="J18" i="2" s="1"/>
  <c r="N20" i="2"/>
  <c r="O20" i="2" s="1"/>
  <c r="AP20" i="2"/>
  <c r="AQ20" i="2" s="1"/>
  <c r="D20" i="2"/>
  <c r="E20" i="2" s="1"/>
  <c r="K28" i="1"/>
  <c r="AC20" i="1" l="1"/>
  <c r="J20" i="2"/>
  <c r="K20" i="2" s="1"/>
  <c r="K18" i="2"/>
  <c r="AB20" i="1" l="1"/>
  <c r="V9" i="1"/>
  <c r="I18" i="1"/>
  <c r="L18" i="1"/>
  <c r="I20" i="1"/>
  <c r="L20" i="1"/>
  <c r="I24" i="1"/>
  <c r="L24" i="1"/>
  <c r="I26" i="1"/>
  <c r="L26" i="1"/>
  <c r="I28" i="1"/>
  <c r="L28" i="1"/>
  <c r="M28" i="1" s="1"/>
  <c r="I30" i="1"/>
  <c r="L30" i="1"/>
  <c r="T32" i="1"/>
  <c r="U32" i="1" s="1"/>
  <c r="W32" i="1" s="1"/>
  <c r="Z9" i="1" l="1"/>
  <c r="AA9" i="1" s="1"/>
  <c r="X32" i="1"/>
  <c r="Y32" i="1" s="1"/>
  <c r="N20" i="1"/>
  <c r="M20" i="1"/>
  <c r="M18" i="1"/>
  <c r="N18" i="1"/>
  <c r="M16" i="1"/>
  <c r="N30" i="1"/>
  <c r="M30" i="1"/>
  <c r="N26" i="1"/>
  <c r="M26" i="1"/>
  <c r="N24" i="1"/>
  <c r="M24" i="1"/>
  <c r="L32" i="1"/>
  <c r="AB34" i="1" s="1"/>
  <c r="L9" i="1"/>
  <c r="M9" i="1" s="1"/>
  <c r="L14" i="1"/>
  <c r="N28" i="1"/>
  <c r="U14" i="1"/>
  <c r="L12" i="1"/>
  <c r="U12" i="1"/>
  <c r="AB9" i="1" l="1"/>
  <c r="AC9" i="1"/>
  <c r="Z32" i="1"/>
  <c r="V32" i="1"/>
  <c r="M14" i="1"/>
  <c r="N14" i="1"/>
  <c r="N32" i="1"/>
  <c r="M32" i="1"/>
  <c r="N9" i="1"/>
  <c r="N12" i="1"/>
  <c r="M12" i="1"/>
  <c r="N13" i="1"/>
  <c r="V12" i="1" l="1"/>
  <c r="X12" i="1"/>
  <c r="Y12" i="1" s="1"/>
  <c r="V14" i="1"/>
  <c r="Y14" i="1"/>
  <c r="AB32" i="1"/>
  <c r="AA32" i="1"/>
  <c r="Z12" i="1" l="1"/>
  <c r="Z14" i="1"/>
  <c r="AB14" i="1" s="1"/>
  <c r="AB12" i="1" l="1"/>
  <c r="AA12" i="1"/>
  <c r="AC12" i="1" s="1"/>
  <c r="AA14" i="1"/>
  <c r="AC14"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Lina Tatiana Ochoa Murillo</author>
    <author>CORANTIOQUIA</author>
  </authors>
  <commentList>
    <comment ref="A7" authorId="0" shapeId="0" xr:uid="{00000000-0006-0000-0000-000001000000}">
      <text>
        <r>
          <rPr>
            <b/>
            <sz val="9"/>
            <color indexed="81"/>
            <rFont val="Tahoma"/>
            <family val="2"/>
          </rPr>
          <t xml:space="preserve">Identificación del Riesgo: </t>
        </r>
        <r>
          <rPr>
            <sz val="9"/>
            <color indexed="81"/>
            <rFont val="Tahoma"/>
            <family val="2"/>
          </rPr>
          <t>Etapa en la que se establece las fuentes o factores de riesgo, los eventos o riesgos, sus causas y sus consecuencias. Para el análisis se pueden involucrar datos históricos, análisis teóricos, opiniones informadas y expertas y necesidades de las partes involucradas.
Se puede basar en el Contexto Organizacional definido por la Organización.</t>
        </r>
      </text>
    </comment>
    <comment ref="H7" authorId="0" shapeId="0" xr:uid="{00000000-0006-0000-0000-000002000000}">
      <text>
        <r>
          <rPr>
            <b/>
            <sz val="9"/>
            <color indexed="81"/>
            <rFont val="Tahoma"/>
            <family val="2"/>
          </rPr>
          <t xml:space="preserve">Riesgo Inherente: </t>
        </r>
        <r>
          <rPr>
            <sz val="9"/>
            <color indexed="81"/>
            <rFont val="Tahoma"/>
            <family val="2"/>
          </rPr>
          <t>Es aquel al que se enfrenta una entidad en ausencia de acciones de la dirección para modificar su probabilidad o impacto.</t>
        </r>
        <r>
          <rPr>
            <b/>
            <sz val="9"/>
            <color indexed="81"/>
            <rFont val="Tahoma"/>
            <family val="2"/>
          </rPr>
          <t xml:space="preserve">
</t>
        </r>
      </text>
    </comment>
    <comment ref="T7" authorId="0" shapeId="0" xr:uid="{00000000-0006-0000-0000-000003000000}">
      <text>
        <r>
          <rPr>
            <b/>
            <sz val="9"/>
            <color indexed="81"/>
            <rFont val="Tahoma"/>
            <family val="2"/>
          </rPr>
          <t xml:space="preserve">Riesgo Residual: </t>
        </r>
        <r>
          <rPr>
            <sz val="9"/>
            <color indexed="81"/>
            <rFont val="Tahoma"/>
            <family val="2"/>
          </rPr>
          <t>Nivel de riesgo que permanece luego de tomar medidas de
tratamiento del riesgo (controles).</t>
        </r>
        <r>
          <rPr>
            <b/>
            <sz val="9"/>
            <color indexed="81"/>
            <rFont val="Tahoma"/>
            <family val="2"/>
          </rPr>
          <t xml:space="preserve">
</t>
        </r>
      </text>
    </comment>
    <comment ref="A8" authorId="1" shapeId="0" xr:uid="{00000000-0006-0000-0000-000004000000}">
      <text>
        <r>
          <rPr>
            <b/>
            <sz val="10"/>
            <color indexed="81"/>
            <rFont val="Tahoma"/>
            <family val="2"/>
          </rPr>
          <t>Consecutivo de Riesgo:</t>
        </r>
        <r>
          <rPr>
            <sz val="10"/>
            <color indexed="81"/>
            <rFont val="Tahoma"/>
            <family val="2"/>
          </rPr>
          <t xml:space="preserve"> Secuencia numérica que define la cantidad de riesgos identificados para todas las actividades de los procesos.</t>
        </r>
        <r>
          <rPr>
            <sz val="8"/>
            <color indexed="81"/>
            <rFont val="Tahoma"/>
            <family val="2"/>
          </rPr>
          <t xml:space="preserve">
</t>
        </r>
      </text>
    </comment>
    <comment ref="B8" authorId="0" shapeId="0" xr:uid="{00000000-0006-0000-0000-000005000000}">
      <text>
        <r>
          <rPr>
            <b/>
            <sz val="10"/>
            <color indexed="81"/>
            <rFont val="Tahoma"/>
            <family val="2"/>
          </rPr>
          <t xml:space="preserve">Clasificación del Riesgo: </t>
        </r>
        <r>
          <rPr>
            <sz val="10"/>
            <color indexed="81"/>
            <rFont val="Tahoma"/>
            <family val="2"/>
          </rPr>
          <t xml:space="preserve">Tipología de riesgo identificado para la ENCC y estos son:
</t>
        </r>
        <r>
          <rPr>
            <b/>
            <sz val="10"/>
            <color indexed="81"/>
            <rFont val="Tahoma"/>
            <family val="2"/>
          </rPr>
          <t xml:space="preserve">Riesgos estratégicos: </t>
        </r>
        <r>
          <rPr>
            <sz val="10"/>
            <color indexed="81"/>
            <rFont val="Tahoma"/>
            <family val="2"/>
          </rPr>
          <t xml:space="preserve">posibilidad de ocurrencia de eventos que afecten los objetivos estratégicos de la organización pública y por tanto impactan toda la entidad.
</t>
        </r>
        <r>
          <rPr>
            <b/>
            <sz val="10"/>
            <color indexed="81"/>
            <rFont val="Tahoma"/>
            <family val="2"/>
          </rPr>
          <t xml:space="preserve">Riesgos gerenciales: </t>
        </r>
        <r>
          <rPr>
            <sz val="10"/>
            <color indexed="81"/>
            <rFont val="Tahoma"/>
            <family val="2"/>
          </rPr>
          <t xml:space="preserve">posibilidad de ocurrencia de eventos que afecten los procesos gerenciales y/o la alta dirección.
</t>
        </r>
        <r>
          <rPr>
            <b/>
            <sz val="10"/>
            <color indexed="81"/>
            <rFont val="Tahoma"/>
            <family val="2"/>
          </rPr>
          <t>Riesgos operativos:</t>
        </r>
        <r>
          <rPr>
            <sz val="10"/>
            <color indexed="81"/>
            <rFont val="Tahoma"/>
            <family val="2"/>
          </rPr>
          <t xml:space="preserve"> posibilidad de ocurrencia de eventos que afecten los procesos misionales de la entidad.
</t>
        </r>
        <r>
          <rPr>
            <b/>
            <sz val="10"/>
            <color indexed="81"/>
            <rFont val="Tahoma"/>
            <family val="2"/>
          </rPr>
          <t>Riesgos financieros:</t>
        </r>
        <r>
          <rPr>
            <sz val="10"/>
            <color indexed="81"/>
            <rFont val="Tahoma"/>
            <family val="2"/>
          </rPr>
          <t xml:space="preserve"> posibilidad de ocurrencia de eventos que afecten los estados financieros y todas aquellas áreas involucradas con el proceso financiero como presupuesto, tesorería, contabilidad, cartera, central de cuentas, costos, etc.
</t>
        </r>
        <r>
          <rPr>
            <b/>
            <sz val="10"/>
            <color indexed="81"/>
            <rFont val="Tahoma"/>
            <family val="2"/>
          </rPr>
          <t xml:space="preserve">Riesgos tecnológicos: </t>
        </r>
        <r>
          <rPr>
            <sz val="10"/>
            <color indexed="81"/>
            <rFont val="Tahoma"/>
            <family val="2"/>
          </rPr>
          <t xml:space="preserve">posibilidad de ocurrencia de eventos que afecten la totalidad o parte de la infraestructura tecnológica (hardware, software, redes, etc.) de una entidad.
</t>
        </r>
        <r>
          <rPr>
            <b/>
            <sz val="10"/>
            <color indexed="81"/>
            <rFont val="Tahoma"/>
            <family val="2"/>
          </rPr>
          <t>Riesgos de cumplimiento:</t>
        </r>
        <r>
          <rPr>
            <sz val="10"/>
            <color indexed="81"/>
            <rFont val="Tahoma"/>
            <family val="2"/>
          </rPr>
          <t xml:space="preserve"> posibilidad de ocurrencia de eventos que afecten la situación jurídica o contractual de la organización debido a su incumplimiento o desacato a la normatividad legal y las obligaciones contractuales.
</t>
        </r>
        <r>
          <rPr>
            <b/>
            <sz val="10"/>
            <color indexed="81"/>
            <rFont val="Tahoma"/>
            <family val="2"/>
          </rPr>
          <t>Riesgo de imagen o reputacional:</t>
        </r>
        <r>
          <rPr>
            <sz val="10"/>
            <color indexed="81"/>
            <rFont val="Tahoma"/>
            <family val="2"/>
          </rPr>
          <t xml:space="preserve"> posibilidad de ocurrencia de un evento que afecte la imagen, buen nombre o reputación de una organización ante sus clientes y partes interesadas.
</t>
        </r>
        <r>
          <rPr>
            <b/>
            <sz val="10"/>
            <color indexed="81"/>
            <rFont val="Tahoma"/>
            <family val="2"/>
          </rPr>
          <t>Riesgos de corrupción:</t>
        </r>
        <r>
          <rPr>
            <sz val="10"/>
            <color indexed="81"/>
            <rFont val="Tahoma"/>
            <family val="2"/>
          </rPr>
          <t xml:space="preserve"> posibilidad de que, por acción u omisión, se use el poder para desviar la gestión de lo público hacia un beneficio privado.
</t>
        </r>
        <r>
          <rPr>
            <b/>
            <sz val="10"/>
            <color indexed="81"/>
            <rFont val="Tahoma"/>
            <family val="2"/>
          </rPr>
          <t xml:space="preserve">Riesgo de gestión: </t>
        </r>
        <r>
          <rPr>
            <sz val="10"/>
            <color indexed="81"/>
            <rFont val="Tahoma"/>
            <family val="2"/>
          </rPr>
          <t xml:space="preserve">posibilidad de que suceda algún evento que tendrá un impacto sobre el cumplimiento de los objetivos. Se expresa en términos de probabilidad y consecuencias.
</t>
        </r>
        <r>
          <rPr>
            <b/>
            <sz val="10"/>
            <color indexed="81"/>
            <rFont val="Tahoma"/>
            <family val="2"/>
          </rPr>
          <t>Riesgos de seguridad digital:</t>
        </r>
        <r>
          <rPr>
            <sz val="10"/>
            <color indexed="81"/>
            <rFont val="Tahoma"/>
            <family val="2"/>
          </rPr>
          <t xml:space="preserve"> posibilidad de combinación de amenazas y vulnerabilidades en el entorno digital. Puede debilitar el logro de objetivos económicos y sociales, afectar la soberanía nacional, la integridad territorial, el orden constitucional y los intereses nacionales. Incluye aspectos relacionados con el ambiente físico, digital y las personas.
</t>
        </r>
      </text>
    </comment>
    <comment ref="C8" authorId="0" shapeId="0" xr:uid="{00000000-0006-0000-0000-000006000000}">
      <text>
        <r>
          <rPr>
            <b/>
            <sz val="9"/>
            <color indexed="81"/>
            <rFont val="Tahoma"/>
            <family val="2"/>
          </rPr>
          <t>P</t>
        </r>
        <r>
          <rPr>
            <b/>
            <sz val="10"/>
            <color indexed="81"/>
            <rFont val="Tahoma"/>
            <family val="2"/>
          </rPr>
          <t xml:space="preserve">roceso: </t>
        </r>
        <r>
          <rPr>
            <sz val="10"/>
            <color indexed="81"/>
            <rFont val="Tahoma"/>
            <family val="2"/>
          </rPr>
          <t>Hace referencia a los procesos del SGC</t>
        </r>
      </text>
    </comment>
    <comment ref="D8" authorId="1" shapeId="0" xr:uid="{00000000-0006-0000-0000-000007000000}">
      <text>
        <r>
          <rPr>
            <b/>
            <sz val="10"/>
            <color indexed="81"/>
            <rFont val="Tahoma"/>
            <family val="2"/>
          </rPr>
          <t xml:space="preserve">Causas: </t>
        </r>
        <r>
          <rPr>
            <sz val="10"/>
            <color indexed="81"/>
            <rFont val="Tahoma"/>
            <family val="2"/>
          </rPr>
          <t>Todos aquellos factores internos o externos que solos o en combinación con otros, pueden producir la materialización de un riesgo. Pueden ser tomados de la Matriz de análisis de contexto de la organización y su entorno (debilidades y amenazas) y de la matriz de partes interesadas del SGC (necesidades y expectativas insatisfechas)</t>
        </r>
      </text>
    </comment>
    <comment ref="E8" authorId="1" shapeId="0" xr:uid="{00000000-0006-0000-0000-000008000000}">
      <text>
        <r>
          <rPr>
            <b/>
            <sz val="10"/>
            <color indexed="81"/>
            <rFont val="Tahoma"/>
            <family val="2"/>
          </rPr>
          <t>Nombre del Riesgo:</t>
        </r>
        <r>
          <rPr>
            <sz val="10"/>
            <color indexed="81"/>
            <rFont val="Tahoma"/>
            <family val="2"/>
          </rPr>
          <t xml:space="preserve"> Denominación que se asigna a una situación imprevista, que puede afectar el normal desarrollo de una actividad y consecuentemente incidir en el nivel de cumplimiento de los objetivos.  
</t>
        </r>
        <r>
          <rPr>
            <b/>
            <sz val="10"/>
            <color indexed="81"/>
            <rFont val="Tahoma"/>
            <family val="2"/>
          </rPr>
          <t xml:space="preserve">
Riesgo: </t>
        </r>
        <r>
          <rPr>
            <sz val="10"/>
            <color indexed="81"/>
            <rFont val="Tahoma"/>
            <family val="2"/>
          </rPr>
          <t xml:space="preserve">Es toda posibilidad de ocurrencia de aquella situación (evento fortuito o inesperado) que de llegar a presentarse puede entorpecer el desarrollo normal de las funciones de la entidad y le impidan el logro de sus objetivos.  Puede generar productos o resultados no conformes o la suspensión o cancelación de la actividad.
</t>
        </r>
        <r>
          <rPr>
            <b/>
            <sz val="10"/>
            <color indexed="81"/>
            <rFont val="Tahoma"/>
            <family val="2"/>
          </rPr>
          <t>Riesgo de corrupción:</t>
        </r>
        <r>
          <rPr>
            <sz val="10"/>
            <color indexed="81"/>
            <rFont val="Tahoma"/>
            <family val="2"/>
          </rPr>
          <t xml:space="preserve"> Acción u omisión + uso del poder + desviación de la gestión de lo público + beneficio privado</t>
        </r>
      </text>
    </comment>
    <comment ref="F8" authorId="1" shapeId="0" xr:uid="{00000000-0006-0000-0000-000009000000}">
      <text>
        <r>
          <rPr>
            <b/>
            <sz val="10"/>
            <color indexed="81"/>
            <rFont val="Tahoma"/>
            <family val="2"/>
          </rPr>
          <t xml:space="preserve">Consecuencias: </t>
        </r>
        <r>
          <rPr>
            <sz val="10"/>
            <color indexed="81"/>
            <rFont val="Tahoma"/>
            <family val="2"/>
          </rPr>
          <t>Los efectos o situaciones resultantes de la materialización del riesgo que impactan en el proceso, la ENCC, sus grupos de valor y demás partes interesadas, algunos pueden ser:
- Sanciones.
- Daño de la información.
- Pérdidas económicas.
- Daño de bienes.
- Interrupción de servicios.
- Detrimento.
- Insatisfacción.
Debe verificarse que ningún</t>
        </r>
        <r>
          <rPr>
            <b/>
            <sz val="10"/>
            <color indexed="81"/>
            <rFont val="Tahoma"/>
            <family val="2"/>
          </rPr>
          <t xml:space="preserve"> Riesgo</t>
        </r>
        <r>
          <rPr>
            <sz val="10"/>
            <color indexed="81"/>
            <rFont val="Tahoma"/>
            <family val="2"/>
          </rPr>
          <t xml:space="preserve"> sea igual a la </t>
        </r>
        <r>
          <rPr>
            <b/>
            <sz val="10"/>
            <color indexed="81"/>
            <rFont val="Tahoma"/>
            <family val="2"/>
          </rPr>
          <t>Consecuencia</t>
        </r>
        <r>
          <rPr>
            <sz val="10"/>
            <color indexed="81"/>
            <rFont val="Tahoma"/>
            <family val="2"/>
          </rPr>
          <t>. En caso de que esto ocurra, se debe eliminar el riesgo o replantearlo.
Por favor considerar en las consecuencias el incumplimiento del "para qué" del proceso.</t>
        </r>
      </text>
    </comment>
    <comment ref="G8" authorId="1" shapeId="0" xr:uid="{00000000-0006-0000-0000-00000A000000}">
      <text>
        <r>
          <rPr>
            <b/>
            <sz val="10"/>
            <color indexed="81"/>
            <rFont val="Tahoma"/>
            <family val="2"/>
          </rPr>
          <t>Descripción del Riesgo:</t>
        </r>
        <r>
          <rPr>
            <sz val="10"/>
            <color indexed="81"/>
            <rFont val="Tahoma"/>
            <family val="2"/>
          </rPr>
          <t xml:space="preserve"> Narrar brevemente en qué consiste el riesgo identificado.
La  descripción  del riesgo consolida los pasos de la metodología de gestión del riesgo (causa+riesgo+consecuencia) y facilita su análisis 
</t>
        </r>
        <r>
          <rPr>
            <b/>
            <sz val="10"/>
            <color indexed="81"/>
            <rFont val="Tahoma"/>
            <family val="2"/>
          </rPr>
          <t>Conectores para la causa:</t>
        </r>
        <r>
          <rPr>
            <sz val="10"/>
            <color indexed="81"/>
            <rFont val="Tahoma"/>
            <family val="2"/>
          </rPr>
          <t xml:space="preserve"> causar, provocar, originar, producir, traer, acarrear, promover, motivar, suscitar.
</t>
        </r>
        <r>
          <rPr>
            <b/>
            <sz val="10"/>
            <color indexed="81"/>
            <rFont val="Tahoma"/>
            <family val="2"/>
          </rPr>
          <t xml:space="preserve">Conectores para el impacto o consecuencia: </t>
        </r>
        <r>
          <rPr>
            <sz val="10"/>
            <color indexed="81"/>
            <rFont val="Tahoma"/>
            <family val="2"/>
          </rPr>
          <t>generar</t>
        </r>
      </text>
    </comment>
    <comment ref="H8" authorId="0" shapeId="0" xr:uid="{00000000-0006-0000-0000-00000B000000}">
      <text>
        <r>
          <rPr>
            <b/>
            <sz val="10"/>
            <color indexed="81"/>
            <rFont val="Tahoma"/>
            <family val="2"/>
          </rPr>
          <t xml:space="preserve">Probabilidad: </t>
        </r>
        <r>
          <rPr>
            <sz val="10"/>
            <color indexed="81"/>
            <rFont val="Tahoma"/>
            <family val="2"/>
          </rPr>
          <t xml:space="preserve">Posibilidad de ocurrencia del riesgo, está puede ser medida con criterios de </t>
        </r>
        <r>
          <rPr>
            <b/>
            <sz val="10"/>
            <color indexed="81"/>
            <rFont val="Tahoma"/>
            <family val="2"/>
          </rPr>
          <t xml:space="preserve">frecuencia </t>
        </r>
        <r>
          <rPr>
            <sz val="10"/>
            <color indexed="81"/>
            <rFont val="Tahoma"/>
            <family val="2"/>
          </rPr>
          <t xml:space="preserve">(número de veces en que se ha presentado el riesgo en un período determinado) o por la </t>
        </r>
        <r>
          <rPr>
            <b/>
            <sz val="10"/>
            <color indexed="81"/>
            <rFont val="Tahoma"/>
            <family val="2"/>
          </rPr>
          <t>factibilidad</t>
        </r>
        <r>
          <rPr>
            <sz val="10"/>
            <color indexed="81"/>
            <rFont val="Tahoma"/>
            <family val="2"/>
          </rPr>
          <t xml:space="preserve"> (factores internos o externos que pueden determinar que el riesgo se presente).</t>
        </r>
      </text>
    </comment>
    <comment ref="J8" authorId="0" shapeId="0" xr:uid="{00000000-0006-0000-0000-00000C000000}">
      <text>
        <r>
          <rPr>
            <b/>
            <sz val="10"/>
            <color indexed="81"/>
            <rFont val="Tahoma"/>
            <family val="2"/>
          </rPr>
          <t xml:space="preserve">Impacto: </t>
        </r>
        <r>
          <rPr>
            <sz val="10"/>
            <color indexed="81"/>
            <rFont val="Tahoma"/>
            <family val="2"/>
          </rPr>
          <t>Las consecuencias que puede ocasionar a la Corporación la materialización del riesgo.
En la hoja "Calificación_riesgo_oportunidad" encontrará la descripción de las tipologías de impactos.</t>
        </r>
      </text>
    </comment>
    <comment ref="M8" authorId="1" shapeId="0" xr:uid="{00000000-0006-0000-0000-00000D000000}">
      <text>
        <r>
          <rPr>
            <b/>
            <sz val="10"/>
            <color indexed="81"/>
            <rFont val="Tahoma"/>
            <family val="2"/>
          </rPr>
          <t>Evaluación del Riesgo:</t>
        </r>
        <r>
          <rPr>
            <sz val="10"/>
            <color indexed="81"/>
            <rFont val="Tahoma"/>
            <family val="2"/>
          </rPr>
          <t xml:space="preserve"> Es el resultado obtenido de la multiplicación de la </t>
        </r>
        <r>
          <rPr>
            <b/>
            <sz val="10"/>
            <color indexed="81"/>
            <rFont val="Tahoma"/>
            <family val="2"/>
          </rPr>
          <t>Probabilidad (P)</t>
        </r>
        <r>
          <rPr>
            <sz val="10"/>
            <color indexed="81"/>
            <rFont val="Tahoma"/>
            <family val="2"/>
          </rPr>
          <t xml:space="preserve"> por el </t>
        </r>
        <r>
          <rPr>
            <b/>
            <sz val="10"/>
            <color indexed="81"/>
            <rFont val="Tahoma"/>
            <family val="2"/>
          </rPr>
          <t>Impacto (I)</t>
        </r>
        <r>
          <rPr>
            <sz val="10"/>
            <color indexed="81"/>
            <rFont val="Tahoma"/>
            <family val="2"/>
          </rPr>
          <t xml:space="preserve">.
</t>
        </r>
        <r>
          <rPr>
            <b/>
            <sz val="10"/>
            <color indexed="81"/>
            <rFont val="Tahoma"/>
            <family val="2"/>
          </rPr>
          <t>Evaluación de Riesgo</t>
        </r>
        <r>
          <rPr>
            <sz val="10"/>
            <color indexed="81"/>
            <rFont val="Tahoma"/>
            <family val="2"/>
          </rPr>
          <t>=P*I
Bajo (=&lt;10)
Modero (&gt;=15 y =&lt;25)
Alto (&gt;=30 y =&lt;50)
Extremo (&gt;=60 y =&lt;100)</t>
        </r>
      </text>
    </comment>
    <comment ref="N8" authorId="1" shapeId="0" xr:uid="{00000000-0006-0000-0000-00000E000000}">
      <text>
        <r>
          <rPr>
            <b/>
            <sz val="10"/>
            <color indexed="81"/>
            <rFont val="Tahoma"/>
            <family val="2"/>
          </rPr>
          <t xml:space="preserve">Tratamiento del Riesgo: </t>
        </r>
        <r>
          <rPr>
            <sz val="10"/>
            <color indexed="81"/>
            <rFont val="Tahoma"/>
            <family val="2"/>
          </rPr>
          <t xml:space="preserve"> Acción a implementar para eliminar, reducir, trasladar, según el resultado de la Evaluación del Riesgo.
</t>
        </r>
        <r>
          <rPr>
            <b/>
            <sz val="10"/>
            <color indexed="81"/>
            <rFont val="Tahoma"/>
            <family val="2"/>
          </rPr>
          <t xml:space="preserve">
Bajo: </t>
        </r>
        <r>
          <rPr>
            <sz val="10"/>
            <color indexed="81"/>
            <rFont val="Tahoma"/>
            <family val="2"/>
          </rPr>
          <t xml:space="preserve">Estos riesgos, se encuentran en un nivel que puede eliminarse o reducirse fácilmente con los controles establecidos en la entidad.
</t>
        </r>
        <r>
          <rPr>
            <b/>
            <sz val="10"/>
            <color indexed="81"/>
            <rFont val="Tahoma"/>
            <family val="2"/>
          </rPr>
          <t>Moderado:</t>
        </r>
        <r>
          <rPr>
            <sz val="10"/>
            <color indexed="81"/>
            <rFont val="Tahoma"/>
            <family val="2"/>
          </rPr>
          <t xml:space="preserve">  Deben tomarse las medidas necesarias para llevar el riesgo Zona de Riesgo </t>
        </r>
        <r>
          <rPr>
            <b/>
            <sz val="10"/>
            <color indexed="81"/>
            <rFont val="Tahoma"/>
            <family val="2"/>
          </rPr>
          <t>Bajo</t>
        </r>
        <r>
          <rPr>
            <sz val="10"/>
            <color indexed="81"/>
            <rFont val="Tahoma"/>
            <family val="2"/>
          </rPr>
          <t xml:space="preserve"> o eliminarlo.
</t>
        </r>
        <r>
          <rPr>
            <b/>
            <sz val="10"/>
            <color indexed="81"/>
            <rFont val="Tahoma"/>
            <family val="2"/>
          </rPr>
          <t xml:space="preserve">Alto: </t>
        </r>
        <r>
          <rPr>
            <sz val="10"/>
            <color indexed="81"/>
            <rFont val="Tahoma"/>
            <family val="2"/>
          </rPr>
          <t xml:space="preserve">Deben tomarse las medidas necesarias para llevar los riesgos a la Zona de Riesgo </t>
        </r>
        <r>
          <rPr>
            <b/>
            <sz val="10"/>
            <color indexed="81"/>
            <rFont val="Tahoma"/>
            <family val="2"/>
          </rPr>
          <t>Moderado, Bajo</t>
        </r>
        <r>
          <rPr>
            <sz val="10"/>
            <color indexed="81"/>
            <rFont val="Tahoma"/>
            <family val="2"/>
          </rPr>
          <t xml:space="preserve"> o eliminarlo.
</t>
        </r>
        <r>
          <rPr>
            <b/>
            <sz val="10"/>
            <color indexed="81"/>
            <rFont val="Tahoma"/>
            <family val="2"/>
          </rPr>
          <t>Extremo:</t>
        </r>
        <r>
          <rPr>
            <sz val="10"/>
            <color indexed="81"/>
            <rFont val="Tahoma"/>
            <family val="2"/>
          </rPr>
          <t xml:space="preserve"> Requieren de un tratamiento prioritario. Se deben implementar los controles orientados a reducir la posibilidad de ocurrencia del riesgo o disminuir el impacto de sus efectos y tomar las medidas de protección. </t>
        </r>
      </text>
    </comment>
    <comment ref="P8" authorId="1" shapeId="0" xr:uid="{00000000-0006-0000-0000-00000F000000}">
      <text>
        <r>
          <rPr>
            <b/>
            <sz val="10"/>
            <color indexed="81"/>
            <rFont val="Tahoma"/>
            <family val="2"/>
          </rPr>
          <t xml:space="preserve">Control: </t>
        </r>
        <r>
          <rPr>
            <sz val="10"/>
            <color indexed="81"/>
            <rFont val="Tahoma"/>
            <family val="2"/>
          </rPr>
          <t>Conjunto de acciones o mecanismos definidos para prevenir o reducir el impacto de los eventos que ponen en riesgo la adecuada ejecución de las actividades de los procesos requeridos para el logro de los objetivos de la entidad.  Estos controles deben ser suficientes, comprensibles, eficaces, económicos y oportunos.
Identificar para cada causa el control o controles disponibles, de lo contrario definir la acción a emprender.
En la hoja "Evaluación_controles" se encuentran relacionados los 6 criterios a considerar para el diseño de los controles.</t>
        </r>
      </text>
    </comment>
    <comment ref="Q8" authorId="0" shapeId="0" xr:uid="{00000000-0006-0000-0000-000010000000}">
      <text>
        <r>
          <rPr>
            <b/>
            <sz val="10"/>
            <color indexed="81"/>
            <rFont val="Tahoma"/>
            <family val="2"/>
          </rPr>
          <t xml:space="preserve">Preventivo: </t>
        </r>
        <r>
          <rPr>
            <sz val="10"/>
            <color indexed="81"/>
            <rFont val="Tahoma"/>
            <family val="2"/>
          </rPr>
          <t xml:space="preserve">Controles que están diseñados para evitar un evento no deseado. Este tipo de controles intentan evitar la ocurrencia de los riesgos que puedan afectar el cumplimiento de los objetivos. Mitigan las </t>
        </r>
        <r>
          <rPr>
            <b/>
            <i/>
            <sz val="10"/>
            <color indexed="81"/>
            <rFont val="Tahoma"/>
            <family val="2"/>
          </rPr>
          <t>causas</t>
        </r>
        <r>
          <rPr>
            <sz val="10"/>
            <color indexed="81"/>
            <rFont val="Tahoma"/>
            <family val="2"/>
          </rPr>
          <t xml:space="preserve"> que hacen que el riesgo se materialice.
</t>
        </r>
        <r>
          <rPr>
            <b/>
            <sz val="10"/>
            <color indexed="81"/>
            <rFont val="Tahoma"/>
            <family val="2"/>
          </rPr>
          <t>Protección:</t>
        </r>
        <r>
          <rPr>
            <sz val="10"/>
            <color indexed="81"/>
            <rFont val="Tahoma"/>
            <family val="2"/>
          </rPr>
          <t xml:space="preserve"> Mitigan las </t>
        </r>
        <r>
          <rPr>
            <b/>
            <i/>
            <sz val="10"/>
            <color indexed="81"/>
            <rFont val="Tahoma"/>
            <family val="2"/>
          </rPr>
          <t>consecuencias</t>
        </r>
        <r>
          <rPr>
            <sz val="10"/>
            <color indexed="81"/>
            <rFont val="Tahoma"/>
            <family val="2"/>
          </rPr>
          <t xml:space="preserve"> de la materialización del riesgo.
</t>
        </r>
        <r>
          <rPr>
            <b/>
            <sz val="10"/>
            <color indexed="81"/>
            <rFont val="Tahoma"/>
            <family val="2"/>
          </rPr>
          <t>Detectivo:</t>
        </r>
        <r>
          <rPr>
            <sz val="10"/>
            <color indexed="81"/>
            <rFont val="Tahoma"/>
            <family val="2"/>
          </rPr>
          <t xml:space="preserve"> Controles que están diseñados para</t>
        </r>
        <r>
          <rPr>
            <b/>
            <sz val="10"/>
            <color indexed="81"/>
            <rFont val="Tahoma"/>
            <family val="2"/>
          </rPr>
          <t xml:space="preserve"> detectar</t>
        </r>
        <r>
          <rPr>
            <sz val="10"/>
            <color indexed="81"/>
            <rFont val="Tahoma"/>
            <family val="2"/>
          </rPr>
          <t xml:space="preserve"> una situación no deseada, que se corrija y se tomen las acciones correspondientes.
</t>
        </r>
        <r>
          <rPr>
            <b/>
            <sz val="10"/>
            <color indexed="81"/>
            <rFont val="Tahoma"/>
            <family val="2"/>
          </rPr>
          <t xml:space="preserve">
Correctivo:</t>
        </r>
        <r>
          <rPr>
            <sz val="10"/>
            <color indexed="81"/>
            <rFont val="Tahoma"/>
            <family val="2"/>
          </rPr>
          <t xml:space="preserve"> Permite, después de ser detectado el evento no deseado, el restablecimiento de la actividad.</t>
        </r>
      </text>
    </comment>
    <comment ref="S8" authorId="0" shapeId="0" xr:uid="{00000000-0006-0000-0000-000011000000}">
      <text>
        <r>
          <rPr>
            <b/>
            <sz val="9"/>
            <color indexed="81"/>
            <rFont val="Tahoma"/>
            <family val="2"/>
          </rPr>
          <t xml:space="preserve">Puntaje a disminuir: </t>
        </r>
        <r>
          <rPr>
            <sz val="9"/>
            <color indexed="81"/>
            <rFont val="Tahoma"/>
            <family val="2"/>
          </rPr>
          <t>Calificación que se empleará para el desplazamiento en la Matriz de los Resultados de la Calificación del Riesgo; si el control afecta la Probabilidad se avanza hacia abajo y sí afecta el impacto avanza a la izquierda.
Si la calificación de los Controles da entre:
0  a 50: Se disminuye 0
51 a 75: Se disminuye 1
76 a 100: Se disminuye 2</t>
        </r>
        <r>
          <rPr>
            <b/>
            <sz val="9"/>
            <color indexed="81"/>
            <rFont val="Tahoma"/>
            <family val="2"/>
          </rPr>
          <t xml:space="preserve">
</t>
        </r>
      </text>
    </comment>
    <comment ref="T8" authorId="0" shapeId="0" xr:uid="{00000000-0006-0000-0000-000012000000}">
      <text>
        <r>
          <rPr>
            <b/>
            <sz val="9"/>
            <color indexed="81"/>
            <rFont val="Tahoma"/>
            <family val="2"/>
          </rPr>
          <t xml:space="preserve">Puntaje a disminuir: </t>
        </r>
        <r>
          <rPr>
            <sz val="9"/>
            <color indexed="81"/>
            <rFont val="Tahoma"/>
            <family val="2"/>
          </rPr>
          <t>Calificación que se empleará para el desplazamiento en la Matriz de los Resultados de la Calificación del Riesgo; si el control afecta la Probabilidad se avanza hacia abajo y sí afecta el impacto avanza a la izquierda.
Si la calificación de los Controles da entre:
0  a 50: Se disminuye 0
51 a 75: Se disminuye 1
76 a 100: Se disminuye 2</t>
        </r>
        <r>
          <rPr>
            <b/>
            <sz val="9"/>
            <color indexed="81"/>
            <rFont val="Tahoma"/>
            <family val="2"/>
          </rPr>
          <t xml:space="preserve">
</t>
        </r>
      </text>
    </comment>
    <comment ref="U8" authorId="0" shapeId="0" xr:uid="{00000000-0006-0000-0000-000013000000}">
      <text>
        <r>
          <rPr>
            <b/>
            <sz val="10"/>
            <color indexed="81"/>
            <rFont val="Tahoma"/>
            <family val="2"/>
          </rPr>
          <t xml:space="preserve">Probabilidad: </t>
        </r>
        <r>
          <rPr>
            <sz val="10"/>
            <color indexed="81"/>
            <rFont val="Tahoma"/>
            <family val="2"/>
          </rPr>
          <t xml:space="preserve">Posibilidad de ocurrencia del riesgo, está puede ser medida con criterios de </t>
        </r>
        <r>
          <rPr>
            <b/>
            <sz val="10"/>
            <color indexed="81"/>
            <rFont val="Tahoma"/>
            <family val="2"/>
          </rPr>
          <t xml:space="preserve">frecuencia </t>
        </r>
        <r>
          <rPr>
            <sz val="10"/>
            <color indexed="81"/>
            <rFont val="Tahoma"/>
            <family val="2"/>
          </rPr>
          <t xml:space="preserve">(número de veces en que se ha presentado el riesgo en un período determinado) o por la </t>
        </r>
        <r>
          <rPr>
            <b/>
            <sz val="10"/>
            <color indexed="81"/>
            <rFont val="Tahoma"/>
            <family val="2"/>
          </rPr>
          <t>factibilidad</t>
        </r>
        <r>
          <rPr>
            <sz val="10"/>
            <color indexed="81"/>
            <rFont val="Tahoma"/>
            <family val="2"/>
          </rPr>
          <t xml:space="preserve"> (factores internos o externos que pueden determinar que el riesgo se presente).
</t>
        </r>
        <r>
          <rPr>
            <b/>
            <sz val="10"/>
            <color indexed="81"/>
            <rFont val="Tahoma"/>
            <family val="2"/>
          </rPr>
          <t xml:space="preserve">Frecuencia: 
</t>
        </r>
        <r>
          <rPr>
            <b/>
            <sz val="9"/>
            <color indexed="81"/>
            <rFont val="Tahoma"/>
            <family val="2"/>
          </rPr>
          <t>R</t>
        </r>
        <r>
          <rPr>
            <b/>
            <sz val="10"/>
            <color indexed="81"/>
            <rFont val="Tahoma"/>
            <family val="2"/>
          </rPr>
          <t>ara Vez (1):</t>
        </r>
        <r>
          <rPr>
            <sz val="10"/>
            <color indexed="81"/>
            <rFont val="Tahoma"/>
            <family val="2"/>
          </rPr>
          <t xml:space="preserve"> Ocurre en circunstancias excepcionales.
El evento no se ha presentado en los últimos cinco (5) años.
</t>
        </r>
        <r>
          <rPr>
            <b/>
            <sz val="10"/>
            <color indexed="81"/>
            <rFont val="Tahoma"/>
            <family val="2"/>
          </rPr>
          <t xml:space="preserve">Improbable (2): </t>
        </r>
        <r>
          <rPr>
            <sz val="10"/>
            <color indexed="81"/>
            <rFont val="Tahoma"/>
            <family val="2"/>
          </rPr>
          <t xml:space="preserve">Puede ocurrir. El evento se presentó al menos 1 vez en los últimos 5 años 
</t>
        </r>
        <r>
          <rPr>
            <b/>
            <sz val="10"/>
            <color indexed="81"/>
            <rFont val="Tahoma"/>
            <family val="2"/>
          </rPr>
          <t>Posible (3):</t>
        </r>
        <r>
          <rPr>
            <sz val="10"/>
            <color indexed="81"/>
            <rFont val="Tahoma"/>
            <family val="2"/>
          </rPr>
          <t xml:space="preserve"> Es posible que suceda. El evento se presentó al menos 1 vez en los últimos 2 años. 
</t>
        </r>
        <r>
          <rPr>
            <b/>
            <sz val="10"/>
            <color indexed="81"/>
            <rFont val="Tahoma"/>
            <family val="2"/>
          </rPr>
          <t>Probable (4):</t>
        </r>
        <r>
          <rPr>
            <sz val="10"/>
            <color indexed="81"/>
            <rFont val="Tahoma"/>
            <family val="2"/>
          </rPr>
          <t xml:space="preserve"> Es viable que el evento ocurra en la mayoría de los casos. El evento se presentó al menos 1  vez en el último año.
</t>
        </r>
        <r>
          <rPr>
            <b/>
            <sz val="10"/>
            <color indexed="81"/>
            <rFont val="Tahoma"/>
            <family val="2"/>
          </rPr>
          <t>Casi Seguro (5):</t>
        </r>
        <r>
          <rPr>
            <sz val="10"/>
            <color indexed="81"/>
            <rFont val="Tahoma"/>
            <family val="2"/>
          </rPr>
          <t xml:space="preserve"> Se espera que el evento ocurra en la mayoría de las circunstancias. Es muy seguro que se presente. El evento se presentó más de 1 vez al año</t>
        </r>
        <r>
          <rPr>
            <sz val="9"/>
            <color indexed="81"/>
            <rFont val="Tahoma"/>
            <family val="2"/>
          </rPr>
          <t xml:space="preserve">.
</t>
        </r>
      </text>
    </comment>
    <comment ref="W8" authorId="0" shapeId="0" xr:uid="{00000000-0006-0000-0000-000014000000}">
      <text>
        <r>
          <rPr>
            <b/>
            <sz val="9"/>
            <color indexed="81"/>
            <rFont val="Tahoma"/>
            <family val="2"/>
          </rPr>
          <t xml:space="preserve">Puntaje a disminuir: </t>
        </r>
        <r>
          <rPr>
            <sz val="9"/>
            <color indexed="81"/>
            <rFont val="Tahoma"/>
            <family val="2"/>
          </rPr>
          <t>Calificación que se empleará para el desplazamiento en la Matriz de los Resultados de la Calificación del Riesgo; si el control afecta la Probabilidad se avanza hacia abajo y sí afecta el impacto avanza a la izquierda.
Si la calificación de los Controles da entre:
0  a 50: Se disminuye 0
51 a 75: Se disminuye 1
76 a 100: Se disminuye 2</t>
        </r>
        <r>
          <rPr>
            <b/>
            <sz val="9"/>
            <color indexed="81"/>
            <rFont val="Tahoma"/>
            <family val="2"/>
          </rPr>
          <t xml:space="preserve">
</t>
        </r>
      </text>
    </comment>
    <comment ref="X8" authorId="0" shapeId="0" xr:uid="{00000000-0006-0000-0000-000015000000}">
      <text>
        <r>
          <rPr>
            <b/>
            <sz val="10"/>
            <color indexed="81"/>
            <rFont val="Tahoma"/>
            <family val="2"/>
          </rPr>
          <t xml:space="preserve">Impacto: </t>
        </r>
        <r>
          <rPr>
            <sz val="10"/>
            <color indexed="81"/>
            <rFont val="Tahoma"/>
            <family val="2"/>
          </rPr>
          <t xml:space="preserve">Las consecuencias que puede ocasionar a la Corporación la materialización del riesgo.
</t>
        </r>
      </text>
    </comment>
    <comment ref="Z8" authorId="1" shapeId="0" xr:uid="{00000000-0006-0000-0000-000016000000}">
      <text>
        <r>
          <rPr>
            <b/>
            <sz val="10"/>
            <color indexed="81"/>
            <rFont val="Tahoma"/>
            <family val="2"/>
          </rPr>
          <t xml:space="preserve">Valoración del Control: </t>
        </r>
        <r>
          <rPr>
            <sz val="10"/>
            <color indexed="81"/>
            <rFont val="Tahoma"/>
            <family val="2"/>
          </rPr>
          <t>Es el resultado de los Controles, obtenido de la multiplicación de la</t>
        </r>
        <r>
          <rPr>
            <b/>
            <sz val="10"/>
            <color indexed="81"/>
            <rFont val="Tahoma"/>
            <family val="2"/>
          </rPr>
          <t xml:space="preserve"> Probabilidad (P) </t>
        </r>
        <r>
          <rPr>
            <sz val="10"/>
            <color indexed="81"/>
            <rFont val="Tahoma"/>
            <family val="2"/>
          </rPr>
          <t>por el</t>
        </r>
        <r>
          <rPr>
            <b/>
            <sz val="10"/>
            <color indexed="81"/>
            <rFont val="Tahoma"/>
            <family val="2"/>
          </rPr>
          <t xml:space="preserve"> Impacto (I).</t>
        </r>
        <r>
          <rPr>
            <sz val="10"/>
            <color indexed="81"/>
            <rFont val="Tahoma"/>
            <family val="2"/>
          </rPr>
          <t xml:space="preserve">
</t>
        </r>
        <r>
          <rPr>
            <b/>
            <sz val="10"/>
            <color indexed="81"/>
            <rFont val="Tahoma"/>
            <family val="2"/>
          </rPr>
          <t>Valoración del Control</t>
        </r>
        <r>
          <rPr>
            <sz val="10"/>
            <color indexed="81"/>
            <rFont val="Tahoma"/>
            <family val="2"/>
          </rPr>
          <t>=P*I
Desplazamiento en la Matriz de los Resultados de la Calificación del Riesgo; si el control afecta la Probabilidad se avanza hacia abajo y  sí afecta el impacto avanza a la izquierda. (Condicionado con la escala a disminuir)</t>
        </r>
      </text>
    </comment>
    <comment ref="AA8" authorId="1" shapeId="0" xr:uid="{00000000-0006-0000-0000-000017000000}">
      <text>
        <r>
          <rPr>
            <b/>
            <sz val="10"/>
            <color indexed="81"/>
            <rFont val="Tahoma"/>
            <family val="2"/>
          </rPr>
          <t xml:space="preserve">Valoración del Control: </t>
        </r>
        <r>
          <rPr>
            <sz val="10"/>
            <color indexed="81"/>
            <rFont val="Tahoma"/>
            <family val="2"/>
          </rPr>
          <t>Es el resultado de los Controles, obtenido de la multiplicación de la</t>
        </r>
        <r>
          <rPr>
            <b/>
            <sz val="10"/>
            <color indexed="81"/>
            <rFont val="Tahoma"/>
            <family val="2"/>
          </rPr>
          <t xml:space="preserve"> Probabilidad (P) </t>
        </r>
        <r>
          <rPr>
            <sz val="10"/>
            <color indexed="81"/>
            <rFont val="Tahoma"/>
            <family val="2"/>
          </rPr>
          <t>por el</t>
        </r>
        <r>
          <rPr>
            <b/>
            <sz val="10"/>
            <color indexed="81"/>
            <rFont val="Tahoma"/>
            <family val="2"/>
          </rPr>
          <t xml:space="preserve"> Impacto (I).</t>
        </r>
        <r>
          <rPr>
            <sz val="10"/>
            <color indexed="81"/>
            <rFont val="Tahoma"/>
            <family val="2"/>
          </rPr>
          <t xml:space="preserve">
</t>
        </r>
        <r>
          <rPr>
            <b/>
            <sz val="10"/>
            <color indexed="81"/>
            <rFont val="Tahoma"/>
            <family val="2"/>
          </rPr>
          <t>Valoración del Control</t>
        </r>
        <r>
          <rPr>
            <sz val="10"/>
            <color indexed="81"/>
            <rFont val="Tahoma"/>
            <family val="2"/>
          </rPr>
          <t>=P*I
Desplazamiento en la Matriz de los Resultados de la Calificación del Riesgo; si el control afecta la Probabilidad se avanza hacia abajo y  sí afecta el impacto avanza a la izquierda. (Condicionado con la escala a disminuir)</t>
        </r>
      </text>
    </comment>
    <comment ref="AB8" authorId="1" shapeId="0" xr:uid="{00000000-0006-0000-0000-000018000000}">
      <text>
        <r>
          <rPr>
            <b/>
            <sz val="10"/>
            <color indexed="81"/>
            <rFont val="Tahoma"/>
            <family val="2"/>
          </rPr>
          <t xml:space="preserve">Tratamiento del Riesgo: </t>
        </r>
        <r>
          <rPr>
            <sz val="10"/>
            <color indexed="81"/>
            <rFont val="Tahoma"/>
            <family val="2"/>
          </rPr>
          <t xml:space="preserve"> Acción a implementar para eliminar, reducir, trasladar, según el resultado de la Evaluación del Riesgo.
</t>
        </r>
        <r>
          <rPr>
            <b/>
            <sz val="10"/>
            <color indexed="81"/>
            <rFont val="Tahoma"/>
            <family val="2"/>
          </rPr>
          <t xml:space="preserve">
Bajo: </t>
        </r>
        <r>
          <rPr>
            <sz val="10"/>
            <color indexed="81"/>
            <rFont val="Tahoma"/>
            <family val="2"/>
          </rPr>
          <t xml:space="preserve">Estos riesgos, se encuentran en un nivel que puede eliminarse o reducirse fácilmente con los controles establecidos en la entidad.
</t>
        </r>
        <r>
          <rPr>
            <b/>
            <sz val="10"/>
            <color indexed="81"/>
            <rFont val="Tahoma"/>
            <family val="2"/>
          </rPr>
          <t>Moderado:</t>
        </r>
        <r>
          <rPr>
            <sz val="10"/>
            <color indexed="81"/>
            <rFont val="Tahoma"/>
            <family val="2"/>
          </rPr>
          <t xml:space="preserve">  Deben tomarse las medidas necesarias para llevar el riesgo Zona de Riesgo </t>
        </r>
        <r>
          <rPr>
            <b/>
            <sz val="10"/>
            <color indexed="81"/>
            <rFont val="Tahoma"/>
            <family val="2"/>
          </rPr>
          <t>Bajo</t>
        </r>
        <r>
          <rPr>
            <sz val="10"/>
            <color indexed="81"/>
            <rFont val="Tahoma"/>
            <family val="2"/>
          </rPr>
          <t xml:space="preserve"> o eliminarlo.
</t>
        </r>
        <r>
          <rPr>
            <b/>
            <sz val="10"/>
            <color indexed="81"/>
            <rFont val="Tahoma"/>
            <family val="2"/>
          </rPr>
          <t xml:space="preserve">Alto: </t>
        </r>
        <r>
          <rPr>
            <sz val="10"/>
            <color indexed="81"/>
            <rFont val="Tahoma"/>
            <family val="2"/>
          </rPr>
          <t xml:space="preserve">Deben tomarse las medidas necesarias para llevar los riesgos a la Zona de Riesgo </t>
        </r>
        <r>
          <rPr>
            <b/>
            <sz val="10"/>
            <color indexed="81"/>
            <rFont val="Tahoma"/>
            <family val="2"/>
          </rPr>
          <t>Moderado, Bajo</t>
        </r>
        <r>
          <rPr>
            <sz val="10"/>
            <color indexed="81"/>
            <rFont val="Tahoma"/>
            <family val="2"/>
          </rPr>
          <t xml:space="preserve"> o eliminarlo.
</t>
        </r>
        <r>
          <rPr>
            <b/>
            <sz val="10"/>
            <color indexed="81"/>
            <rFont val="Tahoma"/>
            <family val="2"/>
          </rPr>
          <t>Extremo:</t>
        </r>
        <r>
          <rPr>
            <sz val="10"/>
            <color indexed="81"/>
            <rFont val="Tahoma"/>
            <family val="2"/>
          </rPr>
          <t xml:space="preserve"> Requieren de un tratamiento prioritario. Se deben implementar los controles orientados a reducir la posibilidad de ocurrencia del riesgo o disminuir el impacto de sus efectos y tomar las medidas de protección.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Marlo Giovanny Florez Mejia</author>
  </authors>
  <commentList>
    <comment ref="C1" authorId="0" shapeId="0" xr:uid="{00000000-0006-0000-0200-000001000000}">
      <text>
        <r>
          <rPr>
            <b/>
            <sz val="9"/>
            <color indexed="81"/>
            <rFont val="Tahoma"/>
            <family val="2"/>
          </rPr>
          <t>Etiqueta incorporada el 5 de abril de 2021</t>
        </r>
        <r>
          <rPr>
            <sz val="9"/>
            <color indexed="81"/>
            <rFont val="Tahoma"/>
            <family val="2"/>
          </rPr>
          <t xml:space="preserve">
</t>
        </r>
      </text>
    </comment>
    <comment ref="T2" authorId="0" shapeId="0" xr:uid="{00000000-0006-0000-0200-000002000000}">
      <text>
        <r>
          <rPr>
            <b/>
            <sz val="9"/>
            <color indexed="81"/>
            <rFont val="Tahoma"/>
            <family val="2"/>
          </rPr>
          <t>2020-10-28:</t>
        </r>
        <r>
          <rPr>
            <sz val="9"/>
            <color indexed="81"/>
            <rFont val="Tahoma"/>
            <family val="2"/>
          </rPr>
          <t xml:space="preserve"> se sugiere verificar con las entidades emisoras de los soportes presentados por los candidatos la validez de los mismos.</t>
        </r>
      </text>
    </comment>
    <comment ref="X2" authorId="0" shapeId="0" xr:uid="{00000000-0006-0000-0200-000003000000}">
      <text>
        <r>
          <rPr>
            <b/>
            <sz val="9"/>
            <color indexed="81"/>
            <rFont val="Tahoma"/>
            <family val="2"/>
          </rPr>
          <t>040-1501-20570, 040-1211-17667 y 040-1303-17964
Acción: Formalizar el formato POI.</t>
        </r>
        <r>
          <rPr>
            <sz val="9"/>
            <color indexed="81"/>
            <rFont val="Tahoma"/>
            <family val="2"/>
          </rPr>
          <t xml:space="preserve">
</t>
        </r>
      </text>
    </comment>
    <comment ref="DR2" authorId="0" shapeId="0" xr:uid="{00000000-0006-0000-0200-000004000000}">
      <text>
        <r>
          <rPr>
            <b/>
            <sz val="9"/>
            <color indexed="81"/>
            <rFont val="Tahoma"/>
            <family val="2"/>
          </rPr>
          <t>Instrumentos archivísticos:</t>
        </r>
        <r>
          <rPr>
            <sz val="9"/>
            <color indexed="81"/>
            <rFont val="Tahoma"/>
            <family val="2"/>
          </rPr>
          <t xml:space="preserve"> (Tablas de retención, cuadro de clasificación, tabla de valoración documental,  Programa de Gestión Documental y el Plan institucional de archivo)
</t>
        </r>
        <r>
          <rPr>
            <b/>
            <sz val="9"/>
            <color indexed="81"/>
            <rFont val="Tahoma"/>
            <family val="2"/>
          </rPr>
          <t>AGN:</t>
        </r>
        <r>
          <rPr>
            <sz val="9"/>
            <color indexed="81"/>
            <rFont val="Tahoma"/>
            <family val="2"/>
          </rPr>
          <t xml:space="preserve"> Archivo General de la Nación
</t>
        </r>
      </text>
    </comment>
    <comment ref="DV2" authorId="0" shapeId="0" xr:uid="{00000000-0006-0000-0200-000005000000}">
      <text>
        <r>
          <rPr>
            <b/>
            <sz val="9"/>
            <color indexed="81"/>
            <rFont val="Tahoma"/>
            <family val="2"/>
          </rPr>
          <t>(ver: J:\proteccion de datos).</t>
        </r>
        <r>
          <rPr>
            <sz val="9"/>
            <color indexed="81"/>
            <rFont val="Tahoma"/>
            <family val="2"/>
          </rPr>
          <t xml:space="preserve">
</t>
        </r>
      </text>
    </comment>
    <comment ref="DX2" authorId="0" shapeId="0" xr:uid="{00000000-0006-0000-0200-000006000000}">
      <text>
        <r>
          <rPr>
            <b/>
            <sz val="9"/>
            <color indexed="81"/>
            <rFont val="Tahoma"/>
            <family val="2"/>
          </rPr>
          <t>(ver: J:\proteccion de datos).</t>
        </r>
      </text>
    </comment>
    <comment ref="EN2" authorId="0" shapeId="0" xr:uid="{00000000-0006-0000-0200-000007000000}">
      <text>
        <r>
          <rPr>
            <b/>
            <sz val="9"/>
            <color indexed="81"/>
            <rFont val="Tahoma"/>
            <family val="2"/>
          </rPr>
          <t xml:space="preserve">2021-03-19: </t>
        </r>
        <r>
          <rPr>
            <sz val="9"/>
            <color indexed="81"/>
            <rFont val="Tahoma"/>
            <family val="2"/>
          </rPr>
          <t>se ajusta el control según informe de seguimiento a los riesgos por proceso e institucionales al 31 de diciembre de 2020 (070-MEM2102-1121): se incorporó como responsable a la Subdirección de Ecosistemas.</t>
        </r>
      </text>
    </comment>
    <comment ref="FP2" authorId="0" shapeId="0" xr:uid="{00000000-0006-0000-0200-000008000000}">
      <text>
        <r>
          <rPr>
            <b/>
            <sz val="9"/>
            <color indexed="81"/>
            <rFont val="Tahoma"/>
            <family val="2"/>
          </rPr>
          <t>2021-03-19:</t>
        </r>
        <r>
          <rPr>
            <sz val="9"/>
            <color indexed="81"/>
            <rFont val="Tahoma"/>
            <family val="2"/>
          </rPr>
          <t xml:space="preserve"> se ajusta el control según informe de seguimiento a los riesgos por proceso e institucionales al 31 de diciembre de 2020 (070-MEM2102-1121): El personal del punto de atención al ciudadano (PAC) semanalmente genera el reporte del estado de las PQRS en el módulo de PQRS (Reportes) próximas a vencer y lo envía al jefe de la oficina territorial, quien direcciona al servidor público respectivo para que garantice la respuesta oportuna conforme a la normatividad y los procesos corporativos. En caso de presentarse un incumplimiento se solicita al servidor público responderla cuanto antes, quedando como evidencia la base de datos de seguimiento de PQRS, comunicación electrónica al jefe de la oficina y los comunicados del jefe de la oficina a los servidores públicos.
</t>
        </r>
      </text>
    </comment>
    <comment ref="GF2" authorId="0" shapeId="0" xr:uid="{00000000-0006-0000-0200-000009000000}">
      <text>
        <r>
          <rPr>
            <b/>
            <sz val="9"/>
            <color indexed="81"/>
            <rFont val="Tahoma"/>
            <family val="2"/>
          </rPr>
          <t xml:space="preserve">2021-03-19: </t>
        </r>
        <r>
          <rPr>
            <sz val="9"/>
            <color indexed="81"/>
            <rFont val="Tahoma"/>
            <family val="2"/>
          </rPr>
          <t>se ajusta el control según informe de seguimiento a los riesgos por proceso e institucionales al 31 de diciembre de 2020 (070-MEM2102-1121): ajustes de redacción.</t>
        </r>
      </text>
    </comment>
    <comment ref="GH2" authorId="0" shapeId="0" xr:uid="{00000000-0006-0000-0200-00000A000000}">
      <text>
        <r>
          <rPr>
            <b/>
            <sz val="9"/>
            <color indexed="81"/>
            <rFont val="Tahoma"/>
            <family val="2"/>
          </rPr>
          <t xml:space="preserve">2021-03-19: </t>
        </r>
        <r>
          <rPr>
            <sz val="9"/>
            <color indexed="81"/>
            <rFont val="Tahoma"/>
            <family val="2"/>
          </rPr>
          <t xml:space="preserve">se ajusta el control según informe de seguimiento a los riesgos por proceso e institucionales al 31 de diciembre de 2020 (070-MEM2102-1121). Se actualiza el nombre de la Subdirección de Sostenibilidad y Gestión Territorial.
</t>
        </r>
      </text>
    </comment>
    <comment ref="IT2" authorId="0" shapeId="0" xr:uid="{00000000-0006-0000-0200-00000B000000}">
      <text>
        <r>
          <rPr>
            <b/>
            <sz val="9"/>
            <color indexed="81"/>
            <rFont val="Tahoma"/>
            <family val="2"/>
          </rPr>
          <t>Pediente definir el  Equipo de Calidad del Aire a qué GIT pertenece.</t>
        </r>
        <r>
          <rPr>
            <sz val="9"/>
            <color indexed="81"/>
            <rFont val="Tahoma"/>
            <family val="2"/>
          </rPr>
          <t xml:space="preserve">
• ¿Qué evidencia queda del análisis mensual?</t>
        </r>
      </text>
    </comment>
    <comment ref="C4" authorId="0" shapeId="0" xr:uid="{00000000-0006-0000-0200-00000C000000}">
      <text>
        <r>
          <rPr>
            <b/>
            <sz val="9"/>
            <color indexed="81"/>
            <rFont val="Tahoma"/>
            <family val="2"/>
          </rPr>
          <t xml:space="preserve">Ejemplo de control de protección:
- el aseguramiento.
Para las aseguradoras: </t>
        </r>
        <r>
          <rPr>
            <sz val="9"/>
            <color indexed="81"/>
            <rFont val="Tahoma"/>
            <family val="2"/>
          </rPr>
          <t>el reaseguramiento</t>
        </r>
        <r>
          <rPr>
            <sz val="9"/>
            <color indexed="81"/>
            <rFont val="Tahoma"/>
            <family val="2"/>
          </rPr>
          <t xml:space="preserve">
</t>
        </r>
      </text>
    </comment>
    <comment ref="BU11" authorId="0" shapeId="0" xr:uid="{00000000-0006-0000-0200-00000D000000}">
      <text>
        <r>
          <rPr>
            <b/>
            <sz val="9"/>
            <color indexed="81"/>
            <rFont val="Tahoma"/>
            <family val="2"/>
          </rPr>
          <t>Se actualizó la evaluación según 040OC-ACT2103-1374 y correo electrónico de 2021-03-26.</t>
        </r>
      </text>
    </comment>
    <comment ref="BU12" authorId="0" shapeId="0" xr:uid="{00000000-0006-0000-0200-00000E000000}">
      <text>
        <r>
          <rPr>
            <b/>
            <sz val="9"/>
            <color indexed="81"/>
            <rFont val="Tahoma"/>
            <family val="2"/>
          </rPr>
          <t>Se actualizó la evaluación según 040OC-ACT2103-1374 y correo electrónico de 2021-03-26.</t>
        </r>
      </text>
    </comment>
    <comment ref="BU13" authorId="0" shapeId="0" xr:uid="{00000000-0006-0000-0200-00000F000000}">
      <text>
        <r>
          <rPr>
            <b/>
            <sz val="9"/>
            <color indexed="81"/>
            <rFont val="Tahoma"/>
            <family val="2"/>
          </rPr>
          <t>Se actualizó la evaluación según 040OC-ACT2103-1374 y correo electrónico de 2021-03-26.</t>
        </r>
      </text>
    </comment>
    <comment ref="B14" authorId="0" shapeId="0" xr:uid="{00000000-0006-0000-0200-000010000000}">
      <text>
        <r>
          <rPr>
            <b/>
            <sz val="9"/>
            <color indexed="81"/>
            <rFont val="Tahoma"/>
            <family val="2"/>
          </rPr>
          <t>Si la evaluación es diferente de fuerte se debe establecer un plan de acción.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Marlo Giovanny Florez Mejia</author>
  </authors>
  <commentList>
    <comment ref="B1" authorId="0" shapeId="0" xr:uid="{00000000-0006-0000-0300-000002000000}">
      <text>
        <r>
          <rPr>
            <sz val="9"/>
            <color indexed="81"/>
            <rFont val="Tahoma"/>
            <family val="2"/>
          </rPr>
          <t>Diseño del control. Debe:
1. Tener definido el responsable (cargo/Dependencia, sistema/aplicación) de llevar a cabo la actividad de control.
2. Tener una periodicidad definida para su ejecución (previene o detecta). Ejem. Mensual/cada vez que se realiza la actividad.
3. Indicar cuál es el propósito del control (para qué se realiza: prevenir las causas que generan el riesgo (verificar, validar, conciliar, comparar, revisar, cotejar) o detectar la materialización del riesgo), proteger de sus consecuencias o volver a la normalidad (corregir).
4. Establecer el cómo se realiza la actividad de control (considerando la fuente de información).
5. Indicar qué pasa con las observaciones o desviaciones resultantes de ejecutar el control (aspectos que no se cumplen). Ejemplo: suspensión de actividades, correctivos, requerimientos, etc.
6. Dejar evidencia de la ejecución del control.</t>
        </r>
      </text>
    </comment>
    <comment ref="D1" authorId="0" shapeId="0" xr:uid="{00000000-0006-0000-0300-000004000000}">
      <text>
        <r>
          <rPr>
            <b/>
            <sz val="9"/>
            <color indexed="81"/>
            <rFont val="Tahoma"/>
            <family val="2"/>
          </rPr>
          <t>¿Existe un responsable asignado a la ejecución del control?</t>
        </r>
      </text>
    </comment>
    <comment ref="F1" authorId="0" shapeId="0" xr:uid="{00000000-0006-0000-0300-000005000000}">
      <text>
        <r>
          <rPr>
            <b/>
            <sz val="9"/>
            <color indexed="81"/>
            <rFont val="Tahoma"/>
            <family val="2"/>
          </rPr>
          <t>¿El responsable tiene la autoridad y adecuada segregación de funciones en la ejecución del control?</t>
        </r>
      </text>
    </comment>
    <comment ref="H1" authorId="0" shapeId="0" xr:uid="{00000000-0006-0000-0300-000006000000}">
      <text>
        <r>
          <rPr>
            <b/>
            <sz val="9"/>
            <color indexed="81"/>
            <rFont val="Tahoma"/>
            <family val="2"/>
          </rPr>
          <t>¿La oportunidad en que se ejecuta el control ayuda a prevenir la mitigación del riesgo o a detectar la materialización del riesgo de manera oportuna?</t>
        </r>
      </text>
    </comment>
    <comment ref="J1" authorId="0" shapeId="0" xr:uid="{00000000-0006-0000-0300-000007000000}">
      <text>
        <r>
          <rPr>
            <b/>
            <sz val="9"/>
            <color indexed="81"/>
            <rFont val="Tahoma"/>
            <family val="2"/>
          </rPr>
          <t>¿Las actividades que se desarrollan en el control realmente buscan por si sola prevenir o detectar las causas que pueden dar origen al riesgo, Ej.: verificar, validar, cotejar, comparar, revisar, etc.?</t>
        </r>
      </text>
    </comment>
    <comment ref="L1" authorId="0" shapeId="0" xr:uid="{00000000-0006-0000-0300-000008000000}">
      <text>
        <r>
          <rPr>
            <b/>
            <sz val="9"/>
            <color indexed="81"/>
            <rFont val="Tahoma"/>
            <family val="2"/>
          </rPr>
          <t>¿La fuente de información que se utiliza en el desarrollo del control es información confiable que permita mitigar el riesgo?</t>
        </r>
      </text>
    </comment>
    <comment ref="N1" authorId="0" shapeId="0" xr:uid="{00000000-0006-0000-0300-000009000000}">
      <text>
        <r>
          <rPr>
            <b/>
            <sz val="9"/>
            <color indexed="81"/>
            <rFont val="Tahoma"/>
            <family val="2"/>
          </rPr>
          <t>¿Las observaciones, desviaciones o diferencias identificadas como resultados de la ejecución del control son investigadas y resueltas de manera oportuna?</t>
        </r>
        <r>
          <rPr>
            <sz val="9"/>
            <color indexed="81"/>
            <rFont val="Tahoma"/>
            <family val="2"/>
          </rPr>
          <t xml:space="preserve">
</t>
        </r>
      </text>
    </comment>
    <comment ref="P1" authorId="0" shapeId="0" xr:uid="{00000000-0006-0000-0300-00000A000000}">
      <text>
        <r>
          <rPr>
            <b/>
            <sz val="9"/>
            <color indexed="81"/>
            <rFont val="Tahoma"/>
            <family val="2"/>
          </rPr>
          <t>¿Se deja evidencia o rastro de la ejecución del control que permita a cualquier tercero con la evidencia llegar a la misma conclusión?</t>
        </r>
        <r>
          <rPr>
            <sz val="9"/>
            <color indexed="81"/>
            <rFont val="Tahoma"/>
            <family val="2"/>
          </rPr>
          <t xml:space="preserve">
</t>
        </r>
      </text>
    </comment>
    <comment ref="R1" authorId="0" shapeId="0" xr:uid="{00000000-0006-0000-0300-00000B000000}">
      <text>
        <r>
          <rPr>
            <b/>
            <sz val="9"/>
            <color indexed="81"/>
            <rFont val="Tahoma"/>
            <family val="2"/>
          </rPr>
          <t>Débil: &lt; 85, Moderado: 85-95, Fuerte: &gt; 95</t>
        </r>
        <r>
          <rPr>
            <sz val="9"/>
            <color indexed="81"/>
            <rFont val="Tahoma"/>
            <family val="2"/>
          </rPr>
          <t xml:space="preserve">
Si la evaluación es diferente de fuerte se debe establecer un plan de acción.</t>
        </r>
      </text>
    </comment>
    <comment ref="T1" authorId="0" shapeId="0" xr:uid="{00000000-0006-0000-0300-00000C000000}">
      <text>
        <r>
          <rPr>
            <b/>
            <sz val="9"/>
            <color indexed="81"/>
            <rFont val="Tahoma"/>
            <family val="2"/>
          </rPr>
          <t>Débil: No se ejecuta, Moderado: Algunas veces, Fuerte: Frecuente</t>
        </r>
        <r>
          <rPr>
            <sz val="9"/>
            <color indexed="81"/>
            <rFont val="Tahoma"/>
            <family val="2"/>
          </rPr>
          <t xml:space="preserve">
</t>
        </r>
      </text>
    </comment>
    <comment ref="V1" authorId="0" shapeId="0" xr:uid="{00000000-0006-0000-0300-00000D000000}">
      <text>
        <r>
          <rPr>
            <b/>
            <sz val="9"/>
            <color indexed="81"/>
            <rFont val="Tahoma"/>
            <family val="2"/>
          </rPr>
          <t>Débil: no disminuye, Moderado: disminuye 1, Fuerte: disminuye 2</t>
        </r>
      </text>
    </comment>
    <comment ref="X1" authorId="0" shapeId="0" xr:uid="{00000000-0006-0000-0300-00000E000000}">
      <text>
        <r>
          <rPr>
            <b/>
            <sz val="9"/>
            <color indexed="81"/>
            <rFont val="Tahoma"/>
            <family val="2"/>
          </rPr>
          <t>para fortalecer el control</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Marlo Giovanny Florez Mejia</author>
  </authors>
  <commentList>
    <comment ref="A46" authorId="0" shapeId="0" xr:uid="{00000000-0006-0000-0400-000017000000}">
      <text>
        <r>
          <rPr>
            <b/>
            <sz val="9"/>
            <color indexed="81"/>
            <rFont val="Tahoma"/>
            <family val="2"/>
          </rPr>
          <t xml:space="preserve">2021-03-11:
</t>
        </r>
        <r>
          <rPr>
            <sz val="9"/>
            <color indexed="81"/>
            <rFont val="Tahoma"/>
            <family val="2"/>
          </rPr>
          <t xml:space="preserve">Oportunidad enviada por Ana Cecilia Caro
</t>
        </r>
      </text>
    </comment>
    <comment ref="A47" authorId="0" shapeId="0" xr:uid="{00000000-0006-0000-0400-000018000000}">
      <text>
        <r>
          <rPr>
            <b/>
            <sz val="9"/>
            <color indexed="81"/>
            <rFont val="Tahoma"/>
            <family val="2"/>
          </rPr>
          <t xml:space="preserve">2021-03-11:
</t>
        </r>
        <r>
          <rPr>
            <sz val="9"/>
            <color indexed="81"/>
            <rFont val="Tahoma"/>
            <family val="2"/>
          </rPr>
          <t xml:space="preserve">Oportunidad enviada por Ana Cecilia Caro
</t>
        </r>
      </text>
    </comment>
    <comment ref="A48" authorId="0" shapeId="0" xr:uid="{00000000-0006-0000-0400-000019000000}">
      <text>
        <r>
          <rPr>
            <b/>
            <sz val="9"/>
            <color indexed="81"/>
            <rFont val="Tahoma"/>
            <family val="2"/>
          </rPr>
          <t xml:space="preserve">2021-03-11:
</t>
        </r>
        <r>
          <rPr>
            <sz val="9"/>
            <color indexed="81"/>
            <rFont val="Tahoma"/>
            <family val="2"/>
          </rPr>
          <t xml:space="preserve">Oportunidad enviada por Ana Cecilia Caro
</t>
        </r>
      </text>
    </comment>
    <comment ref="A49" authorId="0" shapeId="0" xr:uid="{00000000-0006-0000-0400-00001B000000}">
      <text>
        <r>
          <rPr>
            <b/>
            <sz val="9"/>
            <color indexed="81"/>
            <rFont val="Tahoma"/>
            <family val="2"/>
          </rPr>
          <t xml:space="preserve">2021-03-11:
</t>
        </r>
        <r>
          <rPr>
            <sz val="9"/>
            <color indexed="81"/>
            <rFont val="Tahoma"/>
            <family val="2"/>
          </rPr>
          <t>Oportunidad enviada por Ana Cecilia Caro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Marlo Giovanny Florez Mejia</author>
  </authors>
  <commentList>
    <comment ref="H13" authorId="0" shapeId="0" xr:uid="{00000000-0006-0000-0500-000001000000}">
      <text>
        <r>
          <rPr>
            <b/>
            <sz val="9"/>
            <color indexed="81"/>
            <rFont val="Tahoma"/>
            <family val="2"/>
          </rPr>
          <t>/Irrelevante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Marlo Giovanny Florez Mejia</author>
  </authors>
  <commentList>
    <comment ref="D37" authorId="0" shapeId="0" xr:uid="{00000000-0006-0000-0600-000001000000}">
      <text>
        <r>
          <rPr>
            <b/>
            <sz val="9"/>
            <color indexed="81"/>
            <rFont val="Tahoma"/>
            <family val="2"/>
          </rPr>
          <t>Metodología de Análisis y Gestión de Riesgos de los Sistemas de Información. Magerit – versión 3.0. 2012</t>
        </r>
      </text>
    </comment>
    <comment ref="D38" authorId="0" shapeId="0" xr:uid="{00000000-0006-0000-0600-000002000000}">
      <text>
        <r>
          <rPr>
            <b/>
            <sz val="9"/>
            <color indexed="81"/>
            <rFont val="Tahoma"/>
            <family val="2"/>
          </rPr>
          <t>Metodología de Análisis y Gestión de Riesgos de los Sistemas de Información. Magerit – versión 3.0. 2012</t>
        </r>
      </text>
    </comment>
    <comment ref="D39" authorId="0" shapeId="0" xr:uid="{00000000-0006-0000-0600-000003000000}">
      <text>
        <r>
          <rPr>
            <b/>
            <sz val="9"/>
            <color indexed="81"/>
            <rFont val="Tahoma"/>
            <family val="2"/>
          </rPr>
          <t>Metodología de Análisis y Gestión de Riesgos de los Sistemas de Información. Magerit – versión 3.0. 2012</t>
        </r>
      </text>
    </comment>
    <comment ref="D40" authorId="0" shapeId="0" xr:uid="{00000000-0006-0000-0600-000004000000}">
      <text>
        <r>
          <rPr>
            <b/>
            <sz val="9"/>
            <color indexed="81"/>
            <rFont val="Tahoma"/>
            <family val="2"/>
          </rPr>
          <t>Metodología de Análisis y Gestión de Riesgos de los Sistemas de Información. Magerit – versión 3.0. 2012</t>
        </r>
      </text>
    </comment>
    <comment ref="D41" authorId="0" shapeId="0" xr:uid="{00000000-0006-0000-0600-000005000000}">
      <text>
        <r>
          <rPr>
            <b/>
            <sz val="9"/>
            <color indexed="81"/>
            <rFont val="Tahoma"/>
            <family val="2"/>
          </rPr>
          <t>Metodología de Análisis y Gestión de Riesgos de los Sistemas de Información. Magerit – versión 3.0. 2012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Marlo Giovanny Florez Mejia</author>
  </authors>
  <commentList>
    <comment ref="D6" authorId="0" shapeId="0" xr:uid="{00000000-0006-0000-0800-000001000000}">
      <text>
        <r>
          <rPr>
            <b/>
            <sz val="9"/>
            <color indexed="81"/>
            <rFont val="Tahoma"/>
            <family val="2"/>
          </rPr>
          <t xml:space="preserve">Abreviatura. </t>
        </r>
        <r>
          <rPr>
            <sz val="9"/>
            <color indexed="81"/>
            <rFont val="Tahoma"/>
            <family val="2"/>
          </rPr>
          <t xml:space="preserve">Es la representación gráfica reducida de una palabra o grupo de palabras, obtenida por eliminación de algunas de las letras o sílabas de su escritura completa y que siempre se cierra con un punto (https://www.rae.es/dpd/abreviatura, 2020).
</t>
        </r>
        <r>
          <rPr>
            <b/>
            <sz val="9"/>
            <color indexed="81"/>
            <rFont val="Tahoma"/>
            <family val="2"/>
          </rPr>
          <t>Sigla.</t>
        </r>
        <r>
          <rPr>
            <sz val="9"/>
            <color indexed="81"/>
            <rFont val="Tahoma"/>
            <family val="2"/>
          </rPr>
          <t xml:space="preserve"> Se llama sigla tanto a la palabra formada por las iniciales de los términos que integran una denominación compleja, como a cada una de esas letras iniciales. Las siglas se utilizan para referirse de forma abreviada a organismos, instituciones, empresas, objetos, sistemas, asociaciones, etc. (https://www.rae.es/dpd/sigla, 2020)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Marlo Giovanny Florez Mejia</author>
  </authors>
  <commentList>
    <comment ref="AB1" authorId="0" shapeId="0" xr:uid="{00000000-0006-0000-0900-000001000000}">
      <text>
        <r>
          <rPr>
            <b/>
            <sz val="9"/>
            <color indexed="81"/>
            <rFont val="Tahoma"/>
            <family val="2"/>
          </rPr>
          <t>Relacione el requisito de la norma asociado, en caso de ser genérico, escribir "General"</t>
        </r>
        <r>
          <rPr>
            <sz val="9"/>
            <color indexed="81"/>
            <rFont val="Tahoma"/>
            <family val="2"/>
          </rPr>
          <t xml:space="preserve">
</t>
        </r>
      </text>
    </comment>
    <comment ref="AB2" authorId="0" shapeId="0" xr:uid="{00000000-0006-0000-0900-000002000000}">
      <text>
        <r>
          <rPr>
            <b/>
            <sz val="9"/>
            <color indexed="81"/>
            <rFont val="Tahoma"/>
            <family val="2"/>
          </rPr>
          <t>Relacione el requisito de la norma asociado, en caso de ser genérico, escribir "General"</t>
        </r>
        <r>
          <rPr>
            <sz val="9"/>
            <color indexed="81"/>
            <rFont val="Tahoma"/>
            <family val="2"/>
          </rPr>
          <t xml:space="preserve">
</t>
        </r>
      </text>
    </comment>
    <comment ref="AB3" authorId="0" shapeId="0" xr:uid="{00000000-0006-0000-0900-000003000000}">
      <text>
        <r>
          <rPr>
            <b/>
            <sz val="9"/>
            <color indexed="81"/>
            <rFont val="Tahoma"/>
            <family val="2"/>
          </rPr>
          <t>Relacione el requisito de la norma asociado, en caso de ser genérico, escribir "General"</t>
        </r>
        <r>
          <rPr>
            <sz val="9"/>
            <color indexed="81"/>
            <rFont val="Tahoma"/>
            <family val="2"/>
          </rPr>
          <t xml:space="preserve">
</t>
        </r>
      </text>
    </comment>
    <comment ref="AB4" authorId="0" shapeId="0" xr:uid="{00000000-0006-0000-0900-000004000000}">
      <text>
        <r>
          <rPr>
            <b/>
            <sz val="9"/>
            <color indexed="81"/>
            <rFont val="Tahoma"/>
            <family val="2"/>
          </rPr>
          <t>Relacione el artículo de la norma asociado, en caso de ser genérico, escribir "General"</t>
        </r>
        <r>
          <rPr>
            <sz val="9"/>
            <color indexed="81"/>
            <rFont val="Tahoma"/>
            <family val="2"/>
          </rPr>
          <t xml:space="preserve">
</t>
        </r>
      </text>
    </comment>
    <comment ref="AB5" authorId="0" shapeId="0" xr:uid="{00000000-0006-0000-0900-000005000000}">
      <text>
        <r>
          <rPr>
            <b/>
            <sz val="9"/>
            <color indexed="81"/>
            <rFont val="Tahoma"/>
            <family val="2"/>
          </rPr>
          <t>Relacione la dimensión, componente o política asociada, en caso de ser genérico, escribir "General"</t>
        </r>
        <r>
          <rPr>
            <sz val="9"/>
            <color indexed="81"/>
            <rFont val="Tahoma"/>
            <family val="2"/>
          </rPr>
          <t xml:space="preserve">
</t>
        </r>
      </text>
    </comment>
    <comment ref="AB6" authorId="0" shapeId="0" xr:uid="{00000000-0006-0000-0900-000006000000}">
      <text>
        <r>
          <rPr>
            <b/>
            <sz val="9"/>
            <color indexed="81"/>
            <rFont val="Tahoma"/>
            <family val="2"/>
          </rPr>
          <t>Relacione el componente asociado, en caso de ser genérico, escribir "General"</t>
        </r>
        <r>
          <rPr>
            <sz val="9"/>
            <color indexed="81"/>
            <rFont val="Tahoma"/>
            <family val="2"/>
          </rPr>
          <t xml:space="preserve">
</t>
        </r>
      </text>
    </comment>
    <comment ref="AB7" authorId="0" shapeId="0" xr:uid="{00000000-0006-0000-0900-000007000000}">
      <text>
        <r>
          <rPr>
            <b/>
            <sz val="9"/>
            <color indexed="81"/>
            <rFont val="Tahoma"/>
            <family val="2"/>
          </rPr>
          <t>Relacione el requisito de la norma asociado, en caso de ser genérico, escribir "General"</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<sst xmlns="http://schemas.openxmlformats.org/spreadsheetml/2006/main" count="3222" uniqueCount="854">
  <si>
    <t>Centro de Gestión y Desarrollo Sostenible Surcolombiano 
Escuela Nacional de la Calidad del Café</t>
  </si>
  <si>
    <t>MATRIZ DE RIESGOS Y OPORTUNIDADES</t>
  </si>
  <si>
    <t>CÓDIGO: DE-F-03</t>
  </si>
  <si>
    <t>VERSIÓN: 01</t>
  </si>
  <si>
    <t>FECHA: 2023- 09-15</t>
  </si>
  <si>
    <t>PÁGINA: 1 de 1</t>
  </si>
  <si>
    <t>Identificación del riesgo</t>
  </si>
  <si>
    <t>Análisis del riesgo
 (Riesgo inherente)</t>
  </si>
  <si>
    <t>Control</t>
  </si>
  <si>
    <t>Evaluación del control</t>
  </si>
  <si>
    <t>Riesgo Residual</t>
  </si>
  <si>
    <t>Gestión del riesgo</t>
  </si>
  <si>
    <t>Eficacia de las acciones tomadas</t>
  </si>
  <si>
    <t>n.° del Riesgo</t>
  </si>
  <si>
    <t>Clasificación del Riesgo</t>
  </si>
  <si>
    <t>Proceso</t>
  </si>
  <si>
    <t>1. Causas</t>
  </si>
  <si>
    <t>2. Riesgo</t>
  </si>
  <si>
    <t>3. Consecuencias</t>
  </si>
  <si>
    <t>Descripción del Riesgo (1 - 2 - 3)</t>
  </si>
  <si>
    <t xml:space="preserve">Probabilidad - P </t>
  </si>
  <si>
    <t>Interpretación probabilidad</t>
  </si>
  <si>
    <t>Impacto - I</t>
  </si>
  <si>
    <t>Interpretación impacto</t>
  </si>
  <si>
    <t>P*I</t>
  </si>
  <si>
    <t>Nivel de riesgo</t>
  </si>
  <si>
    <t>Tratamiento del riesgo</t>
  </si>
  <si>
    <t>n.° del control</t>
  </si>
  <si>
    <t>Descripción del control (diseño)</t>
  </si>
  <si>
    <t>Tipo de control</t>
  </si>
  <si>
    <t>Responsable de aplicar el control</t>
  </si>
  <si>
    <t>Escalas a disminuir Probabilidad</t>
  </si>
  <si>
    <t>Probabilidad - P (Residual)</t>
  </si>
  <si>
    <t>Interpretación P residual</t>
  </si>
  <si>
    <t>Escalas a disminuir Impacto</t>
  </si>
  <si>
    <t>Impacto - I (Residual)</t>
  </si>
  <si>
    <t>Interpretación I residual</t>
  </si>
  <si>
    <t>(P*I) - Residual</t>
  </si>
  <si>
    <t>Nivel de riesgo residual</t>
  </si>
  <si>
    <t>Tratamiento del riesgo residual</t>
  </si>
  <si>
    <t>Sugerencia acciones para abordar riesgos</t>
  </si>
  <si>
    <t>Acciones para abordar riesgos</t>
  </si>
  <si>
    <t>Responsable de aplicar el control2</t>
  </si>
  <si>
    <t>Evidencia del control</t>
  </si>
  <si>
    <t xml:space="preserve">¿Eficaz?  Si / No  </t>
  </si>
  <si>
    <t>Observaciones (Frente a la eficacia de las accines tomadas)</t>
  </si>
  <si>
    <t>Clasificación 
del Riesgo</t>
  </si>
  <si>
    <t>Probabilidad - P
Impacto - I</t>
  </si>
  <si>
    <t>Estado</t>
  </si>
  <si>
    <t>Imagen</t>
  </si>
  <si>
    <t>Gestión del Talento Humano</t>
  </si>
  <si>
    <t xml:space="preserve"> No  se cuenta con manual de perfiles para determinar los requisitos de competencia del personal de acuerdo al puesto de trabajo, tampoco se tienen planes de evaluacion de desempeño que permitan identificar la idoneidad del personal.                                                </t>
  </si>
  <si>
    <t xml:space="preserve">Posibilidad de ocasionar la vinculación de personal sin el cumplimiento de requisitos </t>
  </si>
  <si>
    <t xml:space="preserve"> Pérdida de confianza, afectando su reputación
Sanciones disciplinarias y fiscales.</t>
  </si>
  <si>
    <r>
      <t xml:space="preserve">El no contar con el perfil de cargos del personal que desempeña las funciones reacionadas con la prestación de los servicios tecnológicos para determinar los requisitos de competencia del personal, ni tener planes de evaluacion de desempeño para identificar la idoneidad del personal, </t>
    </r>
    <r>
      <rPr>
        <b/>
        <sz val="10"/>
        <rFont val="Book Antiqua"/>
        <family val="1"/>
      </rPr>
      <t xml:space="preserve">puede ocasionar </t>
    </r>
    <r>
      <rPr>
        <sz val="10"/>
        <rFont val="Book Antiqua"/>
        <family val="1"/>
      </rPr>
      <t xml:space="preserve"> la vinculación de personal sin el cumplimiento de requisitos, </t>
    </r>
    <r>
      <rPr>
        <b/>
        <sz val="10"/>
        <rFont val="Book Antiqua"/>
        <family val="1"/>
      </rPr>
      <t>generando</t>
    </r>
    <r>
      <rPr>
        <sz val="10"/>
        <rFont val="Book Antiqua"/>
        <family val="1"/>
      </rPr>
      <t xml:space="preserve"> pérdida de reputación y sanciones disciplinarias y fiscales.</t>
    </r>
  </si>
  <si>
    <t>Control 4</t>
  </si>
  <si>
    <t>Resposable de calidad</t>
  </si>
  <si>
    <t>Elaborar el perfil de cargo para cada rol a partir de la documentación e implmentación del SGC</t>
  </si>
  <si>
    <t>Respponsable de calidad y responsable de gestión técnica</t>
  </si>
  <si>
    <t xml:space="preserve"> Perfil de cargos TH-F-02 y Matriz de competencias técnicas TH-F-03      </t>
  </si>
  <si>
    <t>SI</t>
  </si>
  <si>
    <t>NA</t>
  </si>
  <si>
    <t>Estratégico</t>
  </si>
  <si>
    <t>Direccionamiento estratégico</t>
  </si>
  <si>
    <t>Casi seguro</t>
  </si>
  <si>
    <t>Activo</t>
  </si>
  <si>
    <t>Control 5</t>
  </si>
  <si>
    <t xml:space="preserve">Responsable de calidad </t>
  </si>
  <si>
    <t>Gerencial</t>
  </si>
  <si>
    <t>Recurso Financiero</t>
  </si>
  <si>
    <t>Improbable</t>
  </si>
  <si>
    <t xml:space="preserve">En construcción </t>
  </si>
  <si>
    <t>Control 12</t>
  </si>
  <si>
    <t xml:space="preserve">Responsable de Técnico y de  calidad </t>
  </si>
  <si>
    <t>Operativos</t>
  </si>
  <si>
    <t>Servicios Tecnológicos</t>
  </si>
  <si>
    <t>Posible</t>
  </si>
  <si>
    <t>Inactivo</t>
  </si>
  <si>
    <t xml:space="preserve">Debilidad en la capacidad de respuesta en las situaciones cambiantes por parte del pesonal (debilidad 1)
</t>
  </si>
  <si>
    <t xml:space="preserve">Posibilidad de la inadecuada implementación y seguimiento del SGC en la ENCC para la prestación de los servicios tecnológicos
</t>
  </si>
  <si>
    <t>SGC ineficaz                                        Que no se logre la certificación</t>
  </si>
  <si>
    <r>
      <t xml:space="preserve">La debilidad en la capacidad de respuesta en las situaciones cambiantes </t>
    </r>
    <r>
      <rPr>
        <b/>
        <sz val="10"/>
        <rFont val="Book Antiqua"/>
        <family val="1"/>
      </rPr>
      <t>puede ocasionar</t>
    </r>
    <r>
      <rPr>
        <sz val="10"/>
        <rFont val="Book Antiqua"/>
        <family val="1"/>
      </rPr>
      <t xml:space="preserve"> una implmentación y seguimiento del SGC inadecuados </t>
    </r>
    <r>
      <rPr>
        <b/>
        <sz val="10"/>
        <rFont val="Book Antiqua"/>
        <family val="1"/>
      </rPr>
      <t xml:space="preserve">generando </t>
    </r>
    <r>
      <rPr>
        <sz val="10"/>
        <rFont val="Book Antiqua"/>
        <family val="1"/>
      </rPr>
      <t>que el SGC sea ineficaz y que no se logre la certificación</t>
    </r>
  </si>
  <si>
    <t>Personal de laboratorio</t>
  </si>
  <si>
    <t>Financieros</t>
  </si>
  <si>
    <t>Probable</t>
  </si>
  <si>
    <t>Control 3</t>
  </si>
  <si>
    <t>Tecnológico</t>
  </si>
  <si>
    <t>Gestión Contractual</t>
  </si>
  <si>
    <t>Rara Vez</t>
  </si>
  <si>
    <t>Control 2</t>
  </si>
  <si>
    <t>Asignar contraseñas de acceso a algunos archivos del SG que contengan información sensible (base de datos de clientes e informe de resultados)</t>
  </si>
  <si>
    <t>Respponsable de calidad y responsable técnico</t>
  </si>
  <si>
    <t>Documentos, con información sensible, con contraseña de acuerdo al procedimiento de control documental.</t>
  </si>
  <si>
    <t>N/A</t>
  </si>
  <si>
    <t xml:space="preserve"> Cumplimiento</t>
  </si>
  <si>
    <t>Gestión Documental</t>
  </si>
  <si>
    <t>No existe un control de los procesos relacionados con los servicios tecnologicos que presta la ENCC.  (debilidad 2).</t>
  </si>
  <si>
    <t xml:space="preserve">Posibilidad  de que no se realice un seguimiento a los procesos, ni seguimiento a los indicadores de gestion. </t>
  </si>
  <si>
    <t>Generación no conformidades y de salidas no conformes.
Ineficacia del SGC.</t>
  </si>
  <si>
    <r>
      <t xml:space="preserve">El hecho de que no exista un control en los procesos relacionados con los servicios tecnologicos que presta la ENCC, </t>
    </r>
    <r>
      <rPr>
        <b/>
        <sz val="10"/>
        <rFont val="Book Antiqua"/>
        <family val="1"/>
      </rPr>
      <t xml:space="preserve">puede impedir </t>
    </r>
    <r>
      <rPr>
        <sz val="10"/>
        <rFont val="Book Antiqua"/>
        <family val="1"/>
      </rPr>
      <t xml:space="preserve">realizar un seguimiento a dichos procesos y seguimiento a indicadores de gestion,  </t>
    </r>
    <r>
      <rPr>
        <b/>
        <sz val="10"/>
        <rFont val="Book Antiqua"/>
        <family val="1"/>
      </rPr>
      <t>afectando</t>
    </r>
    <r>
      <rPr>
        <sz val="10"/>
        <rFont val="Book Antiqua"/>
        <family val="1"/>
      </rPr>
      <t xml:space="preserve"> la eficacia del SGC y generando no conformidades y salidas no conformes.</t>
    </r>
  </si>
  <si>
    <t>Control 8</t>
  </si>
  <si>
    <t>Gestión de Infraestructura</t>
  </si>
  <si>
    <t>Gestión</t>
  </si>
  <si>
    <t>La ENCC no cuenta con disponibilidad de informacion de los servicios prestados. (Debilidad 3)</t>
  </si>
  <si>
    <t>Posibilidad de que no se realice un desarrollo adecuado de las actividades relacionadas con los servicios tecnológicos de la ENCC.</t>
  </si>
  <si>
    <t xml:space="preserve">Pérdida de trazabilidad de la información </t>
  </si>
  <si>
    <r>
      <t xml:space="preserve">El hecho de que no se cuente con disponibilidad de informacion de los servicios prestados, </t>
    </r>
    <r>
      <rPr>
        <b/>
        <sz val="10"/>
        <rFont val="Book Antiqua"/>
        <family val="1"/>
      </rPr>
      <t xml:space="preserve"> puede impedir </t>
    </r>
    <r>
      <rPr>
        <sz val="10"/>
        <rFont val="Book Antiqua"/>
        <family val="1"/>
      </rPr>
      <t xml:space="preserve">el desarrollo adecuado de las actividades relacionadas con los servicios tecnológicos de la ENCC, </t>
    </r>
    <r>
      <rPr>
        <b/>
        <sz val="10"/>
        <rFont val="Book Antiqua"/>
        <family val="1"/>
      </rPr>
      <t xml:space="preserve">afectando </t>
    </r>
    <r>
      <rPr>
        <sz val="10"/>
        <rFont val="Book Antiqua"/>
        <family val="1"/>
      </rPr>
      <t>la trazabilidad de la información,</t>
    </r>
  </si>
  <si>
    <t>Control 19</t>
  </si>
  <si>
    <t>Corrupción</t>
  </si>
  <si>
    <t>Evaluación independiente</t>
  </si>
  <si>
    <t>La ENCC no cuenta con disponibilidad de informacion de los servicios prestados. (Debilidad 4)</t>
  </si>
  <si>
    <t>Control 20</t>
  </si>
  <si>
    <t>Mejora Continua</t>
  </si>
  <si>
    <t>La ENCC no cuenta con manual de perfiles para determinar los requisitos de competencia del personal de acuerdo al puesto de trabajo, tampoco se tienen planes de evaluacion de desempeño que permitan identificar la idoneidad del personal. (Debilidad 5)</t>
  </si>
  <si>
    <t>No se asegura la competencia del personal de la ENCC</t>
  </si>
  <si>
    <t>Pérdida de confianza, afectando su reputación</t>
  </si>
  <si>
    <r>
      <t xml:space="preserve">El no contar con manual de perfiles para determinar los requisitos de competencia del personal de acuerdo al puesto de trabajo, tampoco se tienen planes de evaluacion de desempeño que permitan identificar la idoneidad del personal. </t>
    </r>
    <r>
      <rPr>
        <b/>
        <sz val="10"/>
        <rFont val="Book Antiqua"/>
        <family val="1"/>
      </rPr>
      <t xml:space="preserve">podrían causar </t>
    </r>
    <r>
      <rPr>
        <sz val="10"/>
        <rFont val="Book Antiqua"/>
        <family val="1"/>
      </rPr>
      <t xml:space="preserve">que no se asegure la competencia del personal de la ENCC </t>
    </r>
    <r>
      <rPr>
        <b/>
        <sz val="10"/>
        <rFont val="Book Antiqua"/>
        <family val="1"/>
      </rPr>
      <t>generando</t>
    </r>
    <r>
      <rPr>
        <sz val="10"/>
        <rFont val="Book Antiqua"/>
        <family val="1"/>
      </rPr>
      <t xml:space="preserve"> pérdida de confianza, afectando su reputación</t>
    </r>
  </si>
  <si>
    <t>Seguridad Digital</t>
  </si>
  <si>
    <t xml:space="preserve">La ENCC no tiene identificadas las necesidades de los grupos de valor e interes. (Debilidad 7)                                                                          La ENCC no realiza retroalimentacion acerca de la satisfaccion del cliente. (Debilidad 8)   </t>
  </si>
  <si>
    <t>Insatisfacción en los clientes</t>
  </si>
  <si>
    <t>El no tener identificadas las necesidades de los grupos de valor e interes podría causar insatisfacción en los clientes generando pérdida de confianza, afectando su reputación.</t>
  </si>
  <si>
    <t>Control 10</t>
  </si>
  <si>
    <t>Infraestructura</t>
  </si>
  <si>
    <t xml:space="preserve"> La ENCC no cuenta con activos de seguridad digital del proceso. (debilidad 9)</t>
  </si>
  <si>
    <t>Pérdida de información</t>
  </si>
  <si>
    <t xml:space="preserve">Interrupción de las actividades relacionadas con los Servicios Tecnológicos de la ENCC.
</t>
  </si>
  <si>
    <r>
      <t xml:space="preserve">El hecho de no  contar con activos de seguridad digital del proceso, </t>
    </r>
    <r>
      <rPr>
        <b/>
        <sz val="10"/>
        <rFont val="Book Antiqua"/>
        <family val="1"/>
      </rPr>
      <t xml:space="preserve">podrían </t>
    </r>
    <r>
      <rPr>
        <sz val="10"/>
        <rFont val="Book Antiqua"/>
        <family val="1"/>
      </rPr>
      <t xml:space="preserve">ocasionar la pérdida de información </t>
    </r>
    <r>
      <rPr>
        <b/>
        <sz val="10"/>
        <rFont val="Book Antiqua"/>
        <family val="1"/>
      </rPr>
      <t>generando</t>
    </r>
    <r>
      <rPr>
        <sz val="10"/>
        <rFont val="Book Antiqua"/>
        <family val="1"/>
      </rPr>
      <t xml:space="preserve"> interrupción de las actividades relacionadas con los Servicios Tecnológicos de la ENCC.</t>
    </r>
  </si>
  <si>
    <t>Control 6</t>
  </si>
  <si>
    <t>Misional</t>
  </si>
  <si>
    <t>Virus o bacteria que genere un brote de enfermedad que afecte a humanos y animales el cual podría declararse como pandemia, afectar la vida y continuidad de los procesos (amenaza)</t>
  </si>
  <si>
    <t>Suspensión de las actividades relacionadas con los servicios tecnológicos de la ENCC</t>
  </si>
  <si>
    <t>1. Incumplimiento en los indicadores
2. Incumplimiento con la entrega de los productos
3. Incumplimiento con el logro de objetivos propuestos</t>
  </si>
  <si>
    <t>La presencia de virus o bacterias que genere un brote de enfermedad que afecte a humanos y animales el cual podría declararse como pandemia, afectar la vida y continuidad de los procesos, podría ocasionar suspensión de las actividades relacionadas con los servicios tecnológicos de la ENCC generando    1. Incumplimiento en los indicadores
2. Incumplimiento con la entrega de los productos
3. Incumplimiento con el logro de objetivos propuestos</t>
  </si>
  <si>
    <t>Control 23</t>
  </si>
  <si>
    <t>Control 15</t>
  </si>
  <si>
    <t>Reponsable de calidad</t>
  </si>
  <si>
    <t>control 4</t>
  </si>
  <si>
    <t>SENA</t>
  </si>
  <si>
    <t>Control 9</t>
  </si>
  <si>
    <t>Responsable de gestión</t>
  </si>
  <si>
    <t>Personal del laboratorio</t>
  </si>
  <si>
    <t>Control 11</t>
  </si>
  <si>
    <t>Responsables Técnico y de Calidad</t>
  </si>
  <si>
    <t>Director técnico área fisicoquímica</t>
  </si>
  <si>
    <t>Control 13</t>
  </si>
  <si>
    <t>Coordinador laboratorio</t>
  </si>
  <si>
    <t>Director técnico</t>
  </si>
  <si>
    <t>Control 21</t>
  </si>
  <si>
    <t>Control 22</t>
  </si>
  <si>
    <t>Trabajo en casa
Retorno gradual a las actividades presenciales
Vacunación de todo el personal de la empresa</t>
  </si>
  <si>
    <t>Rresponsable de Laboratorio, SENA</t>
  </si>
  <si>
    <t>Probabilidad</t>
  </si>
  <si>
    <t>Impacto</t>
  </si>
  <si>
    <t>Bajo</t>
  </si>
  <si>
    <t>Moderado</t>
  </si>
  <si>
    <t>Alto</t>
  </si>
  <si>
    <t>Extremo</t>
  </si>
  <si>
    <t>n.° de identificación del control</t>
  </si>
  <si>
    <t>Control 1</t>
  </si>
  <si>
    <t>Control 7</t>
  </si>
  <si>
    <t>Control 14</t>
  </si>
  <si>
    <t>Control 16</t>
  </si>
  <si>
    <t>Control 17</t>
  </si>
  <si>
    <t>Control 18</t>
  </si>
  <si>
    <t>Control 24</t>
  </si>
  <si>
    <t>Control 25</t>
  </si>
  <si>
    <t>Control 26</t>
  </si>
  <si>
    <t>Control 27</t>
  </si>
  <si>
    <t>Control 28</t>
  </si>
  <si>
    <t>Control 29</t>
  </si>
  <si>
    <t>Control 30</t>
  </si>
  <si>
    <t>Control 31</t>
  </si>
  <si>
    <t>Control 32</t>
  </si>
  <si>
    <t>Control 33</t>
  </si>
  <si>
    <t>Control 34</t>
  </si>
  <si>
    <t>Control 35</t>
  </si>
  <si>
    <t>Control 36</t>
  </si>
  <si>
    <t>Control 37</t>
  </si>
  <si>
    <t>Control 38</t>
  </si>
  <si>
    <t>Control 39</t>
  </si>
  <si>
    <t>Control 40</t>
  </si>
  <si>
    <t>Control 41</t>
  </si>
  <si>
    <t>Control 42</t>
  </si>
  <si>
    <t>Control 43</t>
  </si>
  <si>
    <t>Control 44</t>
  </si>
  <si>
    <t>Control 45</t>
  </si>
  <si>
    <t>Control 46</t>
  </si>
  <si>
    <t>Control 47</t>
  </si>
  <si>
    <t>Control 48</t>
  </si>
  <si>
    <t>Control 49</t>
  </si>
  <si>
    <t>Control 50</t>
  </si>
  <si>
    <t>Control 51</t>
  </si>
  <si>
    <t>Control 52</t>
  </si>
  <si>
    <t>Control 53</t>
  </si>
  <si>
    <t>Control 54</t>
  </si>
  <si>
    <t>Control 55</t>
  </si>
  <si>
    <t>Control 56</t>
  </si>
  <si>
    <t>Control 57</t>
  </si>
  <si>
    <t>Control 58</t>
  </si>
  <si>
    <t>Control 59</t>
  </si>
  <si>
    <t>Control 60</t>
  </si>
  <si>
    <t>Control 61</t>
  </si>
  <si>
    <t>Control 62</t>
  </si>
  <si>
    <t>Control 63</t>
  </si>
  <si>
    <t>Control 64</t>
  </si>
  <si>
    <t>Control 65</t>
  </si>
  <si>
    <t>Control 66</t>
  </si>
  <si>
    <t>Control 67</t>
  </si>
  <si>
    <t>Control 68</t>
  </si>
  <si>
    <t>Control 69</t>
  </si>
  <si>
    <t>Control 70</t>
  </si>
  <si>
    <t>Control 71</t>
  </si>
  <si>
    <t>Control 72</t>
  </si>
  <si>
    <t>Control 73</t>
  </si>
  <si>
    <t>Control 74</t>
  </si>
  <si>
    <t>Control 75</t>
  </si>
  <si>
    <t>Control 76</t>
  </si>
  <si>
    <t>Control 77</t>
  </si>
  <si>
    <t>Control 78</t>
  </si>
  <si>
    <t>Control 79</t>
  </si>
  <si>
    <t>Control 80</t>
  </si>
  <si>
    <t>Control 81</t>
  </si>
  <si>
    <t>Control 82</t>
  </si>
  <si>
    <t>Control 83</t>
  </si>
  <si>
    <t>Control 84</t>
  </si>
  <si>
    <t>Control 85</t>
  </si>
  <si>
    <t>Control 86</t>
  </si>
  <si>
    <t>Control 87</t>
  </si>
  <si>
    <t>Control 88</t>
  </si>
  <si>
    <t>Control 89</t>
  </si>
  <si>
    <t>Control 90</t>
  </si>
  <si>
    <t>Control 91</t>
  </si>
  <si>
    <t>Control 92</t>
  </si>
  <si>
    <t>Control 93</t>
  </si>
  <si>
    <t>Control 94</t>
  </si>
  <si>
    <t>Control 95</t>
  </si>
  <si>
    <t>Control 96</t>
  </si>
  <si>
    <t>Control 97</t>
  </si>
  <si>
    <t>Control 98</t>
  </si>
  <si>
    <t>Control 99</t>
  </si>
  <si>
    <t>Control 100</t>
  </si>
  <si>
    <t>Control 101</t>
  </si>
  <si>
    <t>Control 102</t>
  </si>
  <si>
    <t>Control 103</t>
  </si>
  <si>
    <t>Control 104</t>
  </si>
  <si>
    <t>Control 105</t>
  </si>
  <si>
    <t>Control 106</t>
  </si>
  <si>
    <t>Control 107</t>
  </si>
  <si>
    <t>Control 108</t>
  </si>
  <si>
    <t>Control 109</t>
  </si>
  <si>
    <t>Control 110</t>
  </si>
  <si>
    <t>Control 111</t>
  </si>
  <si>
    <t>Control 112</t>
  </si>
  <si>
    <t>Control 113</t>
  </si>
  <si>
    <t>Control 114</t>
  </si>
  <si>
    <t>Control 115</t>
  </si>
  <si>
    <t>Control 116</t>
  </si>
  <si>
    <t>Control 117</t>
  </si>
  <si>
    <t>Control 118</t>
  </si>
  <si>
    <t>Control 119</t>
  </si>
  <si>
    <t>Control 120</t>
  </si>
  <si>
    <t>Control 121</t>
  </si>
  <si>
    <t>Control 122</t>
  </si>
  <si>
    <t>Control 123</t>
  </si>
  <si>
    <t>Control 124</t>
  </si>
  <si>
    <t>Control 125</t>
  </si>
  <si>
    <t>Control 126</t>
  </si>
  <si>
    <t>Control 127</t>
  </si>
  <si>
    <t>Control 128</t>
  </si>
  <si>
    <t>Control 129</t>
  </si>
  <si>
    <t>Control 130</t>
  </si>
  <si>
    <t>Control 131</t>
  </si>
  <si>
    <t>Control 132</t>
  </si>
  <si>
    <t>Control 133</t>
  </si>
  <si>
    <t>Control 134</t>
  </si>
  <si>
    <t>Control 135</t>
  </si>
  <si>
    <t>Control 136</t>
  </si>
  <si>
    <t>Control 137</t>
  </si>
  <si>
    <t>Control 138</t>
  </si>
  <si>
    <t>Control 139</t>
  </si>
  <si>
    <t>Diseño del control. Debe:
1. Tener definido el responsable (cargo/GIT/Dependencia, sistema/aplicación) de llevar a cabo la actividad de control.
2. Tener una periodicidad definida para su ejecución (previene o detecta). Ejem. Mensual/cada vez que se realiza la actividad.
3. Indicar cuál es el propósito del control (para qué se realiza: prevenir las causas que generan el riesgo (verificar, validar, conciliar, comparar, revisar, cotejar) o detectar la materialización del riesgo), proteger de sus consecuencias o volver a la normalidad (corregir).
4. Establecer el cómo se realiza la actividad de control (considerando la fuente de información).
5. Indicar qué pasa con las observaciones o desviaciones resultantes de ejecutar el control (aspectos que no se cumplen). Ejemplo: suspensión de actividades, correctivos, requerimientos, etc.
6. Dejar evidencia de la ejecución del control.</t>
  </si>
  <si>
    <t>El equipo de Control Interno Disciplinario socializa el régimen sancionatorio del servidor público (Código Único Disciplinario) cada vez que se realiza la inducción o reinducción y mediante acciones de capacitación al menos una vez al año, con el fin de dar a conocer las actuaciones que generan sanciones y evitar que se cometan; puede presentarse inasistencia, para lo cual deben reprogramarse a las personas invitadas. El Grupo Interno de Talento Humano de la Subdirección Administrativa y Financiera, custodia los registros de asistencia a las jornadas realizadas.</t>
  </si>
  <si>
    <t>El profesional de Control Interno Disciplinario realiza las investigaciones correspondientes ante presuntos actos de corrupción por queja de particular o informe de servidor público, cada vez que se presente, con el objetivo de verificar su ocurrencia y generar las sanciones a las que haya lugar, por medio de las investigaciones a los presuntos hechos detectados; no pueden presentarse excepciones o desviaciones y los soportes y registros son custodiados en cada expediente por Control Interno Disciplinario.</t>
  </si>
  <si>
    <t>El GIT Planificación y Gestión Integral de la Subdirección de Planeación, socializa cada año a los servidores públicos los controles que tiene la entidad para hacerle frente a presuntos actos de corrupción, mediante canales virtuales o presenciales. Los registros de la información divulgada deben publicarse en un repositorio al que puedan acceder los servidores públicos. Se evidencia a través de las e-cards, presentaciones y comunicados oficiales.</t>
  </si>
  <si>
    <t>El Comité de Conciliación a través del Secretario Técnico, fórmula cada dos años la política de prevención del daño antijurídico de acuerdo con las directrices impartidas por la Agencia Nacional de Defensa del Estado y una vez avalada por esta la adopta a través de acto administrativo; las desviaciones en el cumplimiento del control se comunica al Secretario General para la toma de acciones; se evidencia mediante el acto administrativo, el acta del Comité de Conciliación y el certificado de la Agencia Nacional de Defensa del Estado.</t>
  </si>
  <si>
    <t>Los coordinadores de los GIT Territorialización y Licenciamiento Ambiental de la Subdirección de Sostenibilidad y Gestión Territorial, controlan los tiempos de respuesta para trámites y servicios en las oficinas territoriales trimestralmente, con el fin de verificar la oportunidad de su ejecución, mediante el seguimiento a indicadores presentados por las Oficinas Territoriales. En caso de identificar incumplimientos, se requiere información a los jefes para la toma de acciones. Los registros se conservan en memorandos.</t>
  </si>
  <si>
    <t>El profesional del GIT Recursos Físicos de la Subdirección Administrativa y Financiera, realiza anualmente el control de existencia física de los bienes según lo estipulado en el MN-FAF-05 Manual de administración de bienes muebles e inmuebles corporativos, para verificar su estado y uso; las novedades que se presenten deben reportarse al Comité de Inventarios y a Control Interno Disciplinario. La evidencia reposa en las actas de inventarios, actas del comité de inventarios y el aplicativo Safix.</t>
  </si>
  <si>
    <t>La Comisión de Personal, con el apoyo del Coordinador del GIT Talento Humano, cada vez que se realice concurso de la CNSC, valida el cumplimiento de requisitos de las personas que figuran en las listas de elegibles para ser nombrados, con el fin de garantizar la meritocracia y transparencia en la contratación de personal a través de los concursos públicos de méritos. En caso de identificar alguna irregularidad, debe notificarse a la Comisión Nacional del Servicio Civil. Los soportes son las certificaciones de validación en formatos de la CNSC, comunicaciones oficiales externas e internas, SIMO, la historia laboral de los servidores y el formato FT-FAF-50-Lista de Chequeo Historia Laboral diligenciado.</t>
  </si>
  <si>
    <t xml:space="preserve">Cada vez que se va a cubrir una vacante temporal/definitiva bajo la modalidad de encargo, el profesional del GIT Talento Humano de la Subdirección Administrativa y Financiera, socializa el cronograma de provisión de empleos por encargo, los requisitos que se deben cumplir y los resultados definitivos mediante circular enviada por correo electrónico. En caso de presentarse alguna novedad, por queja debe notificarse a la Comisión de Personal y de oficio corrigir el acto administrativo. Como evidencia, se conservan los correos electrónicos con el estudio de encargos. </t>
  </si>
  <si>
    <t>El coordinador del GIT Talento Humano de la Subdirección Administrativa y Financiera, cada vez que se presenta una vacante definitiva, que no sea cubierta mediante encargo, realiza la verificación del cumplimiento de los requisitos definidos en el manual de funciones según el procedimiento A.1.4, previo a la selección por parte de la Dirección General, quedando como evidencia la historia laboral de los servidores y el formato FT-FAF-50-Lista de Chequeo Historia Laboral diligenciado.</t>
  </si>
  <si>
    <t>El gerente de programa solicita cada vez que lo requiera la designación del Comité Asesor y Evaluador con el fin fortalecer el control de la etapa precontractual mediante la elaboración de los estudios previos, evaluación de la propuesta y manifestación de interés, siguiendo lo estipulado en el MN-FAF-01 Manual de Contratación. En caso de encontrarse alguna novedad, lo reporta según sea pertinente al Secretario General o al Subdirector Administrativo y Financiero; se evidencia en los estudios previos, formato designación de comité.</t>
  </si>
  <si>
    <r>
      <t xml:space="preserve">El Comité Asesor y Evaluador, remite los estudios previos y demás anexos de los procesos de contratación asignados al </t>
    </r>
    <r>
      <rPr>
        <sz val="10"/>
        <color rgb="FFFF0000"/>
        <rFont val="Arial"/>
        <family val="2"/>
      </rPr>
      <t>Comité Directivo de Contratación</t>
    </r>
    <r>
      <rPr>
        <sz val="10"/>
        <color theme="1"/>
        <rFont val="Arial"/>
        <family val="2"/>
      </rPr>
      <t xml:space="preserve"> con el fin de que validen la necesidad, conveniencia y oportunidad para la apertura del proceso contractual y aprobación de los estudios previos, prórrogas, adiciones o modificaciones según lo establece la resolución n.° 040-RES2005-2445; en caso de presentarse novedades con los estudios previos, debe corregirlas y remitirlas nuevamente al Comité. La evidencia se encuentra en el formato FT-FAF-92 solicitud citación C</t>
    </r>
    <r>
      <rPr>
        <sz val="10"/>
        <color rgb="FFFF0000"/>
        <rFont val="Arial"/>
        <family val="2"/>
      </rPr>
      <t>omité Directivo de Contratación</t>
    </r>
    <r>
      <rPr>
        <sz val="10"/>
        <color theme="1"/>
        <rFont val="Arial"/>
        <family val="2"/>
      </rPr>
      <t xml:space="preserve"> anexado a cada expediente y el correo de aprobación por el C</t>
    </r>
    <r>
      <rPr>
        <sz val="10"/>
        <color rgb="FFFF0000"/>
        <rFont val="Arial"/>
        <family val="2"/>
      </rPr>
      <t>omité Directivo de Contratación</t>
    </r>
    <r>
      <rPr>
        <sz val="10"/>
        <color theme="1"/>
        <rFont val="Arial"/>
        <family val="2"/>
      </rPr>
      <t xml:space="preserve"> con la versión definitiva de los estudios previos y el Plan de ejecución física y de inversión.</t>
    </r>
  </si>
  <si>
    <t xml:space="preserve">El administrador del SECOP, el Comité Asesor y Evaluador y el supervisor, cada vez que se requiera y de acuerdo con la etapa en la cual se encuentre el proceso, ingresa a la plataforma de SECOP con el fin de: verificar la actividad de los proponentes, publicar las evaluaciones, dar respuestas a observaciones, subsanación de ofertas, resolución de adjudicación o de declaratoria de desierta y los registros y modificaciones posteriores al contrato, con el fin de garantizar la transparencia en el proceso. En caso de presentarse inconsistencias, debe notificarse a la Secretaría General; los registros se encuentran en el aplicativo SECOP, en el PGAR y e-Sirena. </t>
  </si>
  <si>
    <t>El profesional del GIT Territorialización de la Subdirección de Sostenibilidad y Gestión Territorial, planifica cada vez que lo requiera, la agenda previa al evento de las presencias institucionales (teniendo en cuenta por ejemplo, la Ley de Garantías), con el fin de prever las intervenciones que vayan a realizarse en los municipios de la jurisdicción; se debe notificar por memorando las situaciones irregulares a Control Interno Disciplinario, para tomar las medidas que correspondan. Las evidencias son los correos electrónicos.</t>
  </si>
  <si>
    <t>El profesional de la Subdirección de Participación y Cultura Ambiental hace seguimiento a los mecanismos de participación ciudadana aplicables a la gestión corporativa anualmente en el marco de la implementación del modelo de participación con su mecanismo de seguimiento y evaluación, con el fin de verificar el impacto de las estrategias determinadas; en caso de identificar inconsistencias, se debe registrar en el informe y comunicarlo a los servidores involucrados. Se evidencia a través de correos electrónicos, informes, comunicaciones internas.</t>
  </si>
  <si>
    <t>Los profesionales del GIT Tesorería de la Subdirección Administrativa y Financiera realizan semestralmente arqueo espontáneo a los recursos recaudados, de acuerdo con el MN-FAF-03 Manual de Políticas Contables y Financieras - NIC, con el fin de detectar posibles inconsistencias; en caso de identificar situaciones anormales, debe notificarse por escrito al Subdirector Administrativo y Financiero para iniciar el proceso correspondiente. Los registros son actas del arqueo y comunicaciones internas.</t>
  </si>
  <si>
    <t>Recaudo electrónico (Pagos PSE, convenio con entidades financieras para pagos electrónicos, código de barras) de cuentas por cobrar, con el fin de prevenir posibles irregularidades en su administración, según MN-FAF-03 Manual de Políticas Contables y Financieras - NIC, de presentarse deben notificarse por parte del GIT Tesorería por escrito al Subdirector Administrativo y Financiero para iniciar el proceso correspondiente. Las evidencias son los recibos, correos electrónicos, notificaciones generadas como soporte del pago y en el boletín de tesorería (FT-FAF-27) ―diario―.</t>
  </si>
  <si>
    <t>El profesional del GIT Contabilidad y Costos de la Subdirección Administrativa y Financiera realiza conciliaciones bancarias mensualmente de acuerdo con lo establecido en el Manual de Políticas Contables, con el fin de cotejar la información de los saldos de las cuentas. Las desviaciones que se identifiquen deben notificarse por escrito al Subdirector Administrativo y Financiero para iniciar el proceso correspondiente. Los soportes se registran en el formato (FT-FAF-26) Conciliación bancaria y en las comunicaciones internas.</t>
  </si>
  <si>
    <t>El profesional del GIT Tecnologías de la Información y las Comunicaciones de la Subdirección Administrativa y Financiera, cada vez que se requiera genera permisos de usuario, con el fin de controlar las personas que acceden y hacen transacciones en él. Como evidencia se conservan los correos electrónicos, y las solicitudes realizadas por medio del formato: FT-GIC-26-Solicitud usuarios de aplicaciones.</t>
  </si>
  <si>
    <t>El coordinador del GIT Gestión de Cobro y Procesos Administrativos de Jurisdicción Coactiva de la Subdirección Administrativa y Financiera, realiza reparto a los abogados y mensualmente hace el seguimiento a los términos que consagra la normatividad interna y externa que regula el proceso de gestión de cobro de acuerdo con el reglamento y Comité de Cartera implementado. Las irregularidades identificadas deben notificarse al Subdirector Administrativo y Financiero. Las evidencias son informes de seguimiento.</t>
  </si>
  <si>
    <t>El técnico del GIT Representación Administrativa y Judicial de la Secretaría General hace el reporte y seguimiento al Sistema Único de Información Litigiosa del Estado – E-kogui- mensualmente, con el fin de prever las acciones requeridas para la actuación judicial, según el procedimiento D. 2. Gestión Procesal - Procesos Judiciales (Demandante/Demandado);la evidencia es la información registrada en el aplicativo.</t>
  </si>
  <si>
    <t>El Secretario General hace seguimiento a la agenda sobre los términos de las diferentes actuaciones judiciales y al programador de audiencias semanalmente, con el fin de evitar vencimientos y documentar la gestión. En caso de evidenciar irregularidades se toman las medidas correspondientes, y de ser pertinente a Control Interno Disciplinario; las evidencias son las comunicaciones internas.</t>
  </si>
  <si>
    <t>El profesional de la Secretaría General, cada vez que se adelanta un proceso, realiza la defensa jurídica con el apoyo de otras dependencias en el componente técnico, con el fin de contar con el criterio de expertos en los temas relacionados y evitar omisiones en el proceso, de acuerdo con el procedimiento D.2.1. Evaluación de solicitudes de Conciliación prejudicial. De presentarse alguna novedad, lo reporta al Secretario General. La evidencia son los expedientes de cada caso, actas de reunión y comunicaciones internas.</t>
  </si>
  <si>
    <t>El supervisor cada vez que se requiera, identifica (Análisis de los casos sobre conflicto de intereses y la conducta sugerida a seguir), declara (memorando dirigido al superior inmediato) y gestiona el conflicto de intereses de acuerdo con la Guía para la identificación y declaración del conflicto de intereses en el sector público colombiano. Las evidencias son las comunicaciones internas radicadas.</t>
  </si>
  <si>
    <t>El Comité de Conciliación realiza trimestralmente seguimiento al plan de prevención del daño antijurídico con el fin de verificar su cumplimiento, para ello verifica las fechas de logro de las actividades respecto a su ejecución, en caso de detectar alguna inconsistencia revisa con el responsable de la acción el porqué del incumplimiento y acuerda un compromiso para su logro, de esto queda evidencia en el plan de prevención y actas del comité.</t>
  </si>
  <si>
    <t>El equipo de componente ambiental del SGI realiza seguimiento trimestre vencido al cumplimiento de las metas y acciones de los programas ambientales comparando los resultados en las primeras y en las segundas según los plazos de logro, en caso de encontrar alguna novedad en relación con las acciones las informan y revisan con el responsable con el fin de tomar las medidas pertinentes; en relación con las metas se realizan los análisis en el equipo y se adoptan las medidas que correspondan; de ambas novedades se deja registro en el acta del equipo, además en los programas y en las matrices ambientales.</t>
  </si>
  <si>
    <t>El equipo del componente ambiental revisa y actualiza mínimo una vez cada doce meses la matriz de aspectos e impactos ambientales, incluyendo los controles respectivos, estos ajustes también se realizan según los cambios en las actividades de los procesos o la implementación de nuevos controles, siguiendo para ello lo definido en el procedimiento "identificación de aspectos, valoración de los impactos ambientales y definición de los controles operacionales", en caso de encontrar inconsistencias procede a su actualización y difusión de los ajustes respectivos al personal involucrado; quedando como registro la matriz actualizada, el acta de reunión y las piezas comunicacionales.</t>
  </si>
  <si>
    <t>El equipo del componente ambiental realiza al menos una vez cada doce meses un simulacro ambiental de acuerdo con lo establecido en el procedimiento de preparación y respuesta de contingencias ambientales en caso de encontrar novedades en los resultados del simulacro toma las medidas pertinentes, en especial, con el personal de la brigada quedando como evidencia de ello el informe del simulacro y el plan de mejoramiento.</t>
  </si>
  <si>
    <t>El GIT OAT de la Subdirección de Planeación realiza acompañamiento a los municipios previo a la entrega de documentos para iniciar el proceso de concertación, con el fin de que sean tenidas en cuenta las orientaciones para la incorporación de los asuntos y determinantes ambientales en los POT, para ello se realizan reuniones con grupos de municipios o de forma individual y se dejan actas de dichos acompañamientos.</t>
  </si>
  <si>
    <t>El GIT OAT de la Subdirección de Planeación realiza seguimiento a los POT que fueron concertados en la vigencia anterior (a partir del 2020) y que fueron adoptados por el ente municipal, con el fin de verificar que no se haya modificado lo concertado con la corporación, para ello solicita a los municipios que entreguen el POT adoptado y se realiza la verificación dejando un informe de ello, el cual se envía al Municipio.</t>
  </si>
  <si>
    <t>Acompañamiento directo del equipo de la Subdirección de Participación y Cultura Ambiental a los procesos desde la implementación de la estrategia de Gestión de la Cultura y la Educación Ambiental, "el territorio como Zona de Vida" que se desarrollen desde los diferentes proyectos corporativos de acuerdo con las especificaciones o particularidades de los mismos, con el objetivo de contribuir a la participación de la comunidad en estos procesos, en caso de encontrar desviaciones a la estrategia en sus 3 momentos (diseño, implementación, seguimiento y evaluación) se reportan las novedades al gerente del proyecto con el fin de que se tomen los correctivos pertinentes; como evidencia de implementación del control quedan las actas de reuniones y demás registros de acompañamiento a las dependencias, contratistas, conveniantes y actores estratégicos del territorio.</t>
  </si>
  <si>
    <t>La Subdirección de Participación y Cultura Ambiental por diferentes contingencias que restrinjan el trabajo presencial (Covid-19, orden público, entre otras) realizadas actividades de acompañamiento a los procesos de la Gestión de la Cultura y la Educación Ambiental, "el territorio como Zona de Vida" haciendo uso de las herramientas tecnológicas y de la virtualidad y la contratación de las personas del territorio que cumplan con estas competencias con el fin de asegurar la continuidad del proceso, en caso de encontrar dificultades con la virtualidad y la contratación se evalúan otras alternativas. Evidencia de ello queda en los soportes de la plataforma tecnológica y los registros soportes del proceso contractual.</t>
  </si>
  <si>
    <t>La Subdirección de Participación y Cultura Ambiental realiza orientación y seguimiento permanente a conveniantes y contratistas y a las dependencias corporativas en la incorporación y desarrollo de la estrategia de Gestión de la Cultura y la Educación Ambiental, "el territorio como Zona de Vida" en sus programas y proyectos aplicando el desarrollo de la misma (conceptualización), en caso de encontrar inconsistencias se identifican, evidencian y notifican al conveniente, contratista y dependencia respectiva, quedando como soporte de documentación (actas -comité asesor y evaluador- y comunicaciones y demás registros - conformación comité asesor y evaluador).</t>
  </si>
  <si>
    <t>El profesional de la Oficina Asesora de Comunicaciones cada tres meses realiza la medición del indicador del PEC, con el fin de advertir oportunamente posibles incumplimientos del mismo; esto se realiza través de la hoja metodológica definida para el seguimiento del Plan de Acción. En caso de encontrar acciones con avances inferiores a lo programado informa al jefe de la Oficina Asesora de Comunicaciones con el fin de que adopte las medidas pertinentes, quedando como registro el archivo de Seguimiento al PEC y los correos informando novedades.</t>
  </si>
  <si>
    <t>El jefe de la Oficina Asesora de Comunicaciones al inicio de cada vigencia realiza el trámite administrativo para llevar a cabo la contratación , presentación en comités y elaboración de estudios previos, solicitud de presupuesto, para contratar el convenio o contrato que ejecutará parte de las actividades del PEC. En caso de no lograr el convenio o la contratación concerta con la Dirección General las alternativas para lograr la ejecución de las actividades asociadas al convenio o contrato. Dicho proceso queda registrado en el aplicativo PGAR.</t>
  </si>
  <si>
    <t>El Jefe de la Oficina Asesora de Comunicaciones revisa de manera permanente el cumplimiento al flujo de trabajo. Este control permite establecer tiempos y un paso a paso para el manejo y socialización de la información en sus diferentes medios de comunicación. Este flujo de trabajo se mide a través de las solicitudes de las dependencias que llegan al correo de cada servidor público. En caso de ocurrir retrasos se informa al jefe de la oficina y a la dependencia que emitió la solicitud para que tomen los correctivos. Los profesionales registran en archivos digitales de la dependencia, los tiempos de llegada y respuesta de la solicitud, así mismo se analizan en el Comité de Comunicaciones los temas que lo ameriten quedando consignados en el acta de reunión.</t>
  </si>
  <si>
    <t>El GIT de Planificación y Gestión Integral de la Subdirección de Planeación de acuerdo con la temporalidad de los instrumentos de planificación estratégica (PGAR y Plan de Acción), asocia los indicadores definidos en la estructura programática a los procesos del SGI, con el fin de prevenir que estos no dispongan de mecanismos de seguimiento y medición. En caso de que un proceso no cuente indicadores de estos instrumentos, se debe diseñar a partir de su objetivo. La estructura programática del PGAR y el Plan de Acción evidencia la implementación de este control.</t>
  </si>
  <si>
    <t>El GIT Planificación y Gestión Integral trimestralmente coordina la medición, análisis y evaluación de los indicadores definidos para el Plan de Acción con el fin de asegurar de manera razonable el cumplimiento de las metas definidas en el mismo. En caso de encontrar alguna novedad se reporta a la dependencia responsable con el fin de que adopte las medidas pertinentes, la plataforma de seguimiento al Plan de Acción evidencia la ejecución del control.</t>
  </si>
  <si>
    <t>El GIT Planificación y Gestión Integral coordina anualmente la medición, análisis y evaluación de las dimensiones de MIPG. En caso de encontrar alguna novedad se reporta a la dependencia responsable (dependencia líder de política de gestión y desempeño) para que adopte las medidas pertinentes; los registros son los instrumentos de autoevaluación del MIPG o en su defecto el Furag y comunicaciones de retroalimentación</t>
  </si>
  <si>
    <t>El Secretario General en cada vigencia gestiona la contratación de la plataforma Litigio Virtual para llevar el control de las actuaciones propias de cada proceso para la consulta por parte del Secretario General y el abogado responsable del proceso asignado, con el fin de conocer oportunamente la fecha de la actuación en la cual debe participar, permitiendo así minimizar el riesgo de no cumplir con los requerimientos correspondientes (actuaciones judiciales). La evidencia del control se encuentra en la plataforma de Litigio virtual vs la plataforma de la Rama Judicial. En caso de encontrar incumplimiento por parte de los abogados se realiza el respectiva llamado de atención y remisión a control interno disciplinario.</t>
  </si>
  <si>
    <t>El coordinador del GIT Gestión de Cobro y Procesos Administrativos de Jurisdicción Coactiva de la Subdirección Administrativa y Financiera, realiza trimestralmente el informe de seguimiento a los procesos de cobro administrativo coactivo, con fin de identificar el impulso de los mismos, para lo cual se verifica la fecha de emisión y notificación del mandamiento de pago, en caso de encontrar procesos próximos a prescribir se prioriza las actuaciones a seguir con el fin de minimizar el riesgo de configuración de la prescripción. Las evidencias del control constan en las respectivas actas de grupo e informes.</t>
  </si>
  <si>
    <t>El GIT Planificación y Gestión Integral realiza la programación de auditorías internas al SGI, de igual forma, el auditor líder que se designe realiza el plan de auditorías internas al SGI, los cuales definen el alcance de las auditorías, incluyendo según se determine la auditoría a requisitos legales y reglamentarios aplicables o definidos por los procesos. Las novedades que se identifican se reportan en el informe de auditoría con el fin de que el proceso respectivo adopte el plan de mejoramiento pertinente.</t>
  </si>
  <si>
    <t>El Secretario General coordina la suscripción a bases de datos normativas (noticiero oficial) en cada vigencia que permita mantener actualizado al personal en las novedades, las cuáles son tenidas en cuenta a la hora de emitir conceptos e informes, previniendo la emisión de conceptos e información errónea. En caso de no contar con dichas suscripciones los abogados y demás personal de la corporación deben considerar las búsquedas respectivas que permitan la mayor y mejor ilustración normativa sobre el asunto a conceptuar. Como evidencia se tiene la suscripción y las novedades normativas enviadas diariamente.</t>
  </si>
  <si>
    <t>El Secretario General revisa todos los conceptos jurídicos previo envío al solicitante, verificando su ajuste a las normas que rigen cada materia según el asunto. En caso de encontrar inconsistencias lo remite de nuevo al abogado que proyecta para los respectivos ajustes. Como evidencia se tienen los conceptos ya avalados por el Secretario General.</t>
  </si>
  <si>
    <t>El Jefe de la Oficina de Gestión Jurídico Ambiental realiza mensualmente seguimiento a las asignaciones realizadas mediante el aplicativo Sirena, con el fin de verificar el cumplimiento de las mismas y hacer las observaciones respectivas cuando se han superado los términos de respuesta. Las evidencias se verifican en correos electrónicos y/o actas de grupo.</t>
  </si>
  <si>
    <t>El personal de la Subdirección de Planeación asignado al BPC realiza diariamente el control y seguimiento de los subproyectos que se encuentran en la base de datos del BPC, con el fin de verificar cuales evaluaciones están próximas a vencer los tiempos programados para su concepto; en caso de aproximarse el final del tiempo estimado de respuesta, se requiere al evaluador para que considere esta situación de posible incumplimiento. Se deja constancia en correo y en la base de datos del BPC.</t>
  </si>
  <si>
    <t xml:space="preserve">
El personal de la Subdirección de Planeación asignado al BPC realiza diariamente el control y seguimiento de los formatos de evaluación de subproyectos y verifica que estén completamente diligenciados en la valoración de todas las temáticas relacionadas con el subproyecto y finaliza con el informe de evaluación integral desde Planeación. Se deja constancia en el formato de evaluación integral de Planeación.</t>
  </si>
  <si>
    <t>El personal de la Subdirección de Planeación asignado al BPC realiza reuniones de articulación con la dependencia formuladora de los proyectos; en los casos que se postulen a fondos de inversión y cooperación que aporten al cumplimiento del Plan de Acción, revisando que el proyecto a presentar cumpla con los requisitos definidos por el ente financiador, en caso de encontrar novedades las informa a la dependencia para su corrección previo envío a las entidades de cooperación. Cómo evidencia quedan los proyectos presentados a las fuentes de cooperación y los correos donde se realizan requerimientos a las dependencias.</t>
  </si>
  <si>
    <t>La Oficina de Control Interno realiza semestralmente seguimiento al cumplimiento del plan anual de auditoría, para validar y verificar el cumplimiento del plan anual de auditorías. Si se observan incumplimientos al cronograma la Oficina de Control Interno procede a realizar modificaciones a las fechas de realización de las auditorías programadas dejando como constancia el acta de grupo primario.</t>
  </si>
  <si>
    <t>El profesional de la Oficina de Control Interno realiza mensualmente seguimiento al cronograma de presentación de informes de ley mediante el formato FT-MAS-07 Seguimiento a informes legales para prevenir su incumplimiento, de no ser posible dar cumplimiento se le solicita tiempo al destinario para su presentación, quedando como evidencia las actas de grupo primario, las solicitudes y el FT-MAS-07.</t>
  </si>
  <si>
    <t>El profesional de la Oficina de Control Interno realiza diariamente mediante el control de correspondencia el seguimiento a los requerimientos de los entes de control con el fin de prevenir el incumplimiento de estos, de no ser posible dar cumplimiento se solicita tiempo al ente de control para su presentación, quedando como evidencia el seguimiento al control de correspondencia y las solicitudes a los entes de control.</t>
  </si>
  <si>
    <t>La Oficina de Control Interno cada semestre realiza seguimiento y evaluación del cumplimiento a los planes de mejoramiento, adicionalmente el enlace asignado por dependencia realiza seguimiento permanente, para el cual se aporta por parte de las dependencias la respectiva evidencia. Cuando esta evidencia no aplica al cumplimiento de la acción se solita nuevamente a la dependencia hacer los correctivos a la acción de mejoramiento. Evidencia de ello es el informe de seguimiento a los planes de mejoramiento y los requerimientos a las dependencias.</t>
  </si>
  <si>
    <t>El GIT Apoyo a la Supervisión e Interventoría de la Secretaría General realiza acompañamiento al ejercicio de las funciones propias de la supervisión de acuerdo con el cronograma de trabajo que define el equipo para cada vigencia (040-RES2003-1130), con el fin de fortalecer la labor que realiza la supervisión al interior de la entidad y garantizar el cumplimiento de la normatividad vigente que regula el ejercicio de la contratación pública. Este acompañamiento se realiza por medio de reuniones con los supervisores, dejando como evidencia un acta con los compromisos y fechas de cumplimiento de cada uno de ellos.</t>
  </si>
  <si>
    <t>El asesor jurídico del proceso contractual incorpora en todos los estudios previos y contratos las pólizas de seguro de cumplimiento a que haya lugar con el fin de proteger a la corporación de cualquier posible incumplimiento por parte del contratante, que de presentarse se hace efectiva la póliza. Como evidencia quedan los estudios previos, contratos, pólizas y requerimientos a las aseguradoras.</t>
  </si>
  <si>
    <t>El profesional del GIT Recursos Físicos de la Subdirección Administrativa y Financiera verifica que todas las solicitudes de contratación aprobadas por el Comité Único Directivo de Contratación sean acordes con lo establecido en el Plan Anual de Adquisiciones (PAA), de lo contrario solicita a la dependencia contratación gestionar la actualización del plan ante esta dependencia con el fin que sea actualizado en la plataforma Secop. Como evidencia queda el requerimiento a la dependencia, la solicitud de actualización del PAA y la plataforma Secop.</t>
  </si>
  <si>
    <t>El Coordinador del GIT Contratación asigna para cada proceso contractual un asesor jurídico con el fin de asegurar que este sea conforme a la ley y prevenir demoras en el proceso, en caso de presentar alta carga de procesos coordina con la dependencia la fecha de entrega de los mismos. Como evidencia de ello quedan las comunicaciones de designación y las novedades a la dependencia contratante.</t>
  </si>
  <si>
    <t>Designación por parte del jefe de la dependencia responsable del contrato de un supervisor que se encargue por el cumplimiento del objeto contractual y de emprender las acciones tendientes a su cumplimiento, en caso de encontrar alguna novedad resolverlas según las recomendaciones de la Secretaría General. Como evidencia se tiene la designación del supervisor, los informes de supervisión, actas de seguimiento al contrato y los requerimientos a la Secretaría General de novedades presentadas.</t>
  </si>
  <si>
    <t>El supervisor del contrato una vez firmada el acta de terminación del contrato procede, dentro de los términos establecidos por la ley, a gestionar la liquidación, en caso de encontrar alguna novedad la consulta con la Secretaría General. Evidencia de ello son los requerimientos a la Secretaría General, el acta en el aplicativo PGAR y Secop II y los requerimientos al contratista.</t>
  </si>
  <si>
    <t xml:space="preserve">La Oficina de Control interno realiza cada cuatro meses verificación y seguimiento a la información de la página web de la corporación de acuerdo con los criterios o lineamientos de la Ley de transparencia y normas reglamentarias. Este control se realiza mediante la matriz de cumplimiento de Ley de transparencia - Corantioquia (que tiene como base la matriz de autodiagnóstico diseñada por la Procuraduría General de la Nación que evalúa el Índice de transparencia activa). A partir de este ejercicio se genera un informe de las novedades y recomendaciones  identificadas. Este se envía mediante memorando a la Dirección General con copia a todas las dependencias, para que se tomen las medidas de mejora pertinentes. 
</t>
  </si>
  <si>
    <t>El GIT Representación Administrativa y Judicial de la Secretaría General representa a la corporación en aquellos proceso en las que aparece como demandada, con el fin de minimizar el impacto de las decisiones judiciales. Para ello prepara con la dependencia implicada la defensa y en caso de encontrar que el fallo será desfavorable informará la Subdirección Administrativa y Financiera para que se tenga en cuenta en el presupuesto cuando aplique. La evidencia es la información registrada en el aplicativo E-kogui.</t>
  </si>
  <si>
    <t>El GIT de Gestión Documental de la Subdirección Administrativa y Financiera, de acuerdo con las normas que los reglamenta, actualiza los instrumentos archivísticos con el fin de hacer seguimiento y control a la documentación de la corporación atendiendo los lineamientos definidos por el AGN y la Ley General de Archivo (Ley 594 de 2000), revisando los procedimientos establecidos en cada dependencia, la vida útil de los documentos asociados y su custodia. Las novedades se comunican mediante memorando al Comité de Archivo o quién haga sus veces para que recibir orientaciones y lineamientos. Evidencias del control: resolución que adopta la actualización del instrumento archivístico y memorando a la Subdirección de Planeación para que se incorpore en el SGI.</t>
  </si>
  <si>
    <t>El GIT  TIC de la Subdirección Administrativa y Financiera cumple con el procedimiento para asignar los permisos para acceso a aplicaciones corporativas de acuerdo al perfil del servidor público y previa autorización por parte del Subdirector o Jefe de la dependencia, utilizando para ello el formato FT-GIC-26.</t>
  </si>
  <si>
    <t>El GIT Gestión de la Información y el Conocimiento con apoyo de la Oficina Asesora de Comunicaciones semestralmente, de acuerdo con la estrategia de comunicaciones definida para el programa integral de protección de datos personales, publica información sobre el tratamiento de datos personales que invitan a los servidores públicos a prevenir el tratamiento no autorizado de la información personal de los grupos de interés. De presentarse alguna novedad se reporta a proteccióndedatos@corantioquia.gov.co, donde será atendida de conformidad con la Ley 1581 de 2012 y la 040-RES-1804-1730, siendo debidamente radicadas para su trámite.  Como evidencias se tienen las piezas comunicadas.</t>
  </si>
  <si>
    <t>El GIT Gestión de la Información y el Conocimiento de la Subdirección de Planeación con el apoyo de la Subdirección Administrativa y Financiera anualmente capacitan a los colaboradores en protección de datos personales con el objetivo de dar a conocer la normativa en torno a la protección de datos y dar cumplimiento a la misma. La capacitación se realiza a través de conferencias magistrales y evaluación de conocimientos adquiridos. De presentarse novedades para la realización de la capacitación se reprograma en otro momento. Las evidencias de este control son los listados de asistencia y los resultados de las evaluaciones de los participantes.</t>
  </si>
  <si>
    <t>El GIT TIC de la Subdirección Administrativa y Financiera realiza según plan de backup respaldo de información que se encuentra en los servidores de la corporación. Esto se realiza en un dispositivo de almacenamiento especial para backup que está en el data center y en cintas extraíbles con el fin de servir de respaldo en caso de pérdida de la información.  De presentarse alguna novedad se reporta al Coordinador del GIT y se realiza la actividad una vez se solucione el inconveniente. En la herramienta Vean backup se puede corroborar la fecha en que se realiza el control y las novedades del mismo.</t>
  </si>
  <si>
    <t>El Firewall protege a la corporación de ataques informáticos. Este genera alertas en caso de presentarse novedades. El GIT TIC de la Subdirección Administrativa y Financiera realiza acciones para monitorear la consola de Firewall en pro de prevenir accesos no autorizados y perdida de información. De presentarse alguna novedad se reporta al coordinador del GIT y este realiza seguimiento al evento hasta que se tenga el control de la situación generada.</t>
  </si>
  <si>
    <t>El técnico administrativo del GIT Planificación y Gestión Integral informa permanente a los líderes de los procesos aquellos documentos del SGI que hayan cumplido más de cuatro años de aprobación con el fin de que se revise la necesidad de su actualización. De no encontrar respuesta del responsable lo informa al coordinador del GIT para que se tome la medida pertinente. Quedando evidencia de esto las comunicaciones enviadas a estas personas.</t>
  </si>
  <si>
    <t>El GIT Gestión de la Información y el Conocimiento —Centro de Información Ambiental— de la Subdirección de Planeación coordina, en articulación con las dependencias de la corporación, los Miércoles del Conocimiento, los cuales se desarrollan semanalmente con el fin compartir y transferir el conocimiento que tienen los servidores públicos de temas de interés para la corporación, de no ser posible su realización se reprograma la actividad, como soporte se custodian las presentaciones y listados de asistencia.</t>
  </si>
  <si>
    <t>El GIT Talento Humano de la Subdirección Administrativa y Financiera verifica que el servidor público que se traslade de cargo o dependencia, se retire  de la corporación o se jubile, aporte en los términos establecidos (15 días hábiles) el acta de entrega de puesto de trabajo, con el objetivo de soportar el conocimiento y la información que el colaborador logró documentar durante el desarrollo de sus funciones u obligaciones, dando cumplimiento al procedimiento A8 "Retiro del servidor público de la entidad" del proceso FAF y el formato  FT-FAF-14. De no entregarse el acta el coordinador de Talento Humano mediante memorando reporta a Control Interno Disciplinario. Como soportes quedan el acta de entrega  radicada y los memorandos a Control Interno Disciplinario.</t>
  </si>
  <si>
    <t>El GIT Talento Humano de la Subdirección Administrativa y Financiera, solicita al jefe de la dependencia donde se genera la vacante cualquier sea su causa, que designe un servidor público con quien se realice, dejando registro en acta, el entrenamiento en el puesto de trabajo de la persona que se posesione en dicha vacante. Este entrenamiento quedará registrado en el formato FT-FAF-130. Como soporte en Talento humano se custodian los formatos FT-FAF-130 diligenciados.</t>
  </si>
  <si>
    <t xml:space="preserve">El supervisor debe garantizar que el informe final del contrato o convenio que incluya en el informe final o producto de carácter bibliográfico (estudios, investigaciones, caracterizaciones, diagnósticos y publicaciones) se disponga en el CIA al momento de su liquidación. Esto se realiza para que el producto del contrato se constituya como memoria institucional de la corporación y pueda ser consultado por cualquier interesado. Este control se realiza a través de la lista de chequeo para la liquidación de los contratos según el formato del SGI FT-FAF-71. De no entregarse el informe final del contrato o convenio en el CIA, no se puede proceder con la liquidación del contrato.  Como medio de verificación del control se tiene la lista de chequeo para la liquidación, con el visto bueno del CIA. </t>
  </si>
  <si>
    <t>Las subdirecciones de Gestión Ambiental y de Ecosistemas se basan en información secundaria para la caracterización de algunos ecosistemas a través de los planes temáticos que se vienen formulando, insumo fundamental para el desarrollo de otros procesos como la planificación ambiental del territorio, el ejercicio de la autoridad ambiental y la apropiación de la cultura en el territorio. En caso de no disponer de información para caracterizar algún ecosistema se gestiona su levantamiento a través de contratos. Como evidencia se tienen estudios básicos de caracterización, de servicios ambientales y de ecosistemas estratégicos.</t>
  </si>
  <si>
    <t>El GIT Planificación y Gestión Integral de la Subdirección de Planeación coordina con las dependencias de la corporación en la formulación de los instrumentos de planificación estratégica (PGAR y Plan de Acción) la incorporación en su estructura programática de estrategias orientadas a la formulación o actualización de los planes temáticos o misionales de la jurisdicción al igual que los planes de gestión y desempeño, en caso de encontrar alguna novedad la debe reportar al equipo que se designe para su formulación y a la Comisión del Consejo Directivo respectiva, quedando como evidencia de ello los soportes de reuniones del equipo formulador y de la Comisión.</t>
  </si>
  <si>
    <t>Las dependencias líderes de la implementación de los instrumentos de planificación 1) temática o misional (Subdirecciones de Gestión Ambiental y Ecosistemas) y 2) de gestión y desempeño (Subdirecciones de Administrativa y Planeación) realizan seguimiento trimestral a la ejecución de los mismos en coherencia con el seguimiento al Plan de Acción, con el fin de prever situaciones que lleven a su incumplimiento, las novedades que se encuentren deben ser resueltas con el Subdirector respectivo. Evidencia de ello son los seguimientos que se realizan en la plataforma SharePoint/Megateso y los informes y comunicaciones enviadas a los subdirectores.</t>
  </si>
  <si>
    <t>Los profesionales con responsabilidad de publicación validan la veracidad y precisión de la información antes de ser divulgada y, cuando se requiere, la jefe de la Oficina Asesora de Comunicaciones y la Directora General realizan la respectiva aprobación de información sensible a publicar en medios internos y externos. Para ello, cada profesional encargado de la divulgación envía la información final, con validación técnica, y se aprueba vía correo electrónico. En caso de presentarse falsedad o imprecisión en información publicada se realiza la corrección necesaria en los medios pertinentes, manteniendo trazabilidad de casos críticos en el correo electrónico.</t>
  </si>
  <si>
    <t>El profesional de la Oficina Asesora de Comunicaciones encargado de cada evento, tanto a nivel interno como externo utiliza la lista de chequeo para eventos en coherencia con el Protocolo de Eventos, con el  fin de validar cada que vaya a realizar un evento a su cargo, si este cuenta con los requerimientos logísticos básicos necesarios y si se realizó el paso a paso recomendado para una buena convocatoria. La lista de chequeo se archiva en la carpeta de evidencias para eventos de cada profesional y en caso de evidenciar novedades informará al jefe de la Oficina Asesora de Comunicaciones.</t>
  </si>
  <si>
    <t>El personal de la Subdirección Administrativa y Financiera previo a la realización del pago verifica que el supervisor entregue la información completa (factura, seguridad social, informe de supervisión y constancia de desembolso) y radicada, en caso de encontrar alguna novedad la comunica a este para que la resuelva. Evidencia de ello están los documentos radicados para el pago, los requerimientos al supervisor, además de los soportes de pago en el aplicativo Safix - OPL.</t>
  </si>
  <si>
    <t>El profesional especializado (con funciones de tesorería) de la Subdirección Administrativa y Financiera verifica diariamente en el boletín de tesorería los pagos efectivamente realizados, en caso de encontrar alguna novedad procede a resolverla y a volver a montar el pago. Evidencia del control queda el documento revisión de boletines, los comprobantes de pago de los bancos (Logs), ordenes de pago (OPL) y las partidas conciliatorias.</t>
  </si>
  <si>
    <t>El Comité de Inversión, presidido por la Subdirección Administrativa y Financiera, verifica previo a la toma de una decisión de inversión la coherencia y el cumplimiento de los requisitos exigidos por el Manual de inversión, en caso de encontrar alguna novedad la revisan y resuelven en el Comité, quedando como evidencia las actas del comité y las inversiones registradas en el boletín de tesorería.</t>
  </si>
  <si>
    <t>El Técnico Administrativo del GIT Talento Humano de la Subdirección Administrativa y Financiera realiza seguimiento trimestral a la ejecución del plan anual de trabajo de SST en coherencia con el seguimiento al Plan de Acción, con el fin de prever situaciones que lleven a su incumplimiento evaluando las actividades programadas hasta la fecha, las novedades que se encuentren deben ser resueltas con el Coordinador del GIT Talento Humano y el Subdirector Administrativo. Evidencia de ello son los seguimientos que se realizan en la plataforma SharePoint/Megateso, los informes y comunicaciones enviados al Coordinador del GIT Talento Humano, Subdirector Administrativo y Financiero.</t>
  </si>
  <si>
    <t>El Técnico Administrativo del GIT Talento Humano de la Subdirección Administrativa y Financiera realiza seguimiento trimestral a la ejecución del plan anual de trabajo de SST con la ARL, con el fin de prever situaciones que lleven a su incumplimiento evaluando las actividades programadas hasta la fecha, las novedades que se encuentren concerta la solución. Evidencia de ello quedan las actas con la ARL.</t>
  </si>
  <si>
    <t>El Técnico Administrativo del GIT Talento Humano de la Subdirección Administrativa y Financiera coordina al menos una vez al año la capacitación de los brigadistas con el fin de que tengan las competencias requeridas para actuar oportunamente en caso de una emergencia, para ello coordina con la ARL la programación de las mismas y lo incorpora en el Plan anual de trabajo de SST, en caso de no realizar la capacitación se debe reprogramar o en caso de que alguno de los brigadistas no pueda participar se debe garantizar que al menos un brigadista por centro de trabajo de lo contrario se tendría que reprogramar en la vigencia, de todo esto queda como registro asistencia y registros fotográficos.</t>
  </si>
  <si>
    <t>El Técnico Administrativo del GIT Talento Humano de la Subdirección Administrativa y Financiera coordina al menos una vez al año la realización de simulacros con los brigadistas con el fin de que tengan las competencias requeridas para actuar oportunamente en caso de una emergencia, para ello coordina con la ARL la programación de las mismas, de presentarse alguna novedad se resuelve con el líder de emergencias, garantizando la participación de todos los centro de trabajo de lo contrario se tendría que reprogramar en la vigencia, de todo esto queda como registro registros de participación e informes de evaluación del simulacro.</t>
  </si>
  <si>
    <t>El Técnico Administrativo del GIT Talento Humano de la Subdirección Administrativa y Financiera en la inducción y re-inducción del personal presenta el protocolo para la atención de emergencias y desastres de acuerdo con la programación y metodología definida por el GIT Talento Humano, de presentarse alguna novedad se recurre a otros canales de comunicación para compartir el protocolo, quedando como evidencias la presentación de la inducción/re-inducción, registros de asistencia y fotográficos.</t>
  </si>
  <si>
    <t>La parametrización del sistema de facturación y el método de liquidación de los asuntos ambientales con el análisis de variables o elementos (resolución N° 040-RES1908-4074 del 2019 modificada por la 040-RES1911-6542) permiten identificar a las oficinas territoriales la posible subvaloración de costos o incoherencias remitiéndolas a la Subdirección Administrativa y Financiera para que desde allá se haga la valoración económica del costo del proyecto, este proceso se efectúa a demanda y se tiene como soporte las preliquidaciones efectuadas, los documentos equivalentes a facturas ya que la corporación puede en cualquier momento reliquidar el costo del proyecto bajo un valor más ajustado o real, también se cuenta con memorandos de remisión de información y envíos por medios electrónicos o de mensajería interna y el anexo 1 del valor del costo del proyecto (es obligación del usuario suministrar el valor actualizado en pesos colombianos, de manera veraz y ajustada a las condiciones reales del proyecto).</t>
  </si>
  <si>
    <t>El aplicativo e-Sirena semanalmente genera el reporte del estado de las PQRSDIF en el módulo de PQRS (Reportes) próximas a vencer y lo envía al jefe de la oficina territorial, quien direcciona al servidor público respectivo para que garantice la respuesta oportuna conforme a la normatividad y los procesos corporativos. En caso de presentarse un incumplimiento se solicita al servidor público responderla cuanto antes, quedando como evidencia la comunicación electrónica al jefe de la oficina y los comunicados del jefe de la oficina a los servidores públicos.</t>
  </si>
  <si>
    <t>El GIT Planificación y Gestión Integral de la Subdirección de Planeación cada vez que se aprueban los instrumentos de planificación estratégica (PGAR - Plan de Acción) revisa el contexto organizacional (Matriz de comprensión de la organización y de su entorno, Matriz de partes interesadas del SGI y Mapa de procesos) y los lineamientos estratégicos (política, objetivos del SGI, roles, responsabilidades y autoridades) con el fin de asegurar su articulación y de ser necesario su actualización; para ello se parte de la revisión de la estructura programática versus los procesos del SGI, en caso de encontrarse novedades serán consideradas al momento de restructurar la propuesta para la Dirección General. Como soportes se tienen el documento de articulación instrumentos de planificación estratégica vs. Mapa de procesos y el mapa de procesos actualizado de requerirse.</t>
  </si>
  <si>
    <t>El personal del punto de atención al ciudadano (PAC) en acompañamiento de los servidores públicos de la oficina técnica y jurídica de la dependencia efectúa procesos de asesoría (presencial, telefónica o virtual) cada vez que los usuarios requieran algún trámite o servicio por parte de la corporación entregando la información pertinente con todos los anexos y requisitos definidos acorde a las necesidades, cuando el usuario no cumple con la información requerida se le reitera la importancia del cumplimiento de los requisitos con el fin tener mayor eficiencia en el tiempo promedio de respuesta y las decisiones de los mismos, todo ello se deja consignado en el formato de encuesta de satisfacción al ciudadano posterior a la asesoría recibida. En el caso de recibir la asesoría de manera digital o telefónica se le envía al usuario el link para el diligenciamiento de la encuesta dejando como evidencia los correos de envió y la base diligenciada por parte del usuario.</t>
  </si>
  <si>
    <t>El GIT de Planificación y Gestión Integral de la Subdirección de Planeación realiza trimestralmente el seguimiento al cumplimiento de los proyectos del Plan de Acción con el fin de prevenir cualquier desviación, en caso de presentarse se presentan a la Dirección General para que adopte las medidas pertinentes, evidencia de ello son los seguimientos en el aplicativo SharePoint, los informes semestrales y anuales de avance en la ejecución del Plan y comunicaciones a los gerentes de los proyectos.</t>
  </si>
  <si>
    <t>El personal de la Subdirección de Planeación asignado al BPC realiza diariamente el control y seguimiento de los subproyectos que se encuentran en la base de datos del BPC, con el fin de verificar cuales evaluaciones expost están próximas a vencer los tiempos programados para su concepto; en caso de aproximarse el final del tiempo estimado de respuesta, se requiere al evaluador para que considere esta situación de posible incumplimiento. Se deja constancia en correo y en la base de datos del BPC.</t>
  </si>
  <si>
    <t>El profesional de la Oficina de Control Interno, realiza semestralmente el informe PQRSDIF para validar y verificar la respuesta por parte de las dependencias, para ello se genera reporte del aplicativo E-Sirena y de la base de datos que provee el PAC (PQRSDIF que se reciben por la web), para identificar las PQRSDIF recibidas por las dependencias y las respuestas de las mismas. Si se observa incumplimientos se reportan en el respectivo informe, el cual es revisado y firmado por el jefe de la Oficina de Control Interno y se comunica a través de memorando a la Dirección General, con copia a los subdirectores y jefes de oficina, con el fin de que se tomen las medidas pertinentes. La evidencia de este control es el Informe sobre Atención a Peticiones, Quejas, Reclamos, Sugerencias, Felicitaciones y Denuncias de Actos de Corrupción – PQRSDIF</t>
  </si>
  <si>
    <t>Capacitación permanente por parte del GIT Servicio de Orientación al Ciudadano con el apoyo del GIT Talento Humano en asuntos relacionados con la atención (Recepción y atención de PQR, aplicativo e-SIRENA, registro de información, identificación del estado de las PQRS, búsquedas y generación de reportes, entre otros), empleando medios presenciales o virtuales (Teams) con el fin de mejorar las competencias y destrezas operativas para el recepción y manejo de las PQRS en los servidores públicos de los Puntos de Atención al Ciudadano (PAC), dejando como evidencias grabación de la videoconferencia, registro de asistencia, correos de invitación.</t>
  </si>
  <si>
    <t>El GIT Planificación y Gestión Integral ingresa al SUIT los formularios únicos de los trámites y OPAS que la Subdirección de Sostenibilidad y Gestión Territorial defina en coherencia con la normatividad vigente con el fin de que sean de acceso público, en caso de encontrarse alguna novedad por parte del administrador del SUIT (Función Pública) la reporta a la Subdirección de Sostenibilidad y Gestión Territorial para que la corrija, como soporte se tiene el SUIT y las comunicaciones a la Subdirección.</t>
  </si>
  <si>
    <t>La Subdirección de Gestión Ambiental con el fin de evitar imprecisiones en la definición de la TR parametriza las bases de datos que las oficinas territoriales deben diligenciar para determinar el cobro de la carga contaminante, en caso de encontrarse alguna novedad la reporta a la dependencia respectiva. Evidencia de ello son las bases de datos y las comunicaciones.</t>
  </si>
  <si>
    <r>
      <t xml:space="preserve">El cálculo del volumen de agua para el cobro de la TUA se realiza a través de los módulos de e-Sirena, por medio de la información que ingresan las oficinas territoriales. La Subdirección de Gestión Ambiental y de </t>
    </r>
    <r>
      <rPr>
        <b/>
        <sz val="10"/>
        <color rgb="FF7030A0"/>
        <rFont val="Arial"/>
        <family val="2"/>
      </rPr>
      <t>Sostenibilidad y Gestión Territorial</t>
    </r>
    <r>
      <rPr>
        <sz val="10"/>
        <rFont val="Arial"/>
        <family val="2"/>
      </rPr>
      <t xml:space="preserve"> validan la consistencia de los datos y en caso  de encontrar alguna novedad la reportan a la oficina territorial. Como soportes se tiene el aplicativo e-Sirena y las comunicaciones a las oficinas territoriales.</t>
    </r>
  </si>
  <si>
    <t>Las subdirecciones misionales (Subdirecciones de Gestión Ambiental y Ecosistemas) soportan algunas acciones de acompañamiento de los actores del territorio con procesos de contratación, los cuales son supervisados según las directrices corporativas (Manuales de contratación y de supervisión e interventoría), las novedades que se presentan en la ejecución de los mismos son soportadas en actas de reunión y en los informes de supervisión.</t>
  </si>
  <si>
    <t>Los acompañamientos (asesoría/asistencia) prestados por los colaboradores de las dependencias misionales (Subdirecciones de Gestión Ambiental y Ecosistemas) son realizados conforme a la normatividad vigente (Matriz de requisitos legales) con el fin de prevenir el desacierto en los conceptos, las asesorías y asistencias prestadas son soportadas en informes o comunicaciones enviadas a los actores del territorio, los cuales son revisados por los pares funcionales y aprobados por el subdirector respectivo.</t>
  </si>
  <si>
    <t>En los convenios y contratos en los cuales la Oficina Asesora de Comunicaciones lidera la estrategia comunicacional, hace entrega mediante planilla a los supervisores de los distintivos de los equipos de trabajo, los cuales deben verificar su correcto uso y una vez finalizado el convenio hacer la respectiva devolución a la Oficina, en caso de presentarse alguna inconsistencia se reporta al supervisor para resolverla. Como evidencias se dispone la planilla de entrega de distintivos y las comunicaciones y requerimientos realizados a los supervisores.</t>
  </si>
  <si>
    <t>El GIT Planificación y Gestión Integral realiza seguimiento cuatrimestral a las acciones de mejoramiento descritas en el FT-SG-03 Plan de mejoramiento del SGI con el fin de registrar los avances del mismo, evaluando cada corrección y acción respecto a su fecha de logro o de evaluación de la eficacia y la necesidad de asesoría o enlace con las dependencias que se requieran, mediante reuniones previamente agendadas. Los avances y desviaciones se registran en el Informe Semestral Plan de Mejoramiento Institucional. Se genera reporte de los encuentros correspondientes y se envían a radicar.</t>
  </si>
  <si>
    <t>El GIT Recursos Físicos de la Subdirección Administrativa y Financiera es responsable de adelantar el proceso de aseguramiento de los bienes nuevos y de los existentes, renovándolo cada año de acuerdo con las políticas de contratación corporativas, de presentarse alguna novedad realiza el reporte a la aseguradora con el fin de hacer efectiva la póliza (reposición de bien o de dinero). Evidencia de ello se dispone de los registros contractuales y las novedades reportadas a la aseguradora.</t>
  </si>
  <si>
    <t>El GIT Recursos Físicos de la Subdirección Administrativa y Financiera presenta de acuerdo con el cronograma para la formulación del presupuesto de cada vigencia, las necesidades del área incluyendo las relacionadas con el mantenimiento y calibración de los equipos y los servicios de apoyo requeridos para la operación de los procesos. En caso de presentarse novedades ajusta la programación de mantenimiento, calibración, transporte, aseo y vigilancia de acuerdo con la priorización de los mismos, reportándolas al Subdirector Administrativo y Financiero. Evidencia de ello son las comunicaciones enviadas a la Subidrección Administrativa y Financiera y los soportes de mantenimiento, calibración, transporte, aseo y vigilancia.</t>
  </si>
  <si>
    <t>El Técnico Administrativo de Control Interno Disciplinario actualiza permanente el cuadro de vencimientos y la base de datos de procesos disciplinarios con las fechas de las diferentes actualizaciones con el fin de identificar los procesos que están próximos a vencer alguna etapa procesal o su caducidad y/o prescripción, estas bases de datos son consultadas por el personal del proceso con el fin de que el jefe tome las medidas pertinentes. Como evidencias quedan el cuadro de vencimientos y la base de datos de procesos disciplinarios, además de los comunicados del jefe al personal del área.</t>
  </si>
  <si>
    <t>Todas las actuaciones de los profesionales del área de control interno disciplinario son revisadas y aprobadas por el jefe del área con el fin de asegurar que estén conformen a la ley; en caso de encontrar alguna novedad se revisa en el equipo y de ser necesario se elevan consultas a la Procuraduría General de la Nación u otras entidades, evidencia de ello quedan las comunicaciones enviadas al personal del área y de las consultas realizadas a la Procuraduría y otras autoridades.</t>
  </si>
  <si>
    <t>El GIT Planificación y Gestión Integral de la Subdirección de Planeación coordina la elaboración y publicación a más tardar el 31 de enero de cada vigencia del Plan Anticorrupción y Atención al Ciudadano (PAAC) y el Mapa de Riesgos de Corrupción en el cual se establecen las medidas corporativas para combatir la corrupción, de encontrar alguna novedad la reporta a la Dirección General con el fin de que adopte las medidas pertinentes. Evidencia de ello quedan los registros de formulación y publicación del PAAC y del Mapa de Riesgos y las comunicaciones a la Dirección General.</t>
  </si>
  <si>
    <t>Los autos que contienen las decisiones que son subseptibles de recursos de apelación informan sobre esta circunstancia. El área de Control Interno Disciplinario informa a los interados, al momento de comunicar y/o notificar la decisión, la posibilidad de presentar el recurso de apelación ante la Dirección General; de presentarse alguna novedad se corrige mediante otro auto. Evidencia de ello queda en el auto de notificación de la decisión y en el que lo adicione.</t>
  </si>
  <si>
    <t>El GIT Planificación y Gestión Integral de la Subdirección de Planeación anualmente lleva un control del registro de los auditores internos del SGI debidamente capacitados  y el resultado consolidado de la evaluación del equipo auditor, con el fin de garantizar la disponibilidad del número mínimo de auditores requerido para lograr el cumplimiento del programa de auditorías internas del SGI, mediante la validación de la formación y experiencia de los mismos y las observaciones recibidas de la evaluación; en caso de encontrar desviaciones, se realiza la intervención respectiva. Los registros correspondientes se radican en e-sirena.</t>
  </si>
  <si>
    <t>El GIT Planificación y Gestión Integral de la Subdirección de Planeación anualmente realiza la revisión por la dirección, con el fin de asegurarse de su conveniencia, adecuación, eficacia y alineación continuas con la dirección estratégica de la organización, mediante la consolidación de los registros y soportes de los temas priorizados por los responsables de los mismos y la socialización al equipo directivo. En caso de identificar desviaciones, la alta dirección determina la decisión a tomar y se le informa al responsable. Los registros se radican en e-Sirena y el plan de mejoramiento.</t>
  </si>
  <si>
    <t>La Oficina de Control Interno, cuatrimestralmente realiza seguimiento al Plan Anticorrupción y de Atención al Ciudadano de conformidad con lo establecido en el capítulo 5.1.6 Seguimiento control interno, este informe es radicado en el aplicativo E-Sirena, comunicado a las dependencias para la toma de acciones y publicado en el portal web corporativo.</t>
  </si>
  <si>
    <t>El GIT Planificación y Gestión Integral de la Subdirección de Planeación, a más tardar el 31 de enero de cada vigencia o por demanda de las dependencias, acompaña la actualización de los mapas de riesgos y oportunidades, la matriz de aspectos e impactos ambientales y acompaña a Talento Humano en la actualización de riesgos y peligros, con el fin de adoptar las medidas tendientes a su mitigación. En caso de identificar desviaciones, se le informa al responsable y se adoptan las medidas pertinentes. Los registros se radican en e-Sirena y en la los mapas y matrices pertinentes.</t>
  </si>
  <si>
    <t>El GIT Planificación y Gestión Integral de la Subdirección de Planeación anualmente planifica y coordina el desarrollo de la rendición de cuentas del SGI, con el fin de dar a conocer sus principales logros y retos, mediante la planificación del evento con los responsables de los diferentes asuntos a abordar, la solicitud y consolidación de información requerida  y la socialización a los servidores de la Corporación. En caso de identificar desviaciones, se le informa al responsable. Los registros se radican en e-Sirena y en el canal del SGI  (J/Teams).</t>
  </si>
  <si>
    <t>Los informes contables y financieros realizados, mensualmente y el consolidado anual a más tardar el 15 de febrero, por el GIT Contabilidad y Costos son revisados por el Revisor Fiscal, por el Subdirector Administrativo y Financiero y el Director General según la normativa y los hechos económicos aplicables en cumplimiento del manual de políticas contables de Corantioquia. De encontrar diferencias se resuelven en conjunto y de ser necesario se elevan consultas a la Contaduría General de la Nación (CGN). Evidencia de ello quedan los informes contables y financieros con el aval del Revisor Fiscal, por el Subdirector Administrativo y Financiero y el Director General y las consultas realizadas a la CGN.</t>
  </si>
  <si>
    <t>La Contraloría General de la República, según programación, realiza auditorías a los informes contables y financieros, en caso de encontrar novedades se corrigen por el GIT Contabilidad y Costos según el plan de mejoramiento que se acuerde, como evidencias se tienen los informes de auditoría y los planes de mejoramiento. Así mismo, la Oficina de Control Interno realiza auditorías internas al Proceso de FAF (de acuerdo a las aprobaciones del CICSCI) y elabora anualmente el informe de seguimiento al sistema de control interno contable.</t>
  </si>
  <si>
    <t>El GIT Contabilidad y Costos de la Subdirección Administrativa y Financiera anualmente, en los mes de diciembre y enero, realiza el calendario contable y tributario con el fin de presentar los informes oportunamente evitando multas y sanciones, para ello requiere a las entidades del orden municipal el calendario tributario, en caso de no obtener respuesta hace uso de otros medios para obtener la información como la consulta en la página web de estas entidades. Como evidencia de ello queda el calendario contable y tributario y los requerimientos realizados a los entes territoriales.</t>
  </si>
  <si>
    <t>El GIT Contabilidad y Costos de la Subdirección Administrativa y Financiera define anualmente las fechas de corte para la entrega de las facturas de pago por parte de los supervisores de los contratos y convenios, con el fin de disponer del tiempo necesario para la elaboración y revisión de los informes contables y tributarios, de presentarse alguna novedad la resuelve con la dependencia en cuestión. Evidencia de ello queda el memorando con las fechas de corte, el manual de políticas contables y los requerimientos a las dependencias corporativas.</t>
  </si>
  <si>
    <t>El GIT Presupuesto y Facturación realiza seguimiento a la ejecución financiera semanalmente con el Subdirector Administrativo y Financiero, y periódicos con el Consejo Directivo, semestral con la Subdirección de Planeación para reportar al Minambiente, para ello genera el reporte ejecuciones de ingresos y de gastos del aplicativo Safix, de presentarse alguna novedad se acuerda con la parte interesada. Evidencia de ello son las actas y reportes generados.</t>
  </si>
  <si>
    <t xml:space="preserve">El Grupo Interno de Trabajo TIC de la Subdirección Administrativa y Financiera al momento de crear los usuarios asigna las claves de acceso empleando protocolos para evitar que un intruso desde el exterior obtenga acceso no autorizado a la red y recursos internos de Corantioquia. Esta contraseña es actualizada por el usuario según el protocolo. El Directorio Activo no permite el uso de contraseñas no seguras, en caso de encontrase alguna novedad se realiza monitoreo al estado del servidor y sus políticas, quedando como evidencia de este proceso el Directorio Activo. Igualmente se disponen mecanismos de autenticación a la red antes de otorgar acceso a los servidores internos y a los aplicativos que soportan. </t>
  </si>
  <si>
    <t>El Grupo Interno de Trabajo TIC de la Subdirección Administrativa y Financiera realiza trimestralmente seguimiento a los instrumentos de planificación del proceso (PETIC, Plan de Seguridad y Privacidad de la Información, Plan de Tratamiento de Riesgos de Seguridad y Privacidad de la Información) en coherencia con el Plan de Acción de la corporación, con el fin de prevenir su incumplimiento, según la hoja metodológica definida para tal efecto, de presentarse alguna novedad se revisa con el Subdirector Administrativo y Financiero, control soportado en la Plataforma SharePoint/Megateso</t>
  </si>
  <si>
    <t>El GIT TIC de la Subdirección Administrativa y Financiera realiza monitoreo constante a través del Directorio Activo, UTM, Antivirus y la herramienta Office 365, las cuales les permite implementar protocolos y controles básicos de seguridad, de presentarse alguna novedad se revisa con el Subdirector Administrativo y Financiero y el Equipo del Datacenter para su solución, los soportes del seguimiento quedan almacenados en estas plataformas.</t>
  </si>
  <si>
    <t>El GIT TIC de la Subdirección Administrativa y Financiera realiza seguimiento a la Matriz de Riesgos de Seguridad y Privacidad de la Información anualmente, en coherencia con el Plan de Seguridad y Privacidad de la Información, se cuenta con una hoja metodológica definida que permite realizar seguimiento a la implementación de las acciones establecidas en la Matriz, de presentarse alguna novedad se revisa con el Subdirector Administrativo y Financiero para su solución, como soporte de ello el seguimiento a estos instrumentos se realiza en la Plataforma SharePoint.</t>
  </si>
  <si>
    <t>El Grupo Interno de Trabajo TIC de la Subdirección Administrativa y Financiera en conjunto con  personal del Datacenter realiza monitoreo constante a la infraestructura tecnológica de la corporación (Aplicaciones, servicios web, servidores, firewall, entre otros), los cuales les permite implementar soluciones eficaces ante cualquier eventualidad que ocasione la indisponibilidad de sus servicios, de presentarse alguna novedad se revisa con el Coordinador del Grupo y Equipo del Datacenter para su resolución, como soporte de ello se cuenta con una Herramienta de Monitoreo y de Gestión de Requerimientos.</t>
  </si>
  <si>
    <t>El Grupo Interno de Trabajo TIC de la Subdirección Administrativa y Financiera realiza la gestión diaria de los requerimientos e incidentes de los usuarios internos y externos, clasificándolos según su criticidad, escalándolo al personal responsable de su ejecución para su posterior comunicación al usuario, registrando su resolución en la Herramienta de Gestión de Requerimientos.</t>
  </si>
  <si>
    <t>El GIT Talento Humano de la Subdirección Administrativa y Financiera realiza trimestralmente seguimiento a los instrumentos de planificación del proceso (Plan estratégico de talento humano, Plan anual de vacantes, Plan de previsión de recursos humanos, Plan institucional de capacitación, Plan de bienestar laboral y Plan de incentivos institucionales) en coherencia con el Plan de Acción de la corporación, con el fin de prevenir su incumplimiento, según la hoja metodológica definida para tal efecto, de presentarse alguna novedad se revisa con el Subdirector Administrativo y Financiero, control soportado en la Plataforma SharePoint/Megateso.</t>
  </si>
  <si>
    <t>El GIT Talento Humano de la Subdirección Administrativa y Financiera coordina la evaluación parcial semestral y la evaluación definitiva anual de los servidores públicos en carrera administrativa por parte de los jefes de las dependencias, con el fin de identificar brechas en su desempeño (competencias laborales y comportamentales) que alimenten el plan estratégico de talento humano, de encontrarse servidores públicos sin evaluar se actúa conforme a las directrices de la CNSC, aquellos servidores públicos con evaluaciones deficientes el jefe de la dependencia debe plantear el plan de mejoramiento individual. Los registros soportes del control quedan almacenados en el aplicativo EDL - APP de la CNSC y las comunicaciones enviadas a los jefes de las dependencias.</t>
  </si>
  <si>
    <t>El servidor público responsable del área de historias laborales del GIT Talento Humano de la Subdirección Administrativa y Financiera verifica que el personal que vaya a ingresar a la corporación entregue la información de la historia laboral descargada del Sigep, de esta forma se previene la desactualización de la historia laboral; para ello se dispone del formato FT-FAF-50 lista de chequeo historia laboral, registro que se almacena en la historia de cada servidor público, hasta no allegar la información pertinente no podrá posesionarse.</t>
  </si>
  <si>
    <t>El GIT Talento Humano de la Subdirección Administrativa y Financiera mediante memorando informa al servidor público que solicitó la situación administrativa, la aprobación o no de la misma, en caso afirmativo se indica el tiempo para su legalización una vez se haya reintegrado a la corporación. De encontrarse alguna novedad, no legalización, se solicita nuevamente al servidor público y de no obtener respuesta se remite la situación a control disciplinario interno. Evidencia de ello queda el memorando y las comunicaciones a control interno disciplinario.</t>
  </si>
  <si>
    <t>El Coordinador del GIT Talento Humano previo al envío a la Subdirección Administrativa y Financiera de la liquidación de la nómina valida que esté acorde con las realidades administrativas del periodo, de encontrar alguna novedad la informa al personal que apoya su liquidación para su ajuste (este personal valida varias veces el proceso previo a su envío a la coordinación). Evidencia de ello quedan los correos de validación y los registros en Safix y en Excel.</t>
  </si>
  <si>
    <t>El Líder del Equipo de Calidad del Aire de la Subdirección de Gestión Ambiental realiza mensualmente el análisis de las bases de datos de las mediciones a fuentes móviles, con el fin de adelantar  las investigaciones correspondientes ante presuntos conflictos de intereses en la ejecución de los operativos en vía o, ante una queja, con el objetivo de verificar su ocurrencia y posteriormente reportar mediante memorando ante Control Interno Disciplinario para generar las sanciones a las que haya lugar.</t>
  </si>
  <si>
    <t>El secretario ejecutivo con acompañamiento del jefe de la dependencia, realiza cada vez que recibe una comunicación interna o externa la asignación al servidor público responsable de resolverla, con el fin de garantizar la trazabilidad de la información y su oportuna respuesta. La asignación se hace a través del aplicativo Sirena, módulo de asignaciones. En caso de encontrarse alguna comunicación sin asignar, se genera la alerta para que de inmediato se haga su asignación. El registro se encuentra en el aplicativo, que puede generar reporte de las asignaciones en un periodo determinado (Memorando n.°150-MEM2006-4156).</t>
  </si>
  <si>
    <t>El coordinador del GIT Representación Administrativa y Judicial de la Secretaría General cada vez que recibe una solictud de audiencia de conciliación prejudicial asigna al profesional con perfil de abogado, con el fin de evitar la falta de representación procesal, quedando como registro la tabla de asignaciones. Este control está definido en el procedimiento para la gestión de procesos judiciales; en caso de evidenciar irregularidades se informan al secretario general para que tome las medidas correspondientes, y de ser pertinente informar a Control Interno Disciplinario.</t>
  </si>
  <si>
    <t>El director general, el secretario general y el coordinador del GIT Talento Humano previo a la realización de los comicios electorales expiden las directrices que los servidores públicos de la corporación deben acatar con el fin de evitar una posible participación en política, por ejemplo el uso del parque automotor, eventos institucionales abiertos, utilización de bienes muebles, entre otros, evidencia de ello son los actos administrativos respectivos. De encontrarse alguna irregularidad se reporta a control interno disciplinario para que realice las indagaciones respectivas.</t>
  </si>
  <si>
    <t>El coordinador del GIT Gestión de Cobro y Procesos Administrativos de Jurisdicción Coactiva de la Subdirección Administrativa y Financiera realiza seguimiento trimestral al avance del proceso (# de mandamientos expedidos, # de acuerdos de pago suscritos, # de acuerdos de pago atrasados y valor de la recuperación de cartera por abogado) según lo establecido en el PD-FAF-03 Procedimiento para la gestión del cobro persuasivo y cobro coactivo, quedando evidencia el informe en Excel y libro radicador, con el fin de adoptar las medidas pertinentes en el plan de mejoramiento.</t>
  </si>
  <si>
    <t>Todas las actuaciones de las oficinas territoriales disponen de una revisión técnica y jurídica, además de la aprobación por parte del jefe de la Oficina Territorial, con el fin de identificar irregularidades en el mismo, incluyendo posibles conflictos de interés; de conformidad con los procedimientos del SGI que definen los trámites respectivos. Evidencia de ello quedan los actos administrativos respectivos. En caso de encontrar alguna desviación la informan al servidor público respectivo para que sea corregida.</t>
  </si>
  <si>
    <t>El GIT Gestión de Cobro y Procesos Administrativos de Jurisdicción Coactiva realiza trimestralmente la verificación de la cartera y los títulos ejecutivos reportados, en caso de encontrar novedades se reportan a la dependencia respectiva con el fin de obtener el del título ejecutivo, quedando como evidencia el reparto en Excel, las comunicaciones a la dependencia respectiva y los títulos.</t>
  </si>
  <si>
    <t>El servidor público que genere obligaciones pecuniarías en favor de la corporación, una vez el acto administrativo esté en firme genera la respectiva factura o solicita la generación al GIT Presupuesto y Facturación de la Subdirección Administrativa y Financiera según correspona, coordinando el envío al destinatario. De presentarse alguna novedad debe reportarse a Control Interno Disciplinario. Como evidencia quedan las facturas respectivas.</t>
  </si>
  <si>
    <t>El Comité de Conciliación revisa y aprueba los proyectos de acuerdo que presenta el personal del GIT Representación Administrativa y Judicial de la Secretaría General, de presentarse alguna novedad solicita los ajustes del caso y de ser necesario el cambio de servidor público asignado. Como soporte de ello quedan las actas del Comité de Concialiación.</t>
  </si>
  <si>
    <t>Preventivo</t>
  </si>
  <si>
    <t>Correctivo</t>
  </si>
  <si>
    <t>Detección</t>
  </si>
  <si>
    <t>Protección</t>
  </si>
  <si>
    <t>No.</t>
  </si>
  <si>
    <t>Criterio de evaluación</t>
  </si>
  <si>
    <t>Aspecto a evaluar en el diseño</t>
  </si>
  <si>
    <t xml:space="preserve">Respuesta </t>
  </si>
  <si>
    <t xml:space="preserve">Evaluación </t>
  </si>
  <si>
    <t xml:space="preserve">Responsable </t>
  </si>
  <si>
    <t>¿Existe un responsable asignado a la ejecución del control?</t>
  </si>
  <si>
    <t>Asignado</t>
  </si>
  <si>
    <t>¿El responsable tiene la autoridad y adecuada segregación de funciones en la ejecución del control?</t>
  </si>
  <si>
    <t>Adecuado</t>
  </si>
  <si>
    <t>Inadecuado</t>
  </si>
  <si>
    <t>Periodicidad</t>
  </si>
  <si>
    <t>¿La oportunidad en que se ejecuta el control ayuda a prevenir la mitigación del riesgo o a detectar la materialización del riesgo de manera oportuna?</t>
  </si>
  <si>
    <t>Oportuna</t>
  </si>
  <si>
    <t>Propósito</t>
  </si>
  <si>
    <t>¿Las actividades que se desarrollan en el control realmente buscan por si sola prevenir o detectar las causas que pueden dar origen al riesgo, Ej.: verificar, validar, cotejar, comparar, revisar, etc.?</t>
  </si>
  <si>
    <t>Prevenir</t>
  </si>
  <si>
    <t>Detectar</t>
  </si>
  <si>
    <t>Proteger</t>
  </si>
  <si>
    <t>Corregir</t>
  </si>
  <si>
    <t xml:space="preserve">Cómo se realiza la actividad de control </t>
  </si>
  <si>
    <t>¿La fuente de información que se utiliza en el desarrollo del control es información confiable que permita mitigar el riesgo?</t>
  </si>
  <si>
    <t>Confiable</t>
  </si>
  <si>
    <t>No confiable</t>
  </si>
  <si>
    <t>Qué pasa con las observaciones o desviaciones</t>
  </si>
  <si>
    <t>¿Las observaciones, desviaciones o diferencias identificadas como resultados de la ejecución del control son investigadas y resueltas de manera oportuna?</t>
  </si>
  <si>
    <t>Se investigan y resuelven oportunamente</t>
  </si>
  <si>
    <t>No Se investigan y resuelven oportunamente</t>
  </si>
  <si>
    <t xml:space="preserve">Evidencia de la ejecución del control </t>
  </si>
  <si>
    <t>¿Se deja evidencia o rastro de la ejecución del control que permita a cualquier tercero con la evidencia llegar a la misma conclusión?</t>
  </si>
  <si>
    <t>Completa</t>
  </si>
  <si>
    <t>No existe</t>
  </si>
  <si>
    <t>Incompleta</t>
  </si>
  <si>
    <t>a)</t>
  </si>
  <si>
    <t>Evaluación del diseño del control</t>
  </si>
  <si>
    <r>
      <rPr>
        <b/>
        <sz val="10"/>
        <color rgb="FFFF0000"/>
        <rFont val="Arial"/>
        <family val="2"/>
      </rPr>
      <t>Débil:</t>
    </r>
    <r>
      <rPr>
        <sz val="10"/>
        <color theme="1"/>
        <rFont val="Arial"/>
        <family val="2"/>
      </rPr>
      <t xml:space="preserve"> &lt; 85, </t>
    </r>
    <r>
      <rPr>
        <b/>
        <sz val="10"/>
        <color rgb="FFFFC000"/>
        <rFont val="Arial"/>
        <family val="2"/>
      </rPr>
      <t>Moderado:</t>
    </r>
    <r>
      <rPr>
        <sz val="10"/>
        <color theme="1"/>
        <rFont val="Arial"/>
        <family val="2"/>
      </rPr>
      <t xml:space="preserve"> 85-95, </t>
    </r>
    <r>
      <rPr>
        <b/>
        <sz val="10"/>
        <color rgb="FF00B050"/>
        <rFont val="Arial"/>
        <family val="2"/>
      </rPr>
      <t xml:space="preserve">Fuerte: </t>
    </r>
    <r>
      <rPr>
        <sz val="10"/>
        <color theme="1"/>
        <rFont val="Arial"/>
        <family val="2"/>
      </rPr>
      <t>&gt; 95</t>
    </r>
  </si>
  <si>
    <t>b)</t>
  </si>
  <si>
    <t>Evaluación de la ejecución del control</t>
  </si>
  <si>
    <r>
      <rPr>
        <b/>
        <sz val="10"/>
        <color rgb="FFFF0000"/>
        <rFont val="Arial"/>
        <family val="2"/>
      </rPr>
      <t>Débil:</t>
    </r>
    <r>
      <rPr>
        <sz val="10"/>
        <color theme="1"/>
        <rFont val="Arial"/>
        <family val="2"/>
      </rPr>
      <t xml:space="preserve"> No se ejecuta, </t>
    </r>
    <r>
      <rPr>
        <b/>
        <sz val="10"/>
        <color rgb="FFFFC000"/>
        <rFont val="Arial"/>
        <family val="2"/>
      </rPr>
      <t>Moderado:</t>
    </r>
    <r>
      <rPr>
        <sz val="10"/>
        <color theme="1"/>
        <rFont val="Arial"/>
        <family val="2"/>
      </rPr>
      <t xml:space="preserve"> Algunas veces, </t>
    </r>
    <r>
      <rPr>
        <b/>
        <sz val="10"/>
        <color rgb="FF00B050"/>
        <rFont val="Arial"/>
        <family val="2"/>
      </rPr>
      <t xml:space="preserve">Fuerte: </t>
    </r>
    <r>
      <rPr>
        <sz val="10"/>
        <color theme="1"/>
        <rFont val="Arial"/>
        <family val="2"/>
      </rPr>
      <t>Frecuente</t>
    </r>
  </si>
  <si>
    <t>El control se ejecuta de manera consistente por parte del responsable</t>
  </si>
  <si>
    <t>El control se ejecuta algunas veces por parte del responsable</t>
  </si>
  <si>
    <t>El control no se ejecuta por parte del responsable</t>
  </si>
  <si>
    <t>c)</t>
  </si>
  <si>
    <t>Evaluación de la solidez del control</t>
  </si>
  <si>
    <r>
      <rPr>
        <b/>
        <sz val="10"/>
        <color rgb="FFFF0000"/>
        <rFont val="Arial"/>
        <family val="2"/>
      </rPr>
      <t>Débil:</t>
    </r>
    <r>
      <rPr>
        <sz val="10"/>
        <color theme="1"/>
        <rFont val="Arial"/>
        <family val="2"/>
      </rPr>
      <t xml:space="preserve"> no disminuye, </t>
    </r>
    <r>
      <rPr>
        <b/>
        <sz val="10"/>
        <color rgb="FFFFC000"/>
        <rFont val="Arial"/>
        <family val="2"/>
      </rPr>
      <t>Moderado:</t>
    </r>
    <r>
      <rPr>
        <sz val="10"/>
        <color theme="1"/>
        <rFont val="Arial"/>
        <family val="2"/>
      </rPr>
      <t xml:space="preserve"> disminuye 1, </t>
    </r>
    <r>
      <rPr>
        <b/>
        <sz val="10"/>
        <color rgb="FF00B050"/>
        <rFont val="Arial"/>
        <family val="2"/>
      </rPr>
      <t xml:space="preserve">Fuerte: </t>
    </r>
    <r>
      <rPr>
        <sz val="10"/>
        <color theme="1"/>
        <rFont val="Arial"/>
        <family val="2"/>
      </rPr>
      <t>disminuye 2</t>
    </r>
  </si>
  <si>
    <t>d)</t>
  </si>
  <si>
    <t>Se deben establecer acciones para fortalecer el control</t>
  </si>
  <si>
    <t>Descripción del control</t>
  </si>
  <si>
    <t>1.1 Responsable asignado</t>
  </si>
  <si>
    <t>1.2 Responsable con autoridad</t>
  </si>
  <si>
    <t>Evaluación 2</t>
  </si>
  <si>
    <t>2. Periodicidad</t>
  </si>
  <si>
    <t>Evaluación 3</t>
  </si>
  <si>
    <t>3. Propósito</t>
  </si>
  <si>
    <t>Evaluación 4</t>
  </si>
  <si>
    <t xml:space="preserve">4. Cómo se realiza la actividad de control </t>
  </si>
  <si>
    <t>Evaluación 5</t>
  </si>
  <si>
    <t>5. Qué pasa con las observaciones o desviaciones</t>
  </si>
  <si>
    <t>Evaluación 6</t>
  </si>
  <si>
    <t xml:space="preserve">6. Evidencia de la ejecución del control </t>
  </si>
  <si>
    <t>Evaluación 7</t>
  </si>
  <si>
    <t xml:space="preserve">a) Evaluación del diseño del control </t>
  </si>
  <si>
    <t>Evaluación 8</t>
  </si>
  <si>
    <t>b) Evaluación de la ejecución del control</t>
  </si>
  <si>
    <t>Evaluación 9</t>
  </si>
  <si>
    <t>c) Evaluación de la solidez del control</t>
  </si>
  <si>
    <t>Evaluación 10</t>
  </si>
  <si>
    <t xml:space="preserve">d) Tomar acciones </t>
  </si>
  <si>
    <t>Controles</t>
  </si>
  <si>
    <t>Se elabora anualmente un plan de formación para el perosnal y se implementa con el fin de reducir brechas de formación para el equipo de trabajo. Evidencia el plan de fomación, lista de asistencia y evaluaciones de eficacia de formación</t>
  </si>
  <si>
    <t>El proceso de inducción realizado por el responsable de calidad y responsable técnico al personal del laboratorio al momento de su ingreso, socializando los asuntos relevantes del SGC, direccionamiento estratégic, política y objetivos de calidad y otros asuntos de gestión, éticos y técnicos aplicables; buscando prevenir errores o incurrir en prácticas inadecuadas. En caso de no participar de la inducción se debe reprogramar e impedir el inicio de actividades. Evidencia de ello es el registro de la inducción y entrenamiento del personal que reposa en la carpeta de talento humano.</t>
  </si>
  <si>
    <t xml:space="preserve">El Servicio Nacional de Aprendizaje SENA establece previamente las orientaciones para la contratación de roles SENNOVA bajo las cuales se establecen los requisitos que debe cumplir cada personaa contratada para desempeñor el respectivo rol de los servicios tecnológicos, garantizando transparencia en el proceso y cumplimiento de requisitos. </t>
  </si>
  <si>
    <t>La organización en el proceso de selección y vinculación del personal realiza la verificación de documentos y la constatación de la veracidad de la información proporcionada se realiza bajo gravedad de juramento y en caso de encontrarse alguna inconsistencia posterior la entidad podrá adelantar los procesos disciplinario y legales pertinentes.</t>
  </si>
  <si>
    <t>Los responsables de calidad y técnico de servicios tecnológicos de la ENCC se encargan de asignar los permisos de de acceso o restricción de la carpeta del sistema de gestión, restringiendo la lectura o edición según aplique. Evidencia manual de funcines y autorizaciones del personal.</t>
  </si>
  <si>
    <r>
      <t>La ENCC tiene documentado y caracterizado sus procesos (DE-F-01, RF-F-01, ST-F-05, GM-F-03, TH-F-01, GC-F-01, GD-F-01, GR-F-01, EI-F-01, MC-F-01) y procedimientos (</t>
    </r>
    <r>
      <rPr>
        <sz val="10"/>
        <color rgb="FFFF0000"/>
        <rFont val="Arial"/>
        <family val="2"/>
      </rPr>
      <t>Código)</t>
    </r>
    <r>
      <rPr>
        <sz val="10"/>
        <rFont val="Arial"/>
        <family val="2"/>
      </rPr>
      <t>, asegurando la trazabilidad de la información y de las actividades realizadas para el adecuado desarrollo de los procesos.</t>
    </r>
  </si>
  <si>
    <t>Para el adecuado desempeño del SGC de la ENCC se aseguran del mantenimiento y conservación de toda la información documentada que permita realizar trazabilidad, revisión y control de los procesos</t>
  </si>
  <si>
    <r>
      <t xml:space="preserve">El responsable de calidad realiza seguimiento  oportuno a las PQRS en el </t>
    </r>
    <r>
      <rPr>
        <sz val="10"/>
        <color rgb="FFFF0000"/>
        <rFont val="Arial"/>
        <family val="2"/>
      </rPr>
      <t>formato</t>
    </r>
    <r>
      <rPr>
        <sz val="10"/>
        <rFont val="Arial"/>
        <family val="2"/>
      </rPr>
      <t xml:space="preserve"> e informa a las partes interesadas del progreso de sus PQRS, al menos al momento de cumplirse los plazos establecidos. Si no fuere posible resolver o contestar la petición, queja o reclamo en dicho plazo, informa al interesado, expresando los motivos de la demora y señalando a la vez la fecha en que se resolverá o dará respuesta. </t>
    </r>
    <r>
      <rPr>
        <sz val="10"/>
        <color rgb="FFFF0000"/>
        <rFont val="Arial"/>
        <family val="2"/>
      </rPr>
      <t>Evidencia procedimiento PQRS partes ineresadas registros</t>
    </r>
  </si>
  <si>
    <r>
      <t xml:space="preserve">Con base en las orientaciones para la contratación de </t>
    </r>
    <r>
      <rPr>
        <sz val="10"/>
        <color rgb="FFFF0000"/>
        <rFont val="Arial"/>
        <family val="2"/>
      </rPr>
      <t>roles SENNOV</t>
    </r>
    <r>
      <rPr>
        <sz val="10"/>
        <rFont val="Arial"/>
        <family val="2"/>
      </rPr>
      <t>A bajo las cuales se establecen los requisitos que debe cumplir cada persona contratada se mantienen en la ENCC los perfiles de cargo en donde se establecen los requisitos para cada rol  TH-F-02 y la evaluación de competencias para cada cargo TH-F-03</t>
    </r>
  </si>
  <si>
    <r>
      <t xml:space="preserve">Se identifican las necesidades de formación y capacitación del personal de laboratorio en el </t>
    </r>
    <r>
      <rPr>
        <sz val="10"/>
        <color rgb="FFFF0000"/>
        <rFont val="Arial"/>
        <family val="2"/>
      </rPr>
      <t>Plan de capacitación anualmente y se implementa</t>
    </r>
  </si>
  <si>
    <t>El personal de la ENCC lleva el registro actualizado de cada una de las actividades relacionadas con los servicios tecnológicos de la ENCC y del sistema de gestión. Evidencia: Documentos Sistema de Gestión de la ENCC, Listado maestro de documentos en donde se evidencia la vigencia de la información</t>
  </si>
  <si>
    <t xml:space="preserve">Protocolo de Bioseguridad Institucional
</t>
  </si>
  <si>
    <t>Control 140</t>
  </si>
  <si>
    <t>Control 141</t>
  </si>
  <si>
    <t>Control 142</t>
  </si>
  <si>
    <t>Control 145</t>
  </si>
  <si>
    <t>Centro de Gestión y Desarrollo Sostenible Surcolombiano 
Laboratorio de Calibración 
Escuela Nacional de la Calidad del Café</t>
  </si>
  <si>
    <t>MAPA DE OPORTUNIDADES</t>
  </si>
  <si>
    <t xml:space="preserve">CÓDIGO: </t>
  </si>
  <si>
    <t>VERSIÓN:  01</t>
  </si>
  <si>
    <t>FECHA: 2022</t>
  </si>
  <si>
    <t>Beneficio potencial de la oportunidad</t>
  </si>
  <si>
    <t>n.°</t>
  </si>
  <si>
    <t>Descripción oportunidad</t>
  </si>
  <si>
    <t>Probabilidad de éxito</t>
  </si>
  <si>
    <t>Prob. Calificación</t>
  </si>
  <si>
    <t>Potencial de nuevos procesos/servicios</t>
  </si>
  <si>
    <t>Potencial de expansión de los procesos/servicios actuales</t>
  </si>
  <si>
    <t>Potencial para satisfacer requisitos</t>
  </si>
  <si>
    <t>Potencial para mejorar procesos</t>
  </si>
  <si>
    <t>Mejora de la reputación de la organización</t>
  </si>
  <si>
    <t>Potencial costo de implementación</t>
  </si>
  <si>
    <t>Ben. Calificación</t>
  </si>
  <si>
    <t>Calificación de la oportunidad
(Prob x Ben)</t>
  </si>
  <si>
    <t>Interpretación oportunidad</t>
  </si>
  <si>
    <t>Medidas para aprovechar la oportunidad:
Trazabilidad de la acción a emprender</t>
  </si>
  <si>
    <t>Responsable</t>
  </si>
  <si>
    <t>Verificación ¿Hay éxito - post implementación?</t>
  </si>
  <si>
    <t>Ocurrencias</t>
  </si>
  <si>
    <t>Potencial</t>
  </si>
  <si>
    <t>Costo</t>
  </si>
  <si>
    <t>Reputación</t>
  </si>
  <si>
    <t>Calificación</t>
  </si>
  <si>
    <t>Éxito</t>
  </si>
  <si>
    <t>Fuente</t>
  </si>
  <si>
    <t>Procesos</t>
  </si>
  <si>
    <t>Interpretación</t>
  </si>
  <si>
    <t>Planeación organizacional</t>
  </si>
  <si>
    <t>La ENCC cuenta con mecanismos efectivos para su seleccion, garantizando el logro de los objetivos de la entidad, comprometidos en garantizar los recursos necesarios para el cumplimiento de los objetivos.  Asi mismo, la entidad ejerce control en cada uno de los procesos y utiliza la comunicación como herramienta gerencial para el seguimiento y cumplimiento de objetivos.</t>
  </si>
  <si>
    <t>Muy alta</t>
  </si>
  <si>
    <t>Significativo</t>
  </si>
  <si>
    <t>Buen impacto</t>
  </si>
  <si>
    <t>$0 ó N/A</t>
  </si>
  <si>
    <t>Alineación con la planificación estratégica</t>
  </si>
  <si>
    <t>Muy baja</t>
  </si>
  <si>
    <t>Nunca ha ocurrido</t>
  </si>
  <si>
    <t>No tiene/NA</t>
  </si>
  <si>
    <t>&gt;$50.000.000</t>
  </si>
  <si>
    <t>No impacta  / NA</t>
  </si>
  <si>
    <t>Oportunidad fallida</t>
  </si>
  <si>
    <t>Análisis del contexto</t>
  </si>
  <si>
    <t>Responsable técnico</t>
  </si>
  <si>
    <t>Irrelevante</t>
  </si>
  <si>
    <t>El SENA goza de gran prestigio institucional, que facilita sus acciones a todo nivel, y la aceptacion a todos los grupos de valor e interes.</t>
  </si>
  <si>
    <t>Muy significativo</t>
  </si>
  <si>
    <t>Gran impacto</t>
  </si>
  <si>
    <t>Realizar alianzas con entidades públicas y privadas que permitan la ampliación del alcance de servicios tecnológicos.</t>
  </si>
  <si>
    <t>Baja</t>
  </si>
  <si>
    <t>No ha ocurrido en los pasados 10 años</t>
  </si>
  <si>
    <t>Leve</t>
  </si>
  <si>
    <t>&gt;$10.000.000</t>
  </si>
  <si>
    <t>Impacto minimo</t>
  </si>
  <si>
    <t>Oportunidad abandonada</t>
  </si>
  <si>
    <t>Análisis de partes interesadas</t>
  </si>
  <si>
    <t>Rresponsable de calidad</t>
  </si>
  <si>
    <t>Existe una adecuada articulación entre los equipos que intervienen en los servicios tecnologicos que ofrece la ENCC.</t>
  </si>
  <si>
    <t>Planificación de las actividades relacionadas con los Servicios Tecnológicos de la ENCC</t>
  </si>
  <si>
    <t>Media</t>
  </si>
  <si>
    <t>No ha ocurrido en los pasados 5 años</t>
  </si>
  <si>
    <t>&lt;$10.000.000</t>
  </si>
  <si>
    <t>Impacto moderado</t>
  </si>
  <si>
    <t>Cumplió algunas expectativas</t>
  </si>
  <si>
    <t>Aspectos ambientales</t>
  </si>
  <si>
    <t>Apoyo técnico</t>
  </si>
  <si>
    <t>Actualmente la ENCC cuenta con la capacidad tecnologica que necesita para la prestacion de los servicios.</t>
  </si>
  <si>
    <t>Ampliar alcance de servicios tecnológicos</t>
  </si>
  <si>
    <t>Alta</t>
  </si>
  <si>
    <t>Ha ocurrido en los pasados 5 años</t>
  </si>
  <si>
    <t>&lt;$1.000.000</t>
  </si>
  <si>
    <t>Cumplió con todas las expectativas</t>
  </si>
  <si>
    <t>Peligros (SST)</t>
  </si>
  <si>
    <t>Personal de Laboratorio</t>
  </si>
  <si>
    <t>Talento humano</t>
  </si>
  <si>
    <t>La ENCC cuenta con talento humano cualificado para la prestacion de los servicios ofertados.</t>
  </si>
  <si>
    <t>Planificar e implementar programa de formación continua al personal.</t>
  </si>
  <si>
    <t>Ha ocurrido en el último año</t>
  </si>
  <si>
    <t>Superó las expectativas</t>
  </si>
  <si>
    <t>Requisitos legales</t>
  </si>
  <si>
    <t>Misionales</t>
  </si>
  <si>
    <t>La ENCC presta servicios exclusivos en la region debido a la certificación internacional como Campus Premier Training SCA</t>
  </si>
  <si>
    <t>Planificar e implementar ventas de servicios de  certificación SCA.</t>
  </si>
  <si>
    <t>No aplica</t>
  </si>
  <si>
    <t>Requisitos de norma</t>
  </si>
  <si>
    <t>La ENCC planifica y gestiona la inclucion del PAA</t>
  </si>
  <si>
    <t>Vigilancia tecnológica/Inteligencia 
competitiva</t>
  </si>
  <si>
    <t>Referenciación</t>
  </si>
  <si>
    <t>Moderada</t>
  </si>
  <si>
    <t>Análisis prospectivo</t>
  </si>
  <si>
    <t>Importante</t>
  </si>
  <si>
    <t>Relevante</t>
  </si>
  <si>
    <t>Matriz de calor (Riesgo)</t>
  </si>
  <si>
    <t>Matriz de calor (oportunidades)</t>
  </si>
  <si>
    <t>Beneficio</t>
  </si>
  <si>
    <t>Probabilidad de ocurrencia</t>
  </si>
  <si>
    <t>Insignificante
(1)</t>
  </si>
  <si>
    <t>Menor 
(2)</t>
  </si>
  <si>
    <t>Moderado
(3)</t>
  </si>
  <si>
    <t>Mayor 
(4)</t>
  </si>
  <si>
    <t>Catastrófico
(5)</t>
  </si>
  <si>
    <t>Muy bajo
(1)</t>
  </si>
  <si>
    <t>Bajo
(2)</t>
  </si>
  <si>
    <t>Alto
(4)</t>
  </si>
  <si>
    <t>Muy alto
(5)</t>
  </si>
  <si>
    <t>Casi seguro (5)</t>
  </si>
  <si>
    <t>A</t>
  </si>
  <si>
    <t>E</t>
  </si>
  <si>
    <t>N</t>
  </si>
  <si>
    <t>M</t>
  </si>
  <si>
    <t>I</t>
  </si>
  <si>
    <t>R</t>
  </si>
  <si>
    <t>Muy alta (5)</t>
  </si>
  <si>
    <t>probable (4)</t>
  </si>
  <si>
    <t>Alta (4)</t>
  </si>
  <si>
    <t>Posible (3)</t>
  </si>
  <si>
    <t>B</t>
  </si>
  <si>
    <t>Media (3)</t>
  </si>
  <si>
    <t>Improbable (2)</t>
  </si>
  <si>
    <t>Baja (2)</t>
  </si>
  <si>
    <t>Raro (1)</t>
  </si>
  <si>
    <t>Muy baja (1)</t>
  </si>
  <si>
    <t>Zona</t>
  </si>
  <si>
    <t>Extrema</t>
  </si>
  <si>
    <t>Reducir, evitar, compartir o transferir.</t>
  </si>
  <si>
    <t>Compartir, aprovechar la oportunidad</t>
  </si>
  <si>
    <t>Asumir el riesgo, reducir el riesgo.</t>
  </si>
  <si>
    <t>Mejorar la oportunidad</t>
  </si>
  <si>
    <t>Asumir el riesgo.</t>
  </si>
  <si>
    <t>No relevante</t>
  </si>
  <si>
    <t>Despreciar la oportunidad</t>
  </si>
  <si>
    <t xml:space="preserve">
</t>
  </si>
  <si>
    <t>Valor del impacto</t>
  </si>
  <si>
    <t>Nivel</t>
  </si>
  <si>
    <t>Descripción impacto</t>
  </si>
  <si>
    <t>Clasificación</t>
  </si>
  <si>
    <t>Valor probabilidad</t>
  </si>
  <si>
    <t>Descripción probabilidad</t>
  </si>
  <si>
    <t>Insignificante</t>
  </si>
  <si>
    <t>Afectación menor a 10 SMLMV</t>
  </si>
  <si>
    <t>Afectación económica</t>
  </si>
  <si>
    <t>Rara vez</t>
  </si>
  <si>
    <t>Ocurre en circunstancias excepcionales.</t>
  </si>
  <si>
    <t>Posibilidad de ocurrencia</t>
  </si>
  <si>
    <t>Menor</t>
  </si>
  <si>
    <t>Entre 10 y 50 SMLMV</t>
  </si>
  <si>
    <t xml:space="preserve">Puede ocurrir. </t>
  </si>
  <si>
    <t xml:space="preserve">Entre 50 y 100 SMLMV </t>
  </si>
  <si>
    <t xml:space="preserve">El evento puede ocurrir en algún momento. </t>
  </si>
  <si>
    <t>Mayor</t>
  </si>
  <si>
    <t>Entre 100 y 500 SMLMV</t>
  </si>
  <si>
    <t xml:space="preserve">Es viable que el evento ocurra en la mayoría de los casos. </t>
  </si>
  <si>
    <t>Catastrófico</t>
  </si>
  <si>
    <t xml:space="preserve">Mayor a 500 SMLMV </t>
  </si>
  <si>
    <t>Casi Seguro</t>
  </si>
  <si>
    <t xml:space="preserve">Se espera que el evento ocurra en la mayoría de las circunstancias. </t>
  </si>
  <si>
    <t xml:space="preserve">Afectación ≤ 5% del presupuesto anual de la entidad. </t>
  </si>
  <si>
    <t>Afectación presupuestal</t>
  </si>
  <si>
    <t>La actividad que conlleva el riesgo se ejecuta como máximos 2 veces por año</t>
  </si>
  <si>
    <t>Exposición al riesgo</t>
  </si>
  <si>
    <t xml:space="preserve">Afectación 5 % &lt; x ≤ 15 % del presupuesto anual de la entidad. </t>
  </si>
  <si>
    <t>La actividad que conlleva el riesgo se ejecuta de 3 a 24 veces por año</t>
  </si>
  <si>
    <t xml:space="preserve">Afectación 15 % &lt; x ≤ 30 % del presupuesto anual de la entidad. </t>
  </si>
  <si>
    <t>La actividad que conlleva el riesgo se ejecuta de 24 a 500 veces por año</t>
  </si>
  <si>
    <t xml:space="preserve">Afectación 30 % &lt; x ≤ 50 % del presupuesto anual de la entidad. </t>
  </si>
  <si>
    <t>La actividad que conlleva el riesgo se ejecuta mínimo 500 veces al año y máximo 5000 veces por año</t>
  </si>
  <si>
    <t xml:space="preserve">Afectación &gt; 50 % del presupuesto anual de la entidad. </t>
  </si>
  <si>
    <t>La actividad que conlleva el riesgo se ejecuta más de 5000 veces por año</t>
  </si>
  <si>
    <t xml:space="preserve">Pago de indemnizaciones a terceros por acciones legales que pueden afectar el presupuesto total de la entidad en un valor ≤ 0,5 %. </t>
  </si>
  <si>
    <t>Indemnización</t>
  </si>
  <si>
    <t>El evento no se ha presentado en los últimos cinco (5) años</t>
  </si>
  <si>
    <t xml:space="preserve">Pago de indemnizaciones a terceros por acciones legales que pueden afectar el presupuesto total de la entidad en un valor 0,5 % &lt; x ≤ 5 %. </t>
  </si>
  <si>
    <t>El evento se presentó al menos 1 vez en los últimos 5 años</t>
  </si>
  <si>
    <t>Pago de indemnizaciones a terceros por acciones legales que pueden afectar el presupuesto total de la entidad en un valor 5 % &lt; x ≤ 20 %.</t>
  </si>
  <si>
    <t>El evento se presentó al menos 1 vez en los últimos 2 años</t>
  </si>
  <si>
    <t>Pago de indemnizaciones a terceros por acciones legales que pueden afectar el presupuesto total de la entidad en un valor 20 % &lt; x ≤ 50 %.</t>
  </si>
  <si>
    <t>El evento se presentó al menos 1  vez en el último año</t>
  </si>
  <si>
    <t xml:space="preserve">Pago de indemnizaciones a terceros por acciones legales que pueden afectar el presupuesto total de la entidad en un valor &gt; 50 %. </t>
  </si>
  <si>
    <t>El evento se presentó más de 1 vez al año</t>
  </si>
  <si>
    <t>Pago de sanciones económicas por incumplimiento en la normatividad aplicable ante un ente regulador, las cuales afectan en un valor ≤ 0,5 % del presupuesto general de la entidad.</t>
  </si>
  <si>
    <t>Sanciones económicas</t>
  </si>
  <si>
    <t>Pago de sanciones económicas por incumplimiento en la normatividad aplicable ante un ente regulador, las cuales afectan en un valor 0,5 % &lt; x ≤ 5 % del presupuesto general de la entidad.</t>
  </si>
  <si>
    <t>Pago de sanciones económicas por incumplimiento en la normatividad aplicable ante un ente regulador, las cuales afectan en un valor 5 % &lt; x ≤ 20 % del presupuesto general de la entidad.</t>
  </si>
  <si>
    <t>Pago de sanciones económicas por incumplimiento en la normatividad aplicable ante un ente regulador, las cuales afectan en un valor 20 % &lt; x ≤ 50 % del presupuesto general de la entidad.</t>
  </si>
  <si>
    <t>Pago de sanciones económicas por incumplimiento en la normatividad aplicable ante un ente regulador, las cuales afectan en un valor &gt; 50% del presupuesto general de la entidad.</t>
  </si>
  <si>
    <t>El riesgo afecta la imagen de algún área de la organización.</t>
  </si>
  <si>
    <t>Reputacional</t>
  </si>
  <si>
    <t>El riesgo afecta la imagen de la entidad internamente, de conocimiento general nivel interno, de junta directiva y accionistas y/o de proveedores.</t>
  </si>
  <si>
    <t>El riesgo afecta la imagen de la entidad con algunos usuarios de relevancia frente al logro de los objetivos.</t>
  </si>
  <si>
    <t>El riesgo afecta la imagen de la entidad con efecto publicitario sostenido a nivel de sector administrativo, nivel departamental o municipal.</t>
  </si>
  <si>
    <t>El riesgo afecta la imagen de la entidad a nivel nacional, con efecto publicitario sostenido a nivel país.</t>
  </si>
  <si>
    <t>No se generan reclamaciones o quejas de los usuarios</t>
  </si>
  <si>
    <t>PQRS y sanciones</t>
  </si>
  <si>
    <t xml:space="preserve">Reclamaciones o quejas de los usuarios, que implican investigaciones internas disciplinarias. </t>
  </si>
  <si>
    <t xml:space="preserve">Reclamaciones o quejas de los usuarios que podrían implicar una denuncia ante los entes reguladores o una demanda de largo alcance para la entidad. </t>
  </si>
  <si>
    <t xml:space="preserve">Sanción por parte del ente de control u otro ente regulador. </t>
  </si>
  <si>
    <t xml:space="preserve">Intervención por parte de un ente de control u otro ente regulador. </t>
  </si>
  <si>
    <t>No hay afectación ambiental.</t>
  </si>
  <si>
    <t>Ambiental</t>
  </si>
  <si>
    <t>Afectación leve del ambiente requiere de 1 día &lt; x ≤ 6 días para su recuperación</t>
  </si>
  <si>
    <t>Afectación considerable del ambiente requiere de 6 días &lt; x ≤ 30 días de recuperación</t>
  </si>
  <si>
    <t>Afectación importante del ambiente requiere de 30 días &lt; x ≤ 365 días de recuperación</t>
  </si>
  <si>
    <t>Afectación muy grave del ambiente requiere de &gt; 365 días de recuperación</t>
  </si>
  <si>
    <t xml:space="preserve">Daño menor </t>
  </si>
  <si>
    <t>Activos</t>
  </si>
  <si>
    <t>Daño importante</t>
  </si>
  <si>
    <t>Daño grave</t>
  </si>
  <si>
    <t xml:space="preserve">Daño muy grave </t>
  </si>
  <si>
    <t xml:space="preserve">Daño extremadamente grave </t>
  </si>
  <si>
    <t xml:space="preserve">Pérdida de cobertura en la prestación de los servicios de la entidad ≤ 1 %. </t>
  </si>
  <si>
    <t>Cobertura</t>
  </si>
  <si>
    <t xml:space="preserve">Pérdida de cobertura en la prestación de los servicios de la entidad 1 % &lt; x ≤ 5 %. </t>
  </si>
  <si>
    <t>Pérdida de cobertura en la prestación de los servicios de la entidad 5 % &lt; x ≤ 10 %.</t>
  </si>
  <si>
    <t>Pérdida de cobertura en la prestación de los servicios de la entidad  10 % &lt; x ≤ 20 %.</t>
  </si>
  <si>
    <t xml:space="preserve">Pérdida de cobertura en la prestación de los servicios de la entidad &gt; 20 %. </t>
  </si>
  <si>
    <t xml:space="preserve">No hay interrupción de las operaciones de la entidad. </t>
  </si>
  <si>
    <t>Continuidad del negocio</t>
  </si>
  <si>
    <t xml:space="preserve">Interrupción de las operaciones de la entidad por algunas horas. </t>
  </si>
  <si>
    <t xml:space="preserve">Interrupción de las operaciones de la entidad por un (1) día. </t>
  </si>
  <si>
    <t xml:space="preserve">Interrupción de las operaciones de la entidad por más de dos (2) días. </t>
  </si>
  <si>
    <t xml:space="preserve">Interrupción de las operaciones de la entidad por más de cinco (5) días. </t>
  </si>
  <si>
    <t>Afectación ≤ 5% de los usuarios de TIC</t>
  </si>
  <si>
    <t>Disponibilidad de las TIC</t>
  </si>
  <si>
    <t>Afectación 5 % &lt; x ≤ 15 % de los usuarios de TIC.</t>
  </si>
  <si>
    <t>Afectación 15 % &lt; x ≤ 30 % de los usuarios de TIC.</t>
  </si>
  <si>
    <t>Afectación 30 % &lt; x ≤ 50 % de los usuarios de TIC.</t>
  </si>
  <si>
    <t>Afectación &gt; 50 % de los usuarios de TIC.</t>
  </si>
  <si>
    <t xml:space="preserve">Sin afectación de la integridad. </t>
  </si>
  <si>
    <t>Seguridad digital</t>
  </si>
  <si>
    <t xml:space="preserve">Afectación leve de la integridad. </t>
  </si>
  <si>
    <t xml:space="preserve">Afectación moderada de la integridad de la información debido al interés particular de los empleados y terceros. </t>
  </si>
  <si>
    <t xml:space="preserve">Afectación grave de la integridad de la información debido al interés particular de los empleados y terceros. </t>
  </si>
  <si>
    <t xml:space="preserve">Afectación muy grave de la integridad de la información debido al interés particular de los empleados y terceros. </t>
  </si>
  <si>
    <t xml:space="preserve">Sin afectación de la disponibilidad. </t>
  </si>
  <si>
    <t xml:space="preserve">Afectación leve de la disponibilidad. </t>
  </si>
  <si>
    <t>Afectación moderada de la disponibilidad de la información debido al interés particular de los empleados y terceros.</t>
  </si>
  <si>
    <t xml:space="preserve">Afectación grave de la disponibilidad de la información debido al interés particular de los empleados y terceros. </t>
  </si>
  <si>
    <t xml:space="preserve">Afectación muy grave de la disponibilidad de la información debido al interés particular de los empleados y terceros. </t>
  </si>
  <si>
    <t>Sin afectación de la confidencialidad.</t>
  </si>
  <si>
    <t>Afectación leve de la confidencialidad.</t>
  </si>
  <si>
    <t>Afectación moderada de la confidencialidad de la información debido al interés particular de los empleados y terceros.</t>
  </si>
  <si>
    <t>Afectación grave de la confidencialidad de la información debido al interés particular de los empleados y terceros.</t>
  </si>
  <si>
    <t>Afectación muy grave de la confidencialidad de la información debido al interés particular de los empleados y terceros.</t>
  </si>
  <si>
    <t xml:space="preserve">Pérdida de información leve que puede ser recuperada de forma parcial o incompleta. </t>
  </si>
  <si>
    <t xml:space="preserve">Pérdida de información moderada que puede ser recuperada de forma parcial o incompleta. </t>
  </si>
  <si>
    <t xml:space="preserve">Pérdida de información importante que puede ser recuperada de forma parcial o incompleta. </t>
  </si>
  <si>
    <t xml:space="preserve">Pérdida de información crítica que puede ser recuperada de forma parcial o incompleta. </t>
  </si>
  <si>
    <t xml:space="preserve">Pérdida de información crítica para la entidad que no se puede  recuperar. </t>
  </si>
  <si>
    <t>Proceso Planeación Ambiental del Territorio</t>
  </si>
  <si>
    <t>Código:</t>
  </si>
  <si>
    <t>MT-SG-05</t>
  </si>
  <si>
    <t>Mapas de riesgos y oportunidades</t>
  </si>
  <si>
    <t>Versión:</t>
  </si>
  <si>
    <t>Marlo Giovanny Flórez Mejía</t>
  </si>
  <si>
    <r>
      <t xml:space="preserve">Fecha </t>
    </r>
    <r>
      <rPr>
        <sz val="8"/>
        <rFont val="Arial"/>
        <family val="2"/>
      </rPr>
      <t>(aaaa-mm-dd)</t>
    </r>
  </si>
  <si>
    <t>Nombre</t>
  </si>
  <si>
    <t>Editor</t>
  </si>
  <si>
    <r>
      <t xml:space="preserve">Fecha 
</t>
    </r>
    <r>
      <rPr>
        <sz val="8"/>
        <color theme="1"/>
        <rFont val="Calibri"/>
        <family val="2"/>
        <scheme val="minor"/>
      </rPr>
      <t>aaaa-mm-dd</t>
    </r>
  </si>
  <si>
    <t>Marco General Sistema de Gestión MIPG</t>
  </si>
  <si>
    <t>Función Pública</t>
  </si>
  <si>
    <t>Glosario Sistema de Gestión MIPG</t>
  </si>
  <si>
    <t>NTC-ISO 9001. Sistemas de gestión de la calidad. Requisitos (Apartado 4.2)</t>
  </si>
  <si>
    <t>Icontec</t>
  </si>
  <si>
    <t>NTC-ISO 9000. Sistemas de gestión de la calidad. Fundamentos y vocabulario.</t>
  </si>
  <si>
    <t>NTC-ISO 45001. Sistemas de gestión de la seguridad y salud en el trabajo. Requisitos con orientación para su uso</t>
  </si>
  <si>
    <t>ONAC. Glosario (Sitio en internet) Disponible en: https://onac.org.co/component/glosario/. Fecha de consulta: 2020-06-04.</t>
  </si>
  <si>
    <t>Onac</t>
  </si>
  <si>
    <t xml:space="preserve"> NTC-ISO 14050. Gestión ambiental - Vocabulario.</t>
  </si>
  <si>
    <t>NTC-ISO/IEC 17043. Evaluación de la conformidad. Requisitos generales para los ensayos de aptitud</t>
  </si>
  <si>
    <t>Glosario sistema de gestión MIPG</t>
  </si>
  <si>
    <t>Constitución Política de Colombia</t>
  </si>
  <si>
    <t>Asamblea Nacional Constituyente</t>
  </si>
  <si>
    <t>Víctor Alfonso López Simanca</t>
  </si>
  <si>
    <r>
      <t xml:space="preserve">Fecha </t>
    </r>
    <r>
      <rPr>
        <b/>
        <sz val="8"/>
        <rFont val="Arial"/>
        <family val="2"/>
      </rPr>
      <t>(aaaa-mm-dd)</t>
    </r>
  </si>
  <si>
    <t>Término</t>
  </si>
  <si>
    <t>Definición</t>
  </si>
  <si>
    <t>Referencia</t>
  </si>
  <si>
    <t>PAT</t>
  </si>
  <si>
    <t>GIC</t>
  </si>
  <si>
    <t>AIRNR</t>
  </si>
  <si>
    <t>GC</t>
  </si>
  <si>
    <t>FAF</t>
  </si>
  <si>
    <t>MAS</t>
  </si>
  <si>
    <t>Vigilancia tecnológica</t>
  </si>
  <si>
    <t>Proceso sistemático, con métodos legales, en el que se observa, recolecta, analiza y difunde información de diversa índole—económica, tecnológica, política, social, cultural, legislativa—con el ánimo de identificar y anticipar oportunidades o riesgos, para mejorar la formulación y ejecución de la estrategia de una institución u organización.</t>
  </si>
  <si>
    <t>(Cfr. Fuld, 2002)</t>
  </si>
  <si>
    <t>x</t>
  </si>
  <si>
    <t>Medida que mantiene o modifica un riesgo.</t>
  </si>
  <si>
    <t>NTC-ISO 31000:2018</t>
  </si>
  <si>
    <t>Terremoto</t>
  </si>
  <si>
    <t>Sacudidas de la superficie terrestre, producidas por la liberación súbita, en forma de ondas, de energía acumulada, generada por deformaciones de la corteza.</t>
  </si>
  <si>
    <t>Evaluación de Daños y Análisis de Necesidades, Usaid, 1995</t>
  </si>
  <si>
    <t>Erupción Volcánica</t>
  </si>
  <si>
    <t>Paso de material (magma), cenizas y gases del interior de la tierra a la superficie. El volumen y la magnitud de la erupción variará según la cantidad de gas, la viscosidad del magma y la permeabilidad de los ductos o chimeneas.</t>
  </si>
  <si>
    <t>Deslizamiento</t>
  </si>
  <si>
    <t>Movimiento descendente de un terreno en declive. Es difícil de estimar como un suceso independiente pues suele ser el resultado de cambios repentinos o graduales en la composición, estructura, hidrología o vegetación de un terreno en pendiente.</t>
  </si>
  <si>
    <t>Tormenta Tropical</t>
  </si>
  <si>
    <t>Se configura "tormenta tropical", cuando los vientos alcanzan velocidades entre 64 y 119 Km/h. Si los vientos son de 63 Km/h o menos, se llamará "depresión tropical".</t>
  </si>
  <si>
    <t>Inundación</t>
  </si>
  <si>
    <t>Crecida del nivel del agua, en un río, lago, región marina costera o en otros
lugares sometidos a lluvias intensas y con dificultades de absorción, o
escurrimento, que causa daños a las personas y afecta bienes y servicios.</t>
  </si>
  <si>
    <t>CALIFICACIÓN LIMITE / UMBRAL:</t>
  </si>
  <si>
    <t xml:space="preserve">Plan de Seguimiento de Oportunidades
(Sugerido por factor Opor. &gt; </t>
  </si>
  <si>
    <t>NTC-ISO 9001</t>
  </si>
  <si>
    <t>Dirección General</t>
  </si>
  <si>
    <t>)
Puede hacer referencia a un documento externo de planificación</t>
  </si>
  <si>
    <t>NTC-ISO 14001</t>
  </si>
  <si>
    <t>Oficina de Control Interno</t>
  </si>
  <si>
    <t>Gestión del conocimiento y la innovación</t>
  </si>
  <si>
    <t>NTC-ISO 45001</t>
  </si>
  <si>
    <t>Control Interno Disciplinario</t>
  </si>
  <si>
    <t>Gestión de las comunicaciones</t>
  </si>
  <si>
    <t>Decreto 1072 de 2015</t>
  </si>
  <si>
    <t>Oficina de Gestión Jurídico Ambiental</t>
  </si>
  <si>
    <t>Planeación de territorios sostenibles</t>
  </si>
  <si>
    <t>MIPG</t>
  </si>
  <si>
    <t>Oficina Asesora de Comunicaciones</t>
  </si>
  <si>
    <t>Atención al ciudadano</t>
  </si>
  <si>
    <t>MECI</t>
  </si>
  <si>
    <t>Secretaría General</t>
  </si>
  <si>
    <t>Administración de los recursos naturales renovables</t>
  </si>
  <si>
    <t>NTC-IEC/ISO 17025</t>
  </si>
  <si>
    <t>Subdirección de Planeación</t>
  </si>
  <si>
    <t>Vigilancia tecnológica/Inteligencia competitiva</t>
  </si>
  <si>
    <t>Muestreo y análisis de laboratorio</t>
  </si>
  <si>
    <t>Subdirección de Regionalización</t>
  </si>
  <si>
    <t>Participación, diversidad étnica y cultura ambiental</t>
  </si>
  <si>
    <t>Oficina Territorial Aburrá Norte</t>
  </si>
  <si>
    <t>Gestión de territorios sostenibles</t>
  </si>
  <si>
    <t>Oficina Territorial Aburrá Sur</t>
  </si>
  <si>
    <t>Gestión del talento humano</t>
  </si>
  <si>
    <t>Oficina Territorial Cartama</t>
  </si>
  <si>
    <t>Gestión de bienes y servicios</t>
  </si>
  <si>
    <t>Oficina Territorial Citará</t>
  </si>
  <si>
    <t>Gestión de la información</t>
  </si>
  <si>
    <t>Oficina Territorial Hevéxicos</t>
  </si>
  <si>
    <t>Gestión financiera</t>
  </si>
  <si>
    <t>Oficina Territorial Panzenú</t>
  </si>
  <si>
    <t>Gestión de TIC</t>
  </si>
  <si>
    <t>Oficina Territorial Tahamíes</t>
  </si>
  <si>
    <t>Gestión contractual</t>
  </si>
  <si>
    <t>Oficina Territorial Zenufaná</t>
  </si>
  <si>
    <t>Gestión jurídica</t>
  </si>
  <si>
    <t>Subdirección de Gestión Ambiental</t>
  </si>
  <si>
    <t>Subdirección de Ecosistemas</t>
  </si>
  <si>
    <t>Mejoramiento continuo</t>
  </si>
  <si>
    <t>Subdirección de Cultura Ambiental</t>
  </si>
  <si>
    <t>Subdirección Financiera</t>
  </si>
  <si>
    <t>Subdirección Administrativa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</si>
</sst>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mm\-dd;@"/>
  </numFmts>
  <fonts count="52">
    <font>
      <sz val="11"/>
      <color theme="1"/>
      <name val="Calibri"/>
      <family val="2"/>
      <scheme val="minor"/>
    </font>
    <font>
      <sz val="10"/>
      <color theme="1"/>
      <name val="Arial"/>
      <family val="2"/>
    </font>
    <font>
      <b/>
      <sz val="10"/>
      <color theme="1"/>
      <name val="Arial"/>
      <family val="2"/>
    </font>
    <font>
      <sz val="10"/>
      <name val="Arial"/>
      <family val="2"/>
    </font>
    <font>
      <b/>
      <sz val="10"/>
      <color theme="0"/>
      <name val="Arial"/>
      <family val="2"/>
    </font>
    <font>
      <sz val="10"/>
      <color theme="0"/>
      <name val="Arial"/>
      <family val="2"/>
    </font>
    <font>
      <b/>
      <sz val="10"/>
      <name val="Arial"/>
      <family val="2"/>
    </font>
    <font>
      <sz val="10"/>
      <color rgb="FFFF0000"/>
      <name val="Arial"/>
      <family val="2"/>
    </font>
    <font>
      <b/>
      <sz val="9"/>
      <color indexed="81"/>
      <name val="Tahoma"/>
      <family val="2"/>
    </font>
    <font>
      <sz val="9"/>
      <color indexed="81"/>
      <name val="Tahoma"/>
      <family val="2"/>
    </font>
    <font>
      <b/>
      <sz val="10"/>
      <color indexed="81"/>
      <name val="Tahoma"/>
      <family val="2"/>
    </font>
    <font>
      <sz val="10"/>
      <color indexed="81"/>
      <name val="Tahoma"/>
      <family val="2"/>
    </font>
    <font>
      <b/>
      <i/>
      <sz val="10"/>
      <color indexed="81"/>
      <name val="Tahoma"/>
      <family val="2"/>
    </font>
    <font>
      <sz val="8"/>
      <color indexed="81"/>
      <name val="Tahoma"/>
      <family val="2"/>
    </font>
    <font>
      <sz val="8"/>
      <color theme="1"/>
      <name val="Calibri"/>
      <family val="2"/>
      <scheme val="minor"/>
    </font>
    <font>
      <sz val="8"/>
      <name val="Calibri"/>
      <family val="2"/>
      <scheme val="minor"/>
    </font>
    <font>
      <b/>
      <sz val="11"/>
      <color theme="1"/>
      <name val="Calibri"/>
      <family val="2"/>
      <scheme val="minor"/>
    </font>
    <font>
      <b/>
      <sz val="8"/>
      <color theme="1"/>
      <name val="Arial"/>
      <family val="2"/>
    </font>
    <font>
      <sz val="11"/>
      <name val="Calibri"/>
      <family val="2"/>
      <scheme val="minor"/>
    </font>
    <font>
      <b/>
      <sz val="8"/>
      <name val="Arial"/>
      <family val="2"/>
    </font>
    <font>
      <sz val="10"/>
      <color rgb="FF00B050"/>
      <name val="Arial"/>
      <family val="2"/>
    </font>
    <font>
      <sz val="8"/>
      <name val="Arial"/>
      <family val="2"/>
    </font>
    <font>
      <u/>
      <sz val="11"/>
      <color theme="10"/>
      <name val="Calibri"/>
      <family val="2"/>
      <scheme val="minor"/>
    </font>
    <font>
      <sz val="11"/>
      <color rgb="FF000000"/>
      <name val="Calibri"/>
      <family val="2"/>
      <scheme val="minor"/>
    </font>
    <font>
      <b/>
      <sz val="10"/>
      <color rgb="FF7030A0"/>
      <name val="Arial"/>
      <family val="2"/>
    </font>
    <font>
      <b/>
      <sz val="10"/>
      <color rgb="FFFF0000"/>
      <name val="Arial"/>
      <family val="2"/>
    </font>
    <font>
      <b/>
      <sz val="10"/>
      <color rgb="FFFFC000"/>
      <name val="Arial"/>
      <family val="2"/>
    </font>
    <font>
      <b/>
      <sz val="10"/>
      <color rgb="FF00B050"/>
      <name val="Arial"/>
      <family val="2"/>
    </font>
    <font>
      <sz val="8"/>
      <color theme="1"/>
      <name val="Arial"/>
      <family val="2"/>
    </font>
    <font>
      <b/>
      <sz val="8"/>
      <color theme="1"/>
      <name val="Calibri"/>
      <family val="2"/>
      <scheme val="minor"/>
    </font>
    <font>
      <b/>
      <sz val="10"/>
      <color theme="1"/>
      <name val="Calibri"/>
      <family val="2"/>
      <scheme val="minor"/>
    </font>
    <font>
      <sz val="8"/>
      <color rgb="FF7030A0"/>
      <name val="Arial"/>
      <family val="2"/>
    </font>
    <font>
      <sz val="10"/>
      <name val="Calibri"/>
      <family val="2"/>
      <scheme val="minor"/>
    </font>
    <font>
      <sz val="10"/>
      <name val="Book Antiqua"/>
      <family val="1"/>
    </font>
    <font>
      <sz val="10"/>
      <color theme="1"/>
      <name val="Book Antiqua"/>
      <family val="1"/>
    </font>
    <font>
      <sz val="9"/>
      <color theme="1"/>
      <name val="Book Antiqua"/>
      <family val="1"/>
    </font>
    <font>
      <b/>
      <sz val="10"/>
      <name val="Book Antiqua"/>
      <family val="1"/>
    </font>
    <font>
      <b/>
      <sz val="10"/>
      <color theme="1"/>
      <name val="Book Antiqua"/>
      <family val="1"/>
    </font>
    <font>
      <b/>
      <sz val="11"/>
      <name val="Book Antiqua"/>
      <family val="1"/>
    </font>
    <font>
      <sz val="11"/>
      <name val="Book Antiqua"/>
      <family val="1"/>
    </font>
    <font>
      <b/>
      <sz val="8"/>
      <name val="Book Antiqua"/>
      <family val="1"/>
    </font>
    <font>
      <b/>
      <sz val="8"/>
      <color theme="1"/>
      <name val="Book Antiqua"/>
      <family val="1"/>
    </font>
    <font>
      <sz val="8"/>
      <name val="Book Antiqua"/>
      <family val="1"/>
    </font>
    <font>
      <b/>
      <u/>
      <sz val="11"/>
      <name val="Book Antiqua"/>
      <family val="1"/>
    </font>
    <font>
      <u/>
      <sz val="10"/>
      <color theme="10"/>
      <name val="Book Antiqua"/>
      <family val="1"/>
    </font>
    <font>
      <b/>
      <sz val="10"/>
      <color theme="10"/>
      <name val="Book Antiqua"/>
      <family val="1"/>
    </font>
    <font>
      <sz val="10"/>
      <color rgb="FF000000"/>
      <name val="Arial"/>
      <family val="2"/>
    </font>
    <font>
      <b/>
      <sz val="11"/>
      <color theme="0"/>
      <name val="Book Antiqua"/>
      <family val="1"/>
    </font>
    <font>
      <sz val="10"/>
      <color theme="0"/>
      <name val="Book Antiqua"/>
      <family val="1"/>
    </font>
    <font>
      <b/>
      <sz val="10"/>
      <color theme="0"/>
      <name val="Book Antiqua"/>
      <family val="1"/>
    </font>
    <font>
      <sz val="10"/>
      <name val="Arial"/>
    </font>
    <font>
      <sz val="10"/>
      <name val="Book Antiqua"/>
    </font>
  </fonts>
  <fills count="40">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CC"/>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7" tint="0.79998168889431442"/>
        <bgColor indexed="64"/>
      </patternFill>
    </fill>
    <fill>
      <patternFill patternType="solid">
        <fgColor rgb="FFFFFF99"/>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00B0F0"/>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FFCCFF"/>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000"/>
        <bgColor indexed="64"/>
      </patternFill>
    </fill>
    <fill>
      <patternFill patternType="solid">
        <fgColor theme="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249977111117893"/>
        <bgColor indexed="64"/>
      </patternFill>
    </fill>
    <fill>
      <patternFill patternType="solid">
        <fgColor theme="9" tint="-0.249977111117893"/>
        <bgColor indexed="64"/>
      </patternFill>
    </fill>
    <fill>
      <patternFill patternType="solid">
        <fgColor rgb="FF00FF00"/>
        <bgColor indexed="64"/>
      </patternFill>
    </fill>
    <fill>
      <patternFill patternType="solid">
        <fgColor rgb="FFFFCCCC"/>
        <bgColor indexed="64"/>
      </patternFill>
    </fill>
    <fill>
      <patternFill patternType="solid">
        <fgColor theme="1" tint="0.34998626667073579"/>
        <bgColor indexed="64"/>
      </patternFill>
    </fill>
    <fill>
      <patternFill patternType="solid">
        <fgColor theme="8"/>
        <bgColor indexed="64"/>
      </patternFill>
    </fill>
    <fill>
      <patternFill patternType="solid">
        <fgColor theme="9"/>
        <bgColor indexed="64"/>
      </patternFill>
    </fill>
    <fill>
      <patternFill patternType="solid">
        <fgColor theme="2" tint="-0.499984740745262"/>
        <bgColor indexed="64"/>
      </patternFill>
    </fill>
    <fill>
      <patternFill patternType="solid">
        <fgColor theme="8"/>
        <bgColor theme="8"/>
      </patternFill>
    </fill>
  </fills>
  <borders count="7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rgb="FF00B0F0"/>
      </left>
      <right style="thin">
        <color indexed="64"/>
      </right>
      <top style="medium">
        <color rgb="FF00B0F0"/>
      </top>
      <bottom style="medium">
        <color rgb="FF00B0F0"/>
      </bottom>
      <diagonal/>
    </border>
    <border>
      <left style="thin">
        <color indexed="64"/>
      </left>
      <right style="medium">
        <color rgb="FF00B0F0"/>
      </right>
      <top style="medium">
        <color rgb="FF00B0F0"/>
      </top>
      <bottom style="medium">
        <color rgb="FF00B0F0"/>
      </bottom>
      <diagonal/>
    </border>
    <border>
      <left style="medium">
        <color rgb="FF00B0F0"/>
      </left>
      <right style="thin">
        <color indexed="64"/>
      </right>
      <top style="medium">
        <color rgb="FF00B050"/>
      </top>
      <bottom style="medium">
        <color rgb="FF00B050"/>
      </bottom>
      <diagonal/>
    </border>
    <border>
      <left style="thin">
        <color indexed="64"/>
      </left>
      <right style="medium">
        <color rgb="FF00B050"/>
      </right>
      <top style="medium">
        <color rgb="FF00B050"/>
      </top>
      <bottom style="medium">
        <color rgb="FF00B050"/>
      </bottom>
      <diagonal/>
    </border>
    <border>
      <left style="medium">
        <color rgb="FF00B050"/>
      </left>
      <right style="medium">
        <color theme="5"/>
      </right>
      <top style="medium">
        <color theme="5"/>
      </top>
      <bottom style="medium">
        <color theme="5"/>
      </bottom>
      <diagonal/>
    </border>
    <border>
      <left style="medium">
        <color theme="5"/>
      </left>
      <right style="medium">
        <color rgb="FFFFFF00"/>
      </right>
      <top style="medium">
        <color rgb="FFFFFF00"/>
      </top>
      <bottom style="medium">
        <color rgb="FFFFFF00"/>
      </bottom>
      <diagonal/>
    </border>
    <border>
      <left/>
      <right style="thin">
        <color rgb="FF000000"/>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style="thin">
        <color indexed="64"/>
      </right>
      <top/>
      <bottom style="medium">
        <color rgb="FF000000"/>
      </bottom>
      <diagonal/>
    </border>
    <border>
      <left style="thin">
        <color indexed="64"/>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3">
    <xf numFmtId="0" fontId="0" fillId="0" borderId="0"/>
    <xf numFmtId="0" fontId="3" fillId="0" borderId="0"/>
    <xf numFmtId="0" fontId="22" fillId="0" borderId="0" applyNumberFormat="0" applyFill="0" applyBorder="0" applyAlignment="0" applyProtection="0"/>
  </cellStyleXfs>
  <cellXfs count="612">
    <xf numFmtId="0" fontId="0" fillId="0" borderId="0" xfId="0"/>
    <xf numFmtId="0" fontId="3" fillId="0" borderId="2" xfId="0" applyFont="1" applyBorder="1" applyAlignment="1" applyProtection="1">
      <alignment horizontal="center" vertical="center" wrapText="1"/>
      <protection locked="0"/>
    </xf>
    <xf numFmtId="0" fontId="3" fillId="0" borderId="1" xfId="0" applyFont="1" applyBorder="1" applyAlignment="1" applyProtection="1">
      <alignment horizontal="center" vertical="center" wrapText="1"/>
      <protection locked="0"/>
    </xf>
    <xf numFmtId="0" fontId="0" fillId="0" borderId="0" xfId="0" applyAlignment="1">
      <alignment vertical="center" wrapText="1"/>
    </xf>
    <xf numFmtId="0" fontId="0" fillId="0" borderId="10" xfId="0" applyBorder="1" applyAlignment="1">
      <alignment vertical="center" wrapText="1"/>
    </xf>
    <xf numFmtId="0" fontId="0" fillId="0" borderId="13" xfId="0" applyBorder="1" applyAlignment="1">
      <alignment vertical="center" wrapText="1"/>
    </xf>
    <xf numFmtId="0" fontId="0" fillId="0" borderId="2" xfId="0" applyBorder="1" applyAlignment="1">
      <alignment vertical="center" wrapText="1"/>
    </xf>
    <xf numFmtId="0" fontId="0" fillId="0" borderId="5" xfId="0" applyBorder="1" applyAlignment="1">
      <alignment vertical="center" wrapText="1"/>
    </xf>
    <xf numFmtId="0" fontId="0" fillId="0" borderId="11" xfId="0" applyBorder="1" applyAlignment="1">
      <alignment vertical="center" wrapText="1"/>
    </xf>
    <xf numFmtId="0" fontId="3" fillId="0" borderId="0" xfId="0" applyFont="1" applyAlignment="1">
      <alignment vertical="center" wrapText="1"/>
    </xf>
    <xf numFmtId="0" fontId="3" fillId="0" borderId="0" xfId="0" applyFont="1" applyAlignment="1">
      <alignment horizontal="center" vertical="center" wrapText="1"/>
    </xf>
    <xf numFmtId="0" fontId="6" fillId="0" borderId="0" xfId="0" applyFont="1" applyAlignment="1">
      <alignment vertical="center" wrapText="1"/>
    </xf>
    <xf numFmtId="0" fontId="3" fillId="0" borderId="2" xfId="0" applyFont="1" applyBorder="1" applyAlignment="1">
      <alignment vertical="center" wrapText="1"/>
    </xf>
    <xf numFmtId="0" fontId="6" fillId="0" borderId="0" xfId="0" applyFont="1" applyAlignment="1">
      <alignment horizontal="right" vertical="center" wrapText="1"/>
    </xf>
    <xf numFmtId="0" fontId="6" fillId="5" borderId="2" xfId="0" applyFont="1" applyFill="1" applyBorder="1" applyAlignment="1">
      <alignment horizontal="center" vertical="center" wrapText="1"/>
    </xf>
    <xf numFmtId="0" fontId="6" fillId="5" borderId="8" xfId="0" applyFont="1" applyFill="1" applyBorder="1" applyAlignment="1">
      <alignment horizontal="center" vertical="center" wrapText="1"/>
    </xf>
    <xf numFmtId="0" fontId="6" fillId="0" borderId="29" xfId="0" applyFont="1" applyBorder="1" applyAlignment="1">
      <alignment horizontal="center" vertical="center" wrapText="1"/>
    </xf>
    <xf numFmtId="0" fontId="6" fillId="0" borderId="30" xfId="0" applyFont="1" applyBorder="1" applyAlignment="1">
      <alignment horizontal="center" vertical="center" wrapText="1"/>
    </xf>
    <xf numFmtId="0" fontId="6" fillId="0" borderId="31" xfId="0" applyFont="1" applyBorder="1" applyAlignment="1">
      <alignment horizontal="center" vertical="center" wrapText="1"/>
    </xf>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6" fillId="0" borderId="34" xfId="0" applyFont="1" applyBorder="1" applyAlignment="1">
      <alignment horizontal="center" vertical="center" wrapText="1"/>
    </xf>
    <xf numFmtId="0" fontId="3" fillId="2" borderId="2" xfId="0" applyFont="1" applyFill="1" applyBorder="1" applyAlignment="1">
      <alignment vertical="center" wrapText="1"/>
    </xf>
    <xf numFmtId="0" fontId="3" fillId="0" borderId="3" xfId="0" applyFont="1" applyBorder="1" applyAlignment="1">
      <alignment horizontal="center" vertical="center" wrapText="1"/>
    </xf>
    <xf numFmtId="0" fontId="3" fillId="0" borderId="2" xfId="0" applyFont="1" applyBorder="1" applyAlignment="1">
      <alignment horizontal="center" vertical="center" wrapText="1"/>
    </xf>
    <xf numFmtId="0" fontId="22" fillId="0" borderId="2" xfId="2" applyBorder="1" applyAlignment="1">
      <alignment vertical="center" wrapText="1"/>
    </xf>
    <xf numFmtId="1" fontId="18" fillId="0" borderId="6" xfId="0" applyNumberFormat="1" applyFont="1" applyBorder="1" applyAlignment="1" applyProtection="1">
      <alignment horizontal="left" vertical="center" wrapText="1"/>
      <protection locked="0"/>
    </xf>
    <xf numFmtId="0" fontId="16" fillId="0" borderId="0" xfId="0" applyFont="1" applyAlignment="1">
      <alignment horizontal="center" vertical="center" wrapText="1"/>
    </xf>
    <xf numFmtId="0" fontId="16" fillId="0" borderId="0" xfId="0" applyFont="1" applyAlignment="1" applyProtection="1">
      <alignment horizontal="right" vertical="center" wrapText="1"/>
      <protection locked="0"/>
    </xf>
    <xf numFmtId="1" fontId="18" fillId="0" borderId="0" xfId="0" applyNumberFormat="1" applyFont="1" applyAlignment="1" applyProtection="1">
      <alignment horizontal="left" vertical="center" wrapText="1"/>
      <protection locked="0"/>
    </xf>
    <xf numFmtId="0" fontId="16" fillId="0" borderId="0" xfId="0" applyFont="1" applyAlignment="1">
      <alignment horizontal="right" vertical="center" wrapText="1"/>
    </xf>
    <xf numFmtId="0" fontId="0" fillId="0" borderId="2" xfId="0" applyBorder="1" applyAlignment="1">
      <alignment horizontal="left" vertical="center" wrapText="1"/>
    </xf>
    <xf numFmtId="0" fontId="16" fillId="5" borderId="2" xfId="0" applyFont="1" applyFill="1" applyBorder="1" applyAlignment="1">
      <alignment horizontal="center" vertical="center" wrapText="1"/>
    </xf>
    <xf numFmtId="165" fontId="0" fillId="0" borderId="2" xfId="0" applyNumberFormat="1" applyBorder="1" applyAlignment="1">
      <alignment horizontal="center" vertical="center" wrapText="1"/>
    </xf>
    <xf numFmtId="0" fontId="23" fillId="0" borderId="2" xfId="0" applyFont="1" applyBorder="1" applyAlignment="1">
      <alignment vertical="center" wrapText="1"/>
    </xf>
    <xf numFmtId="14" fontId="23" fillId="0" borderId="2" xfId="0" applyNumberFormat="1" applyFont="1" applyBorder="1" applyAlignment="1">
      <alignment horizontal="center" vertical="center" wrapText="1"/>
    </xf>
    <xf numFmtId="0" fontId="23" fillId="0" borderId="1" xfId="0" applyFont="1" applyBorder="1" applyAlignment="1">
      <alignment vertical="center" wrapText="1"/>
    </xf>
    <xf numFmtId="14" fontId="23" fillId="0" borderId="1" xfId="0" applyNumberFormat="1" applyFont="1" applyBorder="1" applyAlignment="1">
      <alignment horizontal="center" vertical="center" wrapText="1"/>
    </xf>
    <xf numFmtId="0" fontId="23" fillId="0" borderId="2" xfId="0" applyFont="1" applyBorder="1" applyAlignment="1">
      <alignment horizontal="center" vertical="center" wrapText="1"/>
    </xf>
    <xf numFmtId="0" fontId="23" fillId="0" borderId="36" xfId="0" applyFont="1" applyBorder="1" applyAlignment="1">
      <alignment horizontal="center" vertical="center" wrapText="1"/>
    </xf>
    <xf numFmtId="0" fontId="16" fillId="0" borderId="2" xfId="0" applyFont="1" applyBorder="1" applyAlignment="1">
      <alignment horizontal="center"/>
    </xf>
    <xf numFmtId="0" fontId="0" fillId="0" borderId="2" xfId="0" applyBorder="1"/>
    <xf numFmtId="0" fontId="0" fillId="6" borderId="2" xfId="0" applyFill="1" applyBorder="1"/>
    <xf numFmtId="0" fontId="16" fillId="0" borderId="8" xfId="0" applyFont="1" applyBorder="1" applyAlignment="1" applyProtection="1">
      <alignment horizontal="right" vertical="center" wrapText="1"/>
      <protection locked="0"/>
    </xf>
    <xf numFmtId="165" fontId="18" fillId="0" borderId="6" xfId="0" applyNumberFormat="1" applyFont="1" applyBorder="1" applyAlignment="1" applyProtection="1">
      <alignment horizontal="left" vertical="center" wrapText="1"/>
      <protection locked="0"/>
    </xf>
    <xf numFmtId="0" fontId="1" fillId="4" borderId="6" xfId="0" applyFont="1" applyFill="1" applyBorder="1" applyAlignment="1">
      <alignment vertical="center" wrapText="1"/>
    </xf>
    <xf numFmtId="0" fontId="1" fillId="11" borderId="6" xfId="0" applyFont="1" applyFill="1" applyBorder="1" applyAlignment="1">
      <alignment vertical="center" wrapText="1"/>
    </xf>
    <xf numFmtId="0" fontId="1" fillId="0" borderId="0" xfId="0" applyFont="1" applyAlignment="1">
      <alignment vertical="center" wrapText="1"/>
    </xf>
    <xf numFmtId="0" fontId="2" fillId="4" borderId="16" xfId="0" applyFont="1" applyFill="1" applyBorder="1" applyAlignment="1">
      <alignment vertical="center" wrapText="1"/>
    </xf>
    <xf numFmtId="0" fontId="1" fillId="0" borderId="7" xfId="0" applyFont="1" applyBorder="1" applyAlignment="1">
      <alignment horizontal="centerContinuous" vertical="center" wrapText="1"/>
    </xf>
    <xf numFmtId="0" fontId="1" fillId="0" borderId="6" xfId="0" applyFont="1" applyBorder="1" applyAlignment="1">
      <alignment horizontal="centerContinuous" vertical="center" wrapText="1"/>
    </xf>
    <xf numFmtId="0" fontId="1" fillId="0" borderId="8" xfId="0" applyFont="1" applyBorder="1" applyAlignment="1">
      <alignment horizontal="centerContinuous" vertical="center" wrapText="1"/>
    </xf>
    <xf numFmtId="0" fontId="1" fillId="7" borderId="21" xfId="0" applyFont="1" applyFill="1" applyBorder="1" applyAlignment="1">
      <alignment vertical="center" wrapText="1"/>
    </xf>
    <xf numFmtId="0" fontId="2" fillId="0" borderId="0" xfId="0" applyFont="1" applyAlignment="1">
      <alignment vertical="center" wrapText="1"/>
    </xf>
    <xf numFmtId="0" fontId="1" fillId="0" borderId="7" xfId="0" applyFont="1" applyBorder="1" applyAlignment="1">
      <alignment vertical="center" wrapText="1"/>
    </xf>
    <xf numFmtId="0" fontId="2" fillId="0" borderId="8" xfId="0" applyFont="1" applyBorder="1" applyAlignment="1">
      <alignment vertical="center" wrapText="1"/>
    </xf>
    <xf numFmtId="0" fontId="2" fillId="0" borderId="7" xfId="0" applyFont="1" applyBorder="1" applyAlignment="1">
      <alignment vertical="center" wrapText="1"/>
    </xf>
    <xf numFmtId="0" fontId="2" fillId="11" borderId="16" xfId="0" applyFont="1" applyFill="1" applyBorder="1" applyAlignment="1">
      <alignment vertical="center" wrapText="1"/>
    </xf>
    <xf numFmtId="0" fontId="2" fillId="0" borderId="5" xfId="0" applyFont="1" applyBorder="1" applyAlignment="1">
      <alignment horizontal="center" vertical="center" wrapText="1"/>
    </xf>
    <xf numFmtId="0" fontId="2" fillId="0" borderId="1" xfId="0" applyFont="1" applyBorder="1" applyAlignment="1">
      <alignment horizontal="center" vertical="center" wrapText="1"/>
    </xf>
    <xf numFmtId="0" fontId="1" fillId="0" borderId="15" xfId="0" applyFont="1" applyBorder="1" applyAlignment="1">
      <alignment vertical="center" wrapText="1"/>
    </xf>
    <xf numFmtId="0" fontId="1" fillId="0" borderId="10" xfId="0" applyFont="1" applyBorder="1" applyAlignment="1">
      <alignment vertical="center" wrapText="1"/>
    </xf>
    <xf numFmtId="0" fontId="1" fillId="0" borderId="1" xfId="0" applyFont="1" applyBorder="1" applyAlignment="1">
      <alignment horizontal="center" vertical="center" wrapText="1"/>
    </xf>
    <xf numFmtId="0" fontId="1" fillId="0" borderId="4" xfId="0" applyFont="1" applyBorder="1" applyAlignment="1">
      <alignment horizontal="center" vertical="center" wrapText="1"/>
    </xf>
    <xf numFmtId="0" fontId="3" fillId="0" borderId="15" xfId="0" applyFont="1" applyBorder="1" applyAlignment="1">
      <alignment vertical="center" wrapText="1"/>
    </xf>
    <xf numFmtId="0" fontId="24" fillId="0" borderId="4" xfId="0" applyFont="1" applyBorder="1" applyAlignment="1">
      <alignment horizontal="center" vertical="center" wrapText="1"/>
    </xf>
    <xf numFmtId="0" fontId="1" fillId="0" borderId="13" xfId="0" applyFont="1" applyBorder="1" applyAlignment="1">
      <alignment vertical="center" wrapText="1"/>
    </xf>
    <xf numFmtId="0" fontId="1" fillId="0" borderId="3" xfId="0" applyFont="1" applyBorder="1" applyAlignment="1">
      <alignment horizontal="center" vertical="center" wrapText="1"/>
    </xf>
    <xf numFmtId="0" fontId="24" fillId="0" borderId="3" xfId="0" applyFont="1" applyBorder="1" applyAlignment="1">
      <alignment horizontal="center" vertical="center" wrapText="1"/>
    </xf>
    <xf numFmtId="0" fontId="2" fillId="5" borderId="8" xfId="0" applyFont="1" applyFill="1" applyBorder="1" applyAlignment="1">
      <alignment horizontal="right" vertical="center" wrapText="1"/>
    </xf>
    <xf numFmtId="0" fontId="2" fillId="5" borderId="7" xfId="0" applyFont="1" applyFill="1" applyBorder="1" applyAlignment="1">
      <alignment vertical="center" wrapText="1"/>
    </xf>
    <xf numFmtId="0" fontId="1" fillId="5" borderId="6" xfId="0" applyFont="1" applyFill="1" applyBorder="1" applyAlignment="1">
      <alignment vertical="center" wrapText="1"/>
    </xf>
    <xf numFmtId="0" fontId="1" fillId="0" borderId="6" xfId="0" applyFont="1" applyBorder="1" applyAlignment="1">
      <alignment vertical="center" wrapText="1"/>
    </xf>
    <xf numFmtId="0" fontId="1" fillId="0" borderId="2" xfId="0" applyFont="1" applyBorder="1" applyAlignment="1">
      <alignment horizontal="center" vertical="center" wrapText="1"/>
    </xf>
    <xf numFmtId="0" fontId="1" fillId="0" borderId="0" xfId="0" applyFont="1" applyAlignment="1">
      <alignment horizontal="center" vertical="center" wrapText="1"/>
    </xf>
    <xf numFmtId="0" fontId="2" fillId="4" borderId="8" xfId="0" applyFont="1" applyFill="1" applyBorder="1" applyAlignment="1">
      <alignment horizontal="right" vertical="center" wrapText="1"/>
    </xf>
    <xf numFmtId="0" fontId="2" fillId="4" borderId="6" xfId="0" applyFont="1" applyFill="1" applyBorder="1" applyAlignment="1">
      <alignment vertical="center" wrapText="1"/>
    </xf>
    <xf numFmtId="0" fontId="1" fillId="0" borderId="2" xfId="0" applyFont="1" applyBorder="1" applyAlignment="1">
      <alignment vertical="center" wrapText="1"/>
    </xf>
    <xf numFmtId="0" fontId="2" fillId="11" borderId="8" xfId="0" applyFont="1" applyFill="1" applyBorder="1" applyAlignment="1">
      <alignment horizontal="right" vertical="center" wrapText="1"/>
    </xf>
    <xf numFmtId="0" fontId="2" fillId="11" borderId="6" xfId="0" applyFont="1" applyFill="1" applyBorder="1" applyAlignment="1">
      <alignment vertical="center" wrapText="1"/>
    </xf>
    <xf numFmtId="0" fontId="1" fillId="0" borderId="6" xfId="0" applyFont="1" applyBorder="1" applyAlignment="1">
      <alignment horizontal="center" vertical="center" wrapText="1"/>
    </xf>
    <xf numFmtId="0" fontId="1" fillId="0" borderId="8" xfId="0" applyFont="1" applyBorder="1" applyAlignment="1">
      <alignment vertical="center" wrapText="1"/>
    </xf>
    <xf numFmtId="0" fontId="5" fillId="0" borderId="0" xfId="0" applyFont="1" applyAlignment="1">
      <alignment vertical="center" wrapText="1"/>
    </xf>
    <xf numFmtId="0" fontId="1" fillId="0" borderId="5" xfId="0" applyFont="1" applyBorder="1" applyAlignment="1">
      <alignment horizontal="center" vertical="center" wrapText="1"/>
    </xf>
    <xf numFmtId="0" fontId="1" fillId="0" borderId="0" xfId="0" applyFont="1" applyAlignment="1">
      <alignment wrapText="1"/>
    </xf>
    <xf numFmtId="0" fontId="1" fillId="0" borderId="0" xfId="0" applyFont="1"/>
    <xf numFmtId="0" fontId="6" fillId="0" borderId="1" xfId="0" applyFont="1" applyBorder="1" applyAlignment="1">
      <alignment horizontal="center" vertical="center" wrapText="1"/>
    </xf>
    <xf numFmtId="0" fontId="1" fillId="0" borderId="0" xfId="0" applyFont="1" applyAlignment="1">
      <alignment horizontal="center" wrapText="1"/>
    </xf>
    <xf numFmtId="0" fontId="1" fillId="0" borderId="2" xfId="0" applyFont="1" applyBorder="1" applyAlignment="1" applyProtection="1">
      <alignment horizontal="left" vertical="center" wrapText="1"/>
      <protection locked="0"/>
    </xf>
    <xf numFmtId="0" fontId="1" fillId="0" borderId="2" xfId="0" applyFont="1" applyBorder="1" applyAlignment="1" applyProtection="1">
      <alignment horizontal="center" vertical="center" wrapText="1"/>
      <protection locked="0"/>
    </xf>
    <xf numFmtId="0" fontId="2" fillId="0" borderId="2" xfId="0" applyFont="1" applyBorder="1" applyAlignment="1">
      <alignment horizontal="center" vertical="center" wrapText="1"/>
    </xf>
    <xf numFmtId="2" fontId="2" fillId="0" borderId="2" xfId="0" applyNumberFormat="1" applyFont="1" applyBorder="1" applyAlignment="1">
      <alignment horizontal="center" vertical="center" wrapText="1"/>
    </xf>
    <xf numFmtId="0" fontId="3" fillId="0" borderId="2" xfId="0" applyFont="1" applyBorder="1" applyAlignment="1" applyProtection="1">
      <alignment horizontal="left" vertical="center" wrapText="1"/>
      <protection locked="0"/>
    </xf>
    <xf numFmtId="1" fontId="2" fillId="0" borderId="2" xfId="0" applyNumberFormat="1" applyFont="1" applyBorder="1" applyAlignment="1">
      <alignment horizontal="center" vertical="center" wrapText="1"/>
    </xf>
    <xf numFmtId="0" fontId="6" fillId="0" borderId="2" xfId="0" applyFont="1" applyBorder="1" applyAlignment="1">
      <alignment horizontal="center" vertical="center" wrapText="1"/>
    </xf>
    <xf numFmtId="1" fontId="6" fillId="0" borderId="2" xfId="0" applyNumberFormat="1" applyFont="1" applyBorder="1" applyAlignment="1">
      <alignment horizontal="center" vertical="center" wrapText="1"/>
    </xf>
    <xf numFmtId="0" fontId="1" fillId="0" borderId="0" xfId="0" applyFont="1" applyAlignment="1">
      <alignment horizontal="left"/>
    </xf>
    <xf numFmtId="0" fontId="1" fillId="26" borderId="2" xfId="0" applyFont="1" applyFill="1" applyBorder="1" applyAlignment="1">
      <alignment vertical="center" wrapText="1"/>
    </xf>
    <xf numFmtId="0" fontId="1" fillId="8" borderId="2" xfId="0" applyFont="1" applyFill="1" applyBorder="1" applyAlignment="1">
      <alignment vertical="center" wrapText="1"/>
    </xf>
    <xf numFmtId="0" fontId="1" fillId="24" borderId="2" xfId="0" applyFont="1" applyFill="1" applyBorder="1" applyAlignment="1">
      <alignment vertical="center" wrapText="1"/>
    </xf>
    <xf numFmtId="0" fontId="1" fillId="18" borderId="21" xfId="0" applyFont="1" applyFill="1" applyBorder="1" applyAlignment="1">
      <alignment horizontal="center" vertical="center"/>
    </xf>
    <xf numFmtId="0" fontId="1" fillId="18" borderId="20" xfId="0" applyFont="1" applyFill="1" applyBorder="1" applyAlignment="1" applyProtection="1">
      <alignment horizontal="center" vertical="center"/>
      <protection locked="0"/>
    </xf>
    <xf numFmtId="0" fontId="1" fillId="18" borderId="16" xfId="0" applyFont="1" applyFill="1" applyBorder="1" applyAlignment="1" applyProtection="1">
      <alignment horizontal="center" vertical="center"/>
      <protection locked="0"/>
    </xf>
    <xf numFmtId="0" fontId="2" fillId="18" borderId="0" xfId="0" applyFont="1" applyFill="1" applyAlignment="1">
      <alignment horizontal="center" vertical="center"/>
    </xf>
    <xf numFmtId="0" fontId="3" fillId="0" borderId="0" xfId="0" applyFont="1" applyAlignment="1">
      <alignment horizontal="left" vertical="top" wrapText="1"/>
    </xf>
    <xf numFmtId="0" fontId="3" fillId="0" borderId="0" xfId="0" applyFont="1" applyAlignment="1">
      <alignment horizontal="left" vertical="top"/>
    </xf>
    <xf numFmtId="0" fontId="3" fillId="0" borderId="0" xfId="0" applyFont="1"/>
    <xf numFmtId="0" fontId="6" fillId="13" borderId="22" xfId="0" applyFont="1" applyFill="1" applyBorder="1" applyAlignment="1">
      <alignment horizontal="center" vertical="center" wrapText="1"/>
    </xf>
    <xf numFmtId="0" fontId="1" fillId="19" borderId="0" xfId="0" applyFont="1" applyFill="1" applyAlignment="1">
      <alignment vertical="center"/>
    </xf>
    <xf numFmtId="0" fontId="1" fillId="19" borderId="0" xfId="0" applyFont="1" applyFill="1" applyAlignment="1" applyProtection="1">
      <alignment vertical="center"/>
      <protection locked="0"/>
    </xf>
    <xf numFmtId="0" fontId="1" fillId="19" borderId="0" xfId="0" quotePrefix="1" applyFont="1" applyFill="1" applyAlignment="1" applyProtection="1">
      <alignment vertical="center"/>
      <protection locked="0"/>
    </xf>
    <xf numFmtId="0" fontId="1" fillId="19" borderId="0" xfId="0" applyFont="1" applyFill="1" applyAlignment="1" applyProtection="1">
      <alignment horizontal="center" vertical="center"/>
      <protection locked="0"/>
    </xf>
    <xf numFmtId="0" fontId="1" fillId="19" borderId="0" xfId="0" applyFont="1" applyFill="1" applyAlignment="1" applyProtection="1">
      <alignment horizontal="left" vertical="center"/>
      <protection locked="0"/>
    </xf>
    <xf numFmtId="0" fontId="1" fillId="19" borderId="18" xfId="0" applyFont="1" applyFill="1" applyBorder="1" applyAlignment="1" applyProtection="1">
      <alignment horizontal="left" vertical="center"/>
      <protection locked="0"/>
    </xf>
    <xf numFmtId="164" fontId="2" fillId="8" borderId="0" xfId="0" applyNumberFormat="1" applyFont="1" applyFill="1" applyAlignment="1" applyProtection="1">
      <alignment horizontal="center" vertical="center"/>
      <protection locked="0"/>
    </xf>
    <xf numFmtId="0" fontId="1" fillId="11" borderId="2" xfId="0" applyFont="1" applyFill="1" applyBorder="1"/>
    <xf numFmtId="0" fontId="1" fillId="0" borderId="19" xfId="0" applyFont="1" applyBorder="1" applyProtection="1">
      <protection locked="0"/>
    </xf>
    <xf numFmtId="0" fontId="3" fillId="0" borderId="0" xfId="0" applyFont="1" applyAlignment="1">
      <alignment wrapText="1"/>
    </xf>
    <xf numFmtId="0" fontId="6" fillId="13" borderId="23" xfId="0" applyFont="1" applyFill="1" applyBorder="1" applyAlignment="1">
      <alignment horizontal="center" vertical="center" wrapText="1"/>
    </xf>
    <xf numFmtId="0" fontId="1" fillId="18" borderId="0" xfId="0" applyFont="1" applyFill="1" applyAlignment="1">
      <alignment vertical="center"/>
    </xf>
    <xf numFmtId="0" fontId="1" fillId="18" borderId="0" xfId="0" applyFont="1" applyFill="1" applyAlignment="1" applyProtection="1">
      <alignment vertical="center"/>
      <protection locked="0"/>
    </xf>
    <xf numFmtId="0" fontId="1" fillId="18" borderId="0" xfId="0" applyFont="1" applyFill="1" applyAlignment="1" applyProtection="1">
      <alignment horizontal="center" vertical="center"/>
      <protection locked="0"/>
    </xf>
    <xf numFmtId="0" fontId="1" fillId="18" borderId="0" xfId="0" applyFont="1" applyFill="1" applyAlignment="1" applyProtection="1">
      <alignment horizontal="left" vertical="center"/>
      <protection locked="0"/>
    </xf>
    <xf numFmtId="0" fontId="1" fillId="18" borderId="18" xfId="0" applyFont="1" applyFill="1" applyBorder="1" applyAlignment="1" applyProtection="1">
      <alignment horizontal="left" vertical="center"/>
      <protection locked="0"/>
    </xf>
    <xf numFmtId="0" fontId="1" fillId="0" borderId="18" xfId="0" applyFont="1" applyBorder="1" applyProtection="1">
      <protection locked="0"/>
    </xf>
    <xf numFmtId="0" fontId="1" fillId="5" borderId="2" xfId="0" applyFont="1" applyFill="1" applyBorder="1"/>
    <xf numFmtId="0" fontId="6" fillId="13" borderId="24" xfId="0" applyFont="1" applyFill="1" applyBorder="1" applyAlignment="1">
      <alignment horizontal="center" vertical="center" wrapText="1"/>
    </xf>
    <xf numFmtId="0" fontId="1" fillId="12" borderId="18" xfId="0" applyFont="1" applyFill="1" applyBorder="1" applyProtection="1">
      <protection locked="0"/>
    </xf>
    <xf numFmtId="0" fontId="1" fillId="0" borderId="18" xfId="0" applyFont="1" applyBorder="1"/>
    <xf numFmtId="0" fontId="1" fillId="0" borderId="2" xfId="0" applyFont="1" applyBorder="1"/>
    <xf numFmtId="0" fontId="6" fillId="0" borderId="5" xfId="0" applyFont="1" applyBorder="1" applyAlignment="1">
      <alignment horizontal="center" vertical="center" wrapText="1"/>
    </xf>
    <xf numFmtId="0" fontId="1" fillId="4" borderId="2" xfId="0" applyFont="1" applyFill="1" applyBorder="1"/>
    <xf numFmtId="0" fontId="1" fillId="0" borderId="17" xfId="0" applyFont="1" applyBorder="1"/>
    <xf numFmtId="0" fontId="1" fillId="0" borderId="17" xfId="0" applyFont="1" applyBorder="1" applyProtection="1">
      <protection locked="0"/>
    </xf>
    <xf numFmtId="0" fontId="3" fillId="0" borderId="0" xfId="0" applyFont="1" applyAlignment="1">
      <alignment horizontal="left" vertical="center" wrapText="1"/>
    </xf>
    <xf numFmtId="0" fontId="28" fillId="0" borderId="0" xfId="0" applyFont="1" applyAlignment="1">
      <alignment horizontal="centerContinuous" vertical="center" wrapText="1"/>
    </xf>
    <xf numFmtId="0" fontId="17" fillId="0" borderId="0" xfId="0" applyFont="1" applyAlignment="1">
      <alignment horizontal="center" vertical="center" wrapText="1"/>
    </xf>
    <xf numFmtId="0" fontId="17" fillId="25" borderId="0" xfId="0" applyFont="1" applyFill="1" applyAlignment="1">
      <alignment horizontal="center" vertical="center" wrapText="1"/>
    </xf>
    <xf numFmtId="0" fontId="17" fillId="31" borderId="0" xfId="0" applyFont="1" applyFill="1" applyAlignment="1">
      <alignment horizontal="center" vertical="center" wrapText="1"/>
    </xf>
    <xf numFmtId="0" fontId="17" fillId="32" borderId="0" xfId="0" applyFont="1" applyFill="1" applyAlignment="1">
      <alignment horizontal="center" vertical="center" wrapText="1"/>
    </xf>
    <xf numFmtId="0" fontId="28" fillId="0" borderId="0" xfId="0" applyFont="1"/>
    <xf numFmtId="0" fontId="28" fillId="0" borderId="0" xfId="0" applyFont="1" applyAlignment="1">
      <alignment horizontal="left" vertical="center" wrapText="1"/>
    </xf>
    <xf numFmtId="0" fontId="29" fillId="27" borderId="2" xfId="0" applyFont="1" applyFill="1" applyBorder="1" applyAlignment="1">
      <alignment horizontal="center" vertical="center" wrapText="1"/>
    </xf>
    <xf numFmtId="0" fontId="16" fillId="9" borderId="2" xfId="0" applyFont="1" applyFill="1" applyBorder="1" applyAlignment="1">
      <alignment horizontal="center" vertical="center" wrapText="1"/>
    </xf>
    <xf numFmtId="0" fontId="16" fillId="8" borderId="2" xfId="0" applyFont="1" applyFill="1" applyBorder="1" applyAlignment="1">
      <alignment horizontal="center" vertical="center" wrapText="1"/>
    </xf>
    <xf numFmtId="0" fontId="16" fillId="24" borderId="2" xfId="0" applyFont="1" applyFill="1" applyBorder="1" applyAlignment="1">
      <alignment horizontal="center" vertical="center" wrapText="1"/>
    </xf>
    <xf numFmtId="0" fontId="16" fillId="10" borderId="2" xfId="0" applyFont="1" applyFill="1" applyBorder="1" applyAlignment="1">
      <alignment horizontal="center" vertical="center" wrapText="1"/>
    </xf>
    <xf numFmtId="0" fontId="1" fillId="0" borderId="1" xfId="0" applyFont="1" applyBorder="1" applyAlignment="1" applyProtection="1">
      <alignment horizontal="left" vertical="center" wrapText="1"/>
      <protection locked="0"/>
    </xf>
    <xf numFmtId="0" fontId="1" fillId="0" borderId="1" xfId="0" applyFont="1" applyBorder="1" applyAlignment="1" applyProtection="1">
      <alignment horizontal="center" vertical="center" wrapText="1"/>
      <protection locked="0"/>
    </xf>
    <xf numFmtId="1" fontId="2" fillId="0" borderId="1" xfId="0" applyNumberFormat="1" applyFont="1" applyBorder="1" applyAlignment="1">
      <alignment horizontal="center" vertical="center" wrapText="1"/>
    </xf>
    <xf numFmtId="0" fontId="1" fillId="0" borderId="0" xfId="0" applyFont="1" applyAlignment="1">
      <alignment vertical="center"/>
    </xf>
    <xf numFmtId="0" fontId="6" fillId="0" borderId="0" xfId="0" applyFont="1" applyAlignment="1">
      <alignment horizontal="center" vertical="center" wrapText="1"/>
    </xf>
    <xf numFmtId="0" fontId="3" fillId="0" borderId="0" xfId="0" applyFont="1" applyAlignment="1">
      <alignment horizontal="left"/>
    </xf>
    <xf numFmtId="0" fontId="31" fillId="0" borderId="0" xfId="0" applyFont="1" applyAlignment="1">
      <alignment horizontal="centerContinuous" vertical="center" wrapText="1"/>
    </xf>
    <xf numFmtId="0" fontId="0" fillId="2" borderId="2" xfId="0" applyFill="1" applyBorder="1" applyAlignment="1">
      <alignment horizontal="left" vertical="center" wrapText="1"/>
    </xf>
    <xf numFmtId="0" fontId="0" fillId="11" borderId="7" xfId="0" applyFill="1" applyBorder="1" applyAlignment="1">
      <alignment horizontal="right" vertical="center" wrapText="1"/>
    </xf>
    <xf numFmtId="0" fontId="0" fillId="3" borderId="7" xfId="0" applyFill="1" applyBorder="1" applyAlignment="1">
      <alignment horizontal="right" vertical="center" wrapText="1"/>
    </xf>
    <xf numFmtId="0" fontId="0" fillId="14" borderId="7" xfId="0" applyFill="1" applyBorder="1" applyAlignment="1">
      <alignment horizontal="right" vertical="center" wrapText="1"/>
    </xf>
    <xf numFmtId="0" fontId="0" fillId="34" borderId="7" xfId="0" applyFill="1" applyBorder="1" applyAlignment="1">
      <alignment horizontal="right" vertical="center" wrapText="1"/>
    </xf>
    <xf numFmtId="0" fontId="0" fillId="34" borderId="9" xfId="0" applyFill="1" applyBorder="1" applyAlignment="1">
      <alignment horizontal="right" vertical="center" wrapText="1"/>
    </xf>
    <xf numFmtId="0" fontId="32" fillId="0" borderId="2" xfId="0" applyFont="1" applyBorder="1" applyAlignment="1">
      <alignment horizontal="left" vertical="center"/>
    </xf>
    <xf numFmtId="0" fontId="29" fillId="27" borderId="42" xfId="0" applyFont="1" applyFill="1" applyBorder="1" applyAlignment="1">
      <alignment horizontal="center" vertical="center" wrapText="1"/>
    </xf>
    <xf numFmtId="0" fontId="29" fillId="27" borderId="43" xfId="0" applyFont="1" applyFill="1" applyBorder="1" applyAlignment="1">
      <alignment horizontal="center" vertical="center" wrapText="1"/>
    </xf>
    <xf numFmtId="0" fontId="16" fillId="24" borderId="42" xfId="0" applyFont="1" applyFill="1" applyBorder="1" applyAlignment="1">
      <alignment horizontal="center" vertical="center" wrapText="1"/>
    </xf>
    <xf numFmtId="0" fontId="16" fillId="10" borderId="43"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33" borderId="44" xfId="0" applyFont="1" applyFill="1" applyBorder="1" applyAlignment="1">
      <alignment horizontal="center" vertical="center" wrapText="1"/>
    </xf>
    <xf numFmtId="0" fontId="16" fillId="9" borderId="45" xfId="0" applyFont="1" applyFill="1" applyBorder="1" applyAlignment="1">
      <alignment horizontal="center" vertical="center" wrapText="1"/>
    </xf>
    <xf numFmtId="0" fontId="16" fillId="8" borderId="45" xfId="0" applyFont="1" applyFill="1" applyBorder="1" applyAlignment="1">
      <alignment horizontal="center" vertical="center" wrapText="1"/>
    </xf>
    <xf numFmtId="0" fontId="16" fillId="24" borderId="45" xfId="0" applyFont="1" applyFill="1" applyBorder="1" applyAlignment="1">
      <alignment horizontal="center" vertical="center" wrapText="1"/>
    </xf>
    <xf numFmtId="0" fontId="16" fillId="10" borderId="46" xfId="0" applyFont="1" applyFill="1" applyBorder="1" applyAlignment="1">
      <alignment horizontal="center" vertical="center" wrapText="1"/>
    </xf>
    <xf numFmtId="0" fontId="16" fillId="10" borderId="42" xfId="0" applyFont="1" applyFill="1" applyBorder="1" applyAlignment="1">
      <alignment horizontal="center" vertical="center" wrapText="1"/>
    </xf>
    <xf numFmtId="0" fontId="16" fillId="33" borderId="43" xfId="0" applyFont="1" applyFill="1" applyBorder="1" applyAlignment="1">
      <alignment horizontal="center" vertical="center" wrapText="1"/>
    </xf>
    <xf numFmtId="0" fontId="16" fillId="9" borderId="43" xfId="0" applyFont="1" applyFill="1" applyBorder="1" applyAlignment="1">
      <alignment horizontal="center" vertical="center" wrapText="1"/>
    </xf>
    <xf numFmtId="0" fontId="16" fillId="8" borderId="43" xfId="0" applyFont="1" applyFill="1" applyBorder="1" applyAlignment="1">
      <alignment horizontal="center" vertical="center" wrapText="1"/>
    </xf>
    <xf numFmtId="0" fontId="16" fillId="24" borderId="43" xfId="0" applyFont="1" applyFill="1" applyBorder="1" applyAlignment="1">
      <alignment horizontal="center" vertical="center" wrapText="1"/>
    </xf>
    <xf numFmtId="0" fontId="16" fillId="10" borderId="44" xfId="0" applyFont="1" applyFill="1" applyBorder="1" applyAlignment="1">
      <alignment horizontal="center" vertical="center" wrapText="1"/>
    </xf>
    <xf numFmtId="0" fontId="16" fillId="10" borderId="45" xfId="0" applyFont="1" applyFill="1" applyBorder="1" applyAlignment="1">
      <alignment horizontal="center" vertical="center" wrapText="1"/>
    </xf>
    <xf numFmtId="0" fontId="2" fillId="3" borderId="37" xfId="0" applyFont="1" applyFill="1" applyBorder="1" applyAlignment="1">
      <alignment horizontal="center" vertical="center"/>
    </xf>
    <xf numFmtId="0" fontId="32" fillId="0" borderId="45" xfId="0" applyFont="1" applyBorder="1" applyAlignment="1">
      <alignment horizontal="left" vertical="center" wrapText="1"/>
    </xf>
    <xf numFmtId="0" fontId="16" fillId="9" borderId="44" xfId="0" applyFont="1" applyFill="1" applyBorder="1" applyAlignment="1">
      <alignment horizontal="center" vertical="center" wrapText="1"/>
    </xf>
    <xf numFmtId="0" fontId="32" fillId="0" borderId="45" xfId="0" applyFont="1" applyBorder="1" applyAlignment="1">
      <alignment horizontal="left" vertical="center"/>
    </xf>
    <xf numFmtId="0" fontId="0" fillId="26" borderId="19" xfId="0" applyFill="1" applyBorder="1" applyAlignment="1">
      <alignment horizontal="center" vertical="center" wrapText="1"/>
    </xf>
    <xf numFmtId="0" fontId="30" fillId="26" borderId="50" xfId="0" applyFont="1" applyFill="1" applyBorder="1" applyAlignment="1">
      <alignment horizontal="center" vertical="center" wrapText="1"/>
    </xf>
    <xf numFmtId="0" fontId="29" fillId="2" borderId="51" xfId="0" applyFont="1" applyFill="1" applyBorder="1" applyAlignment="1">
      <alignment vertical="center" wrapText="1"/>
    </xf>
    <xf numFmtId="0" fontId="29" fillId="2" borderId="52" xfId="0" applyFont="1" applyFill="1" applyBorder="1" applyAlignment="1">
      <alignment vertical="center" wrapText="1"/>
    </xf>
    <xf numFmtId="0" fontId="4" fillId="38" borderId="11" xfId="0" applyFont="1" applyFill="1" applyBorder="1" applyAlignment="1">
      <alignment horizontal="center" vertical="center" wrapText="1"/>
    </xf>
    <xf numFmtId="0" fontId="4" fillId="38" borderId="13" xfId="0" applyFont="1" applyFill="1" applyBorder="1" applyAlignment="1">
      <alignment horizontal="center" vertical="center" wrapText="1"/>
    </xf>
    <xf numFmtId="0" fontId="4" fillId="38" borderId="3" xfId="0" applyFont="1" applyFill="1" applyBorder="1" applyAlignment="1">
      <alignment horizontal="center" vertical="center" wrapText="1"/>
    </xf>
    <xf numFmtId="0" fontId="4" fillId="0" borderId="3" xfId="0" applyFont="1" applyBorder="1" applyAlignment="1">
      <alignment horizontal="center" vertical="center" wrapText="1"/>
    </xf>
    <xf numFmtId="0" fontId="4" fillId="37" borderId="3"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left" vertical="center" wrapText="1"/>
    </xf>
    <xf numFmtId="0" fontId="0" fillId="0" borderId="0" xfId="0" applyAlignment="1">
      <alignment horizontal="center" vertical="center"/>
    </xf>
    <xf numFmtId="0" fontId="0" fillId="0" borderId="0" xfId="0" applyAlignment="1" applyProtection="1">
      <alignment horizontal="center" vertical="center"/>
      <protection locked="0"/>
    </xf>
    <xf numFmtId="0" fontId="0" fillId="0" borderId="0" xfId="0" quotePrefix="1" applyAlignment="1" applyProtection="1">
      <alignment horizontal="center" vertical="center"/>
      <protection locked="0"/>
    </xf>
    <xf numFmtId="0" fontId="0" fillId="0" borderId="0" xfId="0" applyAlignment="1" applyProtection="1">
      <alignment horizontal="center" vertical="center" wrapText="1"/>
      <protection locked="0"/>
    </xf>
    <xf numFmtId="0" fontId="14" fillId="18" borderId="55" xfId="0" applyFont="1" applyFill="1" applyBorder="1" applyAlignment="1" applyProtection="1">
      <alignment horizontal="center" vertical="center"/>
      <protection locked="0"/>
    </xf>
    <xf numFmtId="0" fontId="14" fillId="18" borderId="58" xfId="0" applyFont="1" applyFill="1" applyBorder="1" applyAlignment="1" applyProtection="1">
      <alignment horizontal="center" vertical="center"/>
      <protection locked="0"/>
    </xf>
    <xf numFmtId="0" fontId="0" fillId="0" borderId="53" xfId="0" applyBorder="1" applyAlignment="1" applyProtection="1">
      <alignment vertical="center"/>
      <protection locked="0"/>
    </xf>
    <xf numFmtId="0" fontId="0" fillId="0" borderId="56" xfId="0" applyBorder="1" applyAlignment="1" applyProtection="1">
      <alignment vertical="center"/>
      <protection locked="0"/>
    </xf>
    <xf numFmtId="0" fontId="0" fillId="0" borderId="54" xfId="0" applyBorder="1" applyAlignment="1" applyProtection="1">
      <alignment vertical="center"/>
      <protection locked="0"/>
    </xf>
    <xf numFmtId="0" fontId="0" fillId="0" borderId="57" xfId="0" applyBorder="1" applyAlignment="1" applyProtection="1">
      <alignment vertical="center"/>
      <protection locked="0"/>
    </xf>
    <xf numFmtId="0" fontId="0" fillId="12" borderId="54" xfId="0" applyFill="1" applyBorder="1" applyAlignment="1" applyProtection="1">
      <alignment vertical="center"/>
      <protection locked="0"/>
    </xf>
    <xf numFmtId="0" fontId="0" fillId="12" borderId="57" xfId="0" applyFill="1" applyBorder="1" applyAlignment="1" applyProtection="1">
      <alignment vertical="center"/>
      <protection locked="0"/>
    </xf>
    <xf numFmtId="0" fontId="0" fillId="0" borderId="0" xfId="0" applyAlignment="1">
      <alignment wrapText="1"/>
    </xf>
    <xf numFmtId="0" fontId="4" fillId="39" borderId="14" xfId="0" applyFont="1" applyFill="1" applyBorder="1" applyAlignment="1">
      <alignment horizontal="center" vertical="center" wrapText="1"/>
    </xf>
    <xf numFmtId="0" fontId="4" fillId="39" borderId="4" xfId="0" applyFont="1" applyFill="1" applyBorder="1" applyAlignment="1">
      <alignment horizontal="center" vertical="center" wrapText="1"/>
    </xf>
    <xf numFmtId="0" fontId="4" fillId="39" borderId="15" xfId="0" applyFont="1" applyFill="1" applyBorder="1" applyAlignment="1">
      <alignment horizontal="center" vertical="center" wrapText="1"/>
    </xf>
    <xf numFmtId="0" fontId="1" fillId="5" borderId="37" xfId="0" applyFont="1" applyFill="1" applyBorder="1" applyAlignment="1">
      <alignment vertical="center" wrapText="1"/>
    </xf>
    <xf numFmtId="0" fontId="1" fillId="26" borderId="42" xfId="0" applyFont="1" applyFill="1" applyBorder="1" applyAlignment="1">
      <alignment vertical="center" wrapText="1"/>
    </xf>
    <xf numFmtId="0" fontId="1" fillId="8" borderId="42" xfId="0" applyFont="1" applyFill="1" applyBorder="1" applyAlignment="1">
      <alignment vertical="center" wrapText="1"/>
    </xf>
    <xf numFmtId="0" fontId="1" fillId="24" borderId="42" xfId="0" applyFont="1" applyFill="1" applyBorder="1" applyAlignment="1">
      <alignment vertical="center" wrapText="1"/>
    </xf>
    <xf numFmtId="0" fontId="1" fillId="10" borderId="44" xfId="0" applyFont="1" applyFill="1" applyBorder="1" applyAlignment="1">
      <alignment vertical="center" wrapText="1"/>
    </xf>
    <xf numFmtId="0" fontId="2" fillId="0" borderId="1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5" xfId="0" applyFont="1" applyBorder="1" applyAlignment="1">
      <alignment horizontal="center" vertical="center" wrapText="1"/>
    </xf>
    <xf numFmtId="0" fontId="1" fillId="5" borderId="3" xfId="0" applyFont="1" applyFill="1" applyBorder="1" applyAlignment="1">
      <alignment vertical="center" wrapText="1"/>
    </xf>
    <xf numFmtId="0" fontId="1" fillId="5" borderId="38" xfId="0" applyFont="1" applyFill="1" applyBorder="1" applyAlignment="1">
      <alignment vertical="center" wrapText="1"/>
    </xf>
    <xf numFmtId="0" fontId="1" fillId="4" borderId="39" xfId="0" applyFont="1" applyFill="1" applyBorder="1" applyAlignment="1">
      <alignment vertical="center" wrapText="1"/>
    </xf>
    <xf numFmtId="0" fontId="1" fillId="4" borderId="43" xfId="0" applyFont="1" applyFill="1" applyBorder="1" applyAlignment="1">
      <alignment vertical="center" wrapText="1"/>
    </xf>
    <xf numFmtId="0" fontId="1" fillId="10" borderId="45" xfId="0" applyFont="1" applyFill="1" applyBorder="1" applyAlignment="1">
      <alignment vertical="center" wrapText="1"/>
    </xf>
    <xf numFmtId="0" fontId="1" fillId="4" borderId="46" xfId="0" applyFont="1" applyFill="1" applyBorder="1" applyAlignment="1">
      <alignment vertical="center" wrapText="1"/>
    </xf>
    <xf numFmtId="0" fontId="1" fillId="15" borderId="43" xfId="0" applyFont="1" applyFill="1" applyBorder="1" applyAlignment="1">
      <alignment vertical="center" wrapText="1"/>
    </xf>
    <xf numFmtId="0" fontId="1" fillId="15" borderId="46" xfId="0" applyFont="1" applyFill="1" applyBorder="1" applyAlignment="1">
      <alignment vertical="center" wrapText="1"/>
    </xf>
    <xf numFmtId="0" fontId="1" fillId="17" borderId="39" xfId="0" applyFont="1" applyFill="1" applyBorder="1" applyAlignment="1">
      <alignment vertical="center" wrapText="1"/>
    </xf>
    <xf numFmtId="0" fontId="1" fillId="17" borderId="43" xfId="0" applyFont="1" applyFill="1" applyBorder="1" applyAlignment="1">
      <alignment vertical="center" wrapText="1"/>
    </xf>
    <xf numFmtId="0" fontId="1" fillId="17" borderId="46" xfId="0" applyFont="1" applyFill="1" applyBorder="1" applyAlignment="1">
      <alignment vertical="center" wrapText="1"/>
    </xf>
    <xf numFmtId="0" fontId="1" fillId="21" borderId="39" xfId="0" applyFont="1" applyFill="1" applyBorder="1" applyAlignment="1">
      <alignment vertical="center" wrapText="1"/>
    </xf>
    <xf numFmtId="0" fontId="1" fillId="21" borderId="43" xfId="0" applyFont="1" applyFill="1" applyBorder="1" applyAlignment="1">
      <alignment vertical="center" wrapText="1"/>
    </xf>
    <xf numFmtId="0" fontId="1" fillId="21" borderId="46" xfId="0" applyFont="1" applyFill="1" applyBorder="1" applyAlignment="1">
      <alignment vertical="center" wrapText="1"/>
    </xf>
    <xf numFmtId="0" fontId="1" fillId="27" borderId="39" xfId="0" applyFont="1" applyFill="1" applyBorder="1" applyAlignment="1">
      <alignment vertical="center" wrapText="1"/>
    </xf>
    <xf numFmtId="0" fontId="1" fillId="27" borderId="43" xfId="0" applyFont="1" applyFill="1" applyBorder="1" applyAlignment="1">
      <alignment vertical="center" wrapText="1"/>
    </xf>
    <xf numFmtId="0" fontId="1" fillId="27" borderId="46" xfId="0" applyFont="1" applyFill="1" applyBorder="1" applyAlignment="1">
      <alignment vertical="center" wrapText="1"/>
    </xf>
    <xf numFmtId="0" fontId="1" fillId="29" borderId="39" xfId="0" applyFont="1" applyFill="1" applyBorder="1" applyAlignment="1">
      <alignment vertical="center" wrapText="1"/>
    </xf>
    <xf numFmtId="0" fontId="1" fillId="29" borderId="43" xfId="0" applyFont="1" applyFill="1" applyBorder="1" applyAlignment="1">
      <alignment vertical="center" wrapText="1"/>
    </xf>
    <xf numFmtId="0" fontId="1" fillId="29" borderId="46" xfId="0" applyFont="1" applyFill="1" applyBorder="1" applyAlignment="1">
      <alignment vertical="center" wrapText="1"/>
    </xf>
    <xf numFmtId="0" fontId="1" fillId="14" borderId="39" xfId="0" applyFont="1" applyFill="1" applyBorder="1" applyAlignment="1">
      <alignment vertical="center" wrapText="1"/>
    </xf>
    <xf numFmtId="0" fontId="1" fillId="14" borderId="43" xfId="0" applyFont="1" applyFill="1" applyBorder="1" applyAlignment="1">
      <alignment vertical="center" wrapText="1"/>
    </xf>
    <xf numFmtId="0" fontId="1" fillId="14" borderId="46" xfId="0" applyFont="1" applyFill="1" applyBorder="1" applyAlignment="1">
      <alignment vertical="center" wrapText="1"/>
    </xf>
    <xf numFmtId="0" fontId="1" fillId="28" borderId="39" xfId="0" applyFont="1" applyFill="1" applyBorder="1" applyAlignment="1">
      <alignment vertical="center" wrapText="1"/>
    </xf>
    <xf numFmtId="0" fontId="1" fillId="28" borderId="43" xfId="0" applyFont="1" applyFill="1" applyBorder="1" applyAlignment="1">
      <alignment vertical="center" wrapText="1"/>
    </xf>
    <xf numFmtId="0" fontId="1" fillId="28" borderId="46" xfId="0" applyFont="1" applyFill="1" applyBorder="1" applyAlignment="1">
      <alignment vertical="center" wrapText="1"/>
    </xf>
    <xf numFmtId="0" fontId="1" fillId="13" borderId="39" xfId="0" applyFont="1" applyFill="1" applyBorder="1" applyAlignment="1">
      <alignment vertical="center" wrapText="1"/>
    </xf>
    <xf numFmtId="0" fontId="1" fillId="13" borderId="43" xfId="0" applyFont="1" applyFill="1" applyBorder="1" applyAlignment="1">
      <alignment vertical="center" wrapText="1"/>
    </xf>
    <xf numFmtId="0" fontId="1" fillId="13" borderId="46" xfId="0" applyFont="1" applyFill="1" applyBorder="1" applyAlignment="1">
      <alignment vertical="center" wrapText="1"/>
    </xf>
    <xf numFmtId="0" fontId="1" fillId="6" borderId="39" xfId="0" applyFont="1" applyFill="1" applyBorder="1" applyAlignment="1">
      <alignment vertical="center" wrapText="1"/>
    </xf>
    <xf numFmtId="0" fontId="1" fillId="6" borderId="43" xfId="0" applyFont="1" applyFill="1" applyBorder="1" applyAlignment="1">
      <alignment vertical="center" wrapText="1"/>
    </xf>
    <xf numFmtId="0" fontId="1" fillId="6" borderId="46" xfId="0" applyFont="1" applyFill="1" applyBorder="1" applyAlignment="1">
      <alignment vertical="center" wrapText="1"/>
    </xf>
    <xf numFmtId="0" fontId="1" fillId="23" borderId="39" xfId="0" applyFont="1" applyFill="1" applyBorder="1" applyAlignment="1">
      <alignment vertical="center" wrapText="1"/>
    </xf>
    <xf numFmtId="0" fontId="1" fillId="23" borderId="43" xfId="0" applyFont="1" applyFill="1" applyBorder="1" applyAlignment="1">
      <alignment vertical="center" wrapText="1"/>
    </xf>
    <xf numFmtId="0" fontId="1" fillId="23" borderId="46" xfId="0" applyFont="1" applyFill="1" applyBorder="1" applyAlignment="1">
      <alignment vertical="center" wrapText="1"/>
    </xf>
    <xf numFmtId="0" fontId="1" fillId="19" borderId="39" xfId="0" applyFont="1" applyFill="1" applyBorder="1" applyAlignment="1">
      <alignment vertical="center" wrapText="1"/>
    </xf>
    <xf numFmtId="0" fontId="1" fillId="19" borderId="43" xfId="0" applyFont="1" applyFill="1" applyBorder="1" applyAlignment="1">
      <alignment vertical="center" wrapText="1"/>
    </xf>
    <xf numFmtId="0" fontId="1" fillId="19" borderId="46" xfId="0" applyFont="1" applyFill="1" applyBorder="1" applyAlignment="1">
      <alignment vertical="center" wrapText="1"/>
    </xf>
    <xf numFmtId="0" fontId="1" fillId="22" borderId="39" xfId="0" applyFont="1" applyFill="1" applyBorder="1" applyAlignment="1">
      <alignment vertical="center" wrapText="1"/>
    </xf>
    <xf numFmtId="0" fontId="1" fillId="22" borderId="43" xfId="0" applyFont="1" applyFill="1" applyBorder="1" applyAlignment="1">
      <alignment vertical="center" wrapText="1"/>
    </xf>
    <xf numFmtId="0" fontId="1" fillId="22" borderId="46" xfId="0" applyFont="1" applyFill="1" applyBorder="1" applyAlignment="1">
      <alignment vertical="center" wrapText="1"/>
    </xf>
    <xf numFmtId="0" fontId="1" fillId="30" borderId="39" xfId="0" applyFont="1" applyFill="1" applyBorder="1" applyAlignment="1">
      <alignment vertical="center" wrapText="1"/>
    </xf>
    <xf numFmtId="0" fontId="1" fillId="30" borderId="43" xfId="0" applyFont="1" applyFill="1" applyBorder="1" applyAlignment="1">
      <alignment vertical="center" wrapText="1"/>
    </xf>
    <xf numFmtId="0" fontId="1" fillId="30" borderId="46" xfId="0" applyFont="1" applyFill="1" applyBorder="1" applyAlignment="1">
      <alignment vertical="center" wrapText="1"/>
    </xf>
    <xf numFmtId="0" fontId="1" fillId="0" borderId="38" xfId="0" applyFont="1" applyBorder="1" applyAlignment="1">
      <alignment vertical="center" wrapText="1"/>
    </xf>
    <xf numFmtId="0" fontId="1" fillId="0" borderId="39" xfId="0" applyFont="1" applyBorder="1" applyAlignment="1">
      <alignment vertical="center" wrapText="1"/>
    </xf>
    <xf numFmtId="0" fontId="1" fillId="0" borderId="43" xfId="0" applyFont="1" applyBorder="1" applyAlignment="1">
      <alignment vertical="center" wrapText="1"/>
    </xf>
    <xf numFmtId="0" fontId="1" fillId="0" borderId="45" xfId="0" applyFont="1" applyBorder="1" applyAlignment="1">
      <alignment vertical="center" wrapText="1"/>
    </xf>
    <xf numFmtId="0" fontId="1" fillId="0" borderId="46" xfId="0" applyFont="1" applyBorder="1" applyAlignment="1">
      <alignment vertical="center" wrapText="1"/>
    </xf>
    <xf numFmtId="0" fontId="1" fillId="15" borderId="59" xfId="0" applyFont="1" applyFill="1" applyBorder="1" applyAlignment="1">
      <alignment vertical="center" wrapText="1"/>
    </xf>
    <xf numFmtId="0" fontId="1" fillId="5" borderId="60" xfId="0" applyFont="1" applyFill="1" applyBorder="1" applyAlignment="1">
      <alignment vertical="center" wrapText="1"/>
    </xf>
    <xf numFmtId="0" fontId="34" fillId="2" borderId="0" xfId="0" applyFont="1" applyFill="1" applyProtection="1">
      <protection locked="0"/>
    </xf>
    <xf numFmtId="0" fontId="34" fillId="2" borderId="0" xfId="0" applyFont="1" applyFill="1" applyAlignment="1" applyProtection="1">
      <alignment wrapText="1"/>
      <protection locked="0"/>
    </xf>
    <xf numFmtId="0" fontId="40" fillId="3" borderId="1" xfId="0" applyFont="1" applyFill="1" applyBorder="1" applyAlignment="1" applyProtection="1">
      <alignment horizontal="center" vertical="center" wrapText="1"/>
      <protection locked="0"/>
    </xf>
    <xf numFmtId="0" fontId="36" fillId="3" borderId="1" xfId="0" applyFont="1" applyFill="1" applyBorder="1" applyAlignment="1" applyProtection="1">
      <alignment horizontal="center" vertical="center" wrapText="1"/>
      <protection locked="0"/>
    </xf>
    <xf numFmtId="0" fontId="36" fillId="3" borderId="10" xfId="0" applyFont="1" applyFill="1" applyBorder="1" applyAlignment="1" applyProtection="1">
      <alignment horizontal="center" vertical="center" wrapText="1"/>
      <protection locked="0"/>
    </xf>
    <xf numFmtId="0" fontId="36" fillId="18" borderId="25" xfId="0" applyFont="1" applyFill="1" applyBorder="1" applyAlignment="1" applyProtection="1">
      <alignment horizontal="center" vertical="center" wrapText="1"/>
      <protection locked="0"/>
    </xf>
    <xf numFmtId="0" fontId="36" fillId="18" borderId="26" xfId="0" applyFont="1" applyFill="1" applyBorder="1" applyAlignment="1" applyProtection="1">
      <alignment horizontal="center" vertical="center" wrapText="1"/>
      <protection locked="0"/>
    </xf>
    <xf numFmtId="0" fontId="36" fillId="18" borderId="27" xfId="0" applyFont="1" applyFill="1" applyBorder="1" applyAlignment="1" applyProtection="1">
      <alignment horizontal="center" vertical="center" wrapText="1"/>
      <protection locked="0"/>
    </xf>
    <xf numFmtId="0" fontId="36" fillId="3" borderId="5" xfId="0" applyFont="1" applyFill="1" applyBorder="1" applyAlignment="1" applyProtection="1">
      <alignment horizontal="center" vertical="center" wrapText="1"/>
      <protection locked="0"/>
    </xf>
    <xf numFmtId="0" fontId="40" fillId="5" borderId="4" xfId="0" applyFont="1" applyFill="1" applyBorder="1" applyAlignment="1" applyProtection="1">
      <alignment horizontal="center" vertical="center" textRotation="90" wrapText="1"/>
      <protection locked="0"/>
    </xf>
    <xf numFmtId="0" fontId="42" fillId="21" borderId="4" xfId="0" applyFont="1" applyFill="1" applyBorder="1" applyAlignment="1" applyProtection="1">
      <alignment horizontal="center" vertical="center" textRotation="90" wrapText="1"/>
      <protection locked="0"/>
    </xf>
    <xf numFmtId="0" fontId="43" fillId="3" borderId="4" xfId="2" applyFont="1" applyFill="1" applyBorder="1" applyAlignment="1" applyProtection="1">
      <alignment horizontal="center" vertical="center" wrapText="1"/>
      <protection locked="0"/>
    </xf>
    <xf numFmtId="0" fontId="40" fillId="21" borderId="4" xfId="0" applyFont="1" applyFill="1" applyBorder="1" applyAlignment="1" applyProtection="1">
      <alignment horizontal="center" vertical="center" textRotation="90" wrapText="1"/>
      <protection locked="0"/>
    </xf>
    <xf numFmtId="0" fontId="40" fillId="21" borderId="15" xfId="0" applyFont="1" applyFill="1" applyBorder="1" applyAlignment="1" applyProtection="1">
      <alignment horizontal="center" vertical="center" textRotation="90" wrapText="1"/>
      <protection locked="0"/>
    </xf>
    <xf numFmtId="0" fontId="40" fillId="11" borderId="22" xfId="0" applyFont="1" applyFill="1" applyBorder="1" applyAlignment="1" applyProtection="1">
      <alignment horizontal="center" vertical="center" textRotation="90" wrapText="1"/>
      <protection locked="0"/>
    </xf>
    <xf numFmtId="0" fontId="40" fillId="11" borderId="23" xfId="0" applyFont="1" applyFill="1" applyBorder="1" applyAlignment="1" applyProtection="1">
      <alignment horizontal="center" vertical="center" textRotation="90" wrapText="1"/>
      <protection locked="0"/>
    </xf>
    <xf numFmtId="0" fontId="40" fillId="11" borderId="28" xfId="0" applyFont="1" applyFill="1" applyBorder="1" applyAlignment="1" applyProtection="1">
      <alignment horizontal="center" vertical="center" textRotation="90" wrapText="1"/>
      <protection locked="0"/>
    </xf>
    <xf numFmtId="0" fontId="40" fillId="5" borderId="22" xfId="0" applyFont="1" applyFill="1" applyBorder="1" applyAlignment="1" applyProtection="1">
      <alignment horizontal="center" vertical="center" textRotation="90" wrapText="1"/>
      <protection locked="0"/>
    </xf>
    <xf numFmtId="0" fontId="40" fillId="5" borderId="23" xfId="0" applyFont="1" applyFill="1" applyBorder="1" applyAlignment="1" applyProtection="1">
      <alignment horizontal="center" vertical="center" textRotation="90" wrapText="1"/>
      <protection locked="0"/>
    </xf>
    <xf numFmtId="0" fontId="40" fillId="5" borderId="28" xfId="0" applyFont="1" applyFill="1" applyBorder="1" applyAlignment="1" applyProtection="1">
      <alignment horizontal="center" vertical="center" textRotation="90" wrapText="1"/>
      <protection locked="0"/>
    </xf>
    <xf numFmtId="0" fontId="40" fillId="14" borderId="14" xfId="0" applyFont="1" applyFill="1" applyBorder="1" applyAlignment="1" applyProtection="1">
      <alignment horizontal="center" vertical="center" textRotation="90" wrapText="1"/>
      <protection locked="0"/>
    </xf>
    <xf numFmtId="0" fontId="40" fillId="14" borderId="4" xfId="0" applyFont="1" applyFill="1" applyBorder="1" applyAlignment="1" applyProtection="1">
      <alignment horizontal="center" vertical="center" textRotation="90" wrapText="1"/>
      <protection locked="0"/>
    </xf>
    <xf numFmtId="0" fontId="36" fillId="6" borderId="4" xfId="0" applyFont="1" applyFill="1" applyBorder="1" applyAlignment="1" applyProtection="1">
      <alignment horizontal="center" vertical="center" wrapText="1"/>
      <protection locked="0"/>
    </xf>
    <xf numFmtId="0" fontId="33" fillId="0" borderId="1" xfId="1" applyFont="1" applyBorder="1" applyAlignment="1" applyProtection="1">
      <alignment horizontal="center" vertical="center" wrapText="1"/>
      <protection locked="0"/>
    </xf>
    <xf numFmtId="0" fontId="33" fillId="0" borderId="4" xfId="1" applyFont="1" applyBorder="1" applyAlignment="1" applyProtection="1">
      <alignment horizontal="justify" vertical="center" wrapText="1"/>
      <protection locked="0"/>
    </xf>
    <xf numFmtId="0" fontId="33" fillId="0" borderId="1" xfId="1" applyFont="1" applyBorder="1" applyAlignment="1" applyProtection="1">
      <alignment horizontal="justify" vertical="center" wrapText="1"/>
      <protection locked="0"/>
    </xf>
    <xf numFmtId="0" fontId="33" fillId="0" borderId="1" xfId="1" applyFont="1" applyBorder="1" applyAlignment="1">
      <alignment horizontal="center" vertical="center" textRotation="90" wrapText="1"/>
    </xf>
    <xf numFmtId="0" fontId="38" fillId="0" borderId="1" xfId="0" applyFont="1" applyBorder="1" applyAlignment="1">
      <alignment horizontal="center" vertical="center"/>
    </xf>
    <xf numFmtId="0" fontId="36" fillId="0" borderId="1" xfId="1" applyFont="1" applyBorder="1" applyAlignment="1">
      <alignment horizontal="center" vertical="center" wrapText="1"/>
    </xf>
    <xf numFmtId="0" fontId="36" fillId="0" borderId="1" xfId="0" applyFont="1" applyBorder="1" applyAlignment="1">
      <alignment horizontal="center" vertical="center" textRotation="90" wrapText="1"/>
    </xf>
    <xf numFmtId="0" fontId="33" fillId="0" borderId="2" xfId="0" applyFont="1" applyBorder="1" applyAlignment="1">
      <alignment horizontal="center" vertical="center" textRotation="90" wrapText="1"/>
    </xf>
    <xf numFmtId="0" fontId="33" fillId="0" borderId="2" xfId="1" applyFont="1" applyBorder="1" applyAlignment="1">
      <alignment horizontal="justify" vertical="center" wrapText="1"/>
    </xf>
    <xf numFmtId="0" fontId="33" fillId="0" borderId="1" xfId="0" applyFont="1" applyBorder="1" applyAlignment="1">
      <alignment horizontal="center" vertical="center" textRotation="90" wrapText="1"/>
    </xf>
    <xf numFmtId="0" fontId="33" fillId="0" borderId="4" xfId="1" applyFont="1" applyBorder="1" applyAlignment="1">
      <alignment horizontal="center" vertical="center" wrapText="1"/>
    </xf>
    <xf numFmtId="0" fontId="33" fillId="2" borderId="4" xfId="1" applyFont="1" applyFill="1" applyBorder="1" applyAlignment="1">
      <alignment horizontal="center" vertical="center" textRotation="90" wrapText="1"/>
    </xf>
    <xf numFmtId="0" fontId="33" fillId="0" borderId="4" xfId="1" applyFont="1" applyBorder="1" applyAlignment="1" applyProtection="1">
      <alignment horizontal="center" vertical="center"/>
      <protection locked="0"/>
    </xf>
    <xf numFmtId="0" fontId="33" fillId="0" borderId="4" xfId="1" applyFont="1" applyBorder="1" applyAlignment="1">
      <alignment horizontal="center" vertical="center" textRotation="90" wrapText="1"/>
    </xf>
    <xf numFmtId="0" fontId="38" fillId="0" borderId="4" xfId="0" applyFont="1" applyBorder="1" applyAlignment="1">
      <alignment horizontal="center" vertical="center"/>
    </xf>
    <xf numFmtId="0" fontId="36" fillId="0" borderId="4" xfId="1" applyFont="1" applyBorder="1" applyAlignment="1">
      <alignment horizontal="center" vertical="center" wrapText="1"/>
    </xf>
    <xf numFmtId="0" fontId="33" fillId="0" borderId="4" xfId="0" applyFont="1" applyBorder="1" applyAlignment="1">
      <alignment horizontal="center" vertical="center" textRotation="90" wrapText="1"/>
    </xf>
    <xf numFmtId="0" fontId="33" fillId="2" borderId="2" xfId="1" applyFont="1" applyFill="1" applyBorder="1" applyAlignment="1" applyProtection="1">
      <alignment horizontal="center" vertical="center" textRotation="90" wrapText="1"/>
      <protection locked="0"/>
    </xf>
    <xf numFmtId="0" fontId="33" fillId="0" borderId="4" xfId="1" applyFont="1" applyBorder="1" applyAlignment="1" applyProtection="1">
      <alignment horizontal="center" vertical="center" wrapText="1"/>
      <protection locked="0"/>
    </xf>
    <xf numFmtId="0" fontId="36" fillId="0" borderId="4" xfId="0" applyFont="1" applyBorder="1" applyAlignment="1">
      <alignment horizontal="center" vertical="center" textRotation="90" wrapText="1"/>
    </xf>
    <xf numFmtId="0" fontId="33" fillId="0" borderId="4" xfId="0" applyFont="1" applyBorder="1" applyAlignment="1">
      <alignment horizontal="left" vertical="center" textRotation="90" wrapText="1"/>
    </xf>
    <xf numFmtId="0" fontId="33" fillId="0" borderId="3" xfId="0" applyFont="1" applyBorder="1" applyAlignment="1">
      <alignment horizontal="left" vertical="center" textRotation="90" wrapText="1"/>
    </xf>
    <xf numFmtId="0" fontId="33" fillId="0" borderId="1" xfId="0" applyFont="1" applyBorder="1" applyAlignment="1" applyProtection="1">
      <alignment horizontal="justify" vertical="center" wrapText="1"/>
      <protection locked="0"/>
    </xf>
    <xf numFmtId="0" fontId="33" fillId="2" borderId="1" xfId="0" applyFont="1" applyFill="1" applyBorder="1" applyAlignment="1" applyProtection="1">
      <alignment horizontal="center" vertical="center"/>
      <protection locked="0"/>
    </xf>
    <xf numFmtId="0" fontId="33" fillId="0" borderId="1" xfId="1" applyFont="1" applyBorder="1" applyAlignment="1">
      <alignment horizontal="center" vertical="center" wrapText="1"/>
    </xf>
    <xf numFmtId="0" fontId="33" fillId="2" borderId="1" xfId="1" applyFont="1" applyFill="1" applyBorder="1" applyAlignment="1">
      <alignment horizontal="center" vertical="center" textRotation="90" wrapText="1"/>
    </xf>
    <xf numFmtId="0" fontId="33" fillId="2" borderId="4" xfId="0" applyFont="1" applyFill="1" applyBorder="1" applyAlignment="1" applyProtection="1">
      <alignment horizontal="left" vertical="center" wrapText="1"/>
      <protection locked="0"/>
    </xf>
    <xf numFmtId="0" fontId="33" fillId="2" borderId="4" xfId="0" applyFont="1" applyFill="1" applyBorder="1" applyAlignment="1" applyProtection="1">
      <alignment horizontal="center" vertical="center"/>
      <protection locked="0"/>
    </xf>
    <xf numFmtId="0" fontId="33" fillId="2" borderId="4" xfId="1" applyFont="1" applyFill="1" applyBorder="1" applyAlignment="1" applyProtection="1">
      <alignment horizontal="center" vertical="center"/>
      <protection locked="0"/>
    </xf>
    <xf numFmtId="0" fontId="33" fillId="0" borderId="0" xfId="0" applyFont="1" applyProtection="1">
      <protection locked="0"/>
    </xf>
    <xf numFmtId="0" fontId="33" fillId="0" borderId="4" xfId="0" applyFont="1" applyBorder="1" applyAlignment="1" applyProtection="1">
      <alignment horizontal="center" vertical="center" wrapText="1"/>
      <protection locked="0"/>
    </xf>
    <xf numFmtId="0" fontId="33" fillId="2" borderId="1" xfId="0" applyFont="1" applyFill="1" applyBorder="1" applyAlignment="1" applyProtection="1">
      <alignment horizontal="justify" vertical="center" wrapText="1"/>
      <protection locked="0"/>
    </xf>
    <xf numFmtId="0" fontId="33" fillId="2" borderId="1" xfId="0" applyFont="1" applyFill="1" applyBorder="1" applyAlignment="1" applyProtection="1">
      <alignment horizontal="center" vertical="center" wrapText="1"/>
      <protection locked="0"/>
    </xf>
    <xf numFmtId="0" fontId="33" fillId="0" borderId="1" xfId="1" applyFont="1" applyBorder="1" applyAlignment="1">
      <alignment horizontal="justify" vertical="center" wrapText="1"/>
    </xf>
    <xf numFmtId="0" fontId="33" fillId="2" borderId="1" xfId="0" applyFont="1" applyFill="1" applyBorder="1" applyAlignment="1" applyProtection="1">
      <alignment horizontal="left" vertical="center" wrapText="1"/>
      <protection locked="0"/>
    </xf>
    <xf numFmtId="0" fontId="33" fillId="2" borderId="4" xfId="0" applyFont="1" applyFill="1" applyBorder="1" applyAlignment="1" applyProtection="1">
      <alignment horizontal="center" vertical="center" textRotation="90" wrapText="1"/>
      <protection locked="0"/>
    </xf>
    <xf numFmtId="0" fontId="33" fillId="0" borderId="1" xfId="1" applyFont="1" applyBorder="1" applyAlignment="1" applyProtection="1">
      <alignment horizontal="center" vertical="center"/>
      <protection locked="0"/>
    </xf>
    <xf numFmtId="0" fontId="36" fillId="0" borderId="15" xfId="0" applyFont="1" applyBorder="1" applyAlignment="1">
      <alignment horizontal="center" vertical="center" textRotation="90" wrapText="1"/>
    </xf>
    <xf numFmtId="0" fontId="33" fillId="2" borderId="4" xfId="0" applyFont="1" applyFill="1" applyBorder="1" applyAlignment="1">
      <alignment horizontal="center" vertical="center" textRotation="90" wrapText="1"/>
    </xf>
    <xf numFmtId="0" fontId="33" fillId="2" borderId="3" xfId="0" applyFont="1" applyFill="1" applyBorder="1" applyAlignment="1" applyProtection="1">
      <alignment horizontal="justify" vertical="center" wrapText="1"/>
      <protection locked="0"/>
    </xf>
    <xf numFmtId="0" fontId="34" fillId="0" borderId="0" xfId="0" applyFont="1" applyProtection="1">
      <protection locked="0"/>
    </xf>
    <xf numFmtId="0" fontId="34" fillId="0" borderId="0" xfId="0" applyFont="1" applyAlignment="1" applyProtection="1">
      <alignment wrapText="1"/>
      <protection locked="0"/>
    </xf>
    <xf numFmtId="0" fontId="33" fillId="2" borderId="4" xfId="0" applyFont="1" applyFill="1" applyBorder="1" applyAlignment="1" applyProtection="1">
      <alignment horizontal="justify" vertical="center" wrapText="1"/>
      <protection locked="0"/>
    </xf>
    <xf numFmtId="0" fontId="33" fillId="2" borderId="0" xfId="0" applyFont="1" applyFill="1" applyAlignment="1" applyProtection="1">
      <alignment horizontal="center" vertical="center"/>
      <protection locked="0"/>
    </xf>
    <xf numFmtId="0" fontId="34" fillId="2" borderId="0" xfId="0" applyFont="1" applyFill="1" applyAlignment="1" applyProtection="1">
      <alignment horizontal="center" vertical="center"/>
      <protection locked="0"/>
    </xf>
    <xf numFmtId="0" fontId="34" fillId="2" borderId="0" xfId="0" applyFont="1" applyFill="1" applyAlignment="1" applyProtection="1">
      <alignment horizontal="justify" vertical="center"/>
      <protection locked="0"/>
    </xf>
    <xf numFmtId="0" fontId="33" fillId="2" borderId="0" xfId="0" applyFont="1" applyFill="1" applyAlignment="1" applyProtection="1">
      <alignment horizontal="justify" vertical="center" wrapText="1"/>
      <protection locked="0"/>
    </xf>
    <xf numFmtId="0" fontId="33" fillId="2" borderId="0" xfId="0" applyFont="1" applyFill="1" applyAlignment="1" applyProtection="1">
      <alignment horizontal="justify" vertical="center"/>
      <protection locked="0"/>
    </xf>
    <xf numFmtId="0" fontId="33" fillId="2" borderId="0" xfId="0" applyFont="1" applyFill="1" applyProtection="1">
      <protection locked="0"/>
    </xf>
    <xf numFmtId="0" fontId="33" fillId="2" borderId="0" xfId="0" applyFont="1" applyFill="1" applyAlignment="1" applyProtection="1">
      <alignment textRotation="90"/>
      <protection locked="0"/>
    </xf>
    <xf numFmtId="0" fontId="36" fillId="2" borderId="0" xfId="0" applyFont="1" applyFill="1" applyProtection="1">
      <protection locked="0"/>
    </xf>
    <xf numFmtId="0" fontId="37" fillId="2" borderId="0" xfId="0" applyFont="1" applyFill="1" applyProtection="1">
      <protection locked="0"/>
    </xf>
    <xf numFmtId="0" fontId="37" fillId="2" borderId="0" xfId="0" applyFont="1" applyFill="1" applyAlignment="1" applyProtection="1">
      <alignment textRotation="90" wrapText="1"/>
      <protection locked="0"/>
    </xf>
    <xf numFmtId="0" fontId="33" fillId="2" borderId="0" xfId="0" applyFont="1" applyFill="1" applyAlignment="1" applyProtection="1">
      <alignment textRotation="90" wrapText="1"/>
      <protection locked="0"/>
    </xf>
    <xf numFmtId="0" fontId="36" fillId="2" borderId="0" xfId="0" applyFont="1" applyFill="1" applyAlignment="1" applyProtection="1">
      <alignment horizontal="center" textRotation="90"/>
      <protection locked="0"/>
    </xf>
    <xf numFmtId="0" fontId="37" fillId="2" borderId="0" xfId="0" applyFont="1" applyFill="1" applyAlignment="1" applyProtection="1">
      <alignment textRotation="90"/>
      <protection locked="0"/>
    </xf>
    <xf numFmtId="0" fontId="37" fillId="2" borderId="0" xfId="0" applyFont="1" applyFill="1" applyAlignment="1" applyProtection="1">
      <alignment horizontal="left" textRotation="90"/>
      <protection locked="0"/>
    </xf>
    <xf numFmtId="0" fontId="33" fillId="2" borderId="0" xfId="0" applyFont="1" applyFill="1" applyAlignment="1" applyProtection="1">
      <alignment wrapText="1"/>
      <protection locked="0"/>
    </xf>
    <xf numFmtId="0" fontId="33" fillId="0" borderId="0" xfId="0" applyFont="1" applyAlignment="1">
      <alignment horizontal="left" vertical="center" textRotation="90" wrapText="1"/>
    </xf>
    <xf numFmtId="0" fontId="44" fillId="5" borderId="4" xfId="2" applyFont="1" applyFill="1" applyBorder="1" applyAlignment="1" applyProtection="1">
      <alignment horizontal="center" vertical="center" textRotation="90" wrapText="1"/>
      <protection locked="0"/>
    </xf>
    <xf numFmtId="0" fontId="45" fillId="5" borderId="4" xfId="2" applyFont="1" applyFill="1" applyBorder="1" applyAlignment="1" applyProtection="1">
      <alignment horizontal="center" vertical="center" textRotation="90" wrapText="1"/>
      <protection locked="0"/>
    </xf>
    <xf numFmtId="0" fontId="39" fillId="0" borderId="1" xfId="0" applyFont="1" applyBorder="1" applyAlignment="1">
      <alignment horizontal="center" vertical="center"/>
    </xf>
    <xf numFmtId="0" fontId="33" fillId="2" borderId="2" xfId="0" applyFont="1" applyFill="1" applyBorder="1" applyAlignment="1" applyProtection="1">
      <alignment horizontal="justify" vertical="center" wrapText="1"/>
      <protection locked="0"/>
    </xf>
    <xf numFmtId="0" fontId="33" fillId="0" borderId="2" xfId="0" applyFont="1" applyBorder="1" applyAlignment="1" applyProtection="1">
      <alignment horizontal="justify" vertical="center" wrapText="1"/>
      <protection locked="0"/>
    </xf>
    <xf numFmtId="0" fontId="33" fillId="0" borderId="1" xfId="0" applyFont="1" applyBorder="1" applyAlignment="1" applyProtection="1">
      <alignment horizontal="center" vertical="center" wrapText="1"/>
      <protection locked="0"/>
    </xf>
    <xf numFmtId="0" fontId="33" fillId="2" borderId="4" xfId="0" applyFont="1" applyFill="1" applyBorder="1" applyProtection="1">
      <protection locked="0"/>
    </xf>
    <xf numFmtId="0" fontId="33" fillId="2" borderId="4" xfId="0" applyFont="1" applyFill="1" applyBorder="1" applyAlignment="1" applyProtection="1">
      <alignment textRotation="90"/>
      <protection locked="0"/>
    </xf>
    <xf numFmtId="0" fontId="36" fillId="2" borderId="4" xfId="0" applyFont="1" applyFill="1" applyBorder="1" applyProtection="1">
      <protection locked="0"/>
    </xf>
    <xf numFmtId="0" fontId="33" fillId="0" borderId="10" xfId="1" applyFont="1" applyBorder="1" applyAlignment="1" applyProtection="1">
      <alignment horizontal="center" vertical="center" wrapText="1"/>
      <protection locked="0"/>
    </xf>
    <xf numFmtId="0" fontId="33" fillId="0" borderId="5" xfId="1" applyFont="1" applyBorder="1" applyAlignment="1" applyProtection="1">
      <alignment horizontal="justify" vertical="center" wrapText="1"/>
      <protection locked="0"/>
    </xf>
    <xf numFmtId="0" fontId="33" fillId="2" borderId="3" xfId="0" applyFont="1" applyFill="1" applyBorder="1" applyProtection="1">
      <protection locked="0"/>
    </xf>
    <xf numFmtId="0" fontId="33" fillId="2" borderId="3" xfId="0" applyFont="1" applyFill="1" applyBorder="1" applyAlignment="1" applyProtection="1">
      <alignment textRotation="90"/>
      <protection locked="0"/>
    </xf>
    <xf numFmtId="0" fontId="36" fillId="2" borderId="3" xfId="0" applyFont="1" applyFill="1" applyBorder="1" applyProtection="1">
      <protection locked="0"/>
    </xf>
    <xf numFmtId="0" fontId="33" fillId="2" borderId="3" xfId="0" applyFont="1" applyFill="1" applyBorder="1" applyAlignment="1" applyProtection="1">
      <alignment horizontal="center" vertical="center" textRotation="90" wrapText="1"/>
      <protection locked="0"/>
    </xf>
    <xf numFmtId="0" fontId="33" fillId="0" borderId="15" xfId="1" applyFont="1" applyBorder="1" applyAlignment="1" applyProtection="1">
      <alignment horizontal="center" vertical="center" wrapText="1"/>
      <protection locked="0"/>
    </xf>
    <xf numFmtId="0" fontId="33" fillId="2" borderId="14" xfId="0" applyFont="1" applyFill="1" applyBorder="1" applyAlignment="1" applyProtection="1">
      <alignment horizontal="justify" vertical="center" wrapText="1"/>
      <protection locked="0"/>
    </xf>
    <xf numFmtId="0" fontId="33" fillId="2" borderId="2" xfId="1" applyFont="1" applyFill="1" applyBorder="1" applyAlignment="1">
      <alignment horizontal="center" vertical="center" textRotation="90" wrapText="1"/>
    </xf>
    <xf numFmtId="0" fontId="33" fillId="0" borderId="3" xfId="1" applyFont="1" applyBorder="1" applyAlignment="1">
      <alignment horizontal="center" vertical="center" wrapText="1"/>
    </xf>
    <xf numFmtId="0" fontId="33" fillId="0" borderId="3" xfId="1" applyFont="1" applyBorder="1" applyAlignment="1" applyProtection="1">
      <alignment horizontal="center" vertical="center" wrapText="1"/>
      <protection locked="0"/>
    </xf>
    <xf numFmtId="0" fontId="33" fillId="0" borderId="3" xfId="1" applyFont="1" applyBorder="1" applyAlignment="1" applyProtection="1">
      <alignment horizontal="center" vertical="center"/>
      <protection locked="0"/>
    </xf>
    <xf numFmtId="0" fontId="33" fillId="0" borderId="3" xfId="1" applyFont="1" applyBorder="1" applyAlignment="1">
      <alignment horizontal="center" vertical="center" textRotation="90" wrapText="1"/>
    </xf>
    <xf numFmtId="0" fontId="36" fillId="0" borderId="3" xfId="1" applyFont="1" applyBorder="1" applyAlignment="1">
      <alignment horizontal="center" vertical="center" wrapText="1"/>
    </xf>
    <xf numFmtId="0" fontId="36" fillId="0" borderId="3" xfId="0" applyFont="1" applyBorder="1" applyAlignment="1">
      <alignment horizontal="center" vertical="center" textRotation="90" wrapText="1"/>
    </xf>
    <xf numFmtId="0" fontId="33" fillId="0" borderId="2" xfId="1" applyFont="1" applyBorder="1" applyAlignment="1" applyProtection="1">
      <alignment horizontal="center" vertical="center" wrapText="1"/>
      <protection locked="0"/>
    </xf>
    <xf numFmtId="0" fontId="33" fillId="2" borderId="2" xfId="0" applyFont="1" applyFill="1" applyBorder="1" applyAlignment="1" applyProtection="1">
      <alignment horizontal="center" vertical="center" wrapText="1"/>
      <protection locked="0"/>
    </xf>
    <xf numFmtId="0" fontId="33" fillId="0" borderId="2" xfId="1" applyFont="1" applyBorder="1" applyAlignment="1">
      <alignment horizontal="center" vertical="center" textRotation="90" wrapText="1"/>
    </xf>
    <xf numFmtId="0" fontId="33" fillId="2" borderId="2" xfId="0" applyFont="1" applyFill="1" applyBorder="1" applyAlignment="1" applyProtection="1">
      <alignment horizontal="center" vertical="center"/>
      <protection locked="0"/>
    </xf>
    <xf numFmtId="0" fontId="36" fillId="0" borderId="2" xfId="1" applyFont="1" applyBorder="1" applyAlignment="1">
      <alignment horizontal="center" vertical="center" wrapText="1"/>
    </xf>
    <xf numFmtId="0" fontId="33" fillId="0" borderId="1" xfId="0" applyFont="1" applyBorder="1" applyAlignment="1" applyProtection="1">
      <alignment horizontal="center" vertical="center"/>
      <protection locked="0"/>
    </xf>
    <xf numFmtId="0" fontId="33" fillId="0" borderId="2" xfId="1" applyFont="1" applyBorder="1" applyAlignment="1" applyProtection="1">
      <alignment horizontal="center" vertical="center" textRotation="90" wrapText="1"/>
      <protection locked="0"/>
    </xf>
    <xf numFmtId="0" fontId="33" fillId="2" borderId="1" xfId="1" applyFont="1" applyFill="1" applyBorder="1" applyAlignment="1" applyProtection="1">
      <alignment horizontal="center" vertical="center" textRotation="90" wrapText="1"/>
      <protection locked="0"/>
    </xf>
    <xf numFmtId="0" fontId="36" fillId="2" borderId="10" xfId="0" applyFont="1" applyFill="1" applyBorder="1" applyAlignment="1">
      <alignment horizontal="center" vertical="center" textRotation="90" wrapText="1"/>
    </xf>
    <xf numFmtId="0" fontId="33" fillId="2" borderId="1" xfId="0" applyFont="1" applyFill="1" applyBorder="1" applyAlignment="1">
      <alignment horizontal="center" vertical="center" textRotation="90" wrapText="1"/>
    </xf>
    <xf numFmtId="0" fontId="36" fillId="2" borderId="1" xfId="0" applyFont="1" applyFill="1" applyBorder="1" applyAlignment="1">
      <alignment horizontal="center" vertical="center" textRotation="90" wrapText="1"/>
    </xf>
    <xf numFmtId="0" fontId="33" fillId="6" borderId="4" xfId="1" applyFont="1" applyFill="1" applyBorder="1" applyAlignment="1" applyProtection="1">
      <alignment horizontal="justify" vertical="center" wrapText="1"/>
      <protection locked="0"/>
    </xf>
    <xf numFmtId="0" fontId="33" fillId="6" borderId="1" xfId="1" applyFont="1" applyFill="1" applyBorder="1" applyAlignment="1" applyProtection="1">
      <alignment horizontal="justify" vertical="center" wrapText="1"/>
      <protection locked="0"/>
    </xf>
    <xf numFmtId="0" fontId="33" fillId="6" borderId="1" xfId="0" applyFont="1" applyFill="1" applyBorder="1" applyAlignment="1" applyProtection="1">
      <alignment horizontal="justify" vertical="center" wrapText="1"/>
      <protection locked="0"/>
    </xf>
    <xf numFmtId="0" fontId="33" fillId="6" borderId="2" xfId="0" applyFont="1" applyFill="1" applyBorder="1" applyAlignment="1" applyProtection="1">
      <alignment horizontal="justify" vertical="center" wrapText="1"/>
      <protection locked="0"/>
    </xf>
    <xf numFmtId="0" fontId="33" fillId="6" borderId="4" xfId="0" applyFont="1" applyFill="1" applyBorder="1" applyAlignment="1" applyProtection="1">
      <alignment horizontal="justify" vertical="center" wrapText="1"/>
      <protection locked="0"/>
    </xf>
    <xf numFmtId="0" fontId="35" fillId="2" borderId="2" xfId="0" applyFont="1" applyFill="1" applyBorder="1" applyAlignment="1" applyProtection="1">
      <alignment vertical="center" wrapText="1"/>
      <protection locked="0"/>
    </xf>
    <xf numFmtId="0" fontId="36" fillId="7" borderId="13" xfId="0" applyFont="1" applyFill="1" applyBorder="1" applyAlignment="1" applyProtection="1">
      <alignment horizontal="centerContinuous" vertical="center" wrapText="1"/>
      <protection locked="0"/>
    </xf>
    <xf numFmtId="0" fontId="37" fillId="7" borderId="12" xfId="0" applyFont="1" applyFill="1" applyBorder="1" applyAlignment="1" applyProtection="1">
      <alignment horizontal="centerContinuous" vertical="center" wrapText="1"/>
      <protection locked="0"/>
    </xf>
    <xf numFmtId="0" fontId="37" fillId="7" borderId="0" xfId="0" applyFont="1" applyFill="1" applyAlignment="1" applyProtection="1">
      <alignment horizontal="centerContinuous" vertical="center" wrapText="1"/>
      <protection locked="0"/>
    </xf>
    <xf numFmtId="0" fontId="37" fillId="7" borderId="14" xfId="0" applyFont="1" applyFill="1" applyBorder="1" applyAlignment="1" applyProtection="1">
      <alignment horizontal="centerContinuous" vertical="center" wrapText="1"/>
      <protection locked="0"/>
    </xf>
    <xf numFmtId="0" fontId="36" fillId="7" borderId="12" xfId="0" applyFont="1" applyFill="1" applyBorder="1" applyAlignment="1" applyProtection="1">
      <alignment horizontal="centerContinuous" vertical="center" wrapText="1"/>
      <protection locked="0"/>
    </xf>
    <xf numFmtId="0" fontId="40" fillId="14" borderId="13" xfId="0" applyFont="1" applyFill="1" applyBorder="1" applyAlignment="1" applyProtection="1">
      <alignment horizontal="centerContinuous" vertical="center" wrapText="1"/>
      <protection locked="0"/>
    </xf>
    <xf numFmtId="0" fontId="40" fillId="14" borderId="12" xfId="0" applyFont="1" applyFill="1" applyBorder="1" applyAlignment="1" applyProtection="1">
      <alignment horizontal="centerContinuous" vertical="center"/>
      <protection locked="0"/>
    </xf>
    <xf numFmtId="0" fontId="41" fillId="14" borderId="11" xfId="0" applyFont="1" applyFill="1" applyBorder="1" applyAlignment="1" applyProtection="1">
      <alignment horizontal="centerContinuous" vertical="center"/>
      <protection locked="0"/>
    </xf>
    <xf numFmtId="0" fontId="41" fillId="14" borderId="3" xfId="0" applyFont="1" applyFill="1" applyBorder="1" applyAlignment="1" applyProtection="1">
      <alignment horizontal="centerContinuous" vertical="center"/>
      <protection locked="0"/>
    </xf>
    <xf numFmtId="0" fontId="36" fillId="21" borderId="13" xfId="0" applyFont="1" applyFill="1" applyBorder="1" applyAlignment="1" applyProtection="1">
      <alignment horizontal="centerContinuous" vertical="center"/>
      <protection locked="0"/>
    </xf>
    <xf numFmtId="0" fontId="36" fillId="21" borderId="11" xfId="0" applyFont="1" applyFill="1" applyBorder="1" applyAlignment="1" applyProtection="1">
      <alignment horizontal="centerContinuous" vertical="center"/>
      <protection locked="0"/>
    </xf>
    <xf numFmtId="0" fontId="36" fillId="22" borderId="13" xfId="0" applyFont="1" applyFill="1" applyBorder="1" applyAlignment="1" applyProtection="1">
      <alignment horizontal="centerContinuous" vertical="center" wrapText="1"/>
      <protection locked="0"/>
    </xf>
    <xf numFmtId="0" fontId="36" fillId="22" borderId="12" xfId="0" applyFont="1" applyFill="1" applyBorder="1" applyAlignment="1" applyProtection="1">
      <alignment horizontal="centerContinuous" vertical="center" wrapText="1"/>
      <protection locked="0"/>
    </xf>
    <xf numFmtId="0" fontId="36" fillId="22" borderId="11" xfId="0" applyFont="1" applyFill="1" applyBorder="1" applyAlignment="1" applyProtection="1">
      <alignment horizontal="centerContinuous" vertical="center" wrapText="1"/>
      <protection locked="0"/>
    </xf>
    <xf numFmtId="0" fontId="36" fillId="6" borderId="3" xfId="0" applyFont="1" applyFill="1" applyBorder="1" applyAlignment="1" applyProtection="1">
      <alignment horizontal="centerContinuous" vertical="center" wrapText="1"/>
      <protection locked="0"/>
    </xf>
    <xf numFmtId="0" fontId="37" fillId="6" borderId="3" xfId="0" applyFont="1" applyFill="1" applyBorder="1" applyAlignment="1" applyProtection="1">
      <alignment horizontal="centerContinuous" vertical="center" wrapText="1"/>
      <protection locked="0"/>
    </xf>
    <xf numFmtId="0" fontId="37" fillId="2" borderId="0" xfId="0" applyFont="1" applyFill="1" applyAlignment="1" applyProtection="1">
      <alignment horizontal="left" textRotation="90" wrapText="1"/>
      <protection locked="0"/>
    </xf>
    <xf numFmtId="0" fontId="33" fillId="2" borderId="4" xfId="0" applyFont="1" applyFill="1" applyBorder="1" applyAlignment="1" applyProtection="1">
      <alignment horizontal="left" vertical="center" textRotation="90" wrapText="1"/>
      <protection locked="0"/>
    </xf>
    <xf numFmtId="0" fontId="33" fillId="2" borderId="4" xfId="0" applyFont="1" applyFill="1" applyBorder="1" applyAlignment="1" applyProtection="1">
      <alignment horizontal="justify" vertical="center" textRotation="90" wrapText="1"/>
      <protection locked="0"/>
    </xf>
    <xf numFmtId="0" fontId="33" fillId="0" borderId="3" xfId="0" applyFont="1" applyBorder="1" applyAlignment="1" applyProtection="1">
      <alignment horizontal="justify" vertical="center" textRotation="90" wrapText="1"/>
      <protection locked="0"/>
    </xf>
    <xf numFmtId="0" fontId="33" fillId="2" borderId="1" xfId="0" applyFont="1" applyFill="1" applyBorder="1" applyAlignment="1" applyProtection="1">
      <alignment horizontal="left" vertical="center" textRotation="90" wrapText="1"/>
      <protection locked="0"/>
    </xf>
    <xf numFmtId="0" fontId="33" fillId="2" borderId="3" xfId="0" applyFont="1" applyFill="1" applyBorder="1" applyAlignment="1" applyProtection="1">
      <alignment horizontal="justify" vertical="center" textRotation="90" wrapText="1"/>
      <protection locked="0"/>
    </xf>
    <xf numFmtId="0" fontId="33" fillId="0" borderId="1" xfId="0" applyFont="1" applyBorder="1" applyAlignment="1" applyProtection="1">
      <alignment horizontal="justify" vertical="center" textRotation="90" wrapText="1"/>
      <protection locked="0"/>
    </xf>
    <xf numFmtId="0" fontId="40" fillId="6" borderId="4" xfId="0" applyFont="1" applyFill="1" applyBorder="1" applyAlignment="1" applyProtection="1">
      <alignment horizontal="center" vertical="center" textRotation="90" wrapText="1"/>
      <protection locked="0"/>
    </xf>
    <xf numFmtId="0" fontId="33" fillId="2" borderId="0" xfId="0" applyFont="1" applyFill="1" applyAlignment="1" applyProtection="1">
      <alignment horizontal="center" vertical="center" wrapText="1"/>
      <protection locked="0"/>
    </xf>
    <xf numFmtId="0" fontId="33" fillId="0" borderId="0" xfId="0" applyFont="1" applyAlignment="1" applyProtection="1">
      <alignment wrapText="1"/>
      <protection locked="0"/>
    </xf>
    <xf numFmtId="0" fontId="33" fillId="2" borderId="4" xfId="0" applyFont="1" applyFill="1" applyBorder="1" applyAlignment="1" applyProtection="1">
      <alignment vertical="center"/>
      <protection locked="0"/>
    </xf>
    <xf numFmtId="0" fontId="3" fillId="8" borderId="0" xfId="0" applyFont="1" applyFill="1" applyAlignment="1">
      <alignment horizontal="left" vertical="center" wrapText="1"/>
    </xf>
    <xf numFmtId="0" fontId="3" fillId="2" borderId="0" xfId="0" applyFont="1" applyFill="1" applyAlignment="1">
      <alignment horizontal="left" vertical="center" wrapText="1"/>
    </xf>
    <xf numFmtId="0" fontId="36" fillId="0" borderId="10" xfId="0" applyFont="1" applyBorder="1" applyAlignment="1">
      <alignment horizontal="center" vertical="center" textRotation="90" wrapText="1"/>
    </xf>
    <xf numFmtId="0" fontId="33" fillId="2" borderId="8" xfId="0" applyFont="1" applyFill="1" applyBorder="1" applyAlignment="1" applyProtection="1">
      <alignment horizontal="justify" vertical="center" wrapText="1"/>
      <protection locked="0"/>
    </xf>
    <xf numFmtId="0" fontId="33" fillId="0" borderId="4" xfId="0" applyFont="1" applyBorder="1" applyAlignment="1" applyProtection="1">
      <alignment horizontal="justify" vertical="center" textRotation="90" wrapText="1"/>
      <protection locked="0"/>
    </xf>
    <xf numFmtId="0" fontId="36" fillId="6" borderId="15" xfId="0" applyFont="1" applyFill="1" applyBorder="1" applyAlignment="1" applyProtection="1">
      <alignment horizontal="center" vertical="center" wrapText="1"/>
      <protection locked="0"/>
    </xf>
    <xf numFmtId="0" fontId="33" fillId="2" borderId="15" xfId="0" applyFont="1" applyFill="1" applyBorder="1" applyAlignment="1" applyProtection="1">
      <alignment horizontal="left" vertical="center" wrapText="1"/>
      <protection locked="0"/>
    </xf>
    <xf numFmtId="0" fontId="33" fillId="0" borderId="13" xfId="0" applyFont="1" applyBorder="1" applyAlignment="1">
      <alignment horizontal="left" vertical="center" textRotation="90" wrapText="1"/>
    </xf>
    <xf numFmtId="0" fontId="33" fillId="0" borderId="15" xfId="0" applyFont="1" applyBorder="1" applyAlignment="1">
      <alignment horizontal="left" vertical="center" textRotation="90" wrapText="1"/>
    </xf>
    <xf numFmtId="0" fontId="33" fillId="2" borderId="15" xfId="0" applyFont="1" applyFill="1" applyBorder="1" applyAlignment="1" applyProtection="1">
      <alignment horizontal="justify" vertical="center" wrapText="1"/>
      <protection locked="0"/>
    </xf>
    <xf numFmtId="0" fontId="33" fillId="0" borderId="13" xfId="0" applyFont="1" applyBorder="1" applyAlignment="1" applyProtection="1">
      <alignment horizontal="justify" vertical="center" wrapText="1"/>
      <protection locked="0"/>
    </xf>
    <xf numFmtId="0" fontId="33" fillId="2" borderId="10" xfId="0" applyFont="1" applyFill="1" applyBorder="1" applyAlignment="1" applyProtection="1">
      <alignment horizontal="left" vertical="center" wrapText="1"/>
      <protection locked="0"/>
    </xf>
    <xf numFmtId="0" fontId="33" fillId="2" borderId="13" xfId="0" applyFont="1" applyFill="1" applyBorder="1" applyAlignment="1" applyProtection="1">
      <alignment horizontal="justify" vertical="center" wrapText="1"/>
      <protection locked="0"/>
    </xf>
    <xf numFmtId="0" fontId="33" fillId="0" borderId="10" xfId="0" applyFont="1" applyBorder="1" applyAlignment="1" applyProtection="1">
      <alignment horizontal="justify" vertical="center" wrapText="1"/>
      <protection locked="0"/>
    </xf>
    <xf numFmtId="0" fontId="33" fillId="0" borderId="15" xfId="0" applyFont="1" applyBorder="1" applyAlignment="1" applyProtection="1">
      <alignment horizontal="justify" vertical="center" wrapText="1"/>
      <protection locked="0"/>
    </xf>
    <xf numFmtId="0" fontId="35" fillId="2" borderId="6" xfId="0" applyFont="1" applyFill="1" applyBorder="1" applyAlignment="1" applyProtection="1">
      <alignment vertical="center" wrapText="1"/>
      <protection locked="0"/>
    </xf>
    <xf numFmtId="0" fontId="40" fillId="6" borderId="14" xfId="0" applyFont="1" applyFill="1" applyBorder="1" applyAlignment="1" applyProtection="1">
      <alignment horizontal="center" vertical="center" wrapText="1"/>
      <protection locked="0"/>
    </xf>
    <xf numFmtId="0" fontId="40" fillId="6" borderId="2" xfId="0" applyFont="1" applyFill="1" applyBorder="1" applyAlignment="1" applyProtection="1">
      <alignment horizontal="center" vertical="center" wrapText="1"/>
      <protection locked="0"/>
    </xf>
    <xf numFmtId="0" fontId="34" fillId="2" borderId="2" xfId="0" applyFont="1" applyFill="1" applyBorder="1" applyProtection="1">
      <protection locked="0"/>
    </xf>
    <xf numFmtId="0" fontId="33" fillId="0" borderId="2" xfId="0" applyFont="1" applyBorder="1" applyProtection="1">
      <protection locked="0"/>
    </xf>
    <xf numFmtId="0" fontId="33" fillId="2" borderId="2" xfId="0" applyFont="1" applyFill="1" applyBorder="1" applyProtection="1">
      <protection locked="0"/>
    </xf>
    <xf numFmtId="0" fontId="34" fillId="0" borderId="2" xfId="0" applyFont="1" applyBorder="1" applyProtection="1">
      <protection locked="0"/>
    </xf>
    <xf numFmtId="0" fontId="33" fillId="0" borderId="3" xfId="0" applyFont="1" applyBorder="1" applyAlignment="1" applyProtection="1">
      <alignment horizontal="justify" vertical="center" wrapText="1"/>
      <protection locked="0"/>
    </xf>
    <xf numFmtId="0" fontId="1" fillId="2" borderId="2" xfId="0" applyFont="1" applyFill="1" applyBorder="1" applyAlignment="1" applyProtection="1">
      <alignment horizontal="left" vertical="center" wrapText="1"/>
      <protection locked="0"/>
    </xf>
    <xf numFmtId="0" fontId="1" fillId="2" borderId="2" xfId="0" applyFont="1" applyFill="1" applyBorder="1" applyAlignment="1" applyProtection="1">
      <alignment horizontal="center" vertical="center" wrapText="1"/>
      <protection locked="0"/>
    </xf>
    <xf numFmtId="0" fontId="3" fillId="2" borderId="2" xfId="0" applyFont="1" applyFill="1" applyBorder="1" applyAlignment="1" applyProtection="1">
      <alignment horizontal="left" vertical="center" wrapText="1"/>
      <protection locked="0"/>
    </xf>
    <xf numFmtId="0" fontId="3" fillId="2" borderId="2" xfId="0" applyFont="1" applyFill="1" applyBorder="1" applyAlignment="1" applyProtection="1">
      <alignment horizontal="center" vertical="center" wrapText="1"/>
      <protection locked="0"/>
    </xf>
    <xf numFmtId="0" fontId="1" fillId="2" borderId="1" xfId="0" applyFont="1" applyFill="1" applyBorder="1" applyAlignment="1" applyProtection="1">
      <alignment horizontal="left" vertical="center" wrapText="1"/>
      <protection locked="0"/>
    </xf>
    <xf numFmtId="0" fontId="1" fillId="2" borderId="1" xfId="0" applyFont="1" applyFill="1" applyBorder="1" applyAlignment="1" applyProtection="1">
      <alignment horizontal="center" vertical="center" wrapText="1"/>
      <protection locked="0"/>
    </xf>
    <xf numFmtId="0" fontId="35" fillId="2" borderId="3" xfId="0" applyFont="1" applyFill="1" applyBorder="1" applyAlignment="1" applyProtection="1">
      <alignment vertical="center" wrapText="1"/>
      <protection locked="0"/>
    </xf>
    <xf numFmtId="0" fontId="35" fillId="2" borderId="3" xfId="0" applyFont="1" applyFill="1" applyBorder="1" applyAlignment="1" applyProtection="1">
      <alignment vertical="center" textRotation="90" wrapText="1"/>
      <protection locked="0"/>
    </xf>
    <xf numFmtId="0" fontId="35" fillId="2" borderId="13" xfId="0" applyFont="1" applyFill="1" applyBorder="1" applyAlignment="1" applyProtection="1">
      <alignment vertical="center" wrapText="1"/>
      <protection locked="0"/>
    </xf>
    <xf numFmtId="0" fontId="35" fillId="2" borderId="0" xfId="0" applyFont="1" applyFill="1" applyAlignment="1" applyProtection="1">
      <alignment vertical="center" wrapText="1"/>
      <protection locked="0"/>
    </xf>
    <xf numFmtId="0" fontId="35" fillId="2" borderId="12" xfId="0" applyFont="1" applyFill="1" applyBorder="1" applyAlignment="1" applyProtection="1">
      <alignment vertical="center" wrapText="1"/>
      <protection locked="0"/>
    </xf>
    <xf numFmtId="0" fontId="46" fillId="0" borderId="16" xfId="0" applyFont="1" applyBorder="1"/>
    <xf numFmtId="0" fontId="46" fillId="0" borderId="17" xfId="0" applyFont="1" applyBorder="1"/>
    <xf numFmtId="0" fontId="42" fillId="2" borderId="2" xfId="0" applyFont="1" applyFill="1" applyBorder="1" applyAlignment="1" applyProtection="1">
      <alignment horizontal="center" vertical="center" wrapText="1"/>
      <protection locked="0"/>
    </xf>
    <xf numFmtId="0" fontId="42" fillId="2" borderId="0" xfId="0" applyFont="1" applyFill="1" applyAlignment="1" applyProtection="1">
      <alignment horizontal="center" vertical="center" wrapText="1"/>
      <protection locked="0"/>
    </xf>
    <xf numFmtId="0" fontId="39" fillId="11" borderId="7" xfId="0" applyFont="1" applyFill="1" applyBorder="1" applyAlignment="1">
      <alignment horizontal="right" vertical="center" wrapText="1"/>
    </xf>
    <xf numFmtId="0" fontId="39" fillId="3" borderId="7" xfId="0" applyFont="1" applyFill="1" applyBorder="1" applyAlignment="1">
      <alignment horizontal="right" vertical="center" wrapText="1"/>
    </xf>
    <xf numFmtId="0" fontId="33" fillId="0" borderId="4" xfId="0" applyFont="1" applyBorder="1" applyAlignment="1" applyProtection="1">
      <alignment horizontal="justify" vertical="center" wrapText="1"/>
      <protection locked="0"/>
    </xf>
    <xf numFmtId="0" fontId="33" fillId="2" borderId="0" xfId="0" applyFont="1" applyFill="1" applyAlignment="1" applyProtection="1">
      <alignment vertical="top"/>
      <protection locked="0"/>
    </xf>
    <xf numFmtId="0" fontId="33" fillId="2" borderId="0" xfId="0" applyFont="1" applyFill="1" applyAlignment="1" applyProtection="1">
      <alignment vertical="top" wrapText="1"/>
      <protection locked="0"/>
    </xf>
    <xf numFmtId="0" fontId="39" fillId="14" borderId="7" xfId="0" applyFont="1" applyFill="1" applyBorder="1" applyAlignment="1">
      <alignment horizontal="right" vertical="center" wrapText="1"/>
    </xf>
    <xf numFmtId="0" fontId="36" fillId="2" borderId="4" xfId="0" applyFont="1" applyFill="1" applyBorder="1" applyAlignment="1" applyProtection="1">
      <alignment textRotation="90" wrapText="1"/>
      <protection locked="0"/>
    </xf>
    <xf numFmtId="0" fontId="36" fillId="2" borderId="4" xfId="0" applyFont="1" applyFill="1" applyBorder="1" applyAlignment="1" applyProtection="1">
      <alignment textRotation="90"/>
      <protection locked="0"/>
    </xf>
    <xf numFmtId="0" fontId="39" fillId="34" borderId="7" xfId="0" applyFont="1" applyFill="1" applyBorder="1" applyAlignment="1">
      <alignment horizontal="right" vertical="center" wrapText="1"/>
    </xf>
    <xf numFmtId="0" fontId="42" fillId="0" borderId="2" xfId="0" applyFont="1" applyBorder="1" applyAlignment="1" applyProtection="1">
      <alignment horizontal="center" vertical="center" wrapText="1"/>
      <protection locked="0"/>
    </xf>
    <xf numFmtId="0" fontId="42" fillId="0" borderId="0" xfId="0" applyFont="1" applyAlignment="1" applyProtection="1">
      <alignment horizontal="center" vertical="center" wrapText="1"/>
      <protection locked="0"/>
    </xf>
    <xf numFmtId="0" fontId="39" fillId="34" borderId="9" xfId="0" applyFont="1" applyFill="1" applyBorder="1" applyAlignment="1">
      <alignment horizontal="right" vertical="center" wrapText="1"/>
    </xf>
    <xf numFmtId="0" fontId="33" fillId="0" borderId="13" xfId="1" applyFont="1" applyBorder="1" applyAlignment="1" applyProtection="1">
      <alignment horizontal="center" vertical="center" wrapText="1"/>
      <protection locked="0"/>
    </xf>
    <xf numFmtId="0" fontId="33" fillId="0" borderId="11" xfId="1" applyFont="1" applyBorder="1" applyAlignment="1" applyProtection="1">
      <alignment horizontal="justify" vertical="center" wrapText="1"/>
      <protection locked="0"/>
    </xf>
    <xf numFmtId="0" fontId="33" fillId="2" borderId="3" xfId="1" applyFont="1" applyFill="1" applyBorder="1" applyAlignment="1" applyProtection="1">
      <alignment horizontal="justify" vertical="center" wrapText="1"/>
      <protection locked="0"/>
    </xf>
    <xf numFmtId="0" fontId="33" fillId="0" borderId="3" xfId="1" applyFont="1" applyBorder="1" applyAlignment="1" applyProtection="1">
      <alignment horizontal="justify" vertical="center" wrapText="1"/>
      <protection locked="0"/>
    </xf>
    <xf numFmtId="0" fontId="36" fillId="2" borderId="3" xfId="0" applyFont="1" applyFill="1" applyBorder="1" applyAlignment="1" applyProtection="1">
      <alignment textRotation="90" wrapText="1"/>
      <protection locked="0"/>
    </xf>
    <xf numFmtId="0" fontId="36" fillId="2" borderId="4" xfId="0" applyFont="1" applyFill="1" applyBorder="1" applyAlignment="1" applyProtection="1">
      <alignment horizontal="left" textRotation="90"/>
      <protection locked="0"/>
    </xf>
    <xf numFmtId="0" fontId="36" fillId="2" borderId="4" xfId="0" applyFont="1" applyFill="1" applyBorder="1" applyAlignment="1" applyProtection="1">
      <alignment horizontal="left" textRotation="90" wrapText="1"/>
      <protection locked="0"/>
    </xf>
    <xf numFmtId="0" fontId="36" fillId="2" borderId="15" xfId="0" applyFont="1" applyFill="1" applyBorder="1" applyAlignment="1" applyProtection="1">
      <alignment horizontal="left" textRotation="90"/>
      <protection locked="0"/>
    </xf>
    <xf numFmtId="0" fontId="33" fillId="0" borderId="3" xfId="0" applyFont="1" applyBorder="1" applyAlignment="1" applyProtection="1">
      <alignment horizontal="center" vertical="center" wrapText="1"/>
      <protection locked="0"/>
    </xf>
    <xf numFmtId="0" fontId="33" fillId="2" borderId="3" xfId="0" applyFont="1" applyFill="1" applyBorder="1" applyAlignment="1" applyProtection="1">
      <alignment horizontal="center" vertical="center" wrapText="1"/>
      <protection locked="0"/>
    </xf>
    <xf numFmtId="0" fontId="33" fillId="2" borderId="3" xfId="1" applyFont="1" applyFill="1" applyBorder="1" applyAlignment="1">
      <alignment horizontal="center" vertical="center" textRotation="90" wrapText="1"/>
    </xf>
    <xf numFmtId="0" fontId="33" fillId="2" borderId="4" xfId="0" applyFont="1" applyFill="1" applyBorder="1" applyAlignment="1" applyProtection="1">
      <alignment horizontal="center" vertical="center" wrapText="1"/>
      <protection locked="0"/>
    </xf>
    <xf numFmtId="0" fontId="33" fillId="2" borderId="3" xfId="0" applyFont="1" applyFill="1" applyBorder="1" applyAlignment="1" applyProtection="1">
      <alignment horizontal="left" vertical="center" wrapText="1"/>
      <protection locked="0"/>
    </xf>
    <xf numFmtId="0" fontId="36" fillId="2" borderId="0" xfId="0" applyFont="1" applyFill="1" applyAlignment="1" applyProtection="1">
      <alignment textRotation="90" wrapText="1"/>
      <protection locked="0"/>
    </xf>
    <xf numFmtId="0" fontId="36" fillId="2" borderId="0" xfId="0" applyFont="1" applyFill="1" applyAlignment="1" applyProtection="1">
      <alignment textRotation="90"/>
      <protection locked="0"/>
    </xf>
    <xf numFmtId="0" fontId="36" fillId="2" borderId="0" xfId="0" applyFont="1" applyFill="1" applyAlignment="1" applyProtection="1">
      <alignment horizontal="left" textRotation="90"/>
      <protection locked="0"/>
    </xf>
    <xf numFmtId="0" fontId="36" fillId="2" borderId="0" xfId="0" applyFont="1" applyFill="1" applyAlignment="1" applyProtection="1">
      <alignment horizontal="left" textRotation="90" wrapText="1"/>
      <protection locked="0"/>
    </xf>
    <xf numFmtId="0" fontId="42" fillId="0" borderId="4" xfId="1" applyFont="1" applyBorder="1" applyAlignment="1">
      <alignment horizontal="center" vertical="center" wrapText="1"/>
    </xf>
    <xf numFmtId="0" fontId="47" fillId="0" borderId="1" xfId="0" applyFont="1" applyBorder="1" applyAlignment="1">
      <alignment horizontal="center" vertical="center"/>
    </xf>
    <xf numFmtId="0" fontId="48" fillId="0" borderId="1" xfId="1" applyFont="1" applyBorder="1" applyAlignment="1">
      <alignment horizontal="center" vertical="center" textRotation="90" wrapText="1"/>
    </xf>
    <xf numFmtId="0" fontId="48" fillId="2" borderId="1" xfId="0" applyFont="1" applyFill="1" applyBorder="1" applyAlignment="1" applyProtection="1">
      <alignment horizontal="center" vertical="center"/>
      <protection locked="0"/>
    </xf>
    <xf numFmtId="0" fontId="49" fillId="0" borderId="1" xfId="1" applyFont="1" applyBorder="1" applyAlignment="1">
      <alignment horizontal="center" vertical="center" wrapText="1"/>
    </xf>
    <xf numFmtId="0" fontId="49" fillId="0" borderId="1" xfId="0" applyFont="1" applyBorder="1" applyAlignment="1">
      <alignment horizontal="center" vertical="center" textRotation="90" wrapText="1"/>
    </xf>
    <xf numFmtId="0" fontId="48" fillId="0" borderId="1" xfId="0" applyFont="1" applyBorder="1" applyAlignment="1">
      <alignment horizontal="center" vertical="center" textRotation="90" wrapText="1"/>
    </xf>
    <xf numFmtId="0" fontId="48" fillId="0" borderId="1" xfId="1" applyFont="1" applyBorder="1" applyAlignment="1">
      <alignment horizontal="center" vertical="center" wrapText="1"/>
    </xf>
    <xf numFmtId="0" fontId="48" fillId="0" borderId="1" xfId="1" applyFont="1" applyBorder="1" applyAlignment="1" applyProtection="1">
      <alignment horizontal="center" vertical="center" wrapText="1"/>
      <protection locked="0"/>
    </xf>
    <xf numFmtId="0" fontId="48" fillId="2" borderId="1" xfId="1" applyFont="1" applyFill="1" applyBorder="1" applyAlignment="1">
      <alignment horizontal="center" vertical="center" textRotation="90" wrapText="1"/>
    </xf>
    <xf numFmtId="0" fontId="48" fillId="0" borderId="4" xfId="1" applyFont="1" applyBorder="1" applyAlignment="1">
      <alignment horizontal="center" vertical="center" wrapText="1"/>
    </xf>
    <xf numFmtId="0" fontId="48" fillId="0" borderId="4" xfId="1" applyFont="1" applyBorder="1" applyAlignment="1" applyProtection="1">
      <alignment horizontal="center" vertical="center"/>
      <protection locked="0"/>
    </xf>
    <xf numFmtId="0" fontId="48" fillId="2" borderId="4" xfId="0" applyFont="1" applyFill="1" applyBorder="1" applyAlignment="1" applyProtection="1">
      <alignment horizontal="justify" vertical="center" wrapText="1"/>
      <protection locked="0"/>
    </xf>
    <xf numFmtId="0" fontId="48" fillId="2" borderId="4" xfId="0" applyFont="1" applyFill="1" applyBorder="1" applyAlignment="1" applyProtection="1">
      <alignment horizontal="left" vertical="center" wrapText="1"/>
      <protection locked="0"/>
    </xf>
    <xf numFmtId="0" fontId="48" fillId="2" borderId="15" xfId="0" applyFont="1" applyFill="1" applyBorder="1" applyAlignment="1" applyProtection="1">
      <alignment horizontal="left" vertical="center" wrapText="1"/>
      <protection locked="0"/>
    </xf>
    <xf numFmtId="0" fontId="48" fillId="0" borderId="4" xfId="0" applyFont="1" applyBorder="1" applyAlignment="1">
      <alignment horizontal="center" vertical="center" textRotation="90" wrapText="1"/>
    </xf>
    <xf numFmtId="0" fontId="34" fillId="0" borderId="1" xfId="0" applyFont="1" applyBorder="1" applyAlignment="1">
      <alignment horizontal="center" vertical="center" textRotation="90" wrapText="1"/>
    </xf>
    <xf numFmtId="0" fontId="3" fillId="2" borderId="2" xfId="0" applyFont="1" applyFill="1" applyBorder="1" applyAlignment="1">
      <alignment horizontal="left" vertical="center" wrapText="1"/>
    </xf>
    <xf numFmtId="0" fontId="50" fillId="0" borderId="0" xfId="0" applyFont="1" applyAlignment="1">
      <alignment horizontal="left" vertical="center" wrapText="1"/>
    </xf>
    <xf numFmtId="0" fontId="33" fillId="2" borderId="3" xfId="0" applyFont="1" applyFill="1" applyBorder="1" applyAlignment="1" applyProtection="1">
      <alignment horizontal="center" vertical="center"/>
      <protection locked="0"/>
    </xf>
    <xf numFmtId="0" fontId="51" fillId="0" borderId="1" xfId="1" applyFont="1" applyBorder="1" applyAlignment="1" applyProtection="1">
      <alignment horizontal="center" vertical="center" wrapText="1"/>
      <protection locked="0"/>
    </xf>
    <xf numFmtId="0" fontId="51" fillId="2" borderId="1" xfId="0" applyFont="1" applyFill="1" applyBorder="1" applyAlignment="1" applyProtection="1">
      <alignment horizontal="center" vertical="center" wrapText="1"/>
      <protection locked="0"/>
    </xf>
    <xf numFmtId="0" fontId="51" fillId="2" borderId="1" xfId="0" applyFont="1" applyFill="1" applyBorder="1" applyAlignment="1" applyProtection="1">
      <alignment horizontal="justify" vertical="center" wrapText="1"/>
      <protection locked="0"/>
    </xf>
    <xf numFmtId="0" fontId="33" fillId="2" borderId="4" xfId="1" applyFont="1" applyFill="1" applyBorder="1" applyAlignment="1" applyProtection="1">
      <alignment horizontal="center" vertical="center" wrapText="1"/>
      <protection locked="0"/>
    </xf>
    <xf numFmtId="0" fontId="3" fillId="2" borderId="15" xfId="0" applyFont="1" applyFill="1" applyBorder="1" applyAlignment="1">
      <alignment horizontal="left" vertical="center" wrapText="1"/>
    </xf>
    <xf numFmtId="0" fontId="1" fillId="8" borderId="2" xfId="0" applyFont="1" applyFill="1" applyBorder="1" applyAlignment="1" applyProtection="1">
      <alignment horizontal="left" vertical="center" wrapText="1"/>
      <protection locked="0"/>
    </xf>
    <xf numFmtId="0" fontId="37" fillId="0" borderId="2" xfId="0" applyFont="1" applyBorder="1" applyAlignment="1" applyProtection="1">
      <alignment horizontal="center" vertical="center" wrapText="1"/>
      <protection locked="0"/>
    </xf>
    <xf numFmtId="0" fontId="34" fillId="2" borderId="2" xfId="0" applyFont="1" applyFill="1" applyBorder="1" applyAlignment="1" applyProtection="1">
      <alignment horizontal="center" vertical="center" wrapText="1"/>
      <protection locked="0"/>
    </xf>
    <xf numFmtId="0" fontId="1" fillId="2" borderId="66" xfId="0" applyFont="1" applyFill="1" applyBorder="1" applyAlignment="1" applyProtection="1">
      <alignment horizontal="center" vertical="center" wrapText="1"/>
      <protection locked="0"/>
    </xf>
    <xf numFmtId="0" fontId="1" fillId="2" borderId="67" xfId="0" applyFont="1" applyFill="1" applyBorder="1" applyAlignment="1" applyProtection="1">
      <alignment horizontal="center" vertical="center" wrapText="1"/>
      <protection locked="0"/>
    </xf>
    <xf numFmtId="0" fontId="1" fillId="2" borderId="68" xfId="0" applyFont="1" applyFill="1" applyBorder="1" applyAlignment="1" applyProtection="1">
      <alignment horizontal="center" vertical="center" wrapText="1"/>
      <protection locked="0"/>
    </xf>
    <xf numFmtId="0" fontId="35" fillId="2" borderId="61" xfId="0" applyFont="1" applyFill="1" applyBorder="1" applyAlignment="1" applyProtection="1">
      <alignment horizontal="center" vertical="center" wrapText="1"/>
      <protection locked="0"/>
    </xf>
    <xf numFmtId="0" fontId="35" fillId="2" borderId="0" xfId="0" applyFont="1" applyFill="1" applyAlignment="1" applyProtection="1">
      <alignment horizontal="center" vertical="center" wrapText="1"/>
      <protection locked="0"/>
    </xf>
    <xf numFmtId="0" fontId="35" fillId="2" borderId="14" xfId="0" applyFont="1" applyFill="1" applyBorder="1" applyAlignment="1" applyProtection="1">
      <alignment horizontal="center" vertical="center" wrapText="1"/>
      <protection locked="0"/>
    </xf>
    <xf numFmtId="0" fontId="35" fillId="2" borderId="62" xfId="0" applyFont="1" applyFill="1" applyBorder="1" applyAlignment="1" applyProtection="1">
      <alignment horizontal="center" vertical="center" wrapText="1"/>
      <protection locked="0"/>
    </xf>
    <xf numFmtId="0" fontId="35" fillId="2" borderId="63" xfId="0" applyFont="1" applyFill="1" applyBorder="1" applyAlignment="1" applyProtection="1">
      <alignment horizontal="center" vertical="center" wrapText="1"/>
      <protection locked="0"/>
    </xf>
    <xf numFmtId="0" fontId="35" fillId="2" borderId="64" xfId="0" applyFont="1" applyFill="1" applyBorder="1" applyAlignment="1" applyProtection="1">
      <alignment horizontal="center" vertical="center" wrapText="1"/>
      <protection locked="0"/>
    </xf>
    <xf numFmtId="0" fontId="1" fillId="2" borderId="15" xfId="0" applyFont="1" applyFill="1" applyBorder="1" applyAlignment="1" applyProtection="1">
      <alignment horizontal="center" vertical="center" wrapText="1"/>
      <protection locked="0"/>
    </xf>
    <xf numFmtId="0" fontId="1" fillId="2" borderId="0" xfId="0" applyFont="1" applyFill="1" applyAlignment="1" applyProtection="1">
      <alignment horizontal="center" vertical="center" wrapText="1"/>
      <protection locked="0"/>
    </xf>
    <xf numFmtId="0" fontId="1" fillId="2" borderId="14" xfId="0" applyFont="1" applyFill="1" applyBorder="1" applyAlignment="1" applyProtection="1">
      <alignment horizontal="center" vertical="center" wrapText="1"/>
      <protection locked="0"/>
    </xf>
    <xf numFmtId="0" fontId="1" fillId="2" borderId="65" xfId="0" applyFont="1" applyFill="1" applyBorder="1" applyAlignment="1" applyProtection="1">
      <alignment horizontal="center" vertical="center" wrapText="1"/>
      <protection locked="0"/>
    </xf>
    <xf numFmtId="0" fontId="1" fillId="2" borderId="63" xfId="0" applyFont="1" applyFill="1" applyBorder="1" applyAlignment="1" applyProtection="1">
      <alignment horizontal="center" vertical="center" wrapText="1"/>
      <protection locked="0"/>
    </xf>
    <xf numFmtId="0" fontId="1" fillId="2" borderId="64" xfId="0" applyFont="1" applyFill="1" applyBorder="1" applyAlignment="1" applyProtection="1">
      <alignment horizontal="center" vertical="center" wrapText="1"/>
      <protection locked="0"/>
    </xf>
    <xf numFmtId="0" fontId="20" fillId="0" borderId="2" xfId="0" applyFont="1" applyBorder="1" applyAlignment="1">
      <alignment vertical="center" wrapText="1"/>
    </xf>
    <xf numFmtId="0" fontId="3" fillId="0" borderId="2" xfId="0" applyFont="1" applyBorder="1" applyAlignment="1">
      <alignment vertical="center" wrapText="1"/>
    </xf>
    <xf numFmtId="0" fontId="1" fillId="0" borderId="2" xfId="0" applyFont="1" applyBorder="1" applyAlignment="1">
      <alignment horizontal="center" vertical="center" wrapText="1"/>
    </xf>
    <xf numFmtId="0" fontId="3" fillId="5" borderId="2" xfId="0" applyFont="1" applyFill="1" applyBorder="1" applyAlignment="1">
      <alignment vertical="center" wrapText="1"/>
    </xf>
    <xf numFmtId="0" fontId="3" fillId="25" borderId="2" xfId="0" applyFont="1" applyFill="1" applyBorder="1" applyAlignment="1">
      <alignment vertical="center" wrapText="1"/>
    </xf>
    <xf numFmtId="0" fontId="3" fillId="11" borderId="2" xfId="0" applyFont="1" applyFill="1" applyBorder="1" applyAlignment="1">
      <alignment vertical="center" wrapText="1"/>
    </xf>
    <xf numFmtId="0" fontId="3" fillId="20" borderId="2" xfId="0" applyFont="1" applyFill="1" applyBorder="1" applyAlignment="1">
      <alignment vertical="center" wrapText="1"/>
    </xf>
    <xf numFmtId="0" fontId="2" fillId="11" borderId="7" xfId="0" applyFont="1" applyFill="1" applyBorder="1" applyAlignment="1">
      <alignment vertical="center" wrapText="1"/>
    </xf>
    <xf numFmtId="0" fontId="2" fillId="11" borderId="6" xfId="0" applyFont="1" applyFill="1" applyBorder="1" applyAlignment="1">
      <alignment vertical="center" wrapText="1"/>
    </xf>
    <xf numFmtId="0" fontId="3" fillId="24"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4" borderId="2" xfId="0" applyFont="1" applyFill="1" applyBorder="1" applyAlignment="1">
      <alignment horizontal="center" vertical="center" wrapText="1"/>
    </xf>
    <xf numFmtId="0" fontId="3" fillId="24" borderId="2" xfId="0" applyFont="1" applyFill="1" applyBorder="1" applyAlignment="1">
      <alignment vertical="center" wrapText="1"/>
    </xf>
    <xf numFmtId="0" fontId="3" fillId="23" borderId="2" xfId="0" applyFont="1" applyFill="1" applyBorder="1" applyAlignment="1">
      <alignment vertical="center" wrapText="1"/>
    </xf>
    <xf numFmtId="0" fontId="24" fillId="0" borderId="2" xfId="0" applyFont="1" applyBorder="1" applyAlignment="1">
      <alignment vertical="center" wrapText="1"/>
    </xf>
    <xf numFmtId="0" fontId="3" fillId="8" borderId="2" xfId="0" applyFont="1" applyFill="1" applyBorder="1" applyAlignment="1">
      <alignment vertical="center" wrapText="1"/>
    </xf>
    <xf numFmtId="0" fontId="4" fillId="36" borderId="3" xfId="0" applyFont="1" applyFill="1" applyBorder="1" applyAlignment="1">
      <alignment horizontal="center" vertical="center" wrapText="1"/>
    </xf>
    <xf numFmtId="0" fontId="0" fillId="0" borderId="3" xfId="0" applyBorder="1" applyAlignment="1">
      <alignment horizontal="center" vertical="center" wrapText="1"/>
    </xf>
    <xf numFmtId="0" fontId="1" fillId="0" borderId="70" xfId="0" applyFont="1" applyBorder="1" applyAlignment="1">
      <alignment horizontal="center" vertical="center" wrapText="1"/>
    </xf>
    <xf numFmtId="0" fontId="1" fillId="0" borderId="69" xfId="0" applyFont="1" applyBorder="1" applyAlignment="1">
      <alignment horizontal="center" vertical="center" wrapText="1"/>
    </xf>
    <xf numFmtId="0" fontId="1" fillId="0" borderId="71" xfId="0" applyFont="1" applyBorder="1" applyAlignment="1">
      <alignment horizontal="center" vertical="center" wrapText="1"/>
    </xf>
    <xf numFmtId="0" fontId="1" fillId="0" borderId="61" xfId="0" applyFont="1" applyBorder="1" applyAlignment="1">
      <alignment horizontal="center" vertical="center" wrapText="1"/>
    </xf>
    <xf numFmtId="0" fontId="1" fillId="0" borderId="0" xfId="0" applyFont="1" applyAlignment="1">
      <alignment horizontal="center" vertical="center" wrapText="1"/>
    </xf>
    <xf numFmtId="0" fontId="1" fillId="0" borderId="62"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72" xfId="0" applyFont="1" applyBorder="1" applyAlignment="1">
      <alignment horizontal="left" vertical="center" wrapText="1"/>
    </xf>
    <xf numFmtId="0" fontId="1" fillId="0" borderId="73" xfId="0" applyFont="1" applyBorder="1" applyAlignment="1">
      <alignment horizontal="left" vertical="center" wrapText="1"/>
    </xf>
    <xf numFmtId="0" fontId="1" fillId="0" borderId="74" xfId="0" applyFont="1" applyBorder="1" applyAlignment="1">
      <alignment horizontal="left" vertical="center" wrapText="1"/>
    </xf>
    <xf numFmtId="0" fontId="1" fillId="0" borderId="75" xfId="0" applyFont="1" applyBorder="1" applyAlignment="1">
      <alignment horizontal="left" vertical="center" wrapText="1"/>
    </xf>
    <xf numFmtId="0" fontId="1" fillId="0" borderId="76" xfId="0" applyFont="1" applyBorder="1" applyAlignment="1">
      <alignment horizontal="left" vertical="center" wrapText="1"/>
    </xf>
    <xf numFmtId="0" fontId="1" fillId="0" borderId="77" xfId="0" applyFont="1" applyBorder="1" applyAlignment="1">
      <alignment horizontal="left" vertical="center" wrapText="1"/>
    </xf>
    <xf numFmtId="0" fontId="4" fillId="35" borderId="37" xfId="0" applyFont="1" applyFill="1" applyBorder="1" applyAlignment="1">
      <alignment horizontal="center" vertical="center"/>
    </xf>
    <xf numFmtId="0" fontId="4" fillId="35" borderId="38" xfId="0" applyFont="1" applyFill="1" applyBorder="1" applyAlignment="1">
      <alignment horizontal="center" vertical="center"/>
    </xf>
    <xf numFmtId="0" fontId="4" fillId="35" borderId="39" xfId="0" applyFont="1" applyFill="1" applyBorder="1" applyAlignment="1">
      <alignment horizontal="center" vertical="center"/>
    </xf>
    <xf numFmtId="0" fontId="2" fillId="3" borderId="47" xfId="0" applyFont="1" applyFill="1" applyBorder="1" applyAlignment="1">
      <alignment horizontal="center" vertical="center"/>
    </xf>
    <xf numFmtId="0" fontId="2" fillId="3" borderId="48" xfId="0" applyFont="1" applyFill="1" applyBorder="1" applyAlignment="1">
      <alignment horizontal="center" vertical="center"/>
    </xf>
    <xf numFmtId="0" fontId="2" fillId="3" borderId="49" xfId="0" applyFont="1" applyFill="1" applyBorder="1" applyAlignment="1">
      <alignment horizontal="center" vertical="center"/>
    </xf>
    <xf numFmtId="0" fontId="32" fillId="0" borderId="2" xfId="0" applyFont="1" applyBorder="1" applyAlignment="1">
      <alignment horizontal="left" vertical="center"/>
    </xf>
    <xf numFmtId="0" fontId="32" fillId="0" borderId="43" xfId="0" applyFont="1" applyBorder="1" applyAlignment="1">
      <alignment horizontal="left" vertical="center"/>
    </xf>
    <xf numFmtId="0" fontId="32" fillId="0" borderId="45" xfId="0" applyFont="1" applyBorder="1" applyAlignment="1">
      <alignment horizontal="left" vertical="center"/>
    </xf>
    <xf numFmtId="0" fontId="32" fillId="0" borderId="46" xfId="0" applyFont="1" applyBorder="1" applyAlignment="1">
      <alignment horizontal="left" vertical="center"/>
    </xf>
    <xf numFmtId="0" fontId="16" fillId="27" borderId="40" xfId="0" applyFont="1" applyFill="1" applyBorder="1" applyAlignment="1">
      <alignment horizontal="center" vertical="center" wrapText="1"/>
    </xf>
    <xf numFmtId="0" fontId="16" fillId="27" borderId="7" xfId="0" applyFont="1" applyFill="1" applyBorder="1" applyAlignment="1">
      <alignment horizontal="center" vertical="center" wrapText="1"/>
    </xf>
    <xf numFmtId="0" fontId="16" fillId="27" borderId="41" xfId="0" applyFont="1" applyFill="1" applyBorder="1" applyAlignment="1">
      <alignment horizontal="center" vertical="center" wrapText="1"/>
    </xf>
    <xf numFmtId="0" fontId="2" fillId="16" borderId="37" xfId="0" applyFont="1" applyFill="1" applyBorder="1" applyAlignment="1">
      <alignment horizontal="center" vertical="center"/>
    </xf>
    <xf numFmtId="0" fontId="2" fillId="16" borderId="38" xfId="0" applyFont="1" applyFill="1" applyBorder="1" applyAlignment="1">
      <alignment horizontal="center" vertical="center"/>
    </xf>
    <xf numFmtId="0" fontId="2" fillId="16" borderId="39" xfId="0" applyFont="1" applyFill="1" applyBorder="1" applyAlignment="1">
      <alignment horizontal="center" vertical="center"/>
    </xf>
    <xf numFmtId="0" fontId="16" fillId="27" borderId="42" xfId="0" applyFont="1" applyFill="1" applyBorder="1" applyAlignment="1">
      <alignment horizontal="center" vertical="center" wrapText="1"/>
    </xf>
    <xf numFmtId="0" fontId="16" fillId="27" borderId="2" xfId="0" applyFont="1" applyFill="1" applyBorder="1" applyAlignment="1">
      <alignment horizontal="center" vertical="center" wrapText="1"/>
    </xf>
    <xf numFmtId="0" fontId="16" fillId="27" borderId="43" xfId="0" applyFont="1" applyFill="1" applyBorder="1" applyAlignment="1">
      <alignment horizontal="center" vertical="center" wrapText="1"/>
    </xf>
    <xf numFmtId="0" fontId="23" fillId="0" borderId="8" xfId="0" applyFont="1" applyBorder="1" applyAlignment="1">
      <alignment vertical="center" wrapText="1"/>
    </xf>
    <xf numFmtId="0" fontId="23" fillId="0" borderId="6" xfId="0" applyFont="1" applyBorder="1" applyAlignment="1">
      <alignment vertical="center" wrapText="1"/>
    </xf>
    <xf numFmtId="0" fontId="23" fillId="0" borderId="8" xfId="0" applyFont="1" applyBorder="1" applyAlignment="1">
      <alignment horizontal="left" vertical="center" wrapText="1"/>
    </xf>
    <xf numFmtId="0" fontId="23" fillId="0" borderId="35" xfId="0" applyFont="1" applyBorder="1" applyAlignment="1">
      <alignment horizontal="left" vertical="center" wrapText="1"/>
    </xf>
    <xf numFmtId="0" fontId="23" fillId="0" borderId="6" xfId="0" applyFont="1" applyBorder="1" applyAlignment="1">
      <alignment horizontal="left" vertical="center" wrapText="1"/>
    </xf>
    <xf numFmtId="0" fontId="23" fillId="0" borderId="10" xfId="0" applyFont="1" applyBorder="1" applyAlignment="1">
      <alignment vertical="center" wrapText="1"/>
    </xf>
    <xf numFmtId="0" fontId="23" fillId="0" borderId="5" xfId="0" applyFont="1" applyBorder="1" applyAlignment="1">
      <alignment vertical="center" wrapText="1"/>
    </xf>
    <xf numFmtId="0" fontId="23" fillId="0" borderId="10" xfId="0" applyFont="1" applyBorder="1" applyAlignment="1">
      <alignment horizontal="left" vertical="center" wrapText="1"/>
    </xf>
    <xf numFmtId="0" fontId="23" fillId="0" borderId="5" xfId="0" applyFont="1" applyBorder="1" applyAlignment="1">
      <alignment horizontal="left" vertical="center" wrapText="1"/>
    </xf>
    <xf numFmtId="0" fontId="0" fillId="0" borderId="8" xfId="0" applyBorder="1" applyAlignment="1">
      <alignment vertical="center" wrapText="1"/>
    </xf>
    <xf numFmtId="0" fontId="0" fillId="0" borderId="6" xfId="0" applyBorder="1" applyAlignment="1">
      <alignmen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0" fontId="16" fillId="0" borderId="10" xfId="0" applyFont="1" applyBorder="1" applyAlignment="1">
      <alignment horizontal="center" vertical="center" wrapText="1"/>
    </xf>
    <xf numFmtId="0" fontId="16" fillId="0" borderId="5" xfId="0" applyFont="1" applyBorder="1" applyAlignment="1">
      <alignment horizontal="center" vertical="center" wrapText="1"/>
    </xf>
    <xf numFmtId="0" fontId="16" fillId="0" borderId="13" xfId="0" applyFont="1" applyBorder="1" applyAlignment="1">
      <alignment horizontal="center" vertical="center" wrapText="1"/>
    </xf>
    <xf numFmtId="0" fontId="16" fillId="0" borderId="11" xfId="0" applyFont="1" applyBorder="1" applyAlignment="1">
      <alignment horizontal="center" vertical="center" wrapText="1"/>
    </xf>
    <xf numFmtId="165" fontId="0" fillId="0" borderId="8" xfId="0" applyNumberFormat="1" applyBorder="1" applyAlignment="1" applyProtection="1">
      <alignment horizontal="center" vertical="center" wrapText="1"/>
      <protection locked="0"/>
    </xf>
    <xf numFmtId="165" fontId="0" fillId="0" borderId="6" xfId="0" applyNumberFormat="1" applyBorder="1" applyAlignment="1" applyProtection="1">
      <alignment horizontal="center" vertical="center" wrapText="1"/>
      <protection locked="0"/>
    </xf>
    <xf numFmtId="0" fontId="16" fillId="5" borderId="8"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0" fillId="0" borderId="6" xfId="0" applyBorder="1" applyAlignment="1">
      <alignment horizontal="center" vertical="center" wrapText="1"/>
    </xf>
    <xf numFmtId="165" fontId="3" fillId="0" borderId="2" xfId="0" applyNumberFormat="1" applyFont="1" applyBorder="1" applyAlignment="1">
      <alignment horizontal="center" vertical="center" wrapText="1"/>
    </xf>
    <xf numFmtId="0" fontId="16" fillId="0" borderId="9" xfId="0" applyFont="1" applyBorder="1" applyAlignment="1">
      <alignment horizontal="center" vertical="center" wrapText="1"/>
    </xf>
    <xf numFmtId="0" fontId="16" fillId="0" borderId="8" xfId="0" applyFont="1" applyBorder="1" applyAlignment="1" applyProtection="1">
      <alignment horizontal="right" vertical="center" wrapText="1"/>
      <protection locked="0"/>
    </xf>
    <xf numFmtId="0" fontId="16" fillId="0" borderId="7" xfId="0" applyFont="1" applyBorder="1" applyAlignment="1" applyProtection="1">
      <alignment horizontal="right" vertical="center" wrapText="1"/>
      <protection locked="0"/>
    </xf>
    <xf numFmtId="165" fontId="18" fillId="0" borderId="7" xfId="0" applyNumberFormat="1" applyFont="1" applyBorder="1" applyAlignment="1" applyProtection="1">
      <alignment horizontal="left" vertical="center" wrapText="1"/>
      <protection locked="0"/>
    </xf>
    <xf numFmtId="165" fontId="18" fillId="0" borderId="6" xfId="0" applyNumberFormat="1" applyFont="1" applyBorder="1" applyAlignment="1" applyProtection="1">
      <alignment horizontal="left" vertical="center" wrapText="1"/>
      <protection locked="0"/>
    </xf>
    <xf numFmtId="0" fontId="16" fillId="0" borderId="12" xfId="0" applyFont="1" applyBorder="1" applyAlignment="1">
      <alignment horizontal="center" vertical="center" wrapText="1"/>
    </xf>
    <xf numFmtId="0" fontId="16" fillId="0" borderId="13" xfId="0" applyFont="1" applyBorder="1" applyAlignment="1" applyProtection="1">
      <alignment horizontal="right" vertical="center" wrapText="1"/>
      <protection locked="0"/>
    </xf>
    <xf numFmtId="0" fontId="16" fillId="0" borderId="12" xfId="0" applyFont="1" applyBorder="1" applyAlignment="1" applyProtection="1">
      <alignment horizontal="right" vertical="center" wrapText="1"/>
      <protection locked="0"/>
    </xf>
    <xf numFmtId="1" fontId="18" fillId="0" borderId="12" xfId="0" applyNumberFormat="1" applyFont="1" applyBorder="1" applyAlignment="1" applyProtection="1">
      <alignment horizontal="left" vertical="center" wrapText="1"/>
      <protection locked="0"/>
    </xf>
    <xf numFmtId="1" fontId="18" fillId="0" borderId="11" xfId="0" applyNumberFormat="1" applyFont="1" applyBorder="1" applyAlignment="1" applyProtection="1">
      <alignment horizontal="left" vertical="center" wrapText="1"/>
      <protection locked="0"/>
    </xf>
  </cellXfs>
  <cellStyles count="3">
    <cellStyle name="Hipervínculo" xfId="2" builtinId="8"/>
    <cellStyle name="Normal" xfId="0" builtinId="0"/>
    <cellStyle name="Normal 2 2" xfId="1" xr:uid="{00000000-0005-0000-0000-000002000000}"/>
  </cellStyles>
  <dxfs count="700">
    <dxf>
      <font>
        <strike val="0"/>
        <outline val="0"/>
        <shadow val="0"/>
        <u val="none"/>
        <vertAlign val="baseline"/>
        <sz val="10"/>
        <name val="Arial"/>
        <scheme val="none"/>
      </font>
      <alignment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0"/>
        <name val="Arial"/>
        <scheme val="none"/>
      </font>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name val="Arial"/>
        <scheme val="none"/>
      </font>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name val="Arial"/>
        <scheme val="none"/>
      </font>
      <alignment vertical="center" textRotation="0" wrapText="1" indent="0" justifyLastLine="0" shrinkToFit="0" readingOrder="0"/>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0"/>
        <name val="Arial"/>
        <scheme val="none"/>
      </font>
      <alignment vertical="center" textRotation="0" wrapText="1" indent="0" justifyLastLine="0" shrinkToFit="0" readingOrder="0"/>
    </dxf>
    <dxf>
      <font>
        <b/>
        <i val="0"/>
        <strike val="0"/>
        <condense val="0"/>
        <extend val="0"/>
        <outline val="0"/>
        <shadow val="0"/>
        <u val="none"/>
        <vertAlign val="baseline"/>
        <sz val="10"/>
        <color theme="0"/>
        <name val="Arial"/>
        <scheme val="none"/>
      </font>
      <fill>
        <patternFill patternType="solid">
          <fgColor theme="8"/>
          <bgColor theme="8"/>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scheme val="none"/>
      </font>
      <fill>
        <patternFill patternType="solid">
          <fgColor indexed="64"/>
          <bgColor theme="3" tint="0.59999389629810485"/>
        </patternFill>
      </fill>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indexed="64"/>
          <bgColor rgb="FFFFFF99"/>
        </patternFill>
      </fill>
      <alignment horizontal="general" vertical="center" textRotation="0" wrapText="0" indent="0" justifyLastLine="0" shrinkToFit="0" readingOrder="0"/>
      <border diagonalUp="0" diagonalDown="0" outline="0">
        <left style="medium">
          <color indexed="64"/>
        </left>
        <right/>
        <top/>
        <bottom/>
      </border>
      <protection locked="0" hidden="0"/>
    </dxf>
    <dxf>
      <fill>
        <patternFill patternType="solid">
          <fgColor indexed="64"/>
          <bgColor rgb="FFFFFF99"/>
        </patternFill>
      </fill>
      <alignment horizontal="general" vertical="center" textRotation="0" wrapText="0" indent="0" justifyLastLine="0" shrinkToFit="0" readingOrder="0"/>
      <border diagonalUp="0" diagonalDown="0" outline="0">
        <left/>
        <right style="medium">
          <color indexed="64"/>
        </right>
        <top/>
        <bottom/>
      </border>
      <protection locked="0" hidden="0"/>
    </dxf>
    <dxf>
      <border outline="0">
        <bottom style="medium">
          <color indexed="64"/>
        </bottom>
      </border>
    </dxf>
    <dxf>
      <border outline="0">
        <left style="medium">
          <color indexed="64"/>
        </left>
        <right style="medium">
          <color indexed="64"/>
        </right>
        <top style="medium">
          <color indexed="64"/>
        </top>
        <bottom style="medium">
          <color indexed="64"/>
        </bottom>
      </border>
    </dxf>
    <dxf>
      <alignment horizontal="general" vertical="center" textRotation="0" wrapText="0" 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0" tint="-0.14999847407452621"/>
        </patternFill>
      </fill>
      <alignment horizontal="center" vertical="center" textRotation="0" wrapText="0" indent="0" justifyLastLine="0" shrinkToFit="0" readingOrder="0"/>
      <border diagonalUp="0" diagonalDown="0" outline="0">
        <left style="medium">
          <color indexed="64"/>
        </left>
        <right style="medium">
          <color indexed="64"/>
        </right>
        <top/>
        <bottom/>
      </border>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0"/>
        <color theme="1"/>
        <name val="Arial"/>
        <scheme val="none"/>
      </font>
      <numFmt numFmtId="0" formatCode="Genera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i val="0"/>
        <strike val="0"/>
        <condense val="0"/>
        <extend val="0"/>
        <outline val="0"/>
        <shadow val="0"/>
        <u val="none"/>
        <vertAlign val="baseline"/>
        <sz val="10"/>
        <color theme="1"/>
        <name val="Arial"/>
        <scheme val="none"/>
      </font>
      <numFmt numFmtId="1" formatCode="0"/>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i val="0"/>
        <strike val="0"/>
        <condense val="0"/>
        <extend val="0"/>
        <outline val="0"/>
        <shadow val="0"/>
        <u val="none"/>
        <vertAlign val="baseline"/>
        <sz val="10"/>
        <color theme="1"/>
        <name val="Arial"/>
        <scheme val="none"/>
      </font>
      <numFmt numFmtId="1" formatCode="0"/>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scheme val="none"/>
      </font>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protection locked="1" hidden="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protection locked="1" hidden="0"/>
    </dxf>
    <dxf>
      <fill>
        <patternFill patternType="none">
          <fgColor indexed="64"/>
          <bgColor theme="8" tint="0.39997558519241921"/>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color auto="1"/>
      </font>
      <fill>
        <patternFill>
          <bgColor rgb="FFFF0000"/>
        </patternFill>
      </fill>
    </dxf>
    <dxf>
      <font>
        <b/>
        <i val="0"/>
      </font>
      <fill>
        <patternFill>
          <bgColor theme="5"/>
        </patternFill>
      </fill>
    </dxf>
    <dxf>
      <font>
        <b/>
        <i val="0"/>
        <color auto="1"/>
      </font>
      <fill>
        <patternFill>
          <bgColor rgb="FFFFFF00"/>
        </patternFill>
      </fill>
    </dxf>
    <dxf>
      <font>
        <b/>
        <i val="0"/>
      </font>
      <fill>
        <patternFill>
          <bgColor rgb="FF92D050"/>
        </patternFill>
      </fill>
    </dxf>
    <dxf>
      <font>
        <b val="0"/>
        <i val="0"/>
        <strike val="0"/>
        <condense val="0"/>
        <extend val="0"/>
        <outline val="0"/>
        <shadow val="0"/>
        <u val="none"/>
        <vertAlign val="baseline"/>
        <sz val="10"/>
        <color theme="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8"/>
        <color theme="1"/>
        <name val="Arial"/>
        <scheme val="none"/>
      </font>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center" textRotation="0" wrapText="1" indent="0" justifyLastLine="0" shrinkToFit="0" readingOrder="0"/>
    </dxf>
    <dxf>
      <font>
        <b val="0"/>
        <i val="0"/>
        <strike val="0"/>
        <condense val="0"/>
        <extend val="0"/>
        <outline val="0"/>
        <shadow val="0"/>
        <u val="none"/>
        <vertAlign val="baseline"/>
        <sz val="8"/>
        <color theme="1"/>
        <name val="Arial"/>
        <scheme val="none"/>
      </font>
      <fill>
        <patternFill patternType="none">
          <fgColor indexed="64"/>
          <bgColor indexed="65"/>
        </patternFill>
      </fill>
      <alignment horizontal="centerContinuous" vertical="center" textRotation="0" wrapText="1"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0"/>
        <color theme="1"/>
        <name val="Arial"/>
        <scheme val="none"/>
      </font>
      <fill>
        <patternFill patternType="none">
          <fgColor indexed="64"/>
          <bgColor indexed="65"/>
        </patternFill>
      </fill>
      <alignment horizontal="center" vertical="center" textRotation="0" wrapText="1" indent="0" justifyLastLine="0" shrinkToFit="0" readingOrder="0"/>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right"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right"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protection locked="0" hidden="0"/>
    </dxf>
    <dxf>
      <font>
        <b val="0"/>
        <i val="0"/>
        <strike val="0"/>
        <condense val="0"/>
        <extend val="0"/>
        <outline val="0"/>
        <shadow val="0"/>
        <u val="none"/>
        <vertAlign val="baseline"/>
        <sz val="8"/>
        <color auto="1"/>
        <name val="Book Antiqua"/>
        <scheme val="none"/>
      </font>
      <alignment horizontal="center" vertical="center" textRotation="0" wrapText="1" indent="0" justifyLastLine="0" shrinkToFit="0" readingOrder="0"/>
      <protection locked="0" hidden="0"/>
    </dxf>
    <dxf>
      <font>
        <b val="0"/>
        <i val="0"/>
        <strike val="0"/>
        <condense val="0"/>
        <extend val="0"/>
        <outline val="0"/>
        <shadow val="0"/>
        <u val="none"/>
        <vertAlign val="baseline"/>
        <sz val="8"/>
        <color auto="1"/>
        <name val="Book Antiqua"/>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color auto="1"/>
      </font>
    </dxf>
    <dxf>
      <font>
        <strike val="0"/>
        <outline val="0"/>
        <shadow val="0"/>
        <u val="none"/>
        <vertAlign val="baseline"/>
        <color auto="1"/>
      </font>
      <alignment textRotation="90" wrapText="1" indent="0" justifyLastLine="0" shrinkToFit="0" readingOrder="0"/>
    </dxf>
    <dxf>
      <font>
        <strike val="0"/>
        <outline val="0"/>
        <shadow val="0"/>
        <u val="none"/>
        <vertAlign val="baseline"/>
        <color auto="1"/>
      </font>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justify" vertical="center" textRotation="0" wrapText="1" indent="0" justifyLastLine="0" shrinkToFit="0" readingOrder="0"/>
      <border diagonalUp="0" diagonalDown="0" outline="0">
        <left style="thin">
          <color indexed="64"/>
        </left>
        <right/>
        <top style="thin">
          <color indexed="64"/>
        </top>
        <bottom style="thin">
          <color indexed="64"/>
        </bottom>
      </border>
      <protection locked="0" hidden="0"/>
    </dxf>
    <dxf>
      <font>
        <b/>
        <i val="0"/>
        <strike val="0"/>
        <condense val="0"/>
        <extend val="0"/>
        <outline val="0"/>
        <shadow val="0"/>
        <u val="none"/>
        <vertAlign val="baseline"/>
        <sz val="10"/>
        <color auto="1"/>
        <name val="Book Antiqua"/>
        <scheme val="none"/>
      </font>
      <alignment horizontal="center" vertical="center" textRotation="9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0"/>
        <color auto="1"/>
        <name val="Book Antiqua"/>
        <scheme val="none"/>
      </font>
      <alignment horizontal="center" vertical="center" textRotation="9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0"/>
        <color auto="1"/>
        <name val="Book Antiqua"/>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90" wrapText="1"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90" wrapText="1"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9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Book Antiqua"/>
        <scheme val="none"/>
      </font>
      <alignment horizontal="center" vertical="center" textRotation="9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Book Antiqua"/>
        <scheme val="none"/>
      </font>
      <alignment horizontal="justify" vertical="center" textRotation="0" wrapText="1" indent="0" justifyLastLine="0" shrinkToFit="0" readingOrder="0"/>
      <border diagonalUp="0" diagonalDown="0" outline="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Book Antiqua"/>
        <scheme val="none"/>
      </font>
      <alignment horizontal="center" vertical="center" textRotation="9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0"/>
        <color auto="1"/>
        <name val="Book Antiqua"/>
        <scheme val="none"/>
      </font>
      <alignment horizontal="center" vertical="center" textRotation="90" wrapText="1" indent="0" justifyLastLine="0" shrinkToFit="0" readingOrder="0"/>
      <border diagonalUp="0" diagonalDown="0" outline="0">
        <left style="thin">
          <color indexed="64"/>
        </left>
        <right/>
        <top style="thin">
          <color indexed="64"/>
        </top>
        <bottom/>
      </border>
      <protection locked="1" hidden="0"/>
    </dxf>
    <dxf>
      <font>
        <b/>
        <i val="0"/>
        <strike val="0"/>
        <condense val="0"/>
        <extend val="0"/>
        <outline val="0"/>
        <shadow val="0"/>
        <u val="none"/>
        <vertAlign val="baseline"/>
        <sz val="10"/>
        <color auto="1"/>
        <name val="Book Antiqua"/>
        <scheme val="none"/>
      </font>
      <alignment horizontal="center" vertical="center" textRotation="9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9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9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Book Antiqua"/>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Book Antiqua"/>
        <family val="1"/>
        <scheme val="none"/>
      </font>
      <fill>
        <patternFill patternType="solid">
          <fgColor indexed="64"/>
          <bgColor theme="0"/>
        </patternFill>
      </fill>
      <alignment horizontal="justify" vertical="center" textRotation="0" wrapText="1" indent="0" justifyLastLine="0" shrinkToFit="0" readingOrder="0"/>
      <border diagonalUp="0" diagonalDown="0">
        <left style="thin">
          <color indexed="64"/>
        </left>
        <right style="thin">
          <color indexed="64"/>
        </right>
        <top style="thin">
          <color indexed="64"/>
        </top>
        <bottom/>
        <vertical/>
        <horizontal/>
      </border>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justify"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justify"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justify"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Book Antiqua"/>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Book Antiqua"/>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Book Antiqua"/>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border outline="0">
        <right style="thin">
          <color indexed="64"/>
        </right>
      </border>
    </dxf>
    <dxf>
      <font>
        <b val="0"/>
        <i val="0"/>
        <strike val="0"/>
        <condense val="0"/>
        <extend val="0"/>
        <outline val="0"/>
        <shadow val="0"/>
        <u val="none"/>
        <vertAlign val="baseline"/>
        <sz val="8"/>
        <color auto="1"/>
        <name val="Book Antiqua"/>
        <scheme val="none"/>
      </font>
      <alignment horizontal="center" vertical="center" textRotation="0" wrapText="1" indent="0" justifyLastLine="0" shrinkToFit="0" readingOrder="0"/>
      <protection locked="0" hidden="0"/>
    </dxf>
    <dxf>
      <font>
        <b/>
        <i val="0"/>
        <strike val="0"/>
        <condense val="0"/>
        <extend val="0"/>
        <outline val="0"/>
        <shadow val="0"/>
        <u val="none"/>
        <vertAlign val="baseline"/>
        <sz val="8"/>
        <color auto="1"/>
        <name val="Book Antiqua"/>
        <scheme val="none"/>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00B05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theme="5" tint="-0.24994659260841701"/>
        </patternFill>
      </fill>
    </dxf>
    <dxf>
      <fill>
        <patternFill>
          <bgColor rgb="FFFFC000"/>
        </patternFill>
      </fill>
    </dxf>
    <dxf>
      <fill>
        <patternFill>
          <bgColor theme="5" tint="-0.24994659260841701"/>
        </patternFill>
      </fill>
    </dxf>
    <dxf>
      <fill>
        <patternFill>
          <bgColor rgb="FFFF0000"/>
        </patternFill>
      </fill>
    </dxf>
    <dxf>
      <fill>
        <patternFill>
          <bgColor rgb="FF00B050"/>
        </patternFill>
      </fill>
    </dxf>
    <dxf>
      <fill>
        <patternFill>
          <bgColor theme="5" tint="-0.24994659260841701"/>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theme="5" tint="-0.24994659260841701"/>
        </patternFill>
      </fill>
    </dxf>
    <dxf>
      <fill>
        <patternFill>
          <bgColor rgb="FF00B050"/>
        </patternFill>
      </fill>
    </dxf>
    <dxf>
      <fill>
        <patternFill>
          <bgColor theme="5" tint="-0.24994659260841701"/>
        </patternFill>
      </fill>
    </dxf>
    <dxf>
      <fill>
        <patternFill>
          <bgColor rgb="FFFFC000"/>
        </patternFill>
      </fill>
    </dxf>
    <dxf>
      <fill>
        <patternFill>
          <bgColor rgb="FFFF0000"/>
        </patternFill>
      </fill>
    </dxf>
    <dxf>
      <fill>
        <patternFill>
          <bgColor rgb="FF00B050"/>
        </patternFill>
      </fill>
    </dxf>
    <dxf>
      <fill>
        <patternFill>
          <bgColor theme="5" tint="-0.2499465926084170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theme="5" tint="-0.24994659260841701"/>
        </patternFill>
      </fill>
    </dxf>
    <dxf>
      <fill>
        <patternFill>
          <bgColor rgb="FFFFC000"/>
        </patternFill>
      </fill>
    </dxf>
    <dxf>
      <fill>
        <patternFill>
          <bgColor theme="5" tint="-0.24994659260841701"/>
        </patternFill>
      </fill>
    </dxf>
    <dxf>
      <fill>
        <patternFill>
          <bgColor rgb="FFFFC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theme="5" tint="-0.24994659260841701"/>
        </patternFill>
      </fill>
    </dxf>
    <dxf>
      <fill>
        <patternFill>
          <bgColor rgb="FF00B050"/>
        </patternFill>
      </fill>
    </dxf>
    <dxf>
      <fill>
        <patternFill>
          <bgColor theme="5" tint="-0.24994659260841701"/>
        </patternFill>
      </fill>
    </dxf>
    <dxf>
      <fill>
        <patternFill>
          <bgColor rgb="FF00B050"/>
        </patternFill>
      </fill>
    </dxf>
    <dxf>
      <fill>
        <patternFill>
          <bgColor rgb="FF00B050"/>
        </patternFill>
      </fill>
    </dxf>
    <dxf>
      <fill>
        <patternFill>
          <bgColor rgb="FFFFFF0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theme="5" tint="-0.24994659260841701"/>
        </patternFill>
      </fill>
    </dxf>
    <dxf>
      <fill>
        <patternFill>
          <bgColor theme="5" tint="-0.24994659260841701"/>
        </patternFill>
      </fill>
    </dxf>
    <dxf>
      <fill>
        <patternFill>
          <bgColor rgb="FF00B050"/>
        </patternFill>
      </fill>
    </dxf>
    <dxf>
      <fill>
        <patternFill>
          <bgColor rgb="FFFFFF00"/>
        </patternFill>
      </fill>
    </dxf>
    <dxf>
      <fill>
        <patternFill>
          <bgColor rgb="FFFF0000"/>
        </patternFill>
      </fill>
    </dxf>
    <dxf>
      <fill>
        <patternFill>
          <bgColor rgb="FFFFC000"/>
        </patternFill>
      </fill>
    </dxf>
    <dxf>
      <fill>
        <patternFill>
          <bgColor rgb="FF00B050"/>
        </patternFill>
      </fill>
    </dxf>
    <dxf>
      <fill>
        <patternFill>
          <bgColor theme="5" tint="-0.24994659260841701"/>
        </patternFill>
      </fill>
    </dxf>
    <dxf>
      <fill>
        <patternFill>
          <bgColor rgb="FFFF0000"/>
        </patternFill>
      </fill>
    </dxf>
    <dxf>
      <fill>
        <patternFill>
          <bgColor rgb="FF00B050"/>
        </patternFill>
      </fill>
    </dxf>
    <dxf>
      <fill>
        <patternFill>
          <bgColor theme="5" tint="-0.24994659260841701"/>
        </patternFill>
      </fill>
    </dxf>
    <dxf>
      <fill>
        <patternFill>
          <bgColor rgb="FFFFC000"/>
        </patternFill>
      </fill>
    </dxf>
    <dxf>
      <fill>
        <patternFill>
          <bgColor rgb="FFFFFF00"/>
        </patternFill>
      </fill>
    </dxf>
    <dxf>
      <fill>
        <patternFill>
          <bgColor rgb="FF00B050"/>
        </patternFill>
      </fill>
    </dxf>
    <dxf>
      <fill>
        <patternFill>
          <bgColor theme="5" tint="-0.24994659260841701"/>
        </patternFill>
      </fill>
    </dxf>
    <dxf>
      <fill>
        <patternFill>
          <bgColor rgb="FF00B050"/>
        </patternFill>
      </fill>
    </dxf>
    <dxf>
      <fill>
        <patternFill>
          <bgColor theme="5" tint="-0.24994659260841701"/>
        </patternFill>
      </fill>
    </dxf>
    <dxf>
      <fill>
        <patternFill>
          <bgColor theme="5" tint="-0.24994659260841701"/>
        </patternFill>
      </fill>
    </dxf>
    <dxf>
      <fill>
        <patternFill>
          <bgColor rgb="FF00B050"/>
        </patternFill>
      </fill>
    </dxf>
    <dxf>
      <fill>
        <patternFill>
          <bgColor rgb="FF00B050"/>
        </patternFill>
      </fill>
    </dxf>
    <dxf>
      <fill>
        <patternFill>
          <bgColor theme="5" tint="-0.24994659260841701"/>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theme="5" tint="-0.24994659260841701"/>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00B050"/>
        </patternFill>
      </fill>
    </dxf>
    <dxf>
      <fill>
        <patternFill>
          <bgColor rgb="FFFFC000"/>
        </patternFill>
      </fill>
    </dxf>
    <dxf>
      <fill>
        <patternFill>
          <bgColor rgb="FFFFFF00"/>
        </patternFill>
      </fill>
    </dxf>
    <dxf>
      <fill>
        <patternFill>
          <bgColor rgb="FFFF0000"/>
        </patternFill>
      </fill>
    </dxf>
    <dxf>
      <fill>
        <patternFill>
          <bgColor rgb="FF00B050"/>
        </patternFill>
      </fill>
    </dxf>
    <dxf>
      <fill>
        <patternFill>
          <bgColor rgb="FFFFFF00"/>
        </patternFill>
      </fill>
    </dxf>
    <dxf>
      <fill>
        <patternFill>
          <bgColor rgb="FFFF0000"/>
        </patternFill>
      </fill>
    </dxf>
    <dxf>
      <fill>
        <patternFill>
          <bgColor rgb="FFFFC000"/>
        </patternFill>
      </fill>
    </dxf>
    <dxf>
      <fill>
        <patternFill>
          <bgColor rgb="FFFFC000"/>
        </patternFill>
      </fill>
    </dxf>
    <dxf>
      <fill>
        <patternFill>
          <bgColor rgb="FF00B05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theme="5" tint="-0.24994659260841701"/>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theme="5" tint="-0.24994659260841701"/>
        </patternFill>
      </fill>
    </dxf>
    <dxf>
      <fill>
        <patternFill>
          <bgColor rgb="FFFF0000"/>
        </patternFill>
      </fill>
    </dxf>
    <dxf>
      <fill>
        <patternFill>
          <bgColor rgb="FF00B050"/>
        </patternFill>
      </fill>
    </dxf>
    <dxf>
      <fill>
        <patternFill>
          <bgColor theme="5" tint="-0.24994659260841701"/>
        </patternFill>
      </fill>
    </dxf>
    <dxf>
      <fill>
        <patternFill>
          <bgColor rgb="FFFFC000"/>
        </patternFill>
      </fill>
    </dxf>
    <dxf>
      <fill>
        <patternFill>
          <bgColor rgb="FFFFC000"/>
        </patternFill>
      </fill>
    </dxf>
    <dxf>
      <fill>
        <patternFill>
          <bgColor rgb="FF00B050"/>
        </patternFill>
      </fill>
    </dxf>
    <dxf>
      <fill>
        <patternFill>
          <bgColor theme="5" tint="-0.2499465926084170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theme="5" tint="-0.24994659260841701"/>
        </patternFill>
      </fill>
    </dxf>
    <dxf>
      <fill>
        <patternFill>
          <bgColor rgb="FFFFC000"/>
        </patternFill>
      </fill>
    </dxf>
    <dxf>
      <fill>
        <patternFill>
          <bgColor rgb="FF00B050"/>
        </patternFill>
      </fill>
    </dxf>
    <dxf>
      <fill>
        <patternFill>
          <bgColor theme="5" tint="-0.24994659260841701"/>
        </patternFill>
      </fill>
    </dxf>
    <dxf>
      <fill>
        <patternFill>
          <bgColor rgb="FFFF0000"/>
        </patternFill>
      </fill>
    </dxf>
    <dxf>
      <fill>
        <patternFill>
          <bgColor rgb="FFFF0000"/>
        </patternFill>
      </fill>
    </dxf>
    <dxf>
      <fill>
        <patternFill>
          <bgColor theme="5" tint="-0.24994659260841701"/>
        </patternFill>
      </fill>
    </dxf>
    <dxf>
      <fill>
        <patternFill>
          <bgColor rgb="FF00B050"/>
        </patternFill>
      </fill>
    </dxf>
    <dxf>
      <fill>
        <patternFill>
          <bgColor rgb="FFFFC000"/>
        </patternFill>
      </fill>
    </dxf>
    <dxf>
      <fill>
        <patternFill>
          <bgColor rgb="FFFFC000"/>
        </patternFill>
      </fill>
    </dxf>
    <dxf>
      <fill>
        <patternFill>
          <bgColor rgb="FFFF0000"/>
        </patternFill>
      </fill>
    </dxf>
    <dxf>
      <fill>
        <patternFill>
          <bgColor theme="5" tint="-0.24994659260841701"/>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theme="5" tint="-0.24994659260841701"/>
        </patternFill>
      </fill>
    </dxf>
    <dxf>
      <fill>
        <patternFill>
          <bgColor rgb="FFFF0000"/>
        </patternFill>
      </fill>
    </dxf>
    <dxf>
      <fill>
        <patternFill>
          <bgColor theme="5" tint="-0.24994659260841701"/>
        </patternFill>
      </fill>
    </dxf>
    <dxf>
      <fill>
        <patternFill>
          <bgColor rgb="FF00B050"/>
        </patternFill>
      </fill>
    </dxf>
    <dxf>
      <fill>
        <patternFill>
          <bgColor rgb="FFFFC000"/>
        </patternFill>
      </fill>
    </dxf>
    <dxf>
      <fill>
        <patternFill>
          <bgColor theme="5" tint="-0.24994659260841701"/>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theme="5" tint="-0.24994659260841701"/>
        </patternFill>
      </fill>
    </dxf>
    <dxf>
      <fill>
        <patternFill>
          <bgColor rgb="FF00B050"/>
        </patternFill>
      </fill>
    </dxf>
    <dxf>
      <fill>
        <patternFill>
          <bgColor rgb="FFFFC000"/>
        </patternFill>
      </fill>
    </dxf>
    <dxf>
      <fill>
        <patternFill>
          <bgColor rgb="FFFF0000"/>
        </patternFill>
      </fill>
    </dxf>
    <dxf>
      <fill>
        <patternFill>
          <bgColor theme="5" tint="-0.24994659260841701"/>
        </patternFill>
      </fill>
    </dxf>
    <dxf>
      <fill>
        <patternFill>
          <bgColor rgb="FF00B050"/>
        </patternFill>
      </fill>
    </dxf>
    <dxf>
      <fill>
        <patternFill>
          <bgColor rgb="FFFFC000"/>
        </patternFill>
      </fill>
    </dxf>
    <dxf>
      <fill>
        <patternFill>
          <bgColor rgb="FF00B050"/>
        </patternFill>
      </fill>
    </dxf>
    <dxf>
      <fill>
        <patternFill>
          <bgColor rgb="FFFFC000"/>
        </patternFill>
      </fill>
    </dxf>
    <dxf>
      <fill>
        <patternFill>
          <bgColor rgb="FFFF0000"/>
        </patternFill>
      </fill>
    </dxf>
    <dxf>
      <fill>
        <patternFill>
          <bgColor theme="5" tint="-0.24994659260841701"/>
        </patternFill>
      </fill>
    </dxf>
    <dxf>
      <fill>
        <patternFill>
          <bgColor rgb="FFFFC000"/>
        </patternFill>
      </fill>
    </dxf>
    <dxf>
      <fill>
        <patternFill>
          <bgColor rgb="FF00B050"/>
        </patternFill>
      </fill>
    </dxf>
    <dxf>
      <fill>
        <patternFill>
          <bgColor theme="5" tint="-0.24994659260841701"/>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theme="5" tint="-0.24994659260841701"/>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theme="5" tint="-0.24994659260841701"/>
        </patternFill>
      </fill>
    </dxf>
    <dxf>
      <fill>
        <patternFill>
          <bgColor rgb="FFFF0000"/>
        </patternFill>
      </fill>
    </dxf>
    <dxf>
      <fill>
        <patternFill>
          <bgColor rgb="FF00B050"/>
        </patternFill>
      </fill>
    </dxf>
    <dxf>
      <fill>
        <patternFill>
          <bgColor theme="5" tint="-0.24994659260841701"/>
        </patternFill>
      </fill>
    </dxf>
    <dxf>
      <fill>
        <patternFill>
          <bgColor rgb="FFFFC000"/>
        </patternFill>
      </fill>
    </dxf>
    <dxf>
      <fill>
        <patternFill>
          <bgColor rgb="FFFFFF00"/>
        </patternFill>
      </fill>
    </dxf>
    <dxf>
      <fill>
        <patternFill>
          <bgColor rgb="FFFFFF00"/>
        </patternFill>
      </fill>
    </dxf>
    <dxf>
      <fill>
        <patternFill>
          <bgColor rgb="FFFFC000"/>
        </patternFill>
      </fill>
    </dxf>
    <dxf>
      <fill>
        <patternFill>
          <bgColor rgb="FFFF0000"/>
        </patternFill>
      </fill>
    </dxf>
    <dxf>
      <fill>
        <patternFill>
          <bgColor theme="5" tint="-0.24994659260841701"/>
        </patternFill>
      </fill>
    </dxf>
    <dxf>
      <fill>
        <patternFill>
          <bgColor rgb="FF00B050"/>
        </patternFill>
      </fill>
    </dxf>
    <dxf>
      <fill>
        <patternFill>
          <bgColor rgb="FF00B050"/>
        </patternFill>
      </fill>
    </dxf>
    <dxf>
      <fill>
        <patternFill>
          <bgColor theme="5" tint="-0.24994659260841701"/>
        </patternFill>
      </fill>
    </dxf>
    <dxf>
      <fill>
        <patternFill>
          <bgColor rgb="FFFFFF00"/>
        </patternFill>
      </fill>
    </dxf>
    <dxf>
      <fill>
        <patternFill>
          <bgColor rgb="FFFF0000"/>
        </patternFill>
      </fill>
    </dxf>
    <dxf>
      <fill>
        <patternFill>
          <bgColor rgb="FFFFC000"/>
        </patternFill>
      </fill>
    </dxf>
    <dxf>
      <fill>
        <patternFill>
          <bgColor theme="5" tint="-0.24994659260841701"/>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theme="5" tint="-0.24994659260841701"/>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theme="5" tint="-0.24994659260841701"/>
        </patternFill>
      </fill>
    </dxf>
    <dxf>
      <fill>
        <patternFill>
          <bgColor rgb="FF00B050"/>
        </patternFill>
      </fill>
    </dxf>
    <dxf>
      <fill>
        <patternFill>
          <bgColor rgb="FFFFFF00"/>
        </patternFill>
      </fill>
    </dxf>
    <dxf>
      <fill>
        <patternFill>
          <bgColor theme="9" tint="0.79998168889431442"/>
        </patternFill>
      </fill>
    </dxf>
    <dxf>
      <fill>
        <patternFill>
          <bgColor rgb="FFFF0000"/>
        </patternFill>
      </fill>
    </dxf>
    <dxf>
      <fill>
        <patternFill>
          <bgColor theme="9" tint="0.39994506668294322"/>
        </patternFill>
      </fill>
    </dxf>
    <dxf>
      <fill>
        <patternFill>
          <bgColor rgb="FFFFFF99"/>
        </patternFill>
      </fill>
    </dxf>
    <dxf>
      <fill>
        <patternFill>
          <bgColor rgb="FF92D050"/>
        </patternFill>
      </fill>
    </dxf>
    <dxf>
      <fill>
        <patternFill>
          <bgColor rgb="FFFF0000"/>
        </patternFill>
      </fill>
    </dxf>
    <dxf>
      <fill>
        <patternFill>
          <bgColor theme="9" tint="0.39994506668294322"/>
        </patternFill>
      </fill>
    </dxf>
    <dxf>
      <fill>
        <patternFill>
          <bgColor theme="9" tint="0.79998168889431442"/>
        </patternFill>
      </fill>
    </dxf>
    <dxf>
      <fill>
        <patternFill>
          <bgColor rgb="FFFFFF00"/>
        </patternFill>
      </fill>
    </dxf>
    <dxf>
      <fill>
        <patternFill>
          <bgColor rgb="FFFFFF99"/>
        </patternFill>
      </fill>
    </dxf>
    <dxf>
      <fill>
        <patternFill>
          <bgColor rgb="FF92D050"/>
        </patternFill>
      </fill>
    </dxf>
    <dxf>
      <fill>
        <patternFill>
          <bgColor rgb="FFFF0000"/>
        </patternFill>
      </fill>
    </dxf>
    <dxf>
      <fill>
        <patternFill>
          <bgColor theme="9" tint="0.39994506668294322"/>
        </patternFill>
      </fill>
    </dxf>
    <dxf>
      <fill>
        <patternFill>
          <bgColor rgb="FFFFFF00"/>
        </patternFill>
      </fill>
    </dxf>
    <dxf>
      <fill>
        <patternFill>
          <bgColor rgb="FFFFFF99"/>
        </patternFill>
      </fill>
    </dxf>
    <dxf>
      <fill>
        <patternFill>
          <bgColor rgb="FF92D050"/>
        </patternFill>
      </fill>
    </dxf>
    <dxf>
      <fill>
        <patternFill>
          <bgColor theme="9" tint="0.79998168889431442"/>
        </patternFill>
      </fill>
    </dxf>
    <dxf>
      <fill>
        <patternFill>
          <bgColor rgb="FFFF0000"/>
        </patternFill>
      </fill>
    </dxf>
    <dxf>
      <fill>
        <patternFill>
          <bgColor theme="9" tint="0.39994506668294322"/>
        </patternFill>
      </fill>
    </dxf>
    <dxf>
      <fill>
        <patternFill>
          <bgColor theme="9" tint="0.79998168889431442"/>
        </patternFill>
      </fill>
    </dxf>
    <dxf>
      <fill>
        <patternFill>
          <bgColor rgb="FFFFFF00"/>
        </patternFill>
      </fill>
    </dxf>
    <dxf>
      <fill>
        <patternFill>
          <bgColor rgb="FFFFFF99"/>
        </patternFill>
      </fill>
    </dxf>
    <dxf>
      <fill>
        <patternFill>
          <bgColor rgb="FF92D050"/>
        </patternFill>
      </fill>
    </dxf>
    <dxf>
      <fill>
        <patternFill>
          <bgColor theme="9" tint="0.79998168889431442"/>
        </patternFill>
      </fill>
    </dxf>
    <dxf>
      <fill>
        <patternFill>
          <bgColor rgb="FFFFFF00"/>
        </patternFill>
      </fill>
    </dxf>
    <dxf>
      <fill>
        <patternFill>
          <bgColor rgb="FFFF0000"/>
        </patternFill>
      </fill>
    </dxf>
    <dxf>
      <fill>
        <patternFill>
          <bgColor rgb="FFFFFF99"/>
        </patternFill>
      </fill>
    </dxf>
    <dxf>
      <fill>
        <patternFill>
          <bgColor rgb="FF92D050"/>
        </patternFill>
      </fill>
    </dxf>
    <dxf>
      <fill>
        <patternFill>
          <bgColor theme="9" tint="0.39994506668294322"/>
        </patternFill>
      </fill>
    </dxf>
    <dxf>
      <fill>
        <patternFill>
          <bgColor theme="2" tint="-9.9948118533890809E-2"/>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Partes Interesadas '!A1"/><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hyperlink" Target="#'Matriz Pestel-DOFA'!A1"/><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371475</xdr:colOff>
      <xdr:row>1</xdr:row>
      <xdr:rowOff>38100</xdr:rowOff>
    </xdr:from>
    <xdr:to>
      <xdr:col>1</xdr:col>
      <xdr:colOff>923925</xdr:colOff>
      <xdr:row>4</xdr:row>
      <xdr:rowOff>123825</xdr:rowOff>
    </xdr:to>
    <xdr:pic>
      <xdr:nvPicPr>
        <xdr:cNvPr id="3" name="Imagen 2">
          <a:extLst>
            <a:ext uri="{FF2B5EF4-FFF2-40B4-BE49-F238E27FC236}">
              <a16:creationId xmlns:a16="http://schemas.microsoft.com/office/drawing/2014/main" id="{A48A0168-5F86-B111-3B7F-099B51D1CA47}"/>
            </a:ext>
            <a:ext uri="{147F2762-F138-4A5C-976F-8EAC2B608ADB}">
              <a16:predDERef xmlns:a16="http://schemas.microsoft.com/office/drawing/2014/main" pred="{CFCB9366-0730-49D4-0F7A-6B0D5011ECE1}"/>
            </a:ext>
          </a:extLst>
        </xdr:cNvPr>
        <xdr:cNvPicPr>
          <a:picLocks noChangeAspect="1"/>
        </xdr:cNvPicPr>
      </xdr:nvPicPr>
      <xdr:blipFill>
        <a:blip xmlns:r="http://schemas.openxmlformats.org/officeDocument/2006/relationships" r:embed="rId1"/>
        <a:stretch>
          <a:fillRect/>
        </a:stretch>
      </xdr:blipFill>
      <xdr:spPr>
        <a:xfrm>
          <a:off x="371475" y="1047750"/>
          <a:ext cx="971550" cy="657225"/>
        </a:xfrm>
        <a:prstGeom prst="rect">
          <a:avLst/>
        </a:prstGeom>
      </xdr:spPr>
    </xdr:pic>
    <xdr:clientData/>
  </xdr:twoCellAnchor>
  <xdr:twoCellAnchor editAs="oneCell">
    <xdr:from>
      <xdr:col>32</xdr:col>
      <xdr:colOff>409575</xdr:colOff>
      <xdr:row>0</xdr:row>
      <xdr:rowOff>161925</xdr:rowOff>
    </xdr:from>
    <xdr:to>
      <xdr:col>33</xdr:col>
      <xdr:colOff>1962150</xdr:colOff>
      <xdr:row>0</xdr:row>
      <xdr:rowOff>828675</xdr:rowOff>
    </xdr:to>
    <xdr:pic>
      <xdr:nvPicPr>
        <xdr:cNvPr id="5" name="Imagen 4">
          <a:extLst>
            <a:ext uri="{FF2B5EF4-FFF2-40B4-BE49-F238E27FC236}">
              <a16:creationId xmlns:a16="http://schemas.microsoft.com/office/drawing/2014/main" id="{76BBFC91-17DD-FF1E-A703-641C9E3D8B14}"/>
            </a:ext>
            <a:ext uri="{147F2762-F138-4A5C-976F-8EAC2B608ADB}">
              <a16:predDERef xmlns:a16="http://schemas.microsoft.com/office/drawing/2014/main" pred="{A48A0168-5F86-B111-3B7F-099B51D1CA47}"/>
            </a:ext>
          </a:extLst>
        </xdr:cNvPr>
        <xdr:cNvPicPr>
          <a:picLocks noChangeAspect="1"/>
        </xdr:cNvPicPr>
      </xdr:nvPicPr>
      <xdr:blipFill>
        <a:blip xmlns:r="http://schemas.openxmlformats.org/officeDocument/2006/relationships" r:embed="rId2"/>
        <a:stretch>
          <a:fillRect/>
        </a:stretch>
      </xdr:blipFill>
      <xdr:spPr>
        <a:xfrm>
          <a:off x="25069800" y="161925"/>
          <a:ext cx="1990725" cy="666750"/>
        </a:xfrm>
        <a:prstGeom prst="rect">
          <a:avLst/>
        </a:prstGeom>
      </xdr:spPr>
    </xdr:pic>
    <xdr:clientData/>
  </xdr:twoCellAnchor>
  <xdr:twoCellAnchor editAs="oneCell">
    <xdr:from>
      <xdr:col>0</xdr:col>
      <xdr:colOff>281940</xdr:colOff>
      <xdr:row>0</xdr:row>
      <xdr:rowOff>76199</xdr:rowOff>
    </xdr:from>
    <xdr:to>
      <xdr:col>1</xdr:col>
      <xdr:colOff>853440</xdr:colOff>
      <xdr:row>0</xdr:row>
      <xdr:rowOff>955088</xdr:rowOff>
    </xdr:to>
    <xdr:pic>
      <xdr:nvPicPr>
        <xdr:cNvPr id="4" name="Imagen 3">
          <a:extLst>
            <a:ext uri="{FF2B5EF4-FFF2-40B4-BE49-F238E27FC236}">
              <a16:creationId xmlns:a16="http://schemas.microsoft.com/office/drawing/2014/main" id="{71FF24A6-E7EF-4E13-BBFA-693F4B85A89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940" y="76199"/>
          <a:ext cx="1005840" cy="8788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142875</xdr:colOff>
      <xdr:row>1</xdr:row>
      <xdr:rowOff>66675</xdr:rowOff>
    </xdr:from>
    <xdr:to>
      <xdr:col>1</xdr:col>
      <xdr:colOff>800100</xdr:colOff>
      <xdr:row>4</xdr:row>
      <xdr:rowOff>114300</xdr:rowOff>
    </xdr:to>
    <xdr:pic>
      <xdr:nvPicPr>
        <xdr:cNvPr id="3" name="Imagen 2">
          <a:extLst>
            <a:ext uri="{FF2B5EF4-FFF2-40B4-BE49-F238E27FC236}">
              <a16:creationId xmlns:a16="http://schemas.microsoft.com/office/drawing/2014/main" id="{754E1862-62EC-D41A-31F5-F9457F11A7EE}"/>
            </a:ext>
            <a:ext uri="{147F2762-F138-4A5C-976F-8EAC2B608ADB}">
              <a16:predDERef xmlns:a16="http://schemas.microsoft.com/office/drawing/2014/main" pred="{78D48226-8CD2-CF97-5817-CD5F678CD33C}"/>
            </a:ext>
          </a:extLst>
        </xdr:cNvPr>
        <xdr:cNvPicPr>
          <a:picLocks noChangeAspect="1"/>
        </xdr:cNvPicPr>
      </xdr:nvPicPr>
      <xdr:blipFill>
        <a:blip xmlns:r="http://schemas.openxmlformats.org/officeDocument/2006/relationships" r:embed="rId1"/>
        <a:stretch>
          <a:fillRect/>
        </a:stretch>
      </xdr:blipFill>
      <xdr:spPr>
        <a:xfrm>
          <a:off x="142875" y="914400"/>
          <a:ext cx="933450" cy="619125"/>
        </a:xfrm>
        <a:prstGeom prst="rect">
          <a:avLst/>
        </a:prstGeom>
      </xdr:spPr>
    </xdr:pic>
    <xdr:clientData/>
  </xdr:twoCellAnchor>
  <xdr:twoCellAnchor editAs="oneCell">
    <xdr:from>
      <xdr:col>33</xdr:col>
      <xdr:colOff>123825</xdr:colOff>
      <xdr:row>0</xdr:row>
      <xdr:rowOff>76200</xdr:rowOff>
    </xdr:from>
    <xdr:to>
      <xdr:col>35</xdr:col>
      <xdr:colOff>876300</xdr:colOff>
      <xdr:row>0</xdr:row>
      <xdr:rowOff>762000</xdr:rowOff>
    </xdr:to>
    <xdr:pic>
      <xdr:nvPicPr>
        <xdr:cNvPr id="4" name="Imagen 3">
          <a:extLst>
            <a:ext uri="{FF2B5EF4-FFF2-40B4-BE49-F238E27FC236}">
              <a16:creationId xmlns:a16="http://schemas.microsoft.com/office/drawing/2014/main" id="{1C120F16-7660-85ED-9D72-FD38EEB491A4}"/>
            </a:ext>
            <a:ext uri="{147F2762-F138-4A5C-976F-8EAC2B608ADB}">
              <a16:predDERef xmlns:a16="http://schemas.microsoft.com/office/drawing/2014/main" pred="{754E1862-62EC-D41A-31F5-F9457F11A7EE}"/>
            </a:ext>
          </a:extLst>
        </xdr:cNvPr>
        <xdr:cNvPicPr>
          <a:picLocks noChangeAspect="1"/>
        </xdr:cNvPicPr>
      </xdr:nvPicPr>
      <xdr:blipFill>
        <a:blip xmlns:r="http://schemas.openxmlformats.org/officeDocument/2006/relationships" r:embed="rId2"/>
        <a:stretch>
          <a:fillRect/>
        </a:stretch>
      </xdr:blipFill>
      <xdr:spPr>
        <a:xfrm>
          <a:off x="39662100" y="76200"/>
          <a:ext cx="2047875" cy="685800"/>
        </a:xfrm>
        <a:prstGeom prst="rect">
          <a:avLst/>
        </a:prstGeom>
      </xdr:spPr>
    </xdr:pic>
    <xdr:clientData/>
  </xdr:twoCellAnchor>
  <xdr:twoCellAnchor editAs="oneCell">
    <xdr:from>
      <xdr:col>0</xdr:col>
      <xdr:colOff>31750</xdr:colOff>
      <xdr:row>0</xdr:row>
      <xdr:rowOff>1</xdr:rowOff>
    </xdr:from>
    <xdr:to>
      <xdr:col>1</xdr:col>
      <xdr:colOff>758190</xdr:colOff>
      <xdr:row>0</xdr:row>
      <xdr:rowOff>774701</xdr:rowOff>
    </xdr:to>
    <xdr:pic>
      <xdr:nvPicPr>
        <xdr:cNvPr id="5" name="Imagen 4">
          <a:extLst>
            <a:ext uri="{FF2B5EF4-FFF2-40B4-BE49-F238E27FC236}">
              <a16:creationId xmlns:a16="http://schemas.microsoft.com/office/drawing/2014/main" id="{01E397E4-3269-48A2-A93B-66271195D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750" y="1"/>
          <a:ext cx="1005840" cy="77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1</xdr:col>
      <xdr:colOff>895350</xdr:colOff>
      <xdr:row>1</xdr:row>
      <xdr:rowOff>408420</xdr:rowOff>
    </xdr:to>
    <xdr:pic>
      <xdr:nvPicPr>
        <xdr:cNvPr id="2" name="Imagen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38100"/>
          <a:ext cx="1085850" cy="798945"/>
        </a:xfrm>
        <a:prstGeom prst="rect">
          <a:avLst/>
        </a:prstGeom>
        <a:noFill/>
        <a:ln>
          <a:noFill/>
        </a:ln>
      </xdr:spPr>
    </xdr:pic>
    <xdr:clientData/>
  </xdr:twoCellAnchor>
  <xdr:twoCellAnchor>
    <xdr:from>
      <xdr:col>3</xdr:col>
      <xdr:colOff>200025</xdr:colOff>
      <xdr:row>0</xdr:row>
      <xdr:rowOff>190500</xdr:rowOff>
    </xdr:from>
    <xdr:to>
      <xdr:col>5</xdr:col>
      <xdr:colOff>85725</xdr:colOff>
      <xdr:row>1</xdr:row>
      <xdr:rowOff>209550</xdr:rowOff>
    </xdr:to>
    <xdr:sp macro="" textlink="">
      <xdr:nvSpPr>
        <xdr:cNvPr id="3" name="Flecha izquierda 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4972050" y="190500"/>
          <a:ext cx="1666875" cy="447675"/>
        </a:xfrm>
        <a:prstGeom prst="lef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s-419" sz="1100" b="1"/>
            <a:t>Ir a partes interesadas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0</xdr:row>
      <xdr:rowOff>19050</xdr:rowOff>
    </xdr:from>
    <xdr:to>
      <xdr:col>1</xdr:col>
      <xdr:colOff>971550</xdr:colOff>
      <xdr:row>1</xdr:row>
      <xdr:rowOff>389370</xdr:rowOff>
    </xdr:to>
    <xdr:pic>
      <xdr:nvPicPr>
        <xdr:cNvPr id="2" name="Imagen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19050"/>
          <a:ext cx="1085850" cy="798945"/>
        </a:xfrm>
        <a:prstGeom prst="rect">
          <a:avLst/>
        </a:prstGeom>
        <a:noFill/>
        <a:ln>
          <a:noFill/>
        </a:ln>
      </xdr:spPr>
    </xdr:pic>
    <xdr:clientData/>
  </xdr:twoCellAnchor>
  <xdr:twoCellAnchor>
    <xdr:from>
      <xdr:col>3</xdr:col>
      <xdr:colOff>685800</xdr:colOff>
      <xdr:row>0</xdr:row>
      <xdr:rowOff>180975</xdr:rowOff>
    </xdr:from>
    <xdr:to>
      <xdr:col>5</xdr:col>
      <xdr:colOff>171450</xdr:colOff>
      <xdr:row>1</xdr:row>
      <xdr:rowOff>200025</xdr:rowOff>
    </xdr:to>
    <xdr:sp macro="" textlink="">
      <xdr:nvSpPr>
        <xdr:cNvPr id="3" name="Flecha izquierda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6486525" y="180975"/>
          <a:ext cx="1666875" cy="447675"/>
        </a:xfrm>
        <a:prstGeom prst="lef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s-419" sz="1100" b="1"/>
            <a:t>Ir a Matriz Pestel-DOFA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571499</xdr:colOff>
      <xdr:row>12</xdr:row>
      <xdr:rowOff>19050</xdr:rowOff>
    </xdr:from>
    <xdr:to>
      <xdr:col>2</xdr:col>
      <xdr:colOff>533400</xdr:colOff>
      <xdr:row>18</xdr:row>
      <xdr:rowOff>57150</xdr:rowOff>
    </xdr:to>
    <xdr:sp macro="" textlink="">
      <xdr:nvSpPr>
        <xdr:cNvPr id="2" name="Rectangular Callout 2">
          <a:extLst>
            <a:ext uri="{FF2B5EF4-FFF2-40B4-BE49-F238E27FC236}">
              <a16:creationId xmlns:a16="http://schemas.microsoft.com/office/drawing/2014/main" id="{00000000-0008-0000-0900-000002000000}"/>
            </a:ext>
          </a:extLst>
        </xdr:cNvPr>
        <xdr:cNvSpPr/>
      </xdr:nvSpPr>
      <xdr:spPr>
        <a:xfrm>
          <a:off x="1333499" y="2305050"/>
          <a:ext cx="723901" cy="1181100"/>
        </a:xfrm>
        <a:prstGeom prst="wedgeRectCallout">
          <a:avLst>
            <a:gd name="adj1" fmla="val 33394"/>
            <a:gd name="adj2" fmla="val -138234"/>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Personalizar entradas de las listas como mejor le parezca.</a:t>
          </a:r>
        </a:p>
      </xdr:txBody>
    </xdr:sp>
    <xdr:clientData/>
  </xdr:twoCellAnchor>
  <xdr:twoCellAnchor>
    <xdr:from>
      <xdr:col>4</xdr:col>
      <xdr:colOff>171450</xdr:colOff>
      <xdr:row>10</xdr:row>
      <xdr:rowOff>85725</xdr:rowOff>
    </xdr:from>
    <xdr:to>
      <xdr:col>8</xdr:col>
      <xdr:colOff>1152525</xdr:colOff>
      <xdr:row>16</xdr:row>
      <xdr:rowOff>156211</xdr:rowOff>
    </xdr:to>
    <xdr:sp macro="" textlink="">
      <xdr:nvSpPr>
        <xdr:cNvPr id="3" name="Rectangular Callout 3">
          <a:extLst>
            <a:ext uri="{FF2B5EF4-FFF2-40B4-BE49-F238E27FC236}">
              <a16:creationId xmlns:a16="http://schemas.microsoft.com/office/drawing/2014/main" id="{00000000-0008-0000-0900-000003000000}"/>
            </a:ext>
          </a:extLst>
        </xdr:cNvPr>
        <xdr:cNvSpPr/>
      </xdr:nvSpPr>
      <xdr:spPr>
        <a:xfrm>
          <a:off x="3219450" y="1990725"/>
          <a:ext cx="3638550" cy="1213486"/>
        </a:xfrm>
        <a:prstGeom prst="wedgeRectCallout">
          <a:avLst>
            <a:gd name="adj1" fmla="val 42066"/>
            <a:gd name="adj2" fmla="val -173437"/>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Introduzca la calificación limite de la Oportunidad que desencadenará la necesidad de un Plan de Seguimiento de Oportunidades; las calificaciones por debajo de esta puntuación se considerarían que no vale la pena.</a:t>
          </a:r>
          <a:endParaRPr lang="en-US" sz="1600" b="1">
            <a:solidFill>
              <a:sysClr val="windowText" lastClr="000000"/>
            </a:solidFill>
          </a:endParaRPr>
        </a:p>
      </xdr:txBody>
    </xdr:sp>
    <xdr:clientData/>
  </xdr:twoCellAnchor>
  <xdr:twoCellAnchor>
    <xdr:from>
      <xdr:col>11</xdr:col>
      <xdr:colOff>180975</xdr:colOff>
      <xdr:row>4</xdr:row>
      <xdr:rowOff>38099</xdr:rowOff>
    </xdr:from>
    <xdr:to>
      <xdr:col>12</xdr:col>
      <xdr:colOff>571500</xdr:colOff>
      <xdr:row>10</xdr:row>
      <xdr:rowOff>57150</xdr:rowOff>
    </xdr:to>
    <xdr:sp macro="" textlink="">
      <xdr:nvSpPr>
        <xdr:cNvPr id="4" name="Rectangular Callout 1">
          <a:extLst>
            <a:ext uri="{FF2B5EF4-FFF2-40B4-BE49-F238E27FC236}">
              <a16:creationId xmlns:a16="http://schemas.microsoft.com/office/drawing/2014/main" id="{00000000-0008-0000-0900-000004000000}"/>
            </a:ext>
          </a:extLst>
        </xdr:cNvPr>
        <xdr:cNvSpPr/>
      </xdr:nvSpPr>
      <xdr:spPr>
        <a:xfrm>
          <a:off x="8562975" y="800099"/>
          <a:ext cx="1152525" cy="1162051"/>
        </a:xfrm>
        <a:prstGeom prst="wedgeRectCallout">
          <a:avLst>
            <a:gd name="adj1" fmla="val -62757"/>
            <a:gd name="adj2" fmla="val -19742"/>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Personalice la listade los procesos de su SGC aquí.</a:t>
          </a:r>
        </a:p>
        <a:p>
          <a:pPr algn="l"/>
          <a:endParaRPr lang="en-US" sz="1600" b="1" baseline="0">
            <a:solidFill>
              <a:sysClr val="windowText" lastClr="000000"/>
            </a:solidFill>
          </a:endParaRPr>
        </a:p>
        <a:p>
          <a:pPr algn="l"/>
          <a:endParaRPr lang="en-US" sz="1600" b="1" baseline="0">
            <a:solidFill>
              <a:sysClr val="windowText" lastClr="000000"/>
            </a:solidFill>
          </a:endParaRPr>
        </a:p>
        <a:p>
          <a:pPr algn="l"/>
          <a:endParaRPr lang="en-US" sz="1600" b="1">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orantioquia.sharepoint.com/Marlo/PAT/SGI/MIPG/dimensiones/direccionamiento_estrategico/riesgos/2019-10-13_Riesgos%20Generales_LEC.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marlo\iue\sistema%20de%20gestion%20integral\listados\listado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marlo\vicerrectoria%20de%20investigacion\sistema%20de%20gestion\registros%20sistema%20de%20gestion\1.%20estrategicos\1.1%20direccionamiento%20estrategico\1.1.4%20riesgos\2014\matriz_dof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 Contexto Institucional"/>
      <sheetName val="1.2 Contexto Depend y Proc"/>
      <sheetName val="2.1 Identificacion"/>
      <sheetName val="2.2 Analisis"/>
      <sheetName val="3. Evaluacion y 4. Tratamiento"/>
      <sheetName val="Acerno_Cache_XXXXX"/>
      <sheetName val="Mapa de calor"/>
      <sheetName val="Matriz de Calificacion"/>
      <sheetName val="varios"/>
      <sheetName val="Matriz LEC"/>
      <sheetName val="Mapa de oportunidades"/>
      <sheetName val="Matriz_calificación_oportunidad"/>
      <sheetName val="List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ado de Servicios"/>
      <sheetName val="Listado Maestro de Dtos Interno"/>
      <sheetName val="Tabla de Retención Documental"/>
      <sheetName val="Listado de Documentos Externos"/>
      <sheetName val="Normograma"/>
      <sheetName val="Distribución de Documentos"/>
      <sheetName val="CMI"/>
      <sheetName val="Estado de Dtos"/>
      <sheetName val="informe de avance"/>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FA DE"/>
      <sheetName val="DOFA GR"/>
      <sheetName val="DOFA GC"/>
      <sheetName val="DOFA CI"/>
      <sheetName val="DOFA CE"/>
      <sheetName val="DOFA AF"/>
      <sheetName val="DOFA RG"/>
      <sheetName val="DOFA GF"/>
      <sheetName val="DOFA GI"/>
      <sheetName val="DOFA EM"/>
      <sheetName val="Análisis gráfico"/>
      <sheetName val="Factores internos y externos"/>
      <sheetName val="Criterios de redacción"/>
      <sheetName val="Notas de cambio"/>
      <sheetName val="Parámetr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a2" displayName="Tabla2" ref="A8:AH46" totalsRowShown="0" headerRowDxfId="460" dataDxfId="459" tableBorderDxfId="458">
  <autoFilter ref="A8:AH46" xr:uid="{00000000-0009-0000-0100-000002000000}"/>
  <tableColumns count="34">
    <tableColumn id="1" xr3:uid="{00000000-0010-0000-0000-000001000000}" name="n.° del Riesgo" dataDxfId="457" dataCellStyle="Normal 2 2"/>
    <tableColumn id="2" xr3:uid="{00000000-0010-0000-0000-000002000000}" name="Clasificación del Riesgo" dataDxfId="456" dataCellStyle="Normal 2 2"/>
    <tableColumn id="3" xr3:uid="{00000000-0010-0000-0000-000003000000}" name="Proceso" dataDxfId="455"/>
    <tableColumn id="4" xr3:uid="{00000000-0010-0000-0000-000004000000}" name="1. Causas" dataDxfId="454"/>
    <tableColumn id="5" xr3:uid="{00000000-0010-0000-0000-000005000000}" name="2. Riesgo" dataDxfId="453"/>
    <tableColumn id="6" xr3:uid="{00000000-0010-0000-0000-000006000000}" name="3. Consecuencias" dataDxfId="452"/>
    <tableColumn id="7" xr3:uid="{00000000-0010-0000-0000-000007000000}" name="Descripción del Riesgo (1 - 2 - 3)" dataDxfId="451"/>
    <tableColumn id="8" xr3:uid="{00000000-0010-0000-0000-000008000000}" name="Probabilidad - P " dataDxfId="450" dataCellStyle="Normal 2 2"/>
    <tableColumn id="9" xr3:uid="{00000000-0010-0000-0000-000009000000}" name="Interpretación probabilidad" dataDxfId="449" dataCellStyle="Normal 2 2">
      <calculatedColumnFormula>IF(H9=1,"Rara vez",IF(H9=2,"Improbable",IF(H9=3,"Posible",IF(H9=4,"Probable",IF(H9=5,"Casi seguro","null")))))</calculatedColumnFormula>
    </tableColumn>
    <tableColumn id="10" xr3:uid="{00000000-0010-0000-0000-00000A000000}" name="Impacto - I" dataDxfId="448"/>
    <tableColumn id="11" xr3:uid="{00000000-0010-0000-0000-00000B000000}" name="Interpretación impacto" dataDxfId="447" dataCellStyle="Normal 2 2">
      <calculatedColumnFormula>IF(J9=1,"Insignificante",IF(J9=2,"Menor",IF(J9=3,"Moderado",IF(J9=4,"Mayor",IF(J9=5,"Catastrófico","null")))))</calculatedColumnFormula>
    </tableColumn>
    <tableColumn id="12" xr3:uid="{00000000-0010-0000-0000-00000C000000}" name="P*I" dataDxfId="446" dataCellStyle="Normal 2 2">
      <calculatedColumnFormula>H9*J9</calculatedColumnFormula>
    </tableColumn>
    <tableColumn id="13" xr3:uid="{00000000-0010-0000-0000-00000D000000}" name="Nivel de riesgo" dataDxfId="445">
      <calculatedColumnFormula>IF(OR(L9=1,L9=2),"Bajo",IF(L9=6,"Moderado",IF(OR(L9=8,L9=9),"Alto",IF(OR(L9=15,L9=16,L9=20,L9=25),"Extremo",IF(AND(H9=1,J9=3),"Moderado",IF(AND(H9=3,J9=1),"Bajo",IF(AND(H9=1,J9=4),"Alto",IF(AND(H9=2,J9=2),"Bajo",IF(AND(H9=4,J9=1),"Moderado",IF(AND(H9=1,J9=5),"Extremo",IF(AND(H9=5,J9=1),"Alto",IF(AND(H9=2,J9=5),"Extremo",IF(AND(H9=5,J9=2),"Alto",IF(AND(H9=3,J9=4),"Extremo",IF(AND(H9=4,J9=3),"Alto","null")))))))))))))))</calculatedColumnFormula>
    </tableColumn>
    <tableColumn id="14" xr3:uid="{00000000-0010-0000-0000-00000E000000}" name="Tratamiento del riesgo" dataDxfId="444">
      <calculatedColumnFormula>IF(OR(L9=1,L9=2),"Aceptar",IF(L9=6,"Reducir",IF(OR(L9=8,L9=9),"Compartir/Reducir",IF(OR(L9=15,L9=16,L9=20,L9=25),"Compartir/Reducir/Evitar",IF(AND(H9=1,J9=3),"Reducir",IF(AND(H9=3,J9=1),"Aceptar",IF(AND(H9=1,J9=4),"Compartir/Reducir",IF(AND(H9=2,J9=2),"Aceptar",IF(AND(H9=4,J9=1),"Reducir",IF(AND(H9=1,J9=5),"Compartir/Reducir/Evitar",IF(AND(H9=5,J9=1),"Compartir/Reducir",IF(AND(H9=2,J9=5),"Compartir/Reducir/Evitar",IF(AND(H9=5,J9=2),"Compartir/Reducir",IF(AND(H9=3,J9=4),"Compartir/Reducir/Evitar",IF(AND(H9=4,J9=3),"Compartir/Reducir","null")))))))))))))))</calculatedColumnFormula>
    </tableColumn>
    <tableColumn id="15" xr3:uid="{00000000-0010-0000-0000-00000F000000}" name="n.° del control" dataDxfId="443"/>
    <tableColumn id="16" xr3:uid="{00000000-0010-0000-0000-000010000000}" name="Descripción del control (diseño)" dataDxfId="442" dataCellStyle="Normal 2 2"/>
    <tableColumn id="17" xr3:uid="{00000000-0010-0000-0000-000011000000}" name="Tipo de control" dataDxfId="441"/>
    <tableColumn id="18" xr3:uid="{00000000-0010-0000-0000-000012000000}" name="Responsable de aplicar el control" dataDxfId="440" dataCellStyle="Normal 2 2"/>
    <tableColumn id="19" xr3:uid="{00000000-0010-0000-0000-000013000000}" name="Evaluación del control" dataDxfId="439" dataCellStyle="Normal 2 2"/>
    <tableColumn id="20" xr3:uid="{00000000-0010-0000-0000-000014000000}" name="Escalas a disminuir Probabilidad" dataDxfId="438" dataCellStyle="Normal 2 2">
      <calculatedColumnFormula>IF(OR(Q9="Correctivo",Q9="Protección",Q9="Detección"),0,IF(AVERAGEIF(Q9,"Preventivo",S9)=100,2,IF(AND(AVERAGEIF(Q9,"Preventivo",S9)&gt;=50,AVERAGEIF(Q9,"Preventivo",S9)&lt;100),1,0)))</calculatedColumnFormula>
    </tableColumn>
    <tableColumn id="21" xr3:uid="{00000000-0010-0000-0000-000015000000}" name="Probabilidad - P (Residual)" dataDxfId="437" dataCellStyle="Normal 2 2">
      <calculatedColumnFormula>H9-T9</calculatedColumnFormula>
    </tableColumn>
    <tableColumn id="22" xr3:uid="{00000000-0010-0000-0000-000016000000}" name="Interpretación P residual" dataDxfId="436" dataCellStyle="Normal 2 2">
      <calculatedColumnFormula>IF(OR(U9=0,U9=1),"Rara vez",IF(U9=2,"Improbable",IF(U9=3,"Posible",IF(U9=4,"Probable",IF(U9=5,"Casi Seguro","null")))))</calculatedColumnFormula>
    </tableColumn>
    <tableColumn id="23" xr3:uid="{00000000-0010-0000-0000-000017000000}" name="Escalas a disminuir Impacto" dataDxfId="435" dataCellStyle="Normal 2 2">
      <calculatedColumnFormula>IF(B9="Corrupción",0,IFERROR(IF(AVERAGEIF(Q9,"Protección",S9)&gt;=100,2,IF(AND(AVERAGEIF(Q9,"Protección",S9)&gt;=50,AVERAGEIF(Q9,"Protección",S9)&lt;100),1,0)),0))</calculatedColumnFormula>
    </tableColumn>
    <tableColumn id="24" xr3:uid="{00000000-0010-0000-0000-000018000000}" name="Impacto - I (Residual)" dataDxfId="434" dataCellStyle="Normal 2 2">
      <calculatedColumnFormula>J9-W9</calculatedColumnFormula>
    </tableColumn>
    <tableColumn id="25" xr3:uid="{00000000-0010-0000-0000-000019000000}" name="Interpretación I residual" dataDxfId="433" dataCellStyle="Normal 2 2">
      <calculatedColumnFormula>IF(X9=1,"Insignificante",IF(X9=2,"Menor",IF(X9=3,"Moderado",IF(X9=4,"Mayor",IF(X9=5,"Catastrófico","null")))))</calculatedColumnFormula>
    </tableColumn>
    <tableColumn id="26" xr3:uid="{00000000-0010-0000-0000-00001A000000}" name="(P*I) - Residual" dataDxfId="432" dataCellStyle="Normal 2 2">
      <calculatedColumnFormula>U9*X9</calculatedColumnFormula>
    </tableColumn>
    <tableColumn id="27" xr3:uid="{00000000-0010-0000-0000-00001B000000}" name="Nivel de riesgo residual" dataDxfId="431">
      <calculatedColumnFormula>IF(OR(Z9=1,Z9=2),"Bajo",IF(Z9=6,"Moderado",IF(OR(Z9=8,Z9=9),"Alto",IF(OR(Z9=15,Z9=16,Z9=20,Z9=25),"Extremo",IF(AND(U9=1,X9=3),"Moderado",IF(AND(U9=3,X9=1),"Bajo",IF(AND(U9=1,X9=4),"Alto",IF(AND(U9=2,X9=2),"Bajo",IF(AND(U9=4,X9=1),"Moderado",IF(AND(U9=1,X9=5),"Extremo",IF(AND(U9=5,X9=1),"Alto",IF(AND(U9=2,X9=5),"Extremo",IF(AND(U9=5,X9=2),"Alto",IF(AND(U9=3,X9=4),"Extremo",IF(AND(U9=4,X9=3),"Alto","null")))))))))))))))</calculatedColumnFormula>
    </tableColumn>
    <tableColumn id="28" xr3:uid="{00000000-0010-0000-0000-00001C000000}" name="Tratamiento del riesgo residual" dataDxfId="430">
      <calculatedColumnFormula>IF(OR(Z9=1,Z9=2),"Aceptar",IF(Z9=6,"Reducir",IF(OR(Z9=8,Z9=9),"Compartir/Reducir",IF(OR(Z9=15,Z9=16,Z9=20,Z9=25),"Compartir/Reducir/Evitar",IF(AND(U9=1,X9=3),"Reducir",IF(AND(U9=3,X9=1),"Aceptar",IF(AND(U9=1,X9=4),"Compartir/Reducir",IF(AND(U9=2,X9=2),"Aceptar",IF(AND(U9=4,X9=1),"Reducir",IF(AND(U9=1,X9=5),"Compartir/Reducir/Evitar",IF(AND(U9=5,X9=1),"Compartir/Reducir",IF(AND(U9=2,X9=5),"Compartir/Reducir/Evitar",IF(AND(U9=5,X9=2),"Compartir/Reducir",IF(AND(U9=3,X9=4),"Compartir/Reducir/Evitar",IF(AND(U9=4,X9=3),"Compartir/Reducir","null")))))))))))))))</calculatedColumnFormula>
    </tableColumn>
    <tableColumn id="29" xr3:uid="{00000000-0010-0000-0000-00001D000000}" name="Sugerencia acciones para abordar riesgos" dataDxfId="429"/>
    <tableColumn id="30" xr3:uid="{A5E4C68C-7E32-4AAB-8CC8-C1947D824D5F}" name="Acciones para abordar riesgos" dataDxfId="428"/>
    <tableColumn id="32" xr3:uid="{3B0D2257-8023-4FD8-B137-B4D99E9F6B09}" name="Responsable de aplicar el control2" dataDxfId="427"/>
    <tableColumn id="31" xr3:uid="{02A80EDA-DBF8-480B-8599-5BBE749EA51F}" name="Evidencia del control" dataDxfId="426"/>
    <tableColumn id="33" xr3:uid="{454CE00F-3826-46CB-A76C-7188A063F7B8}" name="¿Eficaz?  Si / No  " dataDxfId="425"/>
    <tableColumn id="34" xr3:uid="{AE997ADD-8524-429A-B909-1E3C1E90BE37}" name="Observaciones (Frente a la eficacia de las accines tomadas)" dataDxfId="424"/>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87490FB-3E88-4085-88FE-79D44538FF07}" name="Tabla6" displayName="Tabla6" ref="AJ8:AJ18" totalsRowShown="0" headerRowDxfId="423" dataDxfId="422">
  <autoFilter ref="AJ8:AJ18" xr:uid="{987490FB-3E88-4085-88FE-79D44538FF07}"/>
  <tableColumns count="1">
    <tableColumn id="1" xr3:uid="{1A4C565A-C89F-46A9-9F6C-A418CBA8A7A9}" name="Clasificación _x000a_del Riesgo" dataDxfId="421"/>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57C784B-5ED8-4066-B6D6-ABC2FB97D801}" name="Tabla9" displayName="Tabla9" ref="AL8:AL18" totalsRowShown="0" headerRowDxfId="420" dataDxfId="419">
  <autoFilter ref="AL8:AL18" xr:uid="{457C784B-5ED8-4066-B6D6-ABC2FB97D801}"/>
  <tableColumns count="1">
    <tableColumn id="1" xr3:uid="{4F0FF9BB-C187-4D9B-B503-38EC840638F8}" name="Proceso" dataDxfId="418"/>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F119E22-4153-42BB-BC12-368251A7811B}" name="Tabla10" displayName="Tabla10" ref="AN8:AN13" totalsRowShown="0" headerRowDxfId="417" dataDxfId="416">
  <autoFilter ref="AN8:AN13" xr:uid="{9F119E22-4153-42BB-BC12-368251A7811B}"/>
  <tableColumns count="1">
    <tableColumn id="1" xr3:uid="{1756158A-5425-48B2-AE40-40DB9EC33CB6}" name="Interpretación probabilidad" dataDxfId="4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265418B-30BD-4C6C-9DD3-B2E8D34972FF}" name="Tabla11" displayName="Tabla11" ref="AP8:AP13" totalsRowShown="0" headerRowDxfId="414" dataDxfId="413">
  <autoFilter ref="AP8:AP13" xr:uid="{E265418B-30BD-4C6C-9DD3-B2E8D34972FF}"/>
  <tableColumns count="1">
    <tableColumn id="1" xr3:uid="{14E8920C-8587-495F-9FAE-C148A00A2909}" name="Probabilidad - P_x000a_Impacto - I" dataDxfId="412"/>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98B4804-3D83-45AB-9D70-220D660F04E5}" name="Tabla12" displayName="Tabla12" ref="AR8:AR11" totalsRowShown="0" headerRowDxfId="411" dataDxfId="410">
  <autoFilter ref="AR8:AR11" xr:uid="{898B4804-3D83-45AB-9D70-220D660F04E5}"/>
  <tableColumns count="1">
    <tableColumn id="1" xr3:uid="{1CB3A316-0030-4AAB-BB38-9A87E4C9BF2E}" name="Estado" dataDxfId="40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a1" displayName="Tabla1" ref="A1:X144" totalsRowShown="0" headerRowDxfId="87" dataDxfId="86">
  <autoFilter ref="A1:X144" xr:uid="{00000000-0009-0000-0100-000001000000}"/>
  <tableColumns count="24">
    <tableColumn id="1" xr3:uid="{00000000-0010-0000-0600-000001000000}" name="n.° del control" dataDxfId="85"/>
    <tableColumn id="2" xr3:uid="{00000000-0010-0000-0600-000002000000}" name="Descripción del control" dataDxfId="84"/>
    <tableColumn id="3" xr3:uid="{00000000-0010-0000-0600-000003000000}" name="Tipo de control" dataDxfId="83"/>
    <tableColumn id="4" xr3:uid="{00000000-0010-0000-0600-000004000000}" name="1.1 Responsable asignado" dataDxfId="82"/>
    <tableColumn id="5" xr3:uid="{00000000-0010-0000-0600-000005000000}" name="Evaluación " dataDxfId="81">
      <calculatedColumnFormula>IF(D2="Asignado",15,0)</calculatedColumnFormula>
    </tableColumn>
    <tableColumn id="6" xr3:uid="{00000000-0010-0000-0600-000006000000}" name="1.2 Responsable con autoridad" dataDxfId="80"/>
    <tableColumn id="7" xr3:uid="{00000000-0010-0000-0600-000007000000}" name="Evaluación 2" dataDxfId="79">
      <calculatedColumnFormula>IF(F2="Adecuado",15,0)</calculatedColumnFormula>
    </tableColumn>
    <tableColumn id="8" xr3:uid="{00000000-0010-0000-0600-000008000000}" name="2. Periodicidad" dataDxfId="78"/>
    <tableColumn id="9" xr3:uid="{00000000-0010-0000-0600-000009000000}" name="Evaluación 3" dataDxfId="77">
      <calculatedColumnFormula>IF(H2="Oportuna",15,0)</calculatedColumnFormula>
    </tableColumn>
    <tableColumn id="10" xr3:uid="{00000000-0010-0000-0600-00000A000000}" name="3. Propósito" dataDxfId="76"/>
    <tableColumn id="11" xr3:uid="{00000000-0010-0000-0600-00000B000000}" name="Evaluación 4" dataDxfId="75">
      <calculatedColumnFormula>IF(OR(J2="Prevenir",J2="Proteger"),15,IF(OR(J2="Detectar",J2="Corregir"),10,0))</calculatedColumnFormula>
    </tableColumn>
    <tableColumn id="12" xr3:uid="{00000000-0010-0000-0600-00000C000000}" name="4. Cómo se realiza la actividad de control " dataDxfId="74"/>
    <tableColumn id="13" xr3:uid="{00000000-0010-0000-0600-00000D000000}" name="Evaluación 5" dataDxfId="73">
      <calculatedColumnFormula>IF(L2="Confiable",15,0)</calculatedColumnFormula>
    </tableColumn>
    <tableColumn id="14" xr3:uid="{00000000-0010-0000-0600-00000E000000}" name="5. Qué pasa con las observaciones o desviaciones" dataDxfId="72"/>
    <tableColumn id="15" xr3:uid="{00000000-0010-0000-0600-00000F000000}" name="Evaluación 6" dataDxfId="71">
      <calculatedColumnFormula>IF(N2="Se investigan y resuelven oportunamente",15,0)</calculatedColumnFormula>
    </tableColumn>
    <tableColumn id="16" xr3:uid="{00000000-0010-0000-0600-000010000000}" name="6. Evidencia de la ejecución del control " dataDxfId="70"/>
    <tableColumn id="17" xr3:uid="{00000000-0010-0000-0600-000011000000}" name="Evaluación 7" dataDxfId="69">
      <calculatedColumnFormula>IF(P2="Completa",10,IF(P2="Incompleta",5,0))</calculatedColumnFormula>
    </tableColumn>
    <tableColumn id="18" xr3:uid="{00000000-0010-0000-0600-000012000000}" name="a) Evaluación del diseño del control " dataDxfId="68">
      <calculatedColumnFormula>IF(S2&lt;=85,"Débil",IF(AND(S2&gt;85,S2&lt;=95),"Moderado","Fuerte"))</calculatedColumnFormula>
    </tableColumn>
    <tableColumn id="19" xr3:uid="{00000000-0010-0000-0600-000013000000}" name="Evaluación 8" dataDxfId="67">
      <calculatedColumnFormula>SUM(D2:Q2)</calculatedColumnFormula>
    </tableColumn>
    <tableColumn id="20" xr3:uid="{00000000-0010-0000-0600-000014000000}" name="b) Evaluación de la ejecución del control" dataDxfId="66"/>
    <tableColumn id="21" xr3:uid="{00000000-0010-0000-0600-000015000000}" name="Evaluación 9" dataDxfId="65">
      <calculatedColumnFormula>IF(T2="El control se ejecuta de manera consistente por parte del responsable","Fuerte",IF(T2="El control se ejecuta algunas veces por parte del responsable","Moderado",IF(T2="El control no se ejecuta por parte del responsable","Débil","")))</calculatedColumnFormula>
    </tableColumn>
    <tableColumn id="22" xr3:uid="{00000000-0010-0000-0600-000016000000}" name="c) Evaluación de la solidez del control" dataDxfId="64">
      <calculatedColumnFormula>IF(AND(R2="Fuerte",U2="Fuerte"),"Fuerte",IF(AND(R2="Fuerte",U2="Moderado"),"Moderado",IF(AND(R2="Fuerte",U2="Débil"),"Débil",IF(AND(R2="Moderado",U2="Fuerte"),"Moderado",IF(AND(R2="Moderado",U2="Moderado"),"Moderado",IF(AND(R2="Moderado",U2="Débil"),"Débil",IF(AND(R2="Débil",U2="Fuerte"),"Débil",IF(AND(R2="Débil",U2="Moderado"),"Débil",IF(AND(R2="Débil",U2="Débil"),"Débil")))))))))</calculatedColumnFormula>
    </tableColumn>
    <tableColumn id="23" xr3:uid="{00000000-0010-0000-0600-000017000000}" name="Evaluación 10" dataDxfId="63">
      <calculatedColumnFormula>IF(V2="Fuerte",100,IF(V2="Moderado",50,0))</calculatedColumnFormula>
    </tableColumn>
    <tableColumn id="24" xr3:uid="{00000000-0010-0000-0600-000018000000}" name="d) Tomar acciones " dataDxfId="62">
      <calculatedColumnFormula>IF(V2="Fuerte","No","Si")</calculatedColumnFormula>
    </tableColumn>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7000000}" name="Tabla4" displayName="Tabla4" ref="Z1:Z5" totalsRowShown="0" headerRowDxfId="61" dataDxfId="60">
  <autoFilter ref="Z1:Z5" xr:uid="{00000000-0009-0000-0100-000004000000}"/>
  <tableColumns count="1">
    <tableColumn id="1" xr3:uid="{00000000-0010-0000-0700-000001000000}" name="Controles" dataDxfId="59"/>
  </tableColumns>
  <tableStyleInfo name="TableStyleLight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Tabla38" displayName="Tabla38" ref="A7:Q49" totalsRowShown="0" headerRowDxfId="54" dataDxfId="53" tableBorderDxfId="52">
  <autoFilter ref="A7:Q49" xr:uid="{00000000-0009-0000-0100-000007000000}"/>
  <tableColumns count="17">
    <tableColumn id="1" xr3:uid="{00000000-0010-0000-0800-000001000000}" name="n.°" dataDxfId="51"/>
    <tableColumn id="2" xr3:uid="{00000000-0010-0000-0800-000002000000}" name="Proceso" dataDxfId="50"/>
    <tableColumn id="11" xr3:uid="{00000000-0010-0000-0800-00000B000000}" name="Descripción oportunidad" dataDxfId="49"/>
    <tableColumn id="12" xr3:uid="{00000000-0010-0000-0800-00000C000000}" name="Probabilidad de éxito" dataDxfId="48"/>
    <tableColumn id="13" xr3:uid="{00000000-0010-0000-0800-00000D000000}" name="Prob. Calificación" dataDxfId="47">
      <calculatedColumnFormula>IF($D8="","",(VLOOKUP($D8,'Mapa de oportunidades'!$S$7:$X$12,6,0)))</calculatedColumnFormula>
    </tableColumn>
    <tableColumn id="14" xr3:uid="{00000000-0010-0000-0800-00000E000000}" name="Potencial de nuevos procesos/servicios" dataDxfId="46"/>
    <tableColumn id="15" xr3:uid="{00000000-0010-0000-0800-00000F000000}" name="Potencial de expansión de los procesos/servicios actuales" dataDxfId="45"/>
    <tableColumn id="16" xr3:uid="{00000000-0010-0000-0800-000010000000}" name="Potencial para satisfacer requisitos" dataDxfId="44"/>
    <tableColumn id="17" xr3:uid="{00000000-0010-0000-0800-000011000000}" name="Potencial para mejorar procesos" dataDxfId="43"/>
    <tableColumn id="18" xr3:uid="{00000000-0010-0000-0800-000012000000}" name="Mejora de la reputación de la organización" dataDxfId="42"/>
    <tableColumn id="19" xr3:uid="{00000000-0010-0000-0800-000013000000}" name="Potencial costo de implementación" dataDxfId="41"/>
    <tableColumn id="20" xr3:uid="{00000000-0010-0000-0800-000014000000}" name="Ben. Calificación" dataDxfId="40">
      <calculatedColumnFormula>IF($F8="","",(AVERAGE(VLOOKUP($F8,'Mapa de oportunidades'!$U$7:$X$12,4,0),VLOOKUP($G8,'Mapa de oportunidades'!$U$7:$X$12,4,0),VLOOKUP($H8,'Mapa de oportunidades'!$U$7:$X$12,4,0),VLOOKUP($I8,'Mapa de oportunidades'!$U$7:$X$12,4,0),VLOOKUP($J8,'Mapa de oportunidades'!$W$7:$X$12,2,0),VLOOKUP($K8,'Mapa de oportunidades'!$V$7:$X$12,3,0))))</calculatedColumnFormula>
    </tableColumn>
    <tableColumn id="21" xr3:uid="{00000000-0010-0000-0800-000015000000}" name="Calificación de la oportunidad_x000a_(Prob x Ben)" dataDxfId="39">
      <calculatedColumnFormula>IFERROR(INT(IF($D8="","",$E8*$L8)),"")</calculatedColumnFormula>
    </tableColumn>
    <tableColumn id="22" xr3:uid="{00000000-0010-0000-0800-000016000000}" name="Interpretación oportunidad" dataDxfId="38">
      <calculatedColumnFormula>IF(M8="","",(VLOOKUP(M8,Tabla23[],2,0)))</calculatedColumnFormula>
    </tableColumn>
    <tableColumn id="23" xr3:uid="{00000000-0010-0000-0800-000017000000}" name="Medidas para aprovechar la oportunidad:_x000a_Trazabilidad de la acción a emprender" dataDxfId="37"/>
    <tableColumn id="24" xr3:uid="{00000000-0010-0000-0800-000018000000}" name="Responsable" dataDxfId="36"/>
    <tableColumn id="36" xr3:uid="{00000000-0010-0000-0800-000024000000}" name="Verificación ¿Hay éxito - post implementación?" dataDxfId="35"/>
  </tableColumns>
  <tableStyleInfo name="TableStyleLight13"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Tabla59" displayName="Tabla59" ref="S7:S12" totalsRowShown="0">
  <autoFilter ref="S7:S12" xr:uid="{00000000-0009-0000-0100-000008000000}"/>
  <tableColumns count="1">
    <tableColumn id="1" xr3:uid="{00000000-0010-0000-0900-000001000000}" name="Probabilidad"/>
  </tableColumns>
  <tableStyleInfo name="TableStyleMedium2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A000000}" name="Tabla7" displayName="Tabla7" ref="Z7:Z13" totalsRowShown="0">
  <autoFilter ref="Z7:Z13" xr:uid="{00000000-0009-0000-0100-00000D000000}"/>
  <tableColumns count="1">
    <tableColumn id="1" xr3:uid="{00000000-0010-0000-0A00-000001000000}" name="Éxito"/>
  </tableColumns>
  <tableStyleInfo name="TableStyleMedium2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B000000}" name="Tabla8" displayName="Tabla8" ref="AB7:AB16" totalsRowShown="0">
  <autoFilter ref="AB7:AB16" xr:uid="{00000000-0009-0000-0100-00000E000000}"/>
  <tableColumns count="1">
    <tableColumn id="1" xr3:uid="{00000000-0010-0000-0B00-000001000000}" name="Fuente"/>
  </tableColumns>
  <tableStyleInfo name="TableStyleMedium2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C000000}" name="Tabla13" displayName="Tabla13" ref="AF7:AF15" totalsRowShown="0">
  <autoFilter ref="AF7:AF15" xr:uid="{00000000-0009-0000-0100-00000F000000}"/>
  <tableColumns count="1">
    <tableColumn id="1" xr3:uid="{00000000-0010-0000-0C00-000001000000}" name="Responsable"/>
  </tableColumns>
  <tableStyleInfo name="TableStyleMedium2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E000000}" name="Tabla15" displayName="Tabla15" ref="AD7:AD19" totalsRowShown="0">
  <autoFilter ref="AD7:AD19" xr:uid="{00000000-0009-0000-0100-000011000000}"/>
  <tableColumns count="1">
    <tableColumn id="1" xr3:uid="{00000000-0010-0000-0E00-000001000000}" name="Procesos"/>
  </tableColumns>
  <tableStyleInfo name="TableStyleMedium2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F000000}" name="Tabla18" displayName="Tabla18" ref="T7:T12" totalsRowShown="0" headerRowDxfId="34" dataDxfId="33">
  <autoFilter ref="T7:T12" xr:uid="{00000000-0009-0000-0100-000012000000}"/>
  <tableColumns count="1">
    <tableColumn id="1" xr3:uid="{00000000-0010-0000-0F00-000001000000}" name="Ocurrencias" dataDxfId="32"/>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0000000}" name="Tabla19" displayName="Tabla19" ref="U7:U12" totalsRowShown="0" headerRowDxfId="31" dataDxfId="30">
  <autoFilter ref="U7:U12" xr:uid="{00000000-0009-0000-0100-000013000000}"/>
  <tableColumns count="1">
    <tableColumn id="1" xr3:uid="{00000000-0010-0000-1000-000001000000}" name="Potencial" dataDxfId="29"/>
  </tableColumns>
  <tableStyleInfo name="TableStyleLight1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1000000}" name="Tabla20" displayName="Tabla20" ref="V7:V12" totalsRowShown="0" headerRowDxfId="28" dataDxfId="27">
  <autoFilter ref="V7:V12" xr:uid="{00000000-0009-0000-0100-000014000000}"/>
  <tableColumns count="1">
    <tableColumn id="1" xr3:uid="{00000000-0010-0000-1100-000001000000}" name="Costo" dataDxfId="26"/>
  </tableColumns>
  <tableStyleInfo name="TableStyleLight1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2000000}" name="Tabla21" displayName="Tabla21" ref="W7:W12" totalsRowShown="0" headerRowDxfId="25" dataDxfId="24">
  <autoFilter ref="W7:W12" xr:uid="{00000000-0009-0000-0100-000015000000}"/>
  <tableColumns count="1">
    <tableColumn id="1" xr3:uid="{00000000-0010-0000-1200-000001000000}" name="Reputación" dataDxfId="23"/>
  </tableColumns>
  <tableStyleInfo name="TableStyleLight1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a22" displayName="Tabla22" ref="X7:X12" totalsRowShown="0" headerRowDxfId="22" dataDxfId="21">
  <autoFilter ref="X7:X12" xr:uid="{00000000-0009-0000-0100-000016000000}"/>
  <tableColumns count="1">
    <tableColumn id="1" xr3:uid="{00000000-0010-0000-1300-000001000000}" name="Calificación" dataDxfId="20"/>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4000000}" name="Tabla23" displayName="Tabla23" ref="AI7:AJ32" totalsRowShown="0" headerRowDxfId="19" dataDxfId="18" headerRowBorderDxfId="16" tableBorderDxfId="17">
  <autoFilter ref="AI7:AJ32" xr:uid="{00000000-0009-0000-0100-000017000000}"/>
  <tableColumns count="2">
    <tableColumn id="1" xr3:uid="{00000000-0010-0000-1400-000001000000}" name="Calificación" dataDxfId="15"/>
    <tableColumn id="2" xr3:uid="{00000000-0010-0000-1400-000002000000}" name="Interpretación" dataDxfId="14"/>
  </tableColumns>
  <tableStyleInfo name="TableStyleLight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5000000}" name="Tabla5" displayName="Tabla5" ref="A1:D76" totalsRowShown="0" headerRowDxfId="13" headerRowBorderDxfId="11" tableBorderDxfId="12" totalsRowBorderDxfId="10">
  <autoFilter ref="A1:D76" xr:uid="{00000000-0009-0000-0100-000005000000}"/>
  <tableColumns count="4">
    <tableColumn id="1" xr3:uid="{00000000-0010-0000-1500-000001000000}" name="Valor del impacto"/>
    <tableColumn id="2" xr3:uid="{00000000-0010-0000-1500-000002000000}" name="Nivel"/>
    <tableColumn id="3" xr3:uid="{00000000-0010-0000-1500-000003000000}" name="Descripción impacto"/>
    <tableColumn id="4" xr3:uid="{00000000-0010-0000-1500-000004000000}" name="Clasificación" dataDxfId="9"/>
  </tableColumns>
  <tableStyleInfo name="TableStyleLight13"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16000000}" name="Tabla3" displayName="Tabla3" ref="F1:I16" totalsRowShown="0" headerRowDxfId="8" dataDxfId="7" headerRowBorderDxfId="5" tableBorderDxfId="6" totalsRowBorderDxfId="4">
  <autoFilter ref="F1:I16" xr:uid="{00000000-0009-0000-0100-000003000000}"/>
  <tableColumns count="4">
    <tableColumn id="1" xr3:uid="{00000000-0010-0000-1600-000001000000}" name="Valor probabilidad" dataDxfId="3"/>
    <tableColumn id="2" xr3:uid="{00000000-0010-0000-1600-000002000000}" name="Nivel" dataDxfId="2"/>
    <tableColumn id="3" xr3:uid="{00000000-0010-0000-1600-000003000000}" name="Descripción probabilidad" dataDxfId="1"/>
    <tableColumn id="4" xr3:uid="{00000000-0010-0000-1600-000004000000}" name="Clasificación" dataDxfId="0"/>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vmlDrawing" Target="../drawings/vmlDrawing1.vml"/><Relationship Id="rId7"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3.xml"/><Relationship Id="rId5" Type="http://schemas.openxmlformats.org/officeDocument/2006/relationships/table" Target="../tables/table2.xml"/><Relationship Id="rId10" Type="http://schemas.openxmlformats.org/officeDocument/2006/relationships/comments" Target="../comments1.xml"/><Relationship Id="rId4" Type="http://schemas.openxmlformats.org/officeDocument/2006/relationships/table" Target="../tables/table1.xml"/><Relationship Id="rId9" Type="http://schemas.openxmlformats.org/officeDocument/2006/relationships/table" Target="../tables/table6.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table" Target="../tables/table8.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3.xml"/><Relationship Id="rId13" Type="http://schemas.openxmlformats.org/officeDocument/2006/relationships/table" Target="../tables/table18.xml"/><Relationship Id="rId3" Type="http://schemas.openxmlformats.org/officeDocument/2006/relationships/vmlDrawing" Target="../drawings/vmlDrawing4.vml"/><Relationship Id="rId7" Type="http://schemas.openxmlformats.org/officeDocument/2006/relationships/table" Target="../tables/table12.xml"/><Relationship Id="rId12" Type="http://schemas.openxmlformats.org/officeDocument/2006/relationships/table" Target="../tables/table17.xml"/><Relationship Id="rId2" Type="http://schemas.openxmlformats.org/officeDocument/2006/relationships/drawing" Target="../drawings/drawing2.xml"/><Relationship Id="rId16" Type="http://schemas.openxmlformats.org/officeDocument/2006/relationships/comments" Target="../comments4.xml"/><Relationship Id="rId1" Type="http://schemas.openxmlformats.org/officeDocument/2006/relationships/printerSettings" Target="../printerSettings/printerSettings4.bin"/><Relationship Id="rId6" Type="http://schemas.openxmlformats.org/officeDocument/2006/relationships/table" Target="../tables/table11.xml"/><Relationship Id="rId11" Type="http://schemas.openxmlformats.org/officeDocument/2006/relationships/table" Target="../tables/table16.xml"/><Relationship Id="rId5" Type="http://schemas.openxmlformats.org/officeDocument/2006/relationships/table" Target="../tables/table10.xml"/><Relationship Id="rId15" Type="http://schemas.openxmlformats.org/officeDocument/2006/relationships/table" Target="../tables/table2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 Id="rId14" Type="http://schemas.openxmlformats.org/officeDocument/2006/relationships/table" Target="../tables/table19.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5" Type="http://schemas.openxmlformats.org/officeDocument/2006/relationships/comments" Target="../comments6.xml"/><Relationship Id="rId4" Type="http://schemas.openxmlformats.org/officeDocument/2006/relationships/table" Target="../tables/table2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1:AR1048576"/>
  <sheetViews>
    <sheetView showGridLines="0" view="pageBreakPreview" topLeftCell="A14" zoomScale="70" zoomScaleNormal="70" zoomScaleSheetLayoutView="70" workbookViewId="0">
      <selection activeCell="AH5" sqref="AH5"/>
    </sheetView>
  </sheetViews>
  <sheetFormatPr defaultColWidth="11.42578125" defaultRowHeight="13.9" zeroHeight="1"/>
  <cols>
    <col min="1" max="1" width="6.28515625" style="335" customWidth="1"/>
    <col min="2" max="2" width="14.140625" style="336" customWidth="1"/>
    <col min="3" max="3" width="14.28515625" style="336" customWidth="1"/>
    <col min="4" max="4" width="30.140625" style="337" customWidth="1"/>
    <col min="5" max="5" width="29" style="338" customWidth="1"/>
    <col min="6" max="6" width="31.7109375" style="337" customWidth="1"/>
    <col min="7" max="7" width="34.85546875" style="339" customWidth="1"/>
    <col min="8" max="8" width="2.85546875" style="340" customWidth="1"/>
    <col min="9" max="9" width="3.85546875" style="341" customWidth="1"/>
    <col min="10" max="10" width="2.85546875" style="340" customWidth="1"/>
    <col min="11" max="11" width="3.85546875" style="341" customWidth="1"/>
    <col min="12" max="12" width="3.7109375" style="342" customWidth="1"/>
    <col min="13" max="13" width="2.85546875" style="343" customWidth="1"/>
    <col min="14" max="14" width="2.85546875" style="344" customWidth="1"/>
    <col min="15" max="15" width="3.5703125" style="345" customWidth="1"/>
    <col min="16" max="16" width="42.7109375" style="340" customWidth="1"/>
    <col min="17" max="17" width="2.85546875" style="340" customWidth="1"/>
    <col min="18" max="18" width="4.42578125" style="346" customWidth="1"/>
    <col min="19" max="19" width="4.42578125" style="340" customWidth="1"/>
    <col min="20" max="20" width="6.85546875" style="340" customWidth="1"/>
    <col min="21" max="21" width="2.85546875" style="340" customWidth="1"/>
    <col min="22" max="22" width="4.5703125" style="341" customWidth="1"/>
    <col min="23" max="23" width="5.7109375" style="340" customWidth="1"/>
    <col min="24" max="24" width="3.5703125" style="340" customWidth="1"/>
    <col min="25" max="25" width="5.28515625" style="341" customWidth="1"/>
    <col min="26" max="26" width="3.28515625" style="342" customWidth="1"/>
    <col min="27" max="27" width="5.140625" style="347" customWidth="1"/>
    <col min="28" max="28" width="5.140625" style="344" customWidth="1"/>
    <col min="29" max="30" width="26.7109375" style="348" customWidth="1"/>
    <col min="31" max="31" width="6.28515625" style="408" customWidth="1"/>
    <col min="32" max="32" width="28.42578125" style="348" customWidth="1"/>
    <col min="33" max="33" width="6.5703125" style="437" customWidth="1"/>
    <col min="34" max="34" width="31.28515625" style="270" customWidth="1"/>
    <col min="35" max="35" width="11.85546875" style="269" customWidth="1"/>
    <col min="36" max="36" width="11.28515625" style="269" customWidth="1"/>
    <col min="37" max="37" width="15.28515625" style="269" customWidth="1"/>
    <col min="38" max="16384" width="11.42578125" style="269"/>
  </cols>
  <sheetData>
    <row r="1" spans="1:44" s="391" customFormat="1" ht="79.5" customHeight="1" thickBot="1">
      <c r="A1" s="514" t="s">
        <v>0</v>
      </c>
      <c r="B1" s="515"/>
      <c r="C1" s="515"/>
      <c r="D1" s="515"/>
      <c r="E1" s="515"/>
      <c r="F1" s="515"/>
      <c r="G1" s="515"/>
      <c r="H1" s="515"/>
      <c r="I1" s="515"/>
      <c r="J1" s="515"/>
      <c r="K1" s="515"/>
      <c r="L1" s="515"/>
      <c r="M1" s="515"/>
      <c r="N1" s="515"/>
      <c r="O1" s="515"/>
      <c r="P1" s="515"/>
      <c r="Q1" s="515"/>
      <c r="R1" s="515"/>
      <c r="S1" s="515"/>
      <c r="T1" s="515"/>
      <c r="U1" s="515"/>
      <c r="V1" s="515"/>
      <c r="W1" s="515"/>
      <c r="X1" s="515"/>
      <c r="Y1" s="515"/>
      <c r="Z1" s="515"/>
      <c r="AA1" s="515"/>
      <c r="AB1" s="515"/>
      <c r="AC1" s="515"/>
      <c r="AD1" s="515"/>
      <c r="AE1" s="515"/>
      <c r="AF1" s="515"/>
      <c r="AG1" s="515"/>
      <c r="AH1" s="516"/>
      <c r="AI1" s="451"/>
      <c r="AJ1" s="451"/>
      <c r="AK1" s="451"/>
      <c r="AL1" s="451"/>
      <c r="AM1" s="451"/>
      <c r="AN1" s="451"/>
      <c r="AO1" s="451"/>
      <c r="AP1" s="434"/>
    </row>
    <row r="2" spans="1:44" s="391" customFormat="1" ht="15" customHeight="1" thickBot="1">
      <c r="A2" s="517"/>
      <c r="B2" s="518"/>
      <c r="C2" s="519"/>
      <c r="D2" s="523" t="s">
        <v>1</v>
      </c>
      <c r="E2" s="524"/>
      <c r="F2" s="524"/>
      <c r="G2" s="524"/>
      <c r="H2" s="524"/>
      <c r="I2" s="524"/>
      <c r="J2" s="524"/>
      <c r="K2" s="524"/>
      <c r="L2" s="524"/>
      <c r="M2" s="524"/>
      <c r="N2" s="524"/>
      <c r="O2" s="524"/>
      <c r="P2" s="524"/>
      <c r="Q2" s="524"/>
      <c r="R2" s="524"/>
      <c r="S2" s="524"/>
      <c r="T2" s="524"/>
      <c r="U2" s="524"/>
      <c r="V2" s="524"/>
      <c r="W2" s="524"/>
      <c r="X2" s="524"/>
      <c r="Y2" s="524"/>
      <c r="Z2" s="524"/>
      <c r="AA2" s="524"/>
      <c r="AB2" s="524"/>
      <c r="AC2" s="524"/>
      <c r="AD2" s="524"/>
      <c r="AE2" s="524"/>
      <c r="AF2" s="524"/>
      <c r="AG2" s="525"/>
      <c r="AH2" s="453" t="s">
        <v>2</v>
      </c>
      <c r="AI2" s="451"/>
      <c r="AJ2" s="451"/>
      <c r="AK2" s="451"/>
      <c r="AL2" s="451"/>
      <c r="AM2" s="451"/>
      <c r="AN2" s="451"/>
      <c r="AO2" s="451"/>
      <c r="AP2" s="434"/>
    </row>
    <row r="3" spans="1:44" s="391" customFormat="1" ht="15" customHeight="1" thickBot="1">
      <c r="A3" s="517"/>
      <c r="B3" s="518"/>
      <c r="C3" s="519"/>
      <c r="D3" s="523"/>
      <c r="E3" s="524"/>
      <c r="F3" s="524"/>
      <c r="G3" s="524"/>
      <c r="H3" s="524"/>
      <c r="I3" s="524"/>
      <c r="J3" s="524"/>
      <c r="K3" s="524"/>
      <c r="L3" s="524"/>
      <c r="M3" s="524"/>
      <c r="N3" s="524"/>
      <c r="O3" s="524"/>
      <c r="P3" s="524"/>
      <c r="Q3" s="524"/>
      <c r="R3" s="524"/>
      <c r="S3" s="524"/>
      <c r="T3" s="524"/>
      <c r="U3" s="524"/>
      <c r="V3" s="524"/>
      <c r="W3" s="524"/>
      <c r="X3" s="524"/>
      <c r="Y3" s="524"/>
      <c r="Z3" s="524"/>
      <c r="AA3" s="524"/>
      <c r="AB3" s="524"/>
      <c r="AC3" s="524"/>
      <c r="AD3" s="524"/>
      <c r="AE3" s="524"/>
      <c r="AF3" s="524"/>
      <c r="AG3" s="525"/>
      <c r="AH3" s="454" t="s">
        <v>3</v>
      </c>
      <c r="AI3" s="451"/>
      <c r="AJ3" s="451"/>
      <c r="AK3" s="451"/>
      <c r="AL3" s="451"/>
      <c r="AM3" s="451"/>
      <c r="AN3" s="451"/>
      <c r="AO3" s="451"/>
      <c r="AP3" s="434"/>
    </row>
    <row r="4" spans="1:44" s="391" customFormat="1" ht="15" customHeight="1" thickBot="1">
      <c r="A4" s="517"/>
      <c r="B4" s="518"/>
      <c r="C4" s="519"/>
      <c r="D4" s="523"/>
      <c r="E4" s="524"/>
      <c r="F4" s="524"/>
      <c r="G4" s="524"/>
      <c r="H4" s="524"/>
      <c r="I4" s="524"/>
      <c r="J4" s="524"/>
      <c r="K4" s="524"/>
      <c r="L4" s="524"/>
      <c r="M4" s="524"/>
      <c r="N4" s="524"/>
      <c r="O4" s="524"/>
      <c r="P4" s="524"/>
      <c r="Q4" s="524"/>
      <c r="R4" s="524"/>
      <c r="S4" s="524"/>
      <c r="T4" s="524"/>
      <c r="U4" s="524"/>
      <c r="V4" s="524"/>
      <c r="W4" s="524"/>
      <c r="X4" s="524"/>
      <c r="Y4" s="524"/>
      <c r="Z4" s="524"/>
      <c r="AA4" s="524"/>
      <c r="AB4" s="524"/>
      <c r="AC4" s="524"/>
      <c r="AD4" s="524"/>
      <c r="AE4" s="524"/>
      <c r="AF4" s="524"/>
      <c r="AG4" s="525"/>
      <c r="AH4" s="454" t="s">
        <v>4</v>
      </c>
      <c r="AI4" s="451"/>
      <c r="AJ4" s="451"/>
      <c r="AK4" s="451"/>
      <c r="AL4" s="451"/>
      <c r="AM4" s="451"/>
      <c r="AN4" s="451"/>
      <c r="AO4" s="451"/>
      <c r="AP4" s="434"/>
    </row>
    <row r="5" spans="1:44" s="391" customFormat="1" ht="15" customHeight="1" thickBot="1">
      <c r="A5" s="520"/>
      <c r="B5" s="521"/>
      <c r="C5" s="522"/>
      <c r="D5" s="526"/>
      <c r="E5" s="527"/>
      <c r="F5" s="527"/>
      <c r="G5" s="527"/>
      <c r="H5" s="527"/>
      <c r="I5" s="527"/>
      <c r="J5" s="527"/>
      <c r="K5" s="527"/>
      <c r="L5" s="527"/>
      <c r="M5" s="527"/>
      <c r="N5" s="527"/>
      <c r="O5" s="527"/>
      <c r="P5" s="527"/>
      <c r="Q5" s="527"/>
      <c r="R5" s="527"/>
      <c r="S5" s="527"/>
      <c r="T5" s="527"/>
      <c r="U5" s="527"/>
      <c r="V5" s="527"/>
      <c r="W5" s="527"/>
      <c r="X5" s="527"/>
      <c r="Y5" s="527"/>
      <c r="Z5" s="527"/>
      <c r="AA5" s="527"/>
      <c r="AB5" s="527"/>
      <c r="AC5" s="527"/>
      <c r="AD5" s="527"/>
      <c r="AE5" s="527"/>
      <c r="AF5" s="527"/>
      <c r="AG5" s="528"/>
      <c r="AH5" s="454" t="s">
        <v>5</v>
      </c>
      <c r="AI5" s="451"/>
      <c r="AJ5" s="451"/>
      <c r="AK5" s="451"/>
      <c r="AL5" s="451"/>
      <c r="AM5" s="451"/>
      <c r="AN5" s="451"/>
      <c r="AO5" s="451"/>
      <c r="AP5" s="434"/>
    </row>
    <row r="6" spans="1:44" s="391" customFormat="1" ht="18" customHeight="1">
      <c r="A6" s="448"/>
      <c r="B6" s="448"/>
      <c r="C6" s="448"/>
      <c r="D6" s="448"/>
      <c r="E6" s="448"/>
      <c r="F6" s="448"/>
      <c r="G6" s="448"/>
      <c r="H6" s="448"/>
      <c r="I6" s="448"/>
      <c r="J6" s="448"/>
      <c r="K6" s="448"/>
      <c r="L6" s="448"/>
      <c r="M6" s="448"/>
      <c r="N6" s="448"/>
      <c r="O6" s="448"/>
      <c r="P6" s="448"/>
      <c r="Q6" s="448"/>
      <c r="R6" s="448"/>
      <c r="S6" s="448"/>
      <c r="T6" s="448"/>
      <c r="U6" s="448"/>
      <c r="V6" s="448"/>
      <c r="W6" s="448"/>
      <c r="X6" s="448"/>
      <c r="Y6" s="448"/>
      <c r="Z6" s="448"/>
      <c r="AA6" s="448"/>
      <c r="AB6" s="448"/>
      <c r="AC6" s="448"/>
      <c r="AD6" s="448"/>
      <c r="AE6" s="449"/>
      <c r="AF6" s="450"/>
      <c r="AG6" s="448"/>
      <c r="AH6" s="452"/>
      <c r="AI6" s="451"/>
      <c r="AJ6" s="451"/>
      <c r="AK6" s="451"/>
      <c r="AL6" s="451"/>
      <c r="AM6" s="451"/>
      <c r="AN6" s="451"/>
      <c r="AO6" s="451"/>
      <c r="AP6" s="434"/>
    </row>
    <row r="7" spans="1:44" ht="24" customHeight="1" thickBot="1">
      <c r="A7" s="392" t="s">
        <v>6</v>
      </c>
      <c r="B7" s="393"/>
      <c r="C7" s="393"/>
      <c r="D7" s="394"/>
      <c r="E7" s="394"/>
      <c r="F7" s="395"/>
      <c r="G7" s="396"/>
      <c r="H7" s="397" t="s">
        <v>7</v>
      </c>
      <c r="I7" s="398"/>
      <c r="J7" s="398"/>
      <c r="K7" s="398"/>
      <c r="L7" s="398"/>
      <c r="M7" s="399"/>
      <c r="N7" s="400"/>
      <c r="O7" s="401" t="s">
        <v>8</v>
      </c>
      <c r="P7" s="402"/>
      <c r="Q7" s="403" t="s">
        <v>9</v>
      </c>
      <c r="R7" s="404"/>
      <c r="S7" s="405"/>
      <c r="T7" s="406" t="s">
        <v>10</v>
      </c>
      <c r="U7" s="406"/>
      <c r="V7" s="406"/>
      <c r="W7" s="406"/>
      <c r="X7" s="406"/>
      <c r="Y7" s="406"/>
      <c r="Z7" s="406"/>
      <c r="AA7" s="407"/>
      <c r="AB7" s="407"/>
      <c r="AC7" s="512" t="s">
        <v>11</v>
      </c>
      <c r="AD7" s="512"/>
      <c r="AE7" s="512"/>
      <c r="AF7" s="512"/>
      <c r="AG7" s="513" t="s">
        <v>12</v>
      </c>
      <c r="AH7" s="513"/>
    </row>
    <row r="8" spans="1:44" ht="149.44999999999999" customHeight="1" thickBot="1">
      <c r="A8" s="271" t="s">
        <v>13</v>
      </c>
      <c r="B8" s="272" t="s">
        <v>14</v>
      </c>
      <c r="C8" s="273" t="s">
        <v>15</v>
      </c>
      <c r="D8" s="274" t="s">
        <v>16</v>
      </c>
      <c r="E8" s="275" t="s">
        <v>17</v>
      </c>
      <c r="F8" s="276" t="s">
        <v>18</v>
      </c>
      <c r="G8" s="277" t="s">
        <v>19</v>
      </c>
      <c r="H8" s="351" t="s">
        <v>20</v>
      </c>
      <c r="I8" s="278" t="s">
        <v>21</v>
      </c>
      <c r="J8" s="352" t="s">
        <v>22</v>
      </c>
      <c r="K8" s="278" t="s">
        <v>23</v>
      </c>
      <c r="L8" s="278" t="s">
        <v>24</v>
      </c>
      <c r="M8" s="278" t="s">
        <v>25</v>
      </c>
      <c r="N8" s="278" t="s">
        <v>26</v>
      </c>
      <c r="O8" s="279" t="s">
        <v>27</v>
      </c>
      <c r="P8" s="280" t="s">
        <v>28</v>
      </c>
      <c r="Q8" s="281" t="s">
        <v>29</v>
      </c>
      <c r="R8" s="281" t="s">
        <v>30</v>
      </c>
      <c r="S8" s="282" t="s">
        <v>9</v>
      </c>
      <c r="T8" s="283" t="s">
        <v>31</v>
      </c>
      <c r="U8" s="284" t="s">
        <v>32</v>
      </c>
      <c r="V8" s="285" t="s">
        <v>33</v>
      </c>
      <c r="W8" s="286" t="s">
        <v>34</v>
      </c>
      <c r="X8" s="287" t="s">
        <v>35</v>
      </c>
      <c r="Y8" s="288" t="s">
        <v>36</v>
      </c>
      <c r="Z8" s="289" t="s">
        <v>37</v>
      </c>
      <c r="AA8" s="290" t="s">
        <v>38</v>
      </c>
      <c r="AB8" s="290" t="s">
        <v>39</v>
      </c>
      <c r="AC8" s="291" t="s">
        <v>40</v>
      </c>
      <c r="AD8" s="291" t="s">
        <v>41</v>
      </c>
      <c r="AE8" s="415" t="s">
        <v>42</v>
      </c>
      <c r="AF8" s="424" t="s">
        <v>43</v>
      </c>
      <c r="AG8" s="436" t="s">
        <v>44</v>
      </c>
      <c r="AH8" s="435" t="s">
        <v>45</v>
      </c>
      <c r="AJ8" s="416" t="s">
        <v>46</v>
      </c>
      <c r="AK8" s="270"/>
      <c r="AL8" s="416" t="s">
        <v>15</v>
      </c>
      <c r="AM8" s="270"/>
      <c r="AN8" s="416" t="s">
        <v>21</v>
      </c>
      <c r="AO8" s="270"/>
      <c r="AP8" s="416" t="s">
        <v>47</v>
      </c>
      <c r="AQ8" s="270"/>
      <c r="AR8" s="416" t="s">
        <v>48</v>
      </c>
    </row>
    <row r="9" spans="1:44" s="340" customFormat="1" ht="168" customHeight="1">
      <c r="A9" s="292">
        <v>1</v>
      </c>
      <c r="B9" s="292" t="s">
        <v>49</v>
      </c>
      <c r="C9" s="292" t="s">
        <v>50</v>
      </c>
      <c r="D9" s="293" t="s">
        <v>51</v>
      </c>
      <c r="E9" s="386" t="s">
        <v>52</v>
      </c>
      <c r="F9" s="293" t="s">
        <v>53</v>
      </c>
      <c r="G9" s="294" t="s">
        <v>54</v>
      </c>
      <c r="H9" s="316">
        <v>3</v>
      </c>
      <c r="I9" s="295" t="str">
        <f>IF(H9=1,"Rara vez",IF(H9=2,"Improbable",IF(H9=3,"Posible",IF(H9=4,"Probable",IF(H9=5,"Casi seguro","null")))))</f>
        <v>Posible</v>
      </c>
      <c r="J9" s="353">
        <v>4</v>
      </c>
      <c r="K9" s="295" t="str">
        <f>IF(J9=1,"Insignificante",IF(J9=2,"Menor",IF(J9=3,"Moderado",IF(J9=4,"Mayor",IF(J9=5,"Catastrófico","null")))))</f>
        <v>Mayor</v>
      </c>
      <c r="L9" s="297">
        <f t="shared" ref="L9" si="0">H9*J9</f>
        <v>12</v>
      </c>
      <c r="M9" s="298" t="str">
        <f>IF(OR(L9=1,L9=2),"Bajo",IF(L9=6,"Moderado",IF(OR(L9=8,L9=9),"Alto",IF(OR(L9=15,L9=16,L9=20,L9=25),"Extremo",IF(AND(H9=1,J9=3),"Moderado",IF(AND(H9=3,J9=1),"Bajo",IF(AND(H9=1,J9=4),"Alto",IF(AND(H9=2,J9=2),"Bajo",IF(AND(H9=4,J9=1),"Moderado",IF(AND(H9=1,J9=5),"Extremo",IF(AND(H9=5,J9=1),"Alto",IF(AND(H9=2,J9=5),"Extremo",IF(AND(H9=5,J9=2),"Alto",IF(AND(H9=3,J9=4),"Extremo",IF(AND(H9=4,J9=3),"Alto","null")))))))))))))))</f>
        <v>Extremo</v>
      </c>
      <c r="N9" s="298" t="str">
        <f>IF(OR(L9=1,L9=2),"Aceptar",IF(L9=6,"Reducir",IF(OR(L9=8,L9=9),"Compartir/Reducir",IF(OR(L9=15,L9=16,L9=20,L9=25),"Compartir/Reducir/Evitar",IF(AND(H9=1,J9=3),"Reducir",IF(AND(H9=3,J9=1),"Aceptar",IF(AND(H9=1,J9=4),"Compartir/Reducir",IF(AND(H9=2,J9=2),"Aceptar",IF(AND(H9=4,J9=1),"Reducir",IF(AND(H9=1,J9=5),"Compartir/Reducir/Evitar",IF(AND(H9=5,J9=1),"Compartir/Reducir",IF(AND(H9=2,J9=5),"Compartir/Reducir/Evitar",IF(AND(H9=5,J9=2),"Compartir/Reducir",IF(AND(H9=3,J9=4),"Compartir/Reducir/Evitar",IF(AND(H9=4,J9=3),"Compartir/Reducir","null")))))))))))))))</f>
        <v>Compartir/Reducir/Evitar</v>
      </c>
      <c r="O9" s="299" t="s">
        <v>55</v>
      </c>
      <c r="P9" s="300" t="str">
        <f ca="1">VLOOKUP(Tabla2[[#This Row],[n.° del control]],Tabla1[#All],2,FALSE)</f>
        <v xml:space="preserve">El Servicio Nacional de Aprendizaje SENA establece previamente las orientaciones para la contratación de roles SENNOVA bajo las cuales se establecen los requisitos que debe cumplir cada personaa contratada para desempeñor el respectivo rol de los servicios tecnológicos, garantizando transparencia en el proceso y cumplimiento de requisitos. </v>
      </c>
      <c r="Q9" s="299" t="str">
        <f ca="1">VLOOKUP(Tabla2[[#This Row],[n.° del control]],Tabla1[#All],3,FALSE)</f>
        <v>Protección</v>
      </c>
      <c r="R9" s="301" t="s">
        <v>56</v>
      </c>
      <c r="S9" s="299">
        <f ca="1">VLOOKUP(Tabla2[[#This Row],[n.° del control]],Tabla1[#All],23,FALSE)</f>
        <v>100</v>
      </c>
      <c r="T9" s="302">
        <f ca="1">IF(OR(Q9:Q11="Correctivo",Q9:Q11="Protección",Q9:Q11="Detección"),0,IF(AVERAGEIF($Q$9:$Q$11,"Preventivo",$S$9:$S$11)=100,2,IF(AND(AVERAGEIF($Q$9:$Q$11,"Preventivo",$S$9:$S$11)&gt;=50,AVERAGEIF($Q$9:$Q$11,"Preventivo",$S$9:$S$11)&lt;100),1,0)))</f>
        <v>0</v>
      </c>
      <c r="U9" s="292">
        <f ca="1">IF(H9-T9&lt;=0,1,H9-T9)</f>
        <v>3</v>
      </c>
      <c r="V9" s="303" t="str">
        <f ca="1">IF(OR(U9=0,U9=1),"Rara vez",IF(U9=2,"Improbable",IF(U9=3,"Posible",IF(U9=4,"Probable",IF(U9=5,"Casi Seguro","null")))))</f>
        <v>Posible</v>
      </c>
      <c r="W9" s="302">
        <f ca="1">IF(AVERAGEIF($Q$9:$Q$11,"Protección",$S$9:$S$11)&gt;=100,2,IF(AND(AVERAGEIF($Q$9:$Q$11,"Protección",$S$9:$S$11)&gt;=50,AVERAGEIF($Q$9:$Q$11,"Protección",$S$9:$S$11)&lt;100),1,0))</f>
        <v>2</v>
      </c>
      <c r="X9" s="304">
        <f ca="1">IF(J9-W9=0,1,J9-W9)</f>
        <v>2</v>
      </c>
      <c r="Y9" s="303" t="str">
        <f ca="1">IF(X9=3,"Moderado",IF(X9=4,"Mayor",IF(X9=5,"Catastrófico","null")))</f>
        <v>null</v>
      </c>
      <c r="Z9" s="297">
        <f ca="1">U9*X9</f>
        <v>6</v>
      </c>
      <c r="AA9" s="298" t="str">
        <f ca="1">IF(OR(Z9=1,Z9=2),"Bajo",IF(Z9=6,"Moderado",IF(OR(Z9=8,Z9=9),"Alto",IF(OR(Z9=15,Z9=16,Z9=20,Z9=25),"Extremo",IF(AND(U9=1,X9=3),"Moderado",IF(AND(U9=3,X9=1),"Bajo",IF(AND(U9=1,X9=4),"Alto",IF(AND(U9=2,X9=2),"Bajo",IF(AND(U9=4,X9=1),"Moderado",IF(AND(U9=1,X9=5),"Extremo",IF(AND(U9=5,X9=1),"Alto",IF(AND(U9=2,X9=5),"Extremo",IF(AND(U9=5,X9=2),"Alto",IF(AND(U9=3,X9=4),"Extremo",IF(AND(U9=4,X9=3),"Alto","null")))))))))))))))</f>
        <v>Moderado</v>
      </c>
      <c r="AB9" s="298" t="str">
        <f ca="1">IF(OR(Z9=1,Z9=2, Z9=3),"Aceptar",IF(Z9=6,"Reducir",IF(OR(Z9=8,Z9=9),"Compartir/Reducir",IF(OR(Z9=15,Z9=16,Z9=20,Z9=25),"Compartir/Reducir/Evitar",IF(AND(U9=1,X9=3),"Reducir",IF(AND(U9=3,X9=1),"Aceptar",IF(AND(U9=1,X9=4),"Compartir/Reducir",IF(AND(U9=2,X9=2),"Aceptar",IF(AND(U9=4,X9=1),"Reducir",IF(AND(U9=1,X9=5),"Compartir/Reducir/Evitar",IF(AND(U9=5,X9=1),"Compartir/Reducir",IF(AND(U9=2,X9=5),"Compartir/Reducir/Evitar",IF(AND(U9=5,X9=2),"Compartir/Reducir",IF(AND(U9=3,X9=4),"Compartir/Reducir/Evitar",IF(AND(U9=4,X9=3),"Compartir/Reducir","null")))))))))))))))</f>
        <v>Reducir</v>
      </c>
      <c r="AC9" s="334" t="str">
        <f ca="1">IF(AA9="Bajo","Es un riesgo con un nivel residual bajo por lo que no requiere de acciones adicionales",IF(OR(U9=1,U9=2),"La probabilidad es rara vez- improbable, evalúe la posibilidad de implementar acciones orientadas a disminuir el impacto - controles de proteción",""))</f>
        <v/>
      </c>
      <c r="AD9" s="318" t="s">
        <v>57</v>
      </c>
      <c r="AE9" s="409" t="s">
        <v>58</v>
      </c>
      <c r="AF9" s="425" t="s">
        <v>59</v>
      </c>
      <c r="AG9" s="455" t="s">
        <v>60</v>
      </c>
      <c r="AH9" s="456" t="s">
        <v>61</v>
      </c>
      <c r="AJ9" s="416" t="s">
        <v>62</v>
      </c>
      <c r="AK9" s="349"/>
      <c r="AL9" s="457" t="s">
        <v>63</v>
      </c>
      <c r="AM9" s="349"/>
      <c r="AN9" s="416" t="s">
        <v>64</v>
      </c>
      <c r="AO9" s="349"/>
      <c r="AP9" s="416">
        <v>1</v>
      </c>
      <c r="AQ9" s="349"/>
      <c r="AR9" s="416" t="s">
        <v>65</v>
      </c>
    </row>
    <row r="10" spans="1:44" s="340" customFormat="1" ht="149.44999999999999" customHeight="1">
      <c r="A10" s="310"/>
      <c r="B10" s="310"/>
      <c r="C10" s="310"/>
      <c r="D10" s="293"/>
      <c r="E10" s="293"/>
      <c r="F10" s="293"/>
      <c r="G10" s="293"/>
      <c r="H10" s="302"/>
      <c r="I10" s="305"/>
      <c r="J10" s="306"/>
      <c r="K10" s="305"/>
      <c r="L10" s="307"/>
      <c r="M10" s="308"/>
      <c r="N10" s="308"/>
      <c r="O10" s="308" t="s">
        <v>66</v>
      </c>
      <c r="P10" s="300" t="str">
        <f ca="1">VLOOKUP(Tabla2[[#This Row],[n.° del control]],Tabla1[#All],2,FALSE)</f>
        <v>La organización en el proceso de selección y vinculación del personal realiza la verificación de documentos y la constatación de la veracidad de la información proporcionada se realiza bajo gravedad de juramento y en caso de encontrarse alguna inconsistencia posterior la entidad podrá adelantar los procesos disciplinario y legales pertinentes.</v>
      </c>
      <c r="Q10" s="299" t="str">
        <f ca="1">VLOOKUP(Tabla2[[#This Row],[n.° del control]],Tabla1[#All],3,FALSE)</f>
        <v>Protección</v>
      </c>
      <c r="R10" s="309" t="s">
        <v>67</v>
      </c>
      <c r="S10" s="299">
        <f ca="1">VLOOKUP(Tabla2[[#This Row],[n.° del control]],Tabla1[#All],23,FALSE)</f>
        <v>100</v>
      </c>
      <c r="T10" s="302"/>
      <c r="U10" s="310"/>
      <c r="V10" s="303"/>
      <c r="W10" s="302"/>
      <c r="X10" s="304"/>
      <c r="Y10" s="303"/>
      <c r="Z10" s="307"/>
      <c r="AA10" s="311"/>
      <c r="AB10" s="298"/>
      <c r="AC10" s="318"/>
      <c r="AD10" s="318"/>
      <c r="AE10" s="409"/>
      <c r="AF10" s="425"/>
      <c r="AG10" s="455" t="s">
        <v>60</v>
      </c>
      <c r="AH10" s="456"/>
      <c r="AJ10" s="416" t="s">
        <v>68</v>
      </c>
      <c r="AK10" s="349"/>
      <c r="AL10" s="457" t="s">
        <v>69</v>
      </c>
      <c r="AM10" s="349"/>
      <c r="AN10" s="416" t="s">
        <v>70</v>
      </c>
      <c r="AO10" s="349"/>
      <c r="AP10" s="416">
        <v>2</v>
      </c>
      <c r="AQ10" s="349"/>
      <c r="AR10" s="416" t="s">
        <v>71</v>
      </c>
    </row>
    <row r="11" spans="1:44" s="340" customFormat="1" ht="182.25" customHeight="1">
      <c r="A11" s="310"/>
      <c r="B11" s="310"/>
      <c r="C11" s="310"/>
      <c r="D11" s="293"/>
      <c r="E11" s="293"/>
      <c r="F11" s="293"/>
      <c r="G11" s="293"/>
      <c r="H11" s="302"/>
      <c r="I11" s="305"/>
      <c r="J11" s="306"/>
      <c r="K11" s="305"/>
      <c r="L11" s="307"/>
      <c r="M11" s="308"/>
      <c r="N11" s="308"/>
      <c r="O11" s="299" t="s">
        <v>72</v>
      </c>
      <c r="P11" s="300" t="str">
        <f ca="1">VLOOKUP(Tabla2[[#This Row],[n.° del control]],Tabla1[#All],2,FALSE)</f>
        <v>Con base en las orientaciones para la contratación de roles SENNOVA bajo las cuales se establecen los requisitos que debe cumplir cada persona contratada se mantienen en la ENCC los perfiles de cargo en donde se establecen los requisitos para cada rol  TH-F-02 y la evaluación de competencias para cada cargo TH-F-03</v>
      </c>
      <c r="Q11" s="299" t="str">
        <f ca="1">VLOOKUP(Tabla2[[#This Row],[n.° del control]],Tabla1[#All],3,FALSE)</f>
        <v>Protección</v>
      </c>
      <c r="R11" s="309" t="s">
        <v>73</v>
      </c>
      <c r="S11" s="299">
        <f ca="1">VLOOKUP(Tabla2[[#This Row],[n.° del control]],Tabla1[#All],23,FALSE)</f>
        <v>100</v>
      </c>
      <c r="T11" s="302"/>
      <c r="U11" s="310"/>
      <c r="V11" s="303"/>
      <c r="W11" s="302"/>
      <c r="X11" s="304"/>
      <c r="Y11" s="303"/>
      <c r="Z11" s="307"/>
      <c r="AA11" s="311"/>
      <c r="AB11" s="308"/>
      <c r="AC11" s="313"/>
      <c r="AD11" s="313"/>
      <c r="AE11" s="313"/>
      <c r="AF11" s="426"/>
      <c r="AG11" s="455" t="s">
        <v>60</v>
      </c>
      <c r="AH11" s="456"/>
      <c r="AJ11" s="416" t="s">
        <v>74</v>
      </c>
      <c r="AK11" s="349"/>
      <c r="AL11" s="458" t="s">
        <v>75</v>
      </c>
      <c r="AM11" s="349"/>
      <c r="AN11" s="416" t="s">
        <v>76</v>
      </c>
      <c r="AO11" s="349"/>
      <c r="AP11" s="416">
        <v>3</v>
      </c>
      <c r="AQ11" s="349"/>
      <c r="AR11" s="416" t="s">
        <v>77</v>
      </c>
    </row>
    <row r="12" spans="1:44" s="340" customFormat="1" ht="170.25" customHeight="1">
      <c r="A12" s="292">
        <v>2</v>
      </c>
      <c r="B12" s="292" t="s">
        <v>74</v>
      </c>
      <c r="C12" s="293" t="s">
        <v>50</v>
      </c>
      <c r="D12" s="314" t="s">
        <v>78</v>
      </c>
      <c r="E12" s="387" t="s">
        <v>79</v>
      </c>
      <c r="F12" s="294" t="s">
        <v>80</v>
      </c>
      <c r="G12" s="294" t="s">
        <v>81</v>
      </c>
      <c r="H12" s="296">
        <v>2</v>
      </c>
      <c r="I12" s="295" t="str">
        <f>IF(H12=1,"Rara vez",IF(H12=2,"Improbable",IF(H12=3,"Posible",IF(H12=4,"Probable",IF(H12=5,"Casi seguro","null")))))</f>
        <v>Improbable</v>
      </c>
      <c r="J12" s="315">
        <v>4</v>
      </c>
      <c r="K12" s="295" t="str">
        <f>IF(J12=1,"Insignificante",IF(J12=2,"Menor",IF(J12=3,"Moderado",IF(J12=4,"Mayor",IF(J12=5,"Catastrófico","null")))))</f>
        <v>Mayor</v>
      </c>
      <c r="L12" s="297">
        <f t="shared" ref="L12:L14" si="1">H12*J12</f>
        <v>8</v>
      </c>
      <c r="M12" s="298" t="str">
        <f>IF(OR(L12=1,L12=2),"Bajo",IF(L12=6,"Moderado",IF(OR(L12=8,L12=9),"Alto",IF(OR(L12=15,L12=16,L12=20,L12=25),"Extremo",IF(AND(H12=1,J12=3),"Moderado",IF(AND(H12=3,J12=1),"Bajo",IF(AND(H12=1,J12=4),"Alto",IF(AND(H12=2,J12=2),"Bajo",IF(AND(H12=4,J12=1),"Moderado",IF(AND(H12=1,J12=5),"Extremo",IF(AND(H12=5,J12=1),"Alto",IF(AND(H12=2,J12=5),"Extremo",IF(AND(H12=5,J12=2),"Alto",IF(AND(H12=3,J12=4),"Extremo",IF(AND(H12=4,J12=3),"Alto","null")))))))))))))))</f>
        <v>Alto</v>
      </c>
      <c r="N12" s="298" t="str">
        <f>IF(OR(L12=1,L12=2),"Aceptar",IF(L12=6,"Reducir",IF(OR(L12=8,L12=9),"Compartir/Reducir",IF(OR(L12=15,L12=16,L12=20,L12=25),"Compartir/Reducir/Evitar",IF(AND(H12=1,J12=3),"Reducir",IF(AND(H12=3,J12=1),"Aceptar",IF(AND(H12=1,J12=4),"Compartir/Reducir",IF(AND(H12=2,J12=2),"Aceptar",IF(AND(H12=4,J12=1),"Reducir",IF(AND(H12=1,J12=5),"Compartir/Reducir/Evitar",IF(AND(H12=5,J12=1),"Compartir/Reducir",IF(AND(H12=2,J12=5),"Compartir/Reducir/Evitar",IF(AND(H12=5,J12=2),"Compartir/Reducir",IF(AND(H12=3,J12=4),"Compartir/Reducir/Evitar",IF(AND(H12=4,J12=3),"Compartir/Reducir","null")))))))))))))))</f>
        <v>Compartir/Reducir</v>
      </c>
      <c r="O12" s="301" t="s">
        <v>55</v>
      </c>
      <c r="P12" s="300" t="str">
        <f ca="1">VLOOKUP(Tabla2[[#This Row],[n.° del control]],Tabla1[#All],2,FALSE)</f>
        <v xml:space="preserve">El Servicio Nacional de Aprendizaje SENA establece previamente las orientaciones para la contratación de roles SENNOVA bajo las cuales se establecen los requisitos que debe cumplir cada personaa contratada para desempeñor el respectivo rol de los servicios tecnológicos, garantizando transparencia en el proceso y cumplimiento de requisitos. </v>
      </c>
      <c r="Q12" s="299" t="str">
        <f ca="1">VLOOKUP(Tabla2[[#This Row],[n.° del control]],Tabla1[#All],3,FALSE)</f>
        <v>Protección</v>
      </c>
      <c r="R12" s="301" t="s">
        <v>82</v>
      </c>
      <c r="S12" s="299">
        <f ca="1">VLOOKUP(Tabla2[[#This Row],[n.° del control]],Tabla1[#All],23,FALSE)</f>
        <v>100</v>
      </c>
      <c r="T12" s="316">
        <f ca="1">IF(OR(Q12="Correctivo",Q12="Protección",Q12="Detección"),0,IF(AVERAGEIF($Q$12:$Q$13,"Preventivo",$S$12:$S$13)=100,2,IF(AND(AVERAGEIF($Q$12:$Q$13,"Preventivo",$S$12:$S$13)&gt;=50,AVERAGEIF($Q$12:$Q$13,"Preventivo",$S$12:$S$13)&lt;100),1,0)))</f>
        <v>0</v>
      </c>
      <c r="U12" s="292">
        <f ca="1">IF(H12-T12&lt;=0,1,H12-T12)</f>
        <v>2</v>
      </c>
      <c r="V12" s="317" t="str">
        <f ca="1">IF(OR(U12=0,U12=1),"Rara vez",IF(U12=2,"Improbable",IF(U12=3,"Posible",IF(U12=4,"Probable",IF(U12=5,"Casi Seguro","null")))))</f>
        <v>Improbable</v>
      </c>
      <c r="W12" s="486">
        <f ca="1">IF(AVERAGEIF($Q$12:$Q$14,"Protección",$S$12)&gt;=100,2,IF(AND(AVERAGEIF($Q$12,"Protección",$S$12)&gt;=50,AVERAGEIF($Q$12:$Q$13,"Protección",$S$12)&lt;100),1,0))</f>
        <v>2</v>
      </c>
      <c r="X12" s="304">
        <f ca="1">IF(J12-W12=0,1,J12-W12)</f>
        <v>2</v>
      </c>
      <c r="Y12" s="303" t="str">
        <f ca="1">IF(X12=2,"Menor",IF(X12=3,"Moderado",IF(X12=4,"Mayor",IF(X12=5,"Catastrófico","null"))))</f>
        <v>Menor</v>
      </c>
      <c r="Z12" s="297">
        <f ca="1">U12*X12</f>
        <v>4</v>
      </c>
      <c r="AA12" s="298" t="str">
        <f ca="1">IF(OR(Z12=1,Z12=2),"Bajo",IF(Z12=6,"Moderado",IF(OR(Z12=8,Z12=9),"Alto",IF(OR(Z12=15,Z12=16,Z12=20,Z12=25),"Extremo",IF(AND(U12=1,X12=3),"Moderado",IF(AND(U12=3,X12=1),"Bajo",IF(AND(U12=1,X12=4),"Alto",IF(AND(U12=2,X12=2),"Bajo",IF(AND(U12=4,X12=1),"Moderado",IF(AND(U12=1,X12=5),"Extremo",IF(AND(U12=5,X12=1),"Alto",IF(AND(U12=2,X12=5),"Extremo",IF(AND(U12=5,X12=2),"Alto",IF(AND(U12=3,X12=4),"Extremo",IF(AND(U12=4,X12=3),"Alto","null")))))))))))))))</f>
        <v>Bajo</v>
      </c>
      <c r="AB12" s="298" t="str">
        <f ca="1">IF(OR(Z12=1,Z12=2),"Aceptar",IF(Z12=6,"Reducir",IF(OR(Z12=8,Z12=9),"Compartir/Reducir",IF(OR(Z12=15,Z12=16,Z12=20,Z12=25),"Compartir/Reducir/Evitar",IF(AND(U12=1,X12=3),"Reducir",IF(AND(U12=3,X12=1),"Aceptar",IF(AND(U12=1,X12=4),"Compartir/Reducir",IF(AND(U12=2,X12=2),"Aceptar",IF(AND(U12=4,X12=1),"Reducir",IF(AND(U12=1,X12=5),"Compartir/Reducir/Evitar",IF(AND(U12=5,X12=1),"Compartir/Reducir",IF(AND(U12=2,X12=5),"Compartir/Reducir/Evitar",IF(AND(U12=5,X12=2),"Compartir/Reducir",IF(AND(U12=3,X12=4),"Compartir/Reducir/Evitar",IF(AND(U12=4,X12=3),"Compartir/Reducir","null")))))))))))))))</f>
        <v>Aceptar</v>
      </c>
      <c r="AC12" s="334" t="str">
        <f ca="1">IF(AA12="Bajo","Es un riesgo con un nivel residual bajo por lo que no requiere de acciones adicionales",IF(OR(U12=1,U12=2),"La probabilidad es rara vez- improbable, evalúe la posibilidad de implementar acciones orientadas a disminuir el impacto - controles de proteción",""))</f>
        <v>Es un riesgo con un nivel residual bajo por lo que no requiere de acciones adicionales</v>
      </c>
      <c r="AD12" s="318"/>
      <c r="AE12" s="409"/>
      <c r="AF12" s="425"/>
      <c r="AG12" s="455" t="s">
        <v>60</v>
      </c>
      <c r="AH12" s="456"/>
      <c r="AJ12" s="416" t="s">
        <v>83</v>
      </c>
      <c r="AK12" s="349"/>
      <c r="AL12" s="458" t="s">
        <v>50</v>
      </c>
      <c r="AM12" s="349"/>
      <c r="AN12" s="416" t="s">
        <v>84</v>
      </c>
      <c r="AO12" s="349"/>
      <c r="AP12" s="416">
        <v>4</v>
      </c>
      <c r="AQ12" s="349"/>
      <c r="AR12" s="349"/>
    </row>
    <row r="13" spans="1:44" s="460" customFormat="1" ht="177" customHeight="1">
      <c r="A13" s="310"/>
      <c r="B13" s="310"/>
      <c r="C13" s="293"/>
      <c r="D13" s="459"/>
      <c r="E13" s="293"/>
      <c r="F13" s="293"/>
      <c r="G13" s="293"/>
      <c r="H13" s="306"/>
      <c r="I13" s="305"/>
      <c r="J13" s="319"/>
      <c r="K13" s="305"/>
      <c r="L13" s="307"/>
      <c r="M13" s="311"/>
      <c r="N13" s="308" t="str">
        <f t="shared" ref="N13" si="2">IF(L13&lt;=10,"Eliminarse",IF(L13&lt;=25,"Bajar o Eliminarlo",IF(L13&lt;=50,"Moderada, Bajar o Eliminarlo",IF(L13&lt;=100,"Prioritario, implementar controles","null"))))</f>
        <v>Eliminarse</v>
      </c>
      <c r="O13" s="308" t="s">
        <v>85</v>
      </c>
      <c r="P13" s="300" t="str">
        <f ca="1">VLOOKUP(Tabla2[[#This Row],[n.° del control]],Tabla1[#All],2,FALSE)</f>
        <v>El proceso de inducción realizado por el responsable de calidad y responsable técnico al personal del laboratorio al momento de su ingreso, socializando los asuntos relevantes del SGC, direccionamiento estratégic, política y objetivos de calidad y otros asuntos de gestión, éticos y técnicos aplicables; buscando prevenir errores o incurrir en prácticas inadecuadas. En caso de no participar de la inducción se debe reprogramar e impedir el inicio de actividades. Evidencia de ello es el registro de la inducción y entrenamiento del personal que reposa en la carpeta de talento humano.</v>
      </c>
      <c r="Q13" s="299" t="str">
        <f ca="1">VLOOKUP(Tabla2[[#This Row],[n.° del control]],Tabla1[#All],3,FALSE)</f>
        <v>Preventivo</v>
      </c>
      <c r="R13" s="301" t="s">
        <v>82</v>
      </c>
      <c r="S13" s="299">
        <f ca="1">VLOOKUP(Tabla2[[#This Row],[n.° del control]],Tabla1[#All],23,FALSE)</f>
        <v>100</v>
      </c>
      <c r="T13" s="302"/>
      <c r="U13" s="302"/>
      <c r="V13" s="303"/>
      <c r="W13" s="302"/>
      <c r="X13" s="320"/>
      <c r="Y13" s="303"/>
      <c r="Z13" s="307"/>
      <c r="AA13" s="311"/>
      <c r="AB13" s="501" t="str">
        <f t="shared" ref="AB13" si="3">IF(Z13&lt;=10,"Eliminarse",IF(Z13&lt;=25,"Bajar o Eliminarlo",IF(Z13&lt;=50,"Moderada, Bajar o Eliminarlo",IF(Z13&lt;=100,"Prioritario, implementar controles","null"))))</f>
        <v>Eliminarse</v>
      </c>
      <c r="AC13" s="312"/>
      <c r="AD13" s="312"/>
      <c r="AE13" s="312"/>
      <c r="AF13" s="427"/>
      <c r="AG13" s="455" t="s">
        <v>60</v>
      </c>
      <c r="AH13" s="456"/>
      <c r="AJ13" s="416" t="s">
        <v>86</v>
      </c>
      <c r="AK13" s="461"/>
      <c r="AL13" s="462" t="s">
        <v>87</v>
      </c>
      <c r="AM13" s="461"/>
      <c r="AN13" s="416" t="s">
        <v>88</v>
      </c>
      <c r="AO13" s="461"/>
      <c r="AP13" s="416">
        <v>5</v>
      </c>
      <c r="AQ13" s="461"/>
      <c r="AR13" s="461"/>
    </row>
    <row r="14" spans="1:44" s="460" customFormat="1" ht="100.15" customHeight="1">
      <c r="A14" s="292"/>
      <c r="B14" s="292"/>
      <c r="C14" s="322"/>
      <c r="D14" s="314"/>
      <c r="E14" s="388"/>
      <c r="F14" s="323"/>
      <c r="G14" s="314"/>
      <c r="H14" s="487"/>
      <c r="I14" s="488" t="str">
        <f>IF(H14=1,"Rara vez",IF(H14=2,"Improbable",IF(H14=3,"Posible",IF(H14=4,"Probable",IF(H14=5,"Casi seguro","null")))))</f>
        <v>null</v>
      </c>
      <c r="J14" s="489"/>
      <c r="K14" s="488" t="str">
        <f t="shared" ref="K14:K22" si="4">IF(J14=1,"Insignificante",IF(J14=2,"Menor",IF(J14=3,"Moderado",IF(J14=4,"Mayor",IF(J14=5,"Catastrófico","null")))))</f>
        <v>null</v>
      </c>
      <c r="L14" s="490">
        <f t="shared" si="1"/>
        <v>0</v>
      </c>
      <c r="M14" s="491" t="str">
        <f t="shared" ref="M14:M21" si="5">IF(OR(L14=1,L14=2),"Bajo",IF(L14=6,"Moderado",IF(OR(L14=8,L14=9),"Alto",IF(OR(L14=15,L14=16,L14=20,L14=25),"Extremo",IF(AND(H14=1,J14=3),"Moderado",IF(AND(H14=3,J14=1),"Bajo",IF(AND(H14=1,J14=4),"Alto",IF(AND(H14=2,J14=2),"Bajo",IF(AND(H14=4,J14=1),"Moderado",IF(AND(H14=1,J14=5),"Extremo",IF(AND(H14=5,J14=1),"Alto",IF(AND(H14=2,J14=5),"Extremo",IF(AND(H14=5,J14=2),"Alto",IF(AND(H14=3,J14=4),"Extremo",IF(AND(H14=4,J14=3),"Alto","null")))))))))))))))</f>
        <v>null</v>
      </c>
      <c r="N14" s="491" t="str">
        <f t="shared" ref="N14:N21" si="6">IF(OR(L14=1,L14=2),"Aceptar",IF(L14=6,"Reducir",IF(OR(L14=8,L14=9),"Compartir/Reducir",IF(OR(L14=15,L14=16,L14=20,L14=25),"Compartir/Reducir/Evitar",IF(AND(H14=1,J14=3),"Reducir",IF(AND(H14=3,J14=1),"Aceptar",IF(AND(H14=1,J14=4),"Compartir/Reducir",IF(AND(H14=2,J14=2),"Aceptar",IF(AND(H14=4,J14=1),"Reducir",IF(AND(H14=1,J14=5),"Compartir/Reducir/Evitar",IF(AND(H14=5,J14=1),"Compartir/Reducir",IF(AND(H14=2,J14=5),"Compartir/Reducir/Evitar",IF(AND(H14=5,J14=2),"Compartir/Reducir",IF(AND(H14=3,J14=4),"Compartir/Reducir/Evitar",IF(AND(H14=4,J14=3),"Compartir/Reducir","null")))))))))))))))</f>
        <v>null</v>
      </c>
      <c r="O14" s="502" t="s">
        <v>89</v>
      </c>
      <c r="P14" s="300" t="str">
        <f ca="1">VLOOKUP(Tabla2[[#This Row],[n.° del control]],Tabla1[#All],2,FALSE)</f>
        <v>Se elabora anualmente un plan de formación para el perosnal y se implementa con el fin de reducir brechas de formación para el equipo de trabajo. Evidencia el plan de fomación, lista de asistencia y evaluaciones de eficacia de formación</v>
      </c>
      <c r="Q14" s="299" t="str">
        <f ca="1">VLOOKUP(Tabla2[[#This Row],[n.° del control]],Tabla1[#All],3,FALSE)</f>
        <v>Protección</v>
      </c>
      <c r="R14" s="301" t="s">
        <v>82</v>
      </c>
      <c r="S14" s="299">
        <f ca="1">VLOOKUP(Tabla2[[#This Row],[n.° del control]],Tabla1[#All],23,FALSE)</f>
        <v>100</v>
      </c>
      <c r="T14" s="493" cm="1">
        <f t="array" aca="1" ref="T14" ca="1">IF(OR(Q14:Q15="Correctivo",Q14:Q15="Protección",Q14:Q15="Detección"),0,IF(AVERAGEIF($Q$14:$Q$15,"Preventivo",$S$14:$S$15)=100,2,IF(AND(AVERAGEIF($Q$14:$Q$15,"Preventivo",$S$14:$S$15)&gt;=50,AVERAGEIF($Q$14:$Q$15,"Preventivo",$S$14:$S$15)&lt;100),1,0)))</f>
        <v>0</v>
      </c>
      <c r="U14" s="494">
        <f t="shared" ref="U14:U22" ca="1" si="7">IF(H14-T14&lt;=0,1,H14-T14)</f>
        <v>1</v>
      </c>
      <c r="V14" s="495" t="str">
        <f ca="1">IF(OR(U14=0,U14=1),"Rara vez",IF(U14=2,"Improbable",IF(U14=3,"Posible",IF(U14=4,"Probable",IF(U14=5,"Casi Seguro","null")))))</f>
        <v>Rara vez</v>
      </c>
      <c r="W14" s="496">
        <f ca="1">IF(AND($Q$14="Protección",$S$14=100),2,IF(AND($Q$14="Protección",$S$14=50),1,IF(AND($Q$14="Preventivo",$S$14=100),1,"")))</f>
        <v>2</v>
      </c>
      <c r="X14" s="497">
        <f ca="1">IF(J14-W14=0,1,J14-W14)</f>
        <v>-2</v>
      </c>
      <c r="Y14" s="495" t="str">
        <f ca="1">IF(X14=3,"Moderado",IF(X14=4,"Mayor",IF(X14=5,"Catastrófico","null")))</f>
        <v>null</v>
      </c>
      <c r="Z14" s="490">
        <f t="shared" ref="Z14:Z22" ca="1" si="8">U14*X14</f>
        <v>-2</v>
      </c>
      <c r="AA14" s="491" t="str">
        <f t="shared" ref="AA14:AA22" ca="1" si="9">IF(OR(Z14=1,Z14=2),"Bajo",IF(Z14=6,"Moderado",IF(OR(Z14=8,Z14=9),"Alto",IF(OR(Z14=15,Z14=16,Z14=20,Z14=25),"Extremo",IF(AND(U14=1,X14=3),"Moderado",IF(AND(U14=3,X14=1),"Bajo",IF(AND(U14=1,X14=4),"Alto",IF(AND(U14=2,X14=2),"Bajo",IF(AND(U14=4,X14=1),"Moderado",IF(AND(U14=1,X14=5),"Extremo",IF(AND(U14=5,X14=1),"Alto",IF(AND(U14=2,X14=5),"Extremo",IF(AND(U14=5,X14=2),"Alto",IF(AND(U14=3,X14=4),"Extremo",IF(AND(U14=4,X14=3),"Alto","null")))))))))))))))</f>
        <v>null</v>
      </c>
      <c r="AB14" s="491" t="str">
        <f t="shared" ref="AB14:AB22" ca="1" si="10">IF(OR(Z14=1,Z14=2),"Aceptar",IF(Z14=6,"Reducir",IF(OR(Z14=8,Z14=9),"Compartir/Reducir",IF(OR(Z14=15,Z14=16,Z14=20,Z14=25),"Compartir/Reducir/Evitar",IF(AND(U14=1,X14=3),"Reducir",IF(AND(U14=3,X14=1),"Aceptar",IF(AND(U14=1,X14=4),"Compartir/Reducir",IF(AND(U14=2,X14=2),"Aceptar",IF(AND(U14=4,X14=1),"Reducir",IF(AND(U14=1,X14=5),"Compartir/Reducir/Evitar",IF(AND(U14=5,X14=1),"Compartir/Reducir",IF(AND(U14=2,X14=5),"Compartir/Reducir/Evitar",IF(AND(U14=5,X14=2),"Compartir/Reducir",IF(AND(U14=3,X14=4),"Compartir/Reducir/Evitar",IF(AND(U14=4,X14=3),"Compartir/Reducir","null")))))))))))))))</f>
        <v>null</v>
      </c>
      <c r="AC14" s="498" t="str">
        <f t="shared" ref="AC14:AC22" ca="1" si="11">IF(AA14="Bajo","Es un riesgo con un nivel residual bajo por lo que no requiere de acciones adicionales",IF(OR(U14=1,U14=2),"La probabilidad es rara vez- improbable, evalúe la posibilidad de implementar acciones orientadas a disminuir el impacto - controles de proteción",""))</f>
        <v>La probabilidad es rara vez- improbable, evalúe la posibilidad de implementar acciones orientadas a disminuir el impacto - controles de proteción</v>
      </c>
      <c r="AD14" s="499" t="s">
        <v>90</v>
      </c>
      <c r="AE14" s="492" t="s">
        <v>91</v>
      </c>
      <c r="AF14" s="500" t="s">
        <v>92</v>
      </c>
      <c r="AG14" s="455" t="s">
        <v>60</v>
      </c>
      <c r="AH14" s="456" t="s">
        <v>93</v>
      </c>
      <c r="AJ14" s="416" t="s">
        <v>94</v>
      </c>
      <c r="AK14" s="461"/>
      <c r="AL14" s="462" t="s">
        <v>95</v>
      </c>
      <c r="AM14" s="461"/>
      <c r="AN14" s="461"/>
      <c r="AO14" s="461"/>
      <c r="AP14" s="416"/>
      <c r="AQ14" s="461"/>
      <c r="AR14" s="461"/>
    </row>
    <row r="15" spans="1:44" s="460" customFormat="1" ht="136.9" customHeight="1">
      <c r="A15" s="310">
        <v>3</v>
      </c>
      <c r="B15" s="310" t="s">
        <v>62</v>
      </c>
      <c r="C15" s="322" t="s">
        <v>63</v>
      </c>
      <c r="D15" s="459" t="s">
        <v>96</v>
      </c>
      <c r="E15" s="459" t="s">
        <v>97</v>
      </c>
      <c r="F15" s="334" t="s">
        <v>98</v>
      </c>
      <c r="G15" s="459" t="s">
        <v>99</v>
      </c>
      <c r="H15" s="306">
        <v>3</v>
      </c>
      <c r="I15" s="295" t="str">
        <f>IF(H15=1,"Rara vez",IF(H15=2,"Improbable",IF(H15=3,"Posible",IF(H15=4,"Probable",IF(H15=5,"Casi seguro","null")))))</f>
        <v>Posible</v>
      </c>
      <c r="J15" s="319">
        <v>4</v>
      </c>
      <c r="K15" s="295" t="str">
        <f t="shared" si="4"/>
        <v>Mayor</v>
      </c>
      <c r="L15" s="297">
        <f t="shared" ref="L15" si="12">H15*J15</f>
        <v>12</v>
      </c>
      <c r="M15" s="298" t="str">
        <f t="shared" si="5"/>
        <v>Extremo</v>
      </c>
      <c r="N15" s="298" t="str">
        <f t="shared" si="6"/>
        <v>Compartir/Reducir/Evitar</v>
      </c>
      <c r="O15" s="308" t="s">
        <v>100</v>
      </c>
      <c r="P15" s="300" t="str">
        <f ca="1">IF(Tabla2[[#This Row],[n.° del control]]="","",VLOOKUP(Tabla2[[#This Row],[n.° del control]],Tabla1[#All],2,FALSE))</f>
        <v>La ENCC tiene documentado y caracterizado sus procesos (DE-F-01, RF-F-01, ST-F-05, GM-F-03, TH-F-01, GC-F-01, GD-F-01, GR-F-01, EI-F-01, MC-F-01) y procedimientos (Código), asegurando la trazabilidad de la información y de las actividades realizadas para el adecuado desarrollo de los procesos.</v>
      </c>
      <c r="Q15" s="299" t="str">
        <f ca="1">IF(Tabla2[[#This Row],[n.° del control]]="","",VLOOKUP(Tabla2[[#This Row],[n.° del control]],Tabla1[#All],3,FALSE))</f>
        <v>Preventivo</v>
      </c>
      <c r="R15" s="301" t="s">
        <v>82</v>
      </c>
      <c r="S15" s="299">
        <f ca="1">VLOOKUP(Tabla2[[#This Row],[n.° del control]],Tabla1[#All],23,FALSE)</f>
        <v>100</v>
      </c>
      <c r="T15" s="316">
        <f ca="1">IF(OR(Q15="Correctivo",Q15="Protección",Q15="Detección"),0,IF(AVERAGEIF($Q$12:$Q$13,"Preventivo",$S$12:$S$13)=100,2,IF(AND(AVERAGEIF($Q$12:$Q$13,"Preventivo",$S$12:$S$13)&gt;=50,AVERAGEIF($Q$12:$Q$13,"Preventivo",$S$12:$S$13)&lt;100),1,0)))</f>
        <v>2</v>
      </c>
      <c r="U15" s="292">
        <f t="shared" ca="1" si="7"/>
        <v>1</v>
      </c>
      <c r="V15" s="317" t="str">
        <f ca="1">IF(OR(U15=0,U15=1),"Rara vez",IF(U15=2,"Improbable",IF(U15=3,"Posible",IF(U15=4,"Probable",IF(U15=5,"Casi Seguro","null")))))</f>
        <v>Rara vez</v>
      </c>
      <c r="W15" s="486">
        <f ca="1">IF(AVERAGEIF($Q$12:$Q$14,"Protección",$S$12)&gt;=100,2,IF(AND(AVERAGEIF($Q$12,"Protección",$S$12)&gt;=50,AVERAGEIF($Q$12:$Q$13,"Protección",$S$12)&lt;100),1,0))</f>
        <v>2</v>
      </c>
      <c r="X15" s="304">
        <f ca="1">IF(J15-W15=0,1,J15-W15)</f>
        <v>2</v>
      </c>
      <c r="Y15" s="303" t="str">
        <f ca="1">IF(X15=2,"Menor",IF(X15=3,"Moderado",IF(X15=4,"Mayor",IF(X15=5,"Catastrófico","null"))))</f>
        <v>Menor</v>
      </c>
      <c r="Z15" s="297">
        <f t="shared" ca="1" si="8"/>
        <v>2</v>
      </c>
      <c r="AA15" s="298" t="str">
        <f t="shared" ca="1" si="9"/>
        <v>Bajo</v>
      </c>
      <c r="AB15" s="298" t="str">
        <f t="shared" ca="1" si="10"/>
        <v>Aceptar</v>
      </c>
      <c r="AC15" s="334" t="str">
        <f t="shared" ca="1" si="11"/>
        <v>Es un riesgo con un nivel residual bajo por lo que no requiere de acciones adicionales</v>
      </c>
      <c r="AD15" s="318"/>
      <c r="AE15" s="409"/>
      <c r="AF15" s="425"/>
      <c r="AG15" s="455"/>
      <c r="AH15" s="456"/>
      <c r="AJ15" s="416" t="s">
        <v>49</v>
      </c>
      <c r="AK15" s="461"/>
      <c r="AL15" s="462" t="s">
        <v>101</v>
      </c>
      <c r="AM15" s="461"/>
      <c r="AN15" s="461"/>
      <c r="AO15" s="461"/>
      <c r="AP15" s="416"/>
      <c r="AQ15" s="461"/>
      <c r="AR15" s="461"/>
    </row>
    <row r="16" spans="1:44" s="460" customFormat="1" ht="140.44999999999999" hidden="1" customHeight="1">
      <c r="A16" s="292">
        <v>4</v>
      </c>
      <c r="B16" s="292" t="s">
        <v>102</v>
      </c>
      <c r="C16" s="356" t="s">
        <v>95</v>
      </c>
      <c r="D16" s="314" t="s">
        <v>103</v>
      </c>
      <c r="E16" s="388" t="s">
        <v>104</v>
      </c>
      <c r="F16" s="323" t="s">
        <v>105</v>
      </c>
      <c r="G16" s="314" t="s">
        <v>106</v>
      </c>
      <c r="H16" s="296">
        <v>3</v>
      </c>
      <c r="I16" s="295" t="str">
        <f>IF(H16=1,"Rara vez",IF(H16=2,"Improbable",IF(H16=3,"Posible",IF(H16=4,"Probable",IF(H16=5,"Casi seguro","null")))))</f>
        <v>Posible</v>
      </c>
      <c r="J16" s="315">
        <v>4</v>
      </c>
      <c r="K16" s="295" t="str">
        <f t="shared" si="4"/>
        <v>Mayor</v>
      </c>
      <c r="L16" s="297">
        <f t="shared" ref="L16" si="13">H16*J16</f>
        <v>12</v>
      </c>
      <c r="M16" s="491" t="str">
        <f t="shared" si="5"/>
        <v>Extremo</v>
      </c>
      <c r="N16" s="298" t="str">
        <f t="shared" si="6"/>
        <v>Compartir/Reducir/Evitar</v>
      </c>
      <c r="O16" s="301" t="s">
        <v>107</v>
      </c>
      <c r="P16" s="300">
        <f ca="1">VLOOKUP(Tabla2[[#This Row],[n.° del control]],Tabla1[#All],2,FALSE)</f>
        <v>0</v>
      </c>
      <c r="Q16" s="299" t="str">
        <f ca="1">VLOOKUP(Tabla2[[#This Row],[n.° del control]],Tabla1[#All],3,FALSE)</f>
        <v>Protección</v>
      </c>
      <c r="R16" s="301" t="s">
        <v>67</v>
      </c>
      <c r="S16" s="299">
        <f ca="1">VLOOKUP(Tabla2[[#This Row],[n.° del control]],Tabla1[#All],23,FALSE)</f>
        <v>100</v>
      </c>
      <c r="T16" s="316">
        <f ca="1">IF(OR(Q16="Correctivo",Q16="Protección",Q16="Detección"),0,IF(AVERAGEIF($Q$12:$Q$13,"Preventivo",$S$12:$S$13)=100,2,IF(AND(AVERAGEIF($Q$12:$Q$13,"Preventivo",$S$12:$S$13)&gt;=50,AVERAGEIF($Q$12:$Q$13,"Preventivo",$S$12:$S$13)&lt;100),1,0)))</f>
        <v>0</v>
      </c>
      <c r="U16" s="292">
        <f t="shared" ca="1" si="7"/>
        <v>3</v>
      </c>
      <c r="V16" s="317" t="str">
        <f t="shared" ref="V16" ca="1" si="14">IF(OR(U16=0,U16=1),"Rara vez",IF(U16=2,"Improbable",IF(U16=3,"Posible",IF(U16=4,"Probable",IF(U16=5,"Casi Seguro","null")))))</f>
        <v>Posible</v>
      </c>
      <c r="W16" s="302">
        <f ca="1">IF(AND($Q$16="Protección",$S$16=100),2,IF(AND($Q$16="Protección",$S$16=50),1,IF(AND($Q$16="Preventivo",$S$16=100),1,"")))</f>
        <v>2</v>
      </c>
      <c r="X16" s="328">
        <f t="shared" ref="X16" ca="1" si="15">J16-W16</f>
        <v>2</v>
      </c>
      <c r="Y16" s="295" t="str">
        <f t="shared" ref="Y16:Y22" ca="1" si="16">IF(X16=1,"Insignificante",IF(X16=2,"Menor",IF(X16=3,"Moderado",IF(X16=4,"Mayor",IF(X16=5,"Catastrófico","null")))))</f>
        <v>Menor</v>
      </c>
      <c r="Z16" s="297">
        <f t="shared" ca="1" si="8"/>
        <v>6</v>
      </c>
      <c r="AA16" s="298" t="str">
        <f t="shared" ca="1" si="9"/>
        <v>Moderado</v>
      </c>
      <c r="AB16" s="298" t="str">
        <f t="shared" ca="1" si="10"/>
        <v>Reducir</v>
      </c>
      <c r="AC16" s="334" t="str">
        <f t="shared" ca="1" si="11"/>
        <v/>
      </c>
      <c r="AD16" s="318"/>
      <c r="AE16" s="301"/>
      <c r="AF16" s="425"/>
      <c r="AG16" s="455"/>
      <c r="AH16" s="456"/>
      <c r="AJ16" s="416" t="s">
        <v>108</v>
      </c>
      <c r="AK16" s="461"/>
      <c r="AL16" s="462" t="s">
        <v>109</v>
      </c>
      <c r="AM16" s="461"/>
      <c r="AN16" s="461"/>
      <c r="AO16" s="461"/>
      <c r="AP16" s="461"/>
      <c r="AQ16" s="461"/>
      <c r="AR16" s="461"/>
    </row>
    <row r="17" spans="1:44" s="460" customFormat="1" ht="164.25" customHeight="1">
      <c r="A17" s="310">
        <v>4</v>
      </c>
      <c r="B17" s="366" t="s">
        <v>102</v>
      </c>
      <c r="C17" s="322" t="s">
        <v>95</v>
      </c>
      <c r="D17" s="314" t="s">
        <v>110</v>
      </c>
      <c r="E17" s="388" t="s">
        <v>104</v>
      </c>
      <c r="F17" s="323" t="s">
        <v>105</v>
      </c>
      <c r="G17" s="314" t="s">
        <v>106</v>
      </c>
      <c r="H17" s="296">
        <v>4</v>
      </c>
      <c r="I17" s="295" t="str">
        <f>IF(H17=1,"Rara vez",IF(H17=2,"Improbable",IF(H17=3,"Posible",IF(H17=4,"Probable",IF(H17=5,"Casi seguro","null")))))</f>
        <v>Probable</v>
      </c>
      <c r="J17" s="315">
        <v>5</v>
      </c>
      <c r="K17" s="295" t="str">
        <f t="shared" si="4"/>
        <v>Catastrófico</v>
      </c>
      <c r="L17" s="297">
        <f t="shared" ref="L17" si="17">H17*J17</f>
        <v>20</v>
      </c>
      <c r="M17" s="491" t="str">
        <f t="shared" si="5"/>
        <v>Extremo</v>
      </c>
      <c r="N17" s="298" t="str">
        <f t="shared" si="6"/>
        <v>Compartir/Reducir/Evitar</v>
      </c>
      <c r="O17" s="301" t="s">
        <v>111</v>
      </c>
      <c r="P17" s="300" t="str">
        <f ca="1">VLOOKUP(Tabla2[[#This Row],[n.° del control]],Tabla1[#All],2,FALSE)</f>
        <v>El personal de la ENCC lleva el registro actualizado de cada una de las actividades relacionadas con los servicios tecnológicos de la ENCC y del sistema de gestión. Evidencia: Documentos Sistema de Gestión de la ENCC, Listado maestro de documentos en donde se evidencia la vigencia de la información</v>
      </c>
      <c r="Q17" s="299" t="str">
        <f ca="1">IF(Tabla2[[#This Row],[n.° del control]]="","",VLOOKUP(Tabla2[[#This Row],[n.° del control]],Tabla1[#All],3,FALSE))</f>
        <v>Preventivo</v>
      </c>
      <c r="R17" s="301" t="s">
        <v>67</v>
      </c>
      <c r="S17" s="299">
        <f ca="1">VLOOKUP(Tabla2[[#This Row],[n.° del control]],Tabla1[#All],23,FALSE)</f>
        <v>100</v>
      </c>
      <c r="T17" s="316">
        <f ca="1">IF(OR(Q17="Correctivo",Q17="Protección",Q17="Detección"),0,IF(AVERAGEIF($Q$12:$Q$13,"Preventivo",$S$12:$S$13)=100,2,IF(AND(AVERAGEIF($Q$12:$Q$13,"Preventivo",$S$12:$S$13)&gt;=50,AVERAGEIF($Q$12:$Q$13,"Preventivo",$S$12:$S$13)&lt;100),1,0)))</f>
        <v>2</v>
      </c>
      <c r="U17" s="292">
        <f t="shared" ca="1" si="7"/>
        <v>2</v>
      </c>
      <c r="V17" s="317" t="str">
        <f t="shared" ref="V17" ca="1" si="18">IF(OR(U17=0,U17=1),"Rara vez",IF(U17=2,"Improbable",IF(U17=3,"Posible",IF(U17=4,"Probable",IF(U17=5,"Casi Seguro","null")))))</f>
        <v>Improbable</v>
      </c>
      <c r="W17" s="302">
        <f ca="1">IF(AND($Q$16="Protección",$S$16=100),2,IF(AND($Q$16="Protección",$S$16=50),1,IF(AND($Q$16="Preventivo",$S$16=100),1,"")))</f>
        <v>2</v>
      </c>
      <c r="X17" s="328">
        <f ca="1">J16-W17</f>
        <v>2</v>
      </c>
      <c r="Y17" s="295" t="str">
        <f t="shared" ca="1" si="16"/>
        <v>Menor</v>
      </c>
      <c r="Z17" s="297">
        <f t="shared" ca="1" si="8"/>
        <v>4</v>
      </c>
      <c r="AA17" s="298" t="str">
        <f t="shared" ca="1" si="9"/>
        <v>Bajo</v>
      </c>
      <c r="AB17" s="298" t="str">
        <f t="shared" ca="1" si="10"/>
        <v>Aceptar</v>
      </c>
      <c r="AC17" s="334" t="str">
        <f t="shared" ca="1" si="11"/>
        <v>Es un riesgo con un nivel residual bajo por lo que no requiere de acciones adicionales</v>
      </c>
      <c r="AD17" s="318"/>
      <c r="AE17" s="409"/>
      <c r="AF17" s="425"/>
      <c r="AG17" s="455"/>
      <c r="AH17" s="456"/>
      <c r="AJ17" s="416" t="s">
        <v>102</v>
      </c>
      <c r="AK17" s="461"/>
      <c r="AL17" s="465" t="s">
        <v>112</v>
      </c>
      <c r="AM17" s="461"/>
      <c r="AN17" s="461"/>
      <c r="AO17" s="461"/>
      <c r="AP17" s="461"/>
      <c r="AQ17" s="461"/>
      <c r="AR17" s="461"/>
    </row>
    <row r="18" spans="1:44" s="321" customFormat="1" ht="176.45" customHeight="1">
      <c r="A18" s="292">
        <v>5</v>
      </c>
      <c r="B18" s="360" t="s">
        <v>74</v>
      </c>
      <c r="C18" s="292" t="s">
        <v>95</v>
      </c>
      <c r="D18" s="361" t="s">
        <v>113</v>
      </c>
      <c r="E18" s="387" t="s">
        <v>114</v>
      </c>
      <c r="F18" s="294" t="s">
        <v>115</v>
      </c>
      <c r="G18" s="294" t="s">
        <v>116</v>
      </c>
      <c r="H18" s="292">
        <v>1</v>
      </c>
      <c r="I18" s="295" t="str">
        <f t="shared" ref="I18:I19" si="19">IF(H18=1,"Rara vez",IF(H18=2,"Improbable",IF(H18=3,"Posible",IF(H18=4,"Probable",IF(H18=5,"Casi seguro","null")))))</f>
        <v>Rara vez</v>
      </c>
      <c r="J18" s="315">
        <v>4</v>
      </c>
      <c r="K18" s="295" t="str">
        <f t="shared" si="4"/>
        <v>Mayor</v>
      </c>
      <c r="L18" s="297">
        <f t="shared" ref="L18" si="20">H18*J18</f>
        <v>4</v>
      </c>
      <c r="M18" s="298" t="str">
        <f t="shared" si="5"/>
        <v>Alto</v>
      </c>
      <c r="N18" s="298" t="str">
        <f t="shared" si="6"/>
        <v>Compartir/Reducir</v>
      </c>
      <c r="O18" s="301" t="s">
        <v>55</v>
      </c>
      <c r="P18" s="300" t="str">
        <f ca="1">VLOOKUP(Tabla2[[#This Row],[n.° del control]],Tabla1[#All],2,FALSE)</f>
        <v xml:space="preserve">El Servicio Nacional de Aprendizaje SENA establece previamente las orientaciones para la contratación de roles SENNOVA bajo las cuales se establecen los requisitos que debe cumplir cada personaa contratada para desempeñor el respectivo rol de los servicios tecnológicos, garantizando transparencia en el proceso y cumplimiento de requisitos. </v>
      </c>
      <c r="Q18" s="299" t="str">
        <f ca="1">VLOOKUP(Tabla2[[#This Row],[n.° del control]],Tabla1[#All],3,FALSE)</f>
        <v>Protección</v>
      </c>
      <c r="R18" s="301" t="s">
        <v>91</v>
      </c>
      <c r="S18" s="299">
        <f ca="1">VLOOKUP(Tabla2[[#This Row],[n.° del control]],Tabla1[#All],23,FALSE)</f>
        <v>100</v>
      </c>
      <c r="T18" s="316">
        <f ca="1">IF(OR(Q18:Q19="Correctivo",Q18:Q19="Protección",Q18:Q19="Detección"),0,IF(AVERAGEIF(Q18:Q19,"Preventivo",S18:S19)=100,2,IF(AND(AVERAGEIF(Q18:Q19,"Preventivo",S18:S19)&gt;=50,AVERAGEIF(Q18:Q19,"Preventivo",S18:S19)&lt;100),1,0)))</f>
        <v>0</v>
      </c>
      <c r="U18" s="292">
        <f t="shared" ca="1" si="7"/>
        <v>1</v>
      </c>
      <c r="V18" s="317" t="str">
        <f ca="1">IF(OR(U18=0,U18=1),"Rara vez",IF(U18=2,"Improbable",IF(U18=3,"Posible",IF(U18=4,"Probable",IF(U18=5,"Casi Seguro","null")))))</f>
        <v>Rara vez</v>
      </c>
      <c r="W18" s="302">
        <f ca="1">IF(AND($Q$18="Protección",$S$18=100),2,IF(AND($Q$18="Protección",$S$18=50),1,IF(AND($Q$18="Preventivo",$S$18=100),1,"")))</f>
        <v>2</v>
      </c>
      <c r="X18" s="328">
        <f t="shared" ref="X18" ca="1" si="21">J18-W18</f>
        <v>2</v>
      </c>
      <c r="Y18" s="295" t="str">
        <f t="shared" ca="1" si="16"/>
        <v>Menor</v>
      </c>
      <c r="Z18" s="297">
        <f t="shared" ca="1" si="8"/>
        <v>2</v>
      </c>
      <c r="AA18" s="298" t="str">
        <f t="shared" ca="1" si="9"/>
        <v>Bajo</v>
      </c>
      <c r="AB18" s="298" t="str">
        <f t="shared" ca="1" si="10"/>
        <v>Aceptar</v>
      </c>
      <c r="AC18" s="334" t="str">
        <f t="shared" ca="1" si="11"/>
        <v>Es un riesgo con un nivel residual bajo por lo que no requiere de acciones adicionales</v>
      </c>
      <c r="AD18" s="318"/>
      <c r="AE18" s="409"/>
      <c r="AF18" s="425"/>
      <c r="AG18" s="466"/>
      <c r="AH18" s="467"/>
      <c r="AJ18" s="416" t="s">
        <v>117</v>
      </c>
      <c r="AK18" s="417"/>
      <c r="AL18" s="468"/>
      <c r="AM18" s="417"/>
      <c r="AN18" s="417"/>
      <c r="AO18" s="417"/>
      <c r="AP18" s="461"/>
      <c r="AQ18" s="417"/>
      <c r="AR18" s="417"/>
    </row>
    <row r="19" spans="1:44" s="340" customFormat="1" ht="156" customHeight="1">
      <c r="A19" s="370">
        <v>6</v>
      </c>
      <c r="B19" s="469" t="s">
        <v>102</v>
      </c>
      <c r="C19" s="370" t="s">
        <v>75</v>
      </c>
      <c r="D19" s="470" t="s">
        <v>118</v>
      </c>
      <c r="E19" s="471" t="s">
        <v>119</v>
      </c>
      <c r="F19" s="294" t="s">
        <v>115</v>
      </c>
      <c r="G19" s="472" t="s">
        <v>120</v>
      </c>
      <c r="H19" s="505">
        <v>2</v>
      </c>
      <c r="I19" s="295" t="str">
        <f t="shared" si="19"/>
        <v>Improbable</v>
      </c>
      <c r="J19" s="315">
        <v>3</v>
      </c>
      <c r="K19" s="295" t="str">
        <f t="shared" si="4"/>
        <v>Moderado</v>
      </c>
      <c r="L19" s="297">
        <f t="shared" ref="L19" si="22">H19*J19</f>
        <v>6</v>
      </c>
      <c r="M19" s="298" t="str">
        <f t="shared" si="5"/>
        <v>Moderado</v>
      </c>
      <c r="N19" s="298" t="str">
        <f t="shared" si="6"/>
        <v>Reducir</v>
      </c>
      <c r="O19" s="365" t="s">
        <v>121</v>
      </c>
      <c r="P19" s="300" t="str">
        <f ca="1">IF(Tabla2[[#This Row],[n.° del control]]="","",VLOOKUP(Tabla2[[#This Row],[n.° del control]],Tabla1[#All],2,FALSE))</f>
        <v>El responsable de calidad realiza seguimiento  oportuno a las PQRS en el formato e informa a las partes interesadas del progreso de sus PQRS, al menos al momento de cumplirse los plazos establecidos. Si no fuere posible resolver o contestar la petición, queja o reclamo en dicho plazo, informa al interesado, expresando los motivos de la demora y señalando a la vez la fecha en que se resolverá o dará respuesta. Evidencia procedimiento PQRS partes ineresadas registros</v>
      </c>
      <c r="Q19" s="299" t="str">
        <f ca="1">VLOOKUP(Tabla2[[#This Row],[n.° del control]],Tabla1[#All],3,FALSE)</f>
        <v>Protección</v>
      </c>
      <c r="R19" s="301" t="s">
        <v>91</v>
      </c>
      <c r="S19" s="299">
        <f ca="1">VLOOKUP(Tabla2[[#This Row],[n.° del control]],Tabla1[#All],23,FALSE)</f>
        <v>100</v>
      </c>
      <c r="T19" s="316">
        <f ca="1">IF(OR(Q19:Q20="Correctivo",Q19:Q20="Protección",Q19:Q20="Detección"),0,IF(AVERAGEIF(Q19:Q20,"Preventivo",S19:S20)=100,2,IF(AND(AVERAGEIF(Q19:Q20,"Preventivo",S19:S20)&gt;=50,AVERAGEIF(Q19:Q20,"Preventivo",S19:S20)&lt;100),1,0)))</f>
        <v>0</v>
      </c>
      <c r="U19" s="292">
        <f t="shared" ca="1" si="7"/>
        <v>2</v>
      </c>
      <c r="V19" s="317" t="str">
        <f ca="1">IF(OR(U19=0,U19=1),"Rara vez",IF(U19=2,"Improbable",IF(U19=3,"Posible",IF(U19=4,"Probable",IF(U19=5,"Casi Seguro","null")))))</f>
        <v>Improbable</v>
      </c>
      <c r="W19" s="302">
        <f ca="1">IF(AND($Q$18="Protección",$S$18=100),2,IF(AND($Q$18="Protección",$S$18=50),1,IF(AND($Q$18="Preventivo",$S$18=100),1,"")))</f>
        <v>2</v>
      </c>
      <c r="X19" s="328">
        <f t="shared" ref="X19" ca="1" si="23">J19-W19</f>
        <v>1</v>
      </c>
      <c r="Y19" s="295" t="str">
        <f t="shared" ca="1" si="16"/>
        <v>Insignificante</v>
      </c>
      <c r="Z19" s="297">
        <f t="shared" ca="1" si="8"/>
        <v>2</v>
      </c>
      <c r="AA19" s="298" t="str">
        <f t="shared" ca="1" si="9"/>
        <v>Bajo</v>
      </c>
      <c r="AB19" s="298" t="str">
        <f t="shared" ca="1" si="10"/>
        <v>Aceptar</v>
      </c>
      <c r="AC19" s="334" t="str">
        <f t="shared" ca="1" si="11"/>
        <v>Es un riesgo con un nivel residual bajo por lo que no requiere de acciones adicionales</v>
      </c>
      <c r="AD19" s="318"/>
      <c r="AE19" s="409"/>
      <c r="AF19" s="425"/>
      <c r="AG19" s="455"/>
      <c r="AH19" s="456"/>
    </row>
    <row r="20" spans="1:44" s="340" customFormat="1" ht="149.25" customHeight="1">
      <c r="A20" s="310">
        <v>7</v>
      </c>
      <c r="B20" s="366" t="s">
        <v>102</v>
      </c>
      <c r="C20" s="356" t="s">
        <v>122</v>
      </c>
      <c r="D20" s="367" t="s">
        <v>123</v>
      </c>
      <c r="E20" s="390" t="s">
        <v>124</v>
      </c>
      <c r="F20" s="334" t="s">
        <v>125</v>
      </c>
      <c r="G20" s="334" t="s">
        <v>126</v>
      </c>
      <c r="H20" s="310">
        <v>2</v>
      </c>
      <c r="I20" s="305" t="str">
        <f>IF(H20=1,"Rara vez",IF(H20=2,"Improbable",IF(H20=3,"Posible",IF(H20=4,"Probable",IF(H20=5,"Casi seguro","null")))))</f>
        <v>Improbable</v>
      </c>
      <c r="J20" s="319">
        <v>4</v>
      </c>
      <c r="K20" s="295" t="str">
        <f t="shared" si="4"/>
        <v>Mayor</v>
      </c>
      <c r="L20" s="307">
        <f>H20*J20</f>
        <v>8</v>
      </c>
      <c r="M20" s="298" t="str">
        <f t="shared" si="5"/>
        <v>Alto</v>
      </c>
      <c r="N20" s="298" t="str">
        <f t="shared" si="6"/>
        <v>Compartir/Reducir</v>
      </c>
      <c r="O20" s="308" t="s">
        <v>127</v>
      </c>
      <c r="P20" s="300" t="str">
        <f ca="1">IF(Tabla2[[#This Row],[n.° del control]]="","",VLOOKUP(Tabla2[[#This Row],[n.° del control]],Tabla1[#All],2,FALSE))</f>
        <v>Los responsables de calidad y técnico de servicios tecnológicos de la ENCC se encargan de asignar los permisos de de acceso o restricción de la carpeta del sistema de gestión, restringiendo la lectura o edición según aplique. Evidencia manual de funcines y autorizaciones del personal.</v>
      </c>
      <c r="Q20" s="299" t="str">
        <f ca="1">IF(Tabla2[[#This Row],[n.° del control]]="","",VLOOKUP(Tabla2[[#This Row],[n.° del control]],Tabla1[#All],3,FALSE))</f>
        <v>Preventivo</v>
      </c>
      <c r="R20" s="301" t="s">
        <v>91</v>
      </c>
      <c r="S20" s="299">
        <f ca="1">VLOOKUP(Tabla2[[#This Row],[n.° del control]],Tabla1[#All],23,FALSE)</f>
        <v>100</v>
      </c>
      <c r="T20" s="316">
        <f ca="1">IF(OR(Q20:Q21="Correctivo",Q20:Q21="Protección",Q20:Q21="Detección"),0,IF(AVERAGEIF(Q20:Q21,"Preventivo",S20:S21)=100,2,IF(AND(AVERAGEIF(Q20:Q21,"Preventivo",S20:S21)&gt;=50,AVERAGEIF(Q20:Q21,"Preventivo",S20:S21)&lt;100),1,0)))</f>
        <v>2</v>
      </c>
      <c r="U20" s="292">
        <f t="shared" ca="1" si="7"/>
        <v>1</v>
      </c>
      <c r="V20" s="317" t="str">
        <f ca="1">IF(OR(U20=0,U20=1),"Rara vez",IF(U20=2,"Improbable",IF(U20=3,"Posible",IF(U20=4,"Probable",IF(U20=5,"Casi Seguro","null")))))</f>
        <v>Rara vez</v>
      </c>
      <c r="W20" s="302">
        <f ca="1">IF(AND($Q$18="Protección",$S$18=100),2,IF(AND($Q$18="Protección",$S$18=50),1,IF(AND($Q$18="Preventivo",$S$18=100),1,"")))</f>
        <v>2</v>
      </c>
      <c r="X20" s="328">
        <f t="shared" ref="X20" ca="1" si="24">J20-W20</f>
        <v>2</v>
      </c>
      <c r="Y20" s="295" t="str">
        <f t="shared" ca="1" si="16"/>
        <v>Menor</v>
      </c>
      <c r="Z20" s="297">
        <f t="shared" ca="1" si="8"/>
        <v>2</v>
      </c>
      <c r="AA20" s="298" t="str">
        <f t="shared" ca="1" si="9"/>
        <v>Bajo</v>
      </c>
      <c r="AB20" s="298" t="str">
        <f t="shared" ca="1" si="10"/>
        <v>Aceptar</v>
      </c>
      <c r="AC20" s="334" t="str">
        <f t="shared" ca="1" si="11"/>
        <v>Es un riesgo con un nivel residual bajo por lo que no requiere de acciones adicionales</v>
      </c>
      <c r="AD20" s="334"/>
      <c r="AE20" s="410"/>
      <c r="AF20" s="428"/>
      <c r="AG20" s="455"/>
      <c r="AH20" s="456"/>
    </row>
    <row r="21" spans="1:44" s="340" customFormat="1" ht="212.45" customHeight="1">
      <c r="A21" s="509">
        <v>8</v>
      </c>
      <c r="B21" s="370" t="s">
        <v>74</v>
      </c>
      <c r="C21" s="478" t="s">
        <v>128</v>
      </c>
      <c r="D21" s="481" t="s">
        <v>129</v>
      </c>
      <c r="E21" s="390" t="s">
        <v>130</v>
      </c>
      <c r="F21" s="331" t="s">
        <v>131</v>
      </c>
      <c r="G21" s="331" t="s">
        <v>132</v>
      </c>
      <c r="H21" s="310">
        <v>2</v>
      </c>
      <c r="I21" s="305" t="str">
        <f>IF(H21=1,"Rara vez",IF(H21=2,"Improbable",IF(H21=3,"Posible",IF(H21=4,"Probable",IF(H21=5,"Casi seguro","null")))))</f>
        <v>Improbable</v>
      </c>
      <c r="J21" s="319">
        <v>4</v>
      </c>
      <c r="K21" s="295" t="str">
        <f t="shared" si="4"/>
        <v>Mayor</v>
      </c>
      <c r="L21" s="307">
        <f>H21*J21</f>
        <v>8</v>
      </c>
      <c r="M21" s="298" t="str">
        <f t="shared" si="5"/>
        <v>Alto</v>
      </c>
      <c r="N21" s="298" t="str">
        <f t="shared" si="6"/>
        <v>Compartir/Reducir</v>
      </c>
      <c r="O21" s="308" t="s">
        <v>133</v>
      </c>
      <c r="P21" s="300" t="str">
        <f ca="1">IF(Tabla2[[#This Row],[n.° del control]]="","",VLOOKUP(Tabla2[[#This Row],[n.° del control]],Tabla1[#All],2,FALSE))</f>
        <v xml:space="preserve">Protocolo de Bioseguridad Institucional
</v>
      </c>
      <c r="Q21" s="299" t="str">
        <f ca="1">IF(Tabla2[[#This Row],[n.° del control]]="","",VLOOKUP(Tabla2[[#This Row],[n.° del control]],Tabla1[#All],3,FALSE))</f>
        <v>Protección</v>
      </c>
      <c r="R21" s="301" t="s">
        <v>91</v>
      </c>
      <c r="S21" s="299">
        <f ca="1">VLOOKUP(Tabla2[[#This Row],[n.° del control]],Tabla1[#All],23,FALSE)</f>
        <v>100</v>
      </c>
      <c r="T21" s="316">
        <f ca="1">IF(OR(Q21:Q22="Correctivo",Q21:Q22="Protección",Q21:Q22="Detección"),0,IF(AVERAGEIF(Q21:Q22,"Preventivo",S21:S22)=100,2,IF(AND(AVERAGEIF(Q21:Q22,"Preventivo",S21:S22)&gt;=50,AVERAGEIF(Q21:Q22,"Preventivo",S21:S22)&lt;100),1,0)))</f>
        <v>0</v>
      </c>
      <c r="U21" s="292">
        <f t="shared" ca="1" si="7"/>
        <v>2</v>
      </c>
      <c r="V21" s="317" t="str">
        <f ca="1">IF(OR(U21=0,U21=1),"Rara vez",IF(U21=2,"Improbable",IF(U21=3,"Posible",IF(U21=4,"Probable",IF(U21=5,"Casi Seguro","null")))))</f>
        <v>Improbable</v>
      </c>
      <c r="W21" s="302">
        <f ca="1">IF(AND($Q$18="Protección",$S$18=100),2,IF(AND($Q$18="Protección",$S$18=50),1,IF(AND($Q$18="Preventivo",$S$18=100),1,"")))</f>
        <v>2</v>
      </c>
      <c r="X21" s="328">
        <f t="shared" ref="X21" ca="1" si="25">J21-W21</f>
        <v>2</v>
      </c>
      <c r="Y21" s="295" t="str">
        <f t="shared" ca="1" si="16"/>
        <v>Menor</v>
      </c>
      <c r="Z21" s="297">
        <f t="shared" ca="1" si="8"/>
        <v>4</v>
      </c>
      <c r="AA21" s="298" t="str">
        <f t="shared" ca="1" si="9"/>
        <v>Bajo</v>
      </c>
      <c r="AB21" s="298" t="str">
        <f t="shared" ca="1" si="10"/>
        <v>Aceptar</v>
      </c>
      <c r="AC21" s="334" t="str">
        <f t="shared" ca="1" si="11"/>
        <v>Es un riesgo con un nivel residual bajo por lo que no requiere de acciones adicionales</v>
      </c>
      <c r="AD21" s="474"/>
      <c r="AE21" s="475"/>
      <c r="AF21" s="476"/>
      <c r="AG21" s="455"/>
      <c r="AH21" s="456"/>
    </row>
    <row r="22" spans="1:44" s="340" customFormat="1" ht="143.25" hidden="1" customHeight="1">
      <c r="A22" s="292"/>
      <c r="B22" s="292"/>
      <c r="C22" s="324"/>
      <c r="D22" s="314"/>
      <c r="E22" s="388"/>
      <c r="F22" s="314"/>
      <c r="G22" s="314"/>
      <c r="H22" s="418">
        <v>3</v>
      </c>
      <c r="I22" s="295" t="str">
        <f t="shared" ref="I22:I24" si="26">IF(H22=1,"Rara vez",IF(H22=2,"Improbable",IF(H22=3,"Posible",IF(H22=4,"Probable",IF(H22=5,"Casi seguro","null")))))</f>
        <v>Posible</v>
      </c>
      <c r="J22" s="418">
        <v>4</v>
      </c>
      <c r="K22" s="295" t="str">
        <f t="shared" si="4"/>
        <v>Mayor</v>
      </c>
      <c r="L22" s="297">
        <f t="shared" ref="L22" si="27">H22*J22</f>
        <v>12</v>
      </c>
      <c r="M22" s="298" t="str">
        <f t="shared" ref="M22" si="28">IF(OR(L22=1,L22=2),"Bajo",IF(L22=6,"Moderado",IF(OR(L22=8,L22=9),"Alto",IF(OR(L22=15,L22=16,L22=20,L22=25),"Extremo",IF(AND(H22=1,J22=3),"Moderado",IF(AND(H22=3,J22=1),"Bajo",IF(AND(H22=1,J22=4),"Alto",IF(AND(H22=2,J22=2),"Bajo",IF(AND(H22=4,J22=1),"Moderado",IF(AND(H22=1,J22=5),"Extremo",IF(AND(H22=5,J22=1),"Alto",IF(AND(H22=2,J22=5),"Extremo",IF(AND(H22=5,J22=2),"Alto",IF(AND(H22=3,J22=4),"Extremo",IF(AND(H22=4,J22=3),"Alto","null")))))))))))))))</f>
        <v>Extremo</v>
      </c>
      <c r="N22" s="298" t="str">
        <f t="shared" ref="N22" si="29">IF(OR(L22=1,L22=2),"Aceptar",IF(L22=6,"Reducir",IF(OR(L22=8,L22=9),"Compartir/Reducir",IF(OR(L22=15,L22=16,L22=20,L22=25),"Compartir/Reducir/Evitar",IF(AND(H22=1,J22=3),"Reducir",IF(AND(H22=3,J22=1),"Aceptar",IF(AND(H22=1,J22=4),"Compartir/Reducir",IF(AND(H22=2,J22=2),"Aceptar",IF(AND(H22=4,J22=1),"Reducir",IF(AND(H22=1,J22=5),"Compartir/Reducir/Evitar",IF(AND(H22=5,J22=1),"Compartir/Reducir",IF(AND(H22=2,J22=5),"Compartir/Reducir/Evitar",IF(AND(H22=5,J22=2),"Compartir/Reducir",IF(AND(H22=3,J22=4),"Compartir/Reducir/Evitar",IF(AND(H22=4,J22=3),"Compartir/Reducir","null")))))))))))))))</f>
        <v>Compartir/Reducir/Evitar</v>
      </c>
      <c r="O22" s="327" t="s">
        <v>127</v>
      </c>
      <c r="P22" s="300" t="str">
        <f ca="1">IF(Tabla2[[#This Row],[n.° del control]]="","",VLOOKUP(Tabla2[[#This Row],[n.° del control]],Tabla1[#All],2,FALSE))</f>
        <v>Los responsables de calidad y técnico de servicios tecnológicos de la ENCC se encargan de asignar los permisos de de acceso o restricción de la carpeta del sistema de gestión, restringiendo la lectura o edición según aplique. Evidencia manual de funcines y autorizaciones del personal.</v>
      </c>
      <c r="Q22" s="299" t="str">
        <f ca="1">IF(Tabla2[[#This Row],[n.° del control]]="","",VLOOKUP(Tabla2[[#This Row],[n.° del control]],Tabla1[#All],3,FALSE))</f>
        <v>Preventivo</v>
      </c>
      <c r="R22" s="301" t="s">
        <v>91</v>
      </c>
      <c r="S22" s="299">
        <f ca="1">VLOOKUP(Tabla2[[#This Row],[n.° del control]],Tabla1[#All],23,FALSE)</f>
        <v>100</v>
      </c>
      <c r="T22" s="316">
        <f ca="1">IF(OR(Q22:Q23="Correctivo",Q22:Q23="Protección",Q22:Q23="Detección"),0,IF(AVERAGEIF(Q22:Q23,"Preventivo",S22:S23)=100,2,IF(AND(AVERAGEIF(Q22:Q23,"Preventivo",S22:S23)&gt;=50,AVERAGEIF(Q22:Q23,"Preventivo",S22:S23)&lt;100),1,0)))</f>
        <v>2</v>
      </c>
      <c r="U22" s="292">
        <f t="shared" ca="1" si="7"/>
        <v>1</v>
      </c>
      <c r="V22" s="317" t="str">
        <f ca="1">IF(OR(U22=0,U22=1),"Rara vez",IF(U22=2,"Improbable",IF(U22=3,"Posible",IF(U22=4,"Probable",IF(U22=5,"Casi Seguro","null")))))</f>
        <v>Rara vez</v>
      </c>
      <c r="W22" s="316">
        <f ca="1">IF(B22="Imparcialidad",0,IFERROR(IF(AVERAGEIF(Q22:Q23,"Protección",S22:S23)&gt;=100,2,IF(AND(AVERAGEIF(Q22:Q23,"Protección",S22:S23)&gt;=50,AVERAGEIF(Q22:Q23,"Protección",S22:S23)&lt;100),1,0)),0))</f>
        <v>2</v>
      </c>
      <c r="X22" s="328">
        <f t="shared" ref="X22" ca="1" si="30">J22-W22</f>
        <v>2</v>
      </c>
      <c r="Y22" s="295" t="str">
        <f t="shared" ca="1" si="16"/>
        <v>Menor</v>
      </c>
      <c r="Z22" s="297">
        <f t="shared" ca="1" si="8"/>
        <v>2</v>
      </c>
      <c r="AA22" s="298" t="str">
        <f t="shared" ca="1" si="9"/>
        <v>Bajo</v>
      </c>
      <c r="AB22" s="298" t="str">
        <f t="shared" ca="1" si="10"/>
        <v>Aceptar</v>
      </c>
      <c r="AC22" s="334" t="str">
        <f t="shared" ca="1" si="11"/>
        <v>Es un riesgo con un nivel residual bajo por lo que no requiere de acciones adicionales</v>
      </c>
      <c r="AD22" s="334"/>
      <c r="AE22" s="475"/>
      <c r="AF22" s="476"/>
      <c r="AG22" s="455"/>
      <c r="AH22" s="456"/>
    </row>
    <row r="23" spans="1:44" s="340" customFormat="1" ht="173.25" hidden="1" customHeight="1">
      <c r="A23" s="310"/>
      <c r="B23" s="366"/>
      <c r="C23" s="477"/>
      <c r="D23" s="367"/>
      <c r="E23" s="334"/>
      <c r="F23" s="334"/>
      <c r="G23" s="334"/>
      <c r="H23" s="362"/>
      <c r="I23" s="363"/>
      <c r="J23" s="362"/>
      <c r="K23" s="363"/>
      <c r="L23" s="364"/>
      <c r="M23" s="364"/>
      <c r="N23" s="473"/>
      <c r="O23" s="308" t="s">
        <v>134</v>
      </c>
      <c r="P23" s="300">
        <f ca="1">IF(Tabla2[[#This Row],[n.° del control]]="","",VLOOKUP(Tabla2[[#This Row],[n.° del control]],Tabla1[#All],2,FALSE))</f>
        <v>0</v>
      </c>
      <c r="Q23" s="299" t="str">
        <f ca="1">IF(Tabla2[[#This Row],[n.° del control]]="","",VLOOKUP(Tabla2[[#This Row],[n.° del control]],Tabla1[#All],3,FALSE))</f>
        <v>Protección</v>
      </c>
      <c r="R23" s="368" t="s">
        <v>135</v>
      </c>
      <c r="S23" s="299">
        <f ca="1">VLOOKUP(Tabla2[[#This Row],[n.° del control]],Tabla1[#All],23,FALSE)</f>
        <v>100</v>
      </c>
      <c r="T23" s="357"/>
      <c r="U23" s="357"/>
      <c r="V23" s="358"/>
      <c r="W23" s="357"/>
      <c r="X23" s="357"/>
      <c r="Y23" s="358"/>
      <c r="Z23" s="359"/>
      <c r="AA23" s="464"/>
      <c r="AB23" s="463"/>
      <c r="AC23" s="474"/>
      <c r="AD23" s="474"/>
      <c r="AE23" s="475"/>
      <c r="AF23" s="476"/>
      <c r="AG23" s="455"/>
      <c r="AH23" s="456"/>
    </row>
    <row r="24" spans="1:44" s="340" customFormat="1" ht="153" hidden="1" customHeight="1">
      <c r="A24" s="292"/>
      <c r="B24" s="292"/>
      <c r="C24" s="294"/>
      <c r="D24" s="314"/>
      <c r="E24" s="388"/>
      <c r="F24" s="314"/>
      <c r="G24" s="323"/>
      <c r="H24" s="292">
        <v>3</v>
      </c>
      <c r="I24" s="295" t="str">
        <f t="shared" si="26"/>
        <v>Posible</v>
      </c>
      <c r="J24" s="315">
        <v>4</v>
      </c>
      <c r="K24" s="295" t="str">
        <f>IF(J24=1,"Insignificante",IF(J24=2,"Menor",IF(J24=3,"Moderado",IF(J24=4,"Mayor",IF(J24=5,"Catastrófico","null")))))</f>
        <v>Mayor</v>
      </c>
      <c r="L24" s="297">
        <f t="shared" ref="L24" si="31">H24*J24</f>
        <v>12</v>
      </c>
      <c r="M24" s="298" t="str">
        <f t="shared" ref="M24" si="32">IF(OR(L24=1,L24=2),"Bajo",IF(L24=6,"Moderado",IF(OR(L24=8,L24=9),"Alto",IF(OR(L24=15,L24=16,L24=20,L24=25),"Extremo",IF(AND(H24=1,J24=3),"Moderado",IF(AND(H24=3,J24=1),"Bajo",IF(AND(H24=1,J24=4),"Alto",IF(AND(H24=2,J24=2),"Bajo",IF(AND(H24=4,J24=1),"Moderado",IF(AND(H24=1,J24=5),"Extremo",IF(AND(H24=5,J24=1),"Alto",IF(AND(H24=2,J24=5),"Extremo",IF(AND(H24=5,J24=2),"Alto",IF(AND(H24=3,J24=4),"Extremo",IF(AND(H24=4,J24=3),"Alto","null")))))))))))))))</f>
        <v>Extremo</v>
      </c>
      <c r="N24" s="298" t="str">
        <f t="shared" ref="N24" si="33">IF(OR(L24=1,L24=2),"Aceptar",IF(L24=6,"Reducir",IF(OR(L24=8,L24=9),"Compartir/Reducir",IF(OR(L24=15,L24=16,L24=20,L24=25),"Compartir/Reducir/Evitar",IF(AND(H24=1,J24=3),"Reducir",IF(AND(H24=3,J24=1),"Aceptar",IF(AND(H24=1,J24=4),"Compartir/Reducir",IF(AND(H24=2,J24=2),"Aceptar",IF(AND(H24=4,J24=1),"Reducir",IF(AND(H24=1,J24=5),"Compartir/Reducir/Evitar",IF(AND(H24=5,J24=1),"Compartir/Reducir",IF(AND(H24=2,J24=5),"Compartir/Reducir/Evitar",IF(AND(H24=5,J24=2),"Compartir/Reducir",IF(AND(H24=3,J24=4),"Compartir/Reducir/Evitar",IF(AND(H24=4,J24=3),"Compartir/Reducir","null")))))))))))))))</f>
        <v>Compartir/Reducir/Evitar</v>
      </c>
      <c r="O24" s="301" t="s">
        <v>127</v>
      </c>
      <c r="P24" s="300" t="str">
        <f ca="1">IF(Tabla2[[#This Row],[n.° del control]]="","",VLOOKUP(Tabla2[[#This Row],[n.° del control]],Tabla1[#All],2,FALSE))</f>
        <v>Los responsables de calidad y técnico de servicios tecnológicos de la ENCC se encargan de asignar los permisos de de acceso o restricción de la carpeta del sistema de gestión, restringiendo la lectura o edición según aplique. Evidencia manual de funcines y autorizaciones del personal.</v>
      </c>
      <c r="Q24" s="299" t="str">
        <f ca="1">IF(Tabla2[[#This Row],[n.° del control]]="","",VLOOKUP(Tabla2[[#This Row],[n.° del control]],Tabla1[#All],3,FALSE))</f>
        <v>Preventivo</v>
      </c>
      <c r="R24" s="301" t="s">
        <v>91</v>
      </c>
      <c r="S24" s="299">
        <f ca="1">VLOOKUP(Tabla2[[#This Row],[n.° del control]],Tabla1[#All],23,FALSE)</f>
        <v>100</v>
      </c>
      <c r="T24" s="316">
        <f ca="1">IF(OR(Q24:Q25="Correctivo",Q24:Q25="Protección",Q24:Q25="Detección"),0,IF(AVERAGEIF(Q24:Q25,"Preventivo",S24:S25)=100,2,IF(AND(AVERAGEIF(Q24:Q25,"Preventivo",S24:S25)&gt;=50,AVERAGEIF(Q24:Q25,"Preventivo",S24:S25)&lt;100),1,0)))</f>
        <v>2</v>
      </c>
      <c r="U24" s="292">
        <f ca="1">IF(H24-T24&lt;=0,1,H24-T24)</f>
        <v>1</v>
      </c>
      <c r="V24" s="317" t="str">
        <f ca="1">IF(OR(U24=0,U24=1),"Rara vez",IF(U24=2,"Improbable",IF(U24=3,"Posible",IF(U24=4,"Probable",IF(U24=5,"Casi Seguro","null")))))</f>
        <v>Rara vez</v>
      </c>
      <c r="W24" s="316">
        <f ca="1">IF(B24="Imparcialidad",0,IFERROR(IF(AVERAGEIF(Q24:Q25,"Protección",S24:S25)&gt;=100,2,IF(AND(AVERAGEIF(Q24:Q25,"Protección",S24:S25)&gt;=50,AVERAGEIF(Q24:Q25,"Protección",S24:S25)&lt;100),1,0)),0))</f>
        <v>2</v>
      </c>
      <c r="X24" s="328">
        <f ca="1">J24-W24</f>
        <v>2</v>
      </c>
      <c r="Y24" s="295" t="str">
        <f ca="1">IF(X24=1,"Insignificante",IF(X24=2,"Menor",IF(X24=3,"Moderado",IF(X24=4,"Mayor",IF(X24=5,"Catastrófico","null")))))</f>
        <v>Menor</v>
      </c>
      <c r="Z24" s="297">
        <f ca="1">U24*X24</f>
        <v>2</v>
      </c>
      <c r="AA24" s="298" t="str">
        <f ca="1">IF(OR(Z24=1,Z24=2),"Bajo",IF(Z24=6,"Moderado",IF(OR(Z24=8,Z24=9),"Alto",IF(OR(Z24=15,Z24=16,Z24=20,Z24=25),"Extremo",IF(AND(U24=1,X24=3),"Moderado",IF(AND(U24=3,X24=1),"Bajo",IF(AND(U24=1,X24=4),"Alto",IF(AND(U24=2,X24=2),"Bajo",IF(AND(U24=4,X24=1),"Moderado",IF(AND(U24=1,X24=5),"Extremo",IF(AND(U24=5,X24=1),"Alto",IF(AND(U24=2,X24=5),"Extremo",IF(AND(U24=5,X24=2),"Alto",IF(AND(U24=3,X24=4),"Extremo",IF(AND(U24=4,X24=3),"Alto","null")))))))))))))))</f>
        <v>Bajo</v>
      </c>
      <c r="AB24" s="298" t="str">
        <f ca="1">IF(OR(Z24=1,Z24=2),"Aceptar",IF(Z24=6,"Reducir",IF(OR(Z24=8,Z24=9),"Compartir/Reducir",IF(OR(Z24=15,Z24=16,Z24=20,Z24=25),"Compartir/Reducir/Evitar",IF(AND(U24=1,X24=3),"Reducir",IF(AND(U24=3,X24=1),"Aceptar",IF(AND(U24=1,X24=4),"Compartir/Reducir",IF(AND(U24=2,X24=2),"Aceptar",IF(AND(U24=4,X24=1),"Reducir",IF(AND(U24=1,X24=5),"Compartir/Reducir/Evitar",IF(AND(U24=5,X24=1),"Compartir/Reducir",IF(AND(U24=2,X24=5),"Compartir/Reducir/Evitar",IF(AND(U24=5,X24=2),"Compartir/Reducir",IF(AND(U24=3,X24=4),"Compartir/Reducir/Evitar",IF(AND(U24=4,X24=3),"Compartir/Reducir","null")))))))))))))))</f>
        <v>Aceptar</v>
      </c>
      <c r="AC24" s="334" t="str">
        <f ca="1">IF(AA24="Bajo","Es un riesgo con un nivel residual bajo por lo que no requiere de acciones adicionales",IF(OR(U24=1,U24=2),"La probabilidad es rara vez- improbable, evalúe la posibilidad de implementar acciones orientadas a disminuir el impacto - controles de proteción",""))</f>
        <v>Es un riesgo con un nivel residual bajo por lo que no requiere de acciones adicionales</v>
      </c>
      <c r="AD24" s="334"/>
      <c r="AE24" s="410"/>
      <c r="AF24" s="428"/>
      <c r="AG24" s="455"/>
      <c r="AH24" s="456"/>
    </row>
    <row r="25" spans="1:44" s="340" customFormat="1" ht="170.25" hidden="1" customHeight="1">
      <c r="A25" s="370"/>
      <c r="B25" s="370"/>
      <c r="C25" s="478"/>
      <c r="D25" s="441"/>
      <c r="E25" s="441"/>
      <c r="F25" s="441"/>
      <c r="G25" s="441"/>
      <c r="H25" s="362"/>
      <c r="I25" s="363"/>
      <c r="J25" s="362"/>
      <c r="K25" s="363"/>
      <c r="L25" s="364"/>
      <c r="M25" s="364"/>
      <c r="N25" s="473"/>
      <c r="O25" s="308" t="s">
        <v>134</v>
      </c>
      <c r="P25" s="300">
        <f ca="1">IF(Tabla2[[#This Row],[n.° del control]]="","",VLOOKUP(Tabla2[[#This Row],[n.° del control]],Tabla1[#All],2,FALSE))</f>
        <v>0</v>
      </c>
      <c r="Q25" s="299" t="str">
        <f ca="1">IF(Tabla2[[#This Row],[n.° del control]]="","",VLOOKUP(Tabla2[[#This Row],[n.° del control]],Tabla1[#All],3,FALSE))</f>
        <v>Protección</v>
      </c>
      <c r="R25" s="299"/>
      <c r="S25" s="299">
        <f ca="1">VLOOKUP(Tabla2[[#This Row],[n.° del control]],Tabla1[#All],23,FALSE)</f>
        <v>100</v>
      </c>
      <c r="T25" s="369"/>
      <c r="U25" s="370"/>
      <c r="V25" s="479"/>
      <c r="W25" s="369"/>
      <c r="X25" s="371"/>
      <c r="Y25" s="372"/>
      <c r="Z25" s="373"/>
      <c r="AA25" s="374"/>
      <c r="AB25" s="374"/>
      <c r="AC25" s="334"/>
      <c r="AD25" s="334"/>
      <c r="AE25" s="410"/>
      <c r="AF25" s="428"/>
      <c r="AG25" s="455"/>
      <c r="AH25" s="456"/>
    </row>
    <row r="26" spans="1:44" s="340" customFormat="1" ht="181.5" hidden="1" customHeight="1">
      <c r="A26" s="292"/>
      <c r="B26" s="292"/>
      <c r="C26" s="294"/>
      <c r="D26" s="314"/>
      <c r="E26" s="388"/>
      <c r="F26" s="314"/>
      <c r="G26" s="314"/>
      <c r="H26" s="292">
        <v>3</v>
      </c>
      <c r="I26" s="295" t="str">
        <f>IF(H26=1,"Rara vez",IF(H26=2,"Improbable",IF(H26=3,"Posible",IF(H26=4,"Probable",IF(H26=5,"Casi seguro","null")))))</f>
        <v>Posible</v>
      </c>
      <c r="J26" s="315">
        <v>4</v>
      </c>
      <c r="K26" s="295" t="str">
        <f>IF(J26=1,"Insignificante",IF(J26=2,"Menor",IF(J26=3,"Moderado",IF(J26=4,"Mayor",IF(J26=5,"Catastrófico","null")))))</f>
        <v>Mayor</v>
      </c>
      <c r="L26" s="297">
        <f>H26*J26</f>
        <v>12</v>
      </c>
      <c r="M26" s="298" t="str">
        <f>IF(OR(L26=1,L26=2),"Bajo",IF(L26=6,"Moderado",IF(OR(L26=8,L26=9),"Alto",IF(OR(L26=15,L26=16,L26=20,L26=25),"Extremo",IF(AND(H26=1,J26=3),"Moderado",IF(AND(H26=3,J26=1),"Bajo",IF(AND(H26=1,J26=4),"Alto",IF(AND(H26=2,J26=2),"Bajo",IF(AND(H26=4,J26=1),"Moderado",IF(AND(H26=1,J26=5),"Extremo",IF(AND(H26=5,J26=1),"Alto",IF(AND(H26=2,J26=5),"Extremo",IF(AND(H26=5,J26=2),"Alto",IF(AND(H26=3,J26=4),"Extremo",IF(AND(H26=4,J26=3),"Alto","null")))))))))))))))</f>
        <v>Extremo</v>
      </c>
      <c r="N26" s="298" t="str">
        <f>IF(OR(L26=1,L26=2),"Aceptar",IF(L26=6,"Reducir",IF(OR(L26=8,L26=9),"Compartir/Reducir",IF(OR(L26=15,L26=16,L26=20,L26=25),"Compartir/Reducir/Evitar",IF(AND(H26=1,J26=3),"Reducir",IF(AND(H26=3,J26=1),"Aceptar",IF(AND(H26=1,J26=4),"Compartir/Reducir",IF(AND(H26=2,J26=2),"Aceptar",IF(AND(H26=4,J26=1),"Reducir",IF(AND(H26=1,J26=5),"Compartir/Reducir/Evitar",IF(AND(H26=5,J26=1),"Compartir/Reducir",IF(AND(H26=2,J26=5),"Compartir/Reducir/Evitar",IF(AND(H26=5,J26=2),"Compartir/Reducir",IF(AND(H26=3,J26=4),"Compartir/Reducir/Evitar",IF(AND(H26=4,J26=3),"Compartir/Reducir","null")))))))))))))))</f>
        <v>Compartir/Reducir/Evitar</v>
      </c>
      <c r="O26" s="301" t="s">
        <v>136</v>
      </c>
      <c r="P26" s="300" t="str">
        <f ca="1">IF(Tabla2[[#This Row],[n.° del control]]="","",VLOOKUP(Tabla2[[#This Row],[n.° del control]],Tabla1[#All],2,FALSE))</f>
        <v xml:space="preserve">El Servicio Nacional de Aprendizaje SENA establece previamente las orientaciones para la contratación de roles SENNOVA bajo las cuales se establecen los requisitos que debe cumplir cada personaa contratada para desempeñor el respectivo rol de los servicios tecnológicos, garantizando transparencia en el proceso y cumplimiento de requisitos. </v>
      </c>
      <c r="Q26" s="299" t="str">
        <f ca="1">IF(Tabla2[[#This Row],[n.° del control]]="","",VLOOKUP(Tabla2[[#This Row],[n.° del control]],Tabla1[#All],3,FALSE))</f>
        <v>Protección</v>
      </c>
      <c r="R26" s="301" t="s">
        <v>137</v>
      </c>
      <c r="S26" s="299">
        <f ca="1">VLOOKUP(Tabla2[[#This Row],[n.° del control]],Tabla1[#All],23,FALSE)</f>
        <v>100</v>
      </c>
      <c r="T26" s="316">
        <f ca="1">IF(OR(Q26:Q27="Correctivo",Q26:Q27="Protección",Q26:Q27="Detección"),0,IF(AVERAGEIF(Q26:Q27,"Preventivo",S26:S27)=100,2,IF(AND(AVERAGEIF(Q26:Q27,"Preventivo",S26:S27)&gt;=50,AVERAGEIF(Q26:Q27,"Preventivo",S26:S27)&lt;100),1,0)))</f>
        <v>0</v>
      </c>
      <c r="U26" s="292">
        <f ca="1">IF(H26-T26&lt;=0,1,H26-T26)</f>
        <v>3</v>
      </c>
      <c r="V26" s="317" t="str">
        <f ca="1">IF(OR(U26=0,U26=1),"Rara vez",IF(U26=2,"Improbable",IF(U26=3,"Posible",IF(U26=4,"Probable",IF(U26=5,"Casi Seguro","null")))))</f>
        <v>Posible</v>
      </c>
      <c r="W26" s="316">
        <f ca="1">IF(B26="Corrupción",0,IFERROR(IF(AVERAGEIF(Q26:Q27,"Protección",S26:S27)&gt;=100,2,IF(AND(AVERAGEIF(Q26:Q27,"Protección",S26:S27)&gt;=50,AVERAGEIF(Q26:Q27,"Protección",S26:S27)&lt;100),1,0)),0))</f>
        <v>2</v>
      </c>
      <c r="X26" s="328">
        <f t="shared" ref="X26" ca="1" si="34">J26-W26</f>
        <v>2</v>
      </c>
      <c r="Y26" s="295" t="str">
        <f ca="1">IF(X26=1,"Insignificante",IF(X26=2,"Menor",IF(X26=3,"Moderado",IF(X26=4,"Mayor",IF(X26=5,"Catastrófico","null")))))</f>
        <v>Menor</v>
      </c>
      <c r="Z26" s="297">
        <f ca="1">U26*X26</f>
        <v>6</v>
      </c>
      <c r="AA26" s="298" t="str">
        <f ca="1">IF(OR(Z26=1,Z26=2),"Bajo",IF(Z26=6,"Moderado",IF(OR(Z26=8,Z26=9),"Alto",IF(OR(Z26=15,Z26=16,Z26=20,Z26=25),"Extremo",IF(AND(U26=1,X26=3),"Moderado",IF(AND(U26=3,X26=1),"Bajo",IF(AND(U26=1,X26=4),"Alto",IF(AND(U26=2,X26=2),"Bajo",IF(AND(U26=4,X26=1),"Moderado",IF(AND(U26=1,X26=5),"Extremo",IF(AND(U26=5,X26=1),"Alto",IF(AND(U26=2,X26=5),"Extremo",IF(AND(U26=5,X26=2),"Alto",IF(AND(U26=3,X26=4),"Extremo",IF(AND(U26=4,X26=3),"Alto","null")))))))))))))))</f>
        <v>Moderado</v>
      </c>
      <c r="AB26" s="298" t="str">
        <f ca="1">IF(OR(Z26=1,Z26=2),"Aceptar",IF(Z26=6,"Reducir",IF(OR(Z26=8,Z26=9),"Compartir/Reducir",IF(OR(Z26=15,Z26=16,Z26=20,Z26=25),"Compartir/Reducir/Evitar",IF(AND(U26=1,X26=3),"Reducir",IF(AND(U26=3,X26=1),"Aceptar",IF(AND(U26=1,X26=4),"Compartir/Reducir",IF(AND(U26=2,X26=2),"Aceptar",IF(AND(U26=4,X26=1),"Reducir",IF(AND(U26=1,X26=5),"Compartir/Reducir/Evitar",IF(AND(U26=5,X26=1),"Compartir/Reducir",IF(AND(U26=2,X26=5),"Compartir/Reducir/Evitar",IF(AND(U26=5,X26=2),"Compartir/Reducir",IF(AND(U26=3,X26=4),"Compartir/Reducir/Evitar",IF(AND(U26=4,X26=3),"Compartir/Reducir","null")))))))))))))))</f>
        <v>Reducir</v>
      </c>
      <c r="AC26" s="334" t="str">
        <f ca="1">IF(AA26="Bajo","Es un riesgo con un nivel residual bajo por lo que no requiere de acciones adicionales",IF(OR(U26=1,U26=2),"La probabilidad es rara vez- improbable, evalúe la posibilidad de implementar acciones orientadas a disminuir el impacto - controles de proteción",""))</f>
        <v/>
      </c>
      <c r="AD26" s="334"/>
      <c r="AE26" s="410"/>
      <c r="AF26" s="428"/>
      <c r="AG26" s="455"/>
      <c r="AH26" s="456"/>
    </row>
    <row r="27" spans="1:44" s="340" customFormat="1" ht="153" hidden="1" customHeight="1">
      <c r="A27" s="310"/>
      <c r="B27" s="310"/>
      <c r="C27" s="293"/>
      <c r="D27" s="459"/>
      <c r="E27" s="459"/>
      <c r="F27" s="459"/>
      <c r="G27" s="334"/>
      <c r="H27" s="357"/>
      <c r="I27" s="358"/>
      <c r="J27" s="357"/>
      <c r="K27" s="358"/>
      <c r="L27" s="359"/>
      <c r="M27" s="359"/>
      <c r="N27" s="463"/>
      <c r="O27" s="301" t="s">
        <v>66</v>
      </c>
      <c r="P27" s="300" t="str">
        <f ca="1">IF(Tabla2[[#This Row],[n.° del control]]="","",VLOOKUP(Tabla2[[#This Row],[n.° del control]],Tabla1[#All],2,FALSE))</f>
        <v>La organización en el proceso de selección y vinculación del personal realiza la verificación de documentos y la constatación de la veracidad de la información proporcionada se realiza bajo gravedad de juramento y en caso de encontrarse alguna inconsistencia posterior la entidad podrá adelantar los procesos disciplinario y legales pertinentes.</v>
      </c>
      <c r="Q27" s="299" t="str">
        <f ca="1">IF(Tabla2[[#This Row],[n.° del control]]="","",VLOOKUP(Tabla2[[#This Row],[n.° del control]],Tabla1[#All],3,FALSE))</f>
        <v>Protección</v>
      </c>
      <c r="R27" s="299"/>
      <c r="S27" s="299">
        <f ca="1">VLOOKUP(Tabla2[[#This Row],[n.° del control]],Tabla1[#All],23,FALSE)</f>
        <v>100</v>
      </c>
      <c r="T27" s="357"/>
      <c r="U27" s="357"/>
      <c r="V27" s="358"/>
      <c r="W27" s="357"/>
      <c r="X27" s="357"/>
      <c r="Y27" s="358"/>
      <c r="Z27" s="359"/>
      <c r="AA27" s="464"/>
      <c r="AB27" s="463"/>
      <c r="AC27" s="326"/>
      <c r="AD27" s="318"/>
      <c r="AE27" s="409"/>
      <c r="AF27" s="425"/>
      <c r="AG27" s="455"/>
      <c r="AH27" s="456"/>
    </row>
    <row r="28" spans="1:44" s="340" customFormat="1" ht="181.15" hidden="1" customHeight="1">
      <c r="A28" s="292"/>
      <c r="B28" s="292"/>
      <c r="C28" s="294"/>
      <c r="D28" s="323"/>
      <c r="E28" s="388"/>
      <c r="F28" s="323"/>
      <c r="G28" s="323"/>
      <c r="H28" s="292">
        <v>3</v>
      </c>
      <c r="I28" s="295" t="str">
        <f t="shared" ref="I28" si="35">IF(H28=1,"Rara vez",IF(H28=2,"Improbable",IF(H28=3,"Posible",IF(H28=4,"Probable",IF(H28=5,"Casi seguro","null")))))</f>
        <v>Posible</v>
      </c>
      <c r="J28" s="380">
        <v>4</v>
      </c>
      <c r="K28" s="295" t="str">
        <f t="shared" ref="K28" si="36">IF(J28=1,"Insignificante",IF(J28=2,"Menor",IF(J28=3,"Moderado",IF(J28=4,"Mayor",IF(J28=5,"Castastrófico","null")))))</f>
        <v>Mayor</v>
      </c>
      <c r="L28" s="297">
        <f t="shared" ref="L28" si="37">H28*J28</f>
        <v>12</v>
      </c>
      <c r="M28" s="298" t="str">
        <f t="shared" ref="M28" si="38">IF(L28&lt;=4,"Bajo",IF(L28&lt;=6,"Moderado",IF(L28&lt;=12,"Alto",IF(L28&lt;=25,"Extremo","null"))))</f>
        <v>Alto</v>
      </c>
      <c r="N28" s="301" t="str">
        <f t="shared" ref="N28" si="39">IF(L28&lt;=4,"Eliminarse",IF(L28&lt;=6,"Bajar o Eliminarlo",IF(L28&lt;=12,"Moderada, Bajar o Eliminarlo",IF(L28&lt;=25,"Prioritario, implementar controles","null"))))</f>
        <v>Moderada, Bajar o Eliminarlo</v>
      </c>
      <c r="O28" s="301" t="s">
        <v>85</v>
      </c>
      <c r="P28" s="300" t="str">
        <f ca="1">IF(Tabla2[[#This Row],[n.° del control]]="","",VLOOKUP(Tabla2[[#This Row],[n.° del control]],Tabla1[#All],2,FALSE))</f>
        <v>El proceso de inducción realizado por el responsable de calidad y responsable técnico al personal del laboratorio al momento de su ingreso, socializando los asuntos relevantes del SGC, direccionamiento estratégic, política y objetivos de calidad y otros asuntos de gestión, éticos y técnicos aplicables; buscando prevenir errores o incurrir en prácticas inadecuadas. En caso de no participar de la inducción se debe reprogramar e impedir el inicio de actividades. Evidencia de ello es el registro de la inducción y entrenamiento del personal que reposa en la carpeta de talento humano.</v>
      </c>
      <c r="Q28" s="299" t="str">
        <f ca="1">IF(Tabla2[[#This Row],[n.° del control]]="","",VLOOKUP(Tabla2[[#This Row],[n.° del control]],Tabla1[#All],3,FALSE))</f>
        <v>Preventivo</v>
      </c>
      <c r="R28" s="381" t="s">
        <v>82</v>
      </c>
      <c r="S28" s="299">
        <f ca="1">VLOOKUP(Tabla2[[#This Row],[n.° del control]],Tabla1[#All],23,FALSE)</f>
        <v>100</v>
      </c>
      <c r="T28" s="316">
        <f ca="1">IF(OR(Q28:Q29="Correctivo",Q28:Q29="Protección",Q28:Q29="Detección"),0,IF(AVERAGEIF(Q28:Q29,"Preventivo",S28:S29)=100,2,IF(AND(AVERAGEIF(Q28:Q29,"Preventivo",S28:S29)&gt;=50,AVERAGEIF(Q28:Q29,"Preventivo",S28:S29)&lt;100),1,0)))</f>
        <v>2</v>
      </c>
      <c r="U28" s="292">
        <f ca="1">IF(H28-T28&lt;=0,1,H28-T28)</f>
        <v>1</v>
      </c>
      <c r="V28" s="317" t="str">
        <f t="shared" ref="V28" ca="1" si="40">IF(OR(U28=0,U28=1),"Rara vez",IF(U28=2,"Improbable",IF(U28=3,"Posible",IF(U28=4,"Probable",IF(U28=5,"Casi Seguro","null")))))</f>
        <v>Rara vez</v>
      </c>
      <c r="W28" s="316">
        <f ca="1">IF(B28="Corrupción",0,IFERROR(IF(AVERAGEIF(Q28:Q29,"Protección",S28:S29)&gt;=100,2,IF(AND(AVERAGEIF(Q28:Q29,"Protección",S28:S29)&gt;=50,AVERAGEIF(Q28:Q29,"Protección",S28:S29)&lt;100),1,0)),0))</f>
        <v>2</v>
      </c>
      <c r="X28" s="328">
        <f ca="1">J28-W28</f>
        <v>2</v>
      </c>
      <c r="Y28" s="295" t="str">
        <f ca="1">IF(X28=1,"Insignificante",IF(X28=2,"Menor",IF(X28=3,"Moderado",IF(X28=4,"Mayor",IF(X28=5,"Catastrófico","null")))))</f>
        <v>Menor</v>
      </c>
      <c r="Z28" s="297">
        <f ca="1">U28*X28</f>
        <v>2</v>
      </c>
      <c r="AA28" s="298" t="str">
        <f ca="1">IF(OR(Z28=1,Z28=2),"Bajo",IF(Z28=6,"Moderado",IF(OR(Z28=8,Z28=9),"Alto",IF(OR(Z28=15,Z28=16,Z28=20,Z28=25),"Extremo",IF(AND(U28=1,X28=3),"Moderado",IF(AND(U28=3,X28=1),"Bajo",IF(AND(U28=1,X28=4),"Alto",IF(AND(U28=2,X28=2),"Bajo",IF(AND(U28=4,X28=1),"Moderado",IF(AND(U28=1,X28=5),"Extremo",IF(AND(U28=5,X28=1),"Alto",IF(AND(U28=2,X28=5),"Extremo",IF(AND(U28=5,X28=2),"Alto",IF(AND(U28=3,X28=4),"Extremo",IF(AND(U28=4,X28=3),"Alto","null")))))))))))))))</f>
        <v>Bajo</v>
      </c>
      <c r="AB28" s="298" t="str">
        <f ca="1">IF(OR(Z28=1,Z28=2),"Aceptar",IF(Z28=6,"Reducir",IF(OR(Z28=8,Z28=9),"Compartir/Reducir",IF(OR(Z28=15,Z28=16,Z28=20,Z28=25),"Compartir/Reducir/Evitar",IF(AND(U28=1,X28=3),"Reducir",IF(AND(U28=3,X28=1),"Aceptar",IF(AND(U28=1,X28=4),"Compartir/Reducir",IF(AND(U28=2,X28=2),"Aceptar",IF(AND(U28=4,X28=1),"Reducir",IF(AND(U28=1,X28=5),"Compartir/Reducir/Evitar",IF(AND(U28=5,X28=1),"Compartir/Reducir",IF(AND(U28=2,X28=5),"Compartir/Reducir/Evitar",IF(AND(U28=5,X28=2),"Compartir/Reducir",IF(AND(U28=3,X28=4),"Compartir/Reducir/Evitar",IF(AND(U28=4,X28=3),"Compartir/Reducir","null")))))))))))))))</f>
        <v>Aceptar</v>
      </c>
      <c r="AC28" s="334" t="str">
        <f ca="1">IF(AA28="Bajo","Es un riesgo con un nivel residual bajo por lo que no requiere de acciones adicionales",IF(OR(U28=1,U28=2),"La probabilidad es rara vez- improbable, evalúe la posibilidad de implementar acciones orientadas a disminuir el impacto - controles de proteción",""))</f>
        <v>Es un riesgo con un nivel residual bajo por lo que no requiere de acciones adicionales</v>
      </c>
      <c r="AD28" s="334"/>
      <c r="AE28" s="410"/>
      <c r="AF28" s="428"/>
      <c r="AG28" s="455"/>
      <c r="AH28" s="456"/>
    </row>
    <row r="29" spans="1:44" s="340" customFormat="1" ht="192.75" hidden="1" customHeight="1">
      <c r="A29" s="370"/>
      <c r="B29" s="370"/>
      <c r="C29" s="472"/>
      <c r="D29" s="441"/>
      <c r="E29" s="441"/>
      <c r="F29" s="441"/>
      <c r="G29" s="441"/>
      <c r="H29" s="362"/>
      <c r="I29" s="363"/>
      <c r="J29" s="362"/>
      <c r="K29" s="363"/>
      <c r="L29" s="364"/>
      <c r="M29" s="364"/>
      <c r="N29" s="473"/>
      <c r="O29" s="365" t="s">
        <v>107</v>
      </c>
      <c r="P29" s="300">
        <f ca="1">IF(Tabla2[[#This Row],[n.° del control]]="","",VLOOKUP(Tabla2[[#This Row],[n.° del control]],Tabla1[#All],2,FALSE))</f>
        <v>0</v>
      </c>
      <c r="Q29" s="299" t="str">
        <f ca="1">IF(Tabla2[[#This Row],[n.° del control]]="","",VLOOKUP(Tabla2[[#This Row],[n.° del control]],Tabla1[#All],3,FALSE))</f>
        <v>Protección</v>
      </c>
      <c r="R29" s="381"/>
      <c r="S29" s="299">
        <f ca="1">VLOOKUP(Tabla2[[#This Row],[n.° del control]],Tabla1[#All],23,FALSE)</f>
        <v>100</v>
      </c>
      <c r="T29" s="369"/>
      <c r="U29" s="370"/>
      <c r="V29" s="372"/>
      <c r="W29" s="369"/>
      <c r="X29" s="371"/>
      <c r="Y29" s="372"/>
      <c r="Z29" s="373"/>
      <c r="AA29" s="374"/>
      <c r="AB29" s="374"/>
      <c r="AC29" s="355"/>
      <c r="AD29" s="441"/>
      <c r="AE29" s="411"/>
      <c r="AF29" s="429"/>
      <c r="AG29" s="455"/>
      <c r="AH29" s="456"/>
    </row>
    <row r="30" spans="1:44" s="340" customFormat="1" ht="264" hidden="1" customHeight="1">
      <c r="A30" s="292"/>
      <c r="B30" s="292"/>
      <c r="C30" s="324"/>
      <c r="D30" s="323"/>
      <c r="E30" s="388"/>
      <c r="F30" s="314"/>
      <c r="G30" s="323"/>
      <c r="H30" s="292">
        <v>2</v>
      </c>
      <c r="I30" s="295" t="str">
        <f>IF(H30=1,"Rara vez",IF(H30=2,"Improbable",IF(H30=3,"Posible",IF(H30=4,"Probable",IF(H30=5,"Casi seguro","null")))))</f>
        <v>Improbable</v>
      </c>
      <c r="J30" s="315">
        <v>4</v>
      </c>
      <c r="K30" s="295" t="str">
        <f>IF(J30=1,"Insignificante",IF(J30=2,"Menor",IF(J30=3,"Moderado",IF(J30=4,"Mayor",IF(J30=5,"Catastrófico","null")))))</f>
        <v>Mayor</v>
      </c>
      <c r="L30" s="297">
        <f>H30*J30</f>
        <v>8</v>
      </c>
      <c r="M30" s="298" t="str">
        <f t="shared" ref="M30" si="41">IF(OR(L30=1,L30=2),"Bajo",IF(L30=6,"Moderado",IF(OR(L30=8,L30=9),"Alto",IF(OR(L30=15,L30=16,L30=20,L30=25),"Extremo",IF(AND(H30=1,J30=3),"Moderado",IF(AND(H30=3,J30=1),"Bajo",IF(AND(H30=1,J30=4),"Alto",IF(AND(H30=2,J30=2),"Bajo",IF(AND(H30=4,J30=1),"Moderado",IF(AND(H30=1,J30=5),"Extremo",IF(AND(H30=5,J30=1),"Alto",IF(AND(H30=2,J30=5),"Extremo",IF(AND(H30=5,J30=2),"Alto",IF(AND(H30=3,J30=4),"Extremo",IF(AND(H30=4,J30=3),"Alto","null")))))))))))))))</f>
        <v>Alto</v>
      </c>
      <c r="N30" s="298" t="str">
        <f t="shared" ref="N30" si="42">IF(OR(L30=1,L30=2),"Aceptar",IF(L30=6,"Reducir",IF(OR(L30=8,L30=9),"Compartir/Reducir",IF(OR(L30=15,L30=16,L30=20,L30=25),"Compartir/Reducir/Evitar",IF(AND(H30=1,J30=3),"Reducir",IF(AND(H30=3,J30=1),"Aceptar",IF(AND(H30=1,J30=4),"Compartir/Reducir",IF(AND(H30=2,J30=2),"Aceptar",IF(AND(H30=4,J30=1),"Reducir",IF(AND(H30=1,J30=5),"Compartir/Reducir/Evitar",IF(AND(H30=5,J30=1),"Compartir/Reducir",IF(AND(H30=2,J30=5),"Compartir/Reducir/Evitar",IF(AND(H30=5,J30=2),"Compartir/Reducir",IF(AND(H30=3,J30=4),"Compartir/Reducir/Evitar",IF(AND(H30=4,J30=3),"Compartir/Reducir","null")))))))))))))))</f>
        <v>Compartir/Reducir</v>
      </c>
      <c r="O30" s="301" t="s">
        <v>89</v>
      </c>
      <c r="P30" s="300" t="str">
        <f ca="1">IF(Tabla2[[#This Row],[n.° del control]]="","",VLOOKUP(Tabla2[[#This Row],[n.° del control]],Tabla1[#All],2,FALSE))</f>
        <v>Se elabora anualmente un plan de formación para el perosnal y se implementa con el fin de reducir brechas de formación para el equipo de trabajo. Evidencia el plan de fomación, lista de asistencia y evaluaciones de eficacia de formación</v>
      </c>
      <c r="Q30" s="299" t="str">
        <f ca="1">IF(Tabla2[[#This Row],[n.° del control]]="","",VLOOKUP(Tabla2[[#This Row],[n.° del control]],Tabla1[#All],3,FALSE))</f>
        <v>Protección</v>
      </c>
      <c r="R30" s="309" t="s">
        <v>82</v>
      </c>
      <c r="S30" s="299">
        <f ca="1">VLOOKUP(Tabla2[[#This Row],[n.° del control]],Tabla1[#All],23,FALSE)</f>
        <v>100</v>
      </c>
      <c r="T30" s="316">
        <f ca="1">IF(OR(Q30:Q32="Correctivo",Q30:Q32="Protección",Q30:Q32="Detección"),0,IF(AVERAGEIF(Q30:Q32,"Preventivo",S30:S32)=100,2,IF(AND(AVERAGEIF(Q30:Q32,"Preventivo",S30:S32)&gt;=50,AVERAGEIF(Q30:Q32,"Preventivo",S30:S32)&lt;100),1,0)))</f>
        <v>0</v>
      </c>
      <c r="U30" s="292">
        <f ca="1">IF(H30-T30&lt;=0,1,H30-T30)</f>
        <v>2</v>
      </c>
      <c r="V30" s="317" t="str">
        <f ca="1">IF(OR(U30=0,U30=1),"Rara vez",IF(U30=2,"Improbable",IF(U30=3,"Posible",IF(U30=4,"Probable",IF(U30=5,"Casi Seguro","null")))))</f>
        <v>Improbable</v>
      </c>
      <c r="W30" s="316">
        <f ca="1">IF(B30="Corrupción",0,IFERROR(IF(AVERAGEIF(Q30:Q32,"Protección",S30:S32)&gt;=100,2,IF(AND(AVERAGEIF(Q30:Q32,"Protección",S30:S32)&gt;=50,AVERAGEIF(Q30:Q32,"Protección",S30:S32)&lt;100),1,0)),0))</f>
        <v>2</v>
      </c>
      <c r="X30" s="328">
        <f t="shared" ref="X30" ca="1" si="43">J30-W30</f>
        <v>2</v>
      </c>
      <c r="Y30" s="295" t="str">
        <f ca="1">IF(X30=1,"Insignificante",IF(X30=2,"Menor",IF(X30=3,"Moderado",IF(X30=4,"Mayor",IF(X30=5,"Catastrófico","null")))))</f>
        <v>Menor</v>
      </c>
      <c r="Z30" s="297">
        <f ca="1">U30*X30</f>
        <v>4</v>
      </c>
      <c r="AA30" s="298" t="str">
        <f ca="1">IF(OR(Z30=1,Z30=2),"Bajo",IF(Z30=6,"Moderado",IF(OR(Z30=8,Z30=9),"Alto",IF(OR(Z30=15,Z30=16,Z30=20,Z30=25),"Extremo",IF(AND(U30=1,X30=3),"Moderado",IF(AND(U30=3,X30=1),"Bajo",IF(AND(U30=1,X30=4),"Alto",IF(AND(U30=2,X30=2),"Bajo",IF(AND(U30=4,X30=1),"Moderado",IF(AND(U30=1,X30=5),"Extremo",IF(AND(U30=5,X30=1),"Alto",IF(AND(U30=2,X30=5),"Extremo",IF(AND(U30=5,X30=2),"Alto",IF(AND(U30=3,X30=4),"Extremo",IF(AND(U30=4,X30=3),"Alto","null")))))))))))))))</f>
        <v>Bajo</v>
      </c>
      <c r="AB30" s="298" t="str">
        <f ca="1">IF(OR(Z30=1,Z30=2),"Aceptar",IF(Z30=6,"Reducir",IF(OR(Z30=8,Z30=9),"Compartir/Reducir",IF(OR(Z30=15,Z30=16,Z30=20,Z30=25),"Compartir/Reducir/Evitar",IF(AND(U30=1,X30=3),"Reducir",IF(AND(U30=3,X30=1),"Aceptar",IF(AND(U30=1,X30=4),"Compartir/Reducir",IF(AND(U30=2,X30=2),"Aceptar",IF(AND(U30=4,X30=1),"Reducir",IF(AND(U30=1,X30=5),"Compartir/Reducir/Evitar",IF(AND(U30=5,X30=1),"Compartir/Reducir",IF(AND(U30=2,X30=5),"Compartir/Reducir/Evitar",IF(AND(U30=5,X30=2),"Compartir/Reducir",IF(AND(U30=3,X30=4),"Compartir/Reducir/Evitar",IF(AND(U30=4,X30=3),"Compartir/Reducir","null")))))))))))))))</f>
        <v>Aceptar</v>
      </c>
      <c r="AC30" s="334" t="str">
        <f ca="1">IF(AA30="Bajo","Es un riesgo con un nivel residual bajo por lo que no requiere de acciones adicionales",IF(OR(U30=1,U30=2),"La probabilidad es rara vez- improbable, evalúe la posibilidad de implementar acciones orientadas a disminuir el impacto - controles de proteción",""))</f>
        <v>Es un riesgo con un nivel residual bajo por lo que no requiere de acciones adicionales</v>
      </c>
      <c r="AD30" s="334"/>
      <c r="AE30" s="410"/>
      <c r="AF30" s="428"/>
      <c r="AG30" s="455"/>
      <c r="AH30" s="456"/>
    </row>
    <row r="31" spans="1:44" s="340" customFormat="1" ht="151.5" hidden="1" customHeight="1">
      <c r="A31" s="310"/>
      <c r="B31" s="310"/>
      <c r="C31" s="293"/>
      <c r="D31" s="334"/>
      <c r="E31" s="334"/>
      <c r="F31" s="334"/>
      <c r="G31" s="334"/>
      <c r="H31" s="357"/>
      <c r="I31" s="358"/>
      <c r="J31" s="357"/>
      <c r="K31" s="358"/>
      <c r="L31" s="359"/>
      <c r="M31" s="359"/>
      <c r="N31" s="463"/>
      <c r="O31" s="301" t="s">
        <v>100</v>
      </c>
      <c r="P31" s="300" t="str">
        <f ca="1">IF(Tabla2[[#This Row],[n.° del control]]="","",VLOOKUP(Tabla2[[#This Row],[n.° del control]],Tabla1[#All],2,FALSE))</f>
        <v>La ENCC tiene documentado y caracterizado sus procesos (DE-F-01, RF-F-01, ST-F-05, GM-F-03, TH-F-01, GC-F-01, GD-F-01, GR-F-01, EI-F-01, MC-F-01) y procedimientos (Código), asegurando la trazabilidad de la información y de las actividades realizadas para el adecuado desarrollo de los procesos.</v>
      </c>
      <c r="Q31" s="299" t="str">
        <f ca="1">IF(Tabla2[[#This Row],[n.° del control]]="","",VLOOKUP(Tabla2[[#This Row],[n.° del control]],Tabla1[#All],3,FALSE))</f>
        <v>Preventivo</v>
      </c>
      <c r="R31" s="309" t="s">
        <v>82</v>
      </c>
      <c r="S31" s="299">
        <f ca="1">VLOOKUP(Tabla2[[#This Row],[n.° del control]],Tabla1[#All],23,FALSE)</f>
        <v>100</v>
      </c>
      <c r="T31" s="357"/>
      <c r="U31" s="357"/>
      <c r="V31" s="358"/>
      <c r="W31" s="357"/>
      <c r="X31" s="357"/>
      <c r="Y31" s="358"/>
      <c r="Z31" s="359"/>
      <c r="AA31" s="464"/>
      <c r="AB31" s="463"/>
      <c r="AC31" s="326"/>
      <c r="AD31" s="318"/>
      <c r="AE31" s="409"/>
      <c r="AF31" s="425"/>
      <c r="AG31" s="455"/>
      <c r="AH31" s="456"/>
    </row>
    <row r="32" spans="1:44" s="340" customFormat="1" ht="156.75" hidden="1" customHeight="1">
      <c r="A32" s="292"/>
      <c r="B32" s="292"/>
      <c r="C32" s="324"/>
      <c r="D32" s="323"/>
      <c r="E32" s="323"/>
      <c r="F32" s="314"/>
      <c r="G32" s="323"/>
      <c r="H32" s="296"/>
      <c r="I32" s="295" t="str">
        <f>IF(H32=1,"Rara vez",IF(H32=2,"Improbable",IF(H32=3,"Posible",IF(H32=4,"Probable",IF(H32=5,"Casi seguro","null")))))</f>
        <v>null</v>
      </c>
      <c r="J32" s="315"/>
      <c r="K32" s="295" t="str">
        <f>IF(J32=1,"Insignificante",IF(J32=2,"Menor",IF(J32=3,"Moderado",IF(J32=4,"Mayor",IF(J32=5,"Catastrófico","null")))))</f>
        <v>null</v>
      </c>
      <c r="L32" s="297">
        <f>H32*J32</f>
        <v>0</v>
      </c>
      <c r="M32" s="298" t="str">
        <f t="shared" ref="M32:M33" si="44">IF(OR(L32=1,L32=2),"Bajo",IF(L32=6,"Moderado",IF(OR(L32=8,L32=9),"Alto",IF(OR(L32=15,L32=16,L32=20,L32=25),"Extremo",IF(AND(H32=1,J32=3),"Moderado",IF(AND(H32=3,J32=1),"Bajo",IF(AND(H32=1,J32=4),"Alto",IF(AND(H32=2,J32=2),"Bajo",IF(AND(H32=4,J32=1),"Moderado",IF(AND(H32=1,J32=5),"Extremo",IF(AND(H32=5,J32=1),"Alto",IF(AND(H32=2,J32=5),"Extremo",IF(AND(H32=5,J32=2),"Alto",IF(AND(H32=3,J32=4),"Extremo",IF(AND(H32=4,J32=3),"Alto","null")))))))))))))))</f>
        <v>null</v>
      </c>
      <c r="N32" s="298" t="str">
        <f t="shared" ref="N32:N33" si="45">IF(OR(L32=1,L32=2),"Aceptar",IF(L32=6,"Reducir",IF(OR(L32=8,L32=9),"Compartir/Reducir",IF(OR(L32=15,L32=16,L32=20,L32=25),"Compartir/Reducir/Evitar",IF(AND(H32=1,J32=3),"Reducir",IF(AND(H32=3,J32=1),"Aceptar",IF(AND(H32=1,J32=4),"Compartir/Reducir",IF(AND(H32=2,J32=2),"Aceptar",IF(AND(H32=4,J32=1),"Reducir",IF(AND(H32=1,J32=5),"Compartir/Reducir/Evitar",IF(AND(H32=5,J32=1),"Compartir/Reducir",IF(AND(H32=2,J32=5),"Compartir/Reducir/Evitar",IF(AND(H32=5,J32=2),"Compartir/Reducir",IF(AND(H32=3,J32=4),"Compartir/Reducir/Evitar",IF(AND(H32=4,J32=3),"Compartir/Reducir","null")))))))))))))))</f>
        <v>null</v>
      </c>
      <c r="O32" s="301" t="s">
        <v>138</v>
      </c>
      <c r="P32" s="325" t="str">
        <f ca="1">VLOOKUP(Tabla2[[#This Row],[n.° del control]],Tabla1[#All],2,FALSE)</f>
        <v>Para el adecuado desempeño del SGC de la ENCC se aseguran del mantenimiento y conservación de toda la información documentada que permita realizar trazabilidad, revisión y control de los procesos</v>
      </c>
      <c r="Q32" s="301" t="str">
        <f ca="1">VLOOKUP(Tabla2[[#This Row],[n.° del control]],Tabla1[#All],3,FALSE)</f>
        <v>Protección</v>
      </c>
      <c r="R32" s="309" t="s">
        <v>139</v>
      </c>
      <c r="S32" s="299">
        <f ca="1">VLOOKUP(Tabla2[[#This Row],[n.° del control]],Tabla1[#All],23,FALSE)</f>
        <v>100</v>
      </c>
      <c r="T32" s="316">
        <f ca="1">IF(OR(Q32:Q34="Correctivo",Q32:Q34="Protección",Q32="Detección"),0,IF(AVERAGEIF($Q$32:$Q$34,"Preventivo",$S$32:$S$34)=100,2,IF(AND(AVERAGEIF($Q$32:$Q$34,"Preventivo",$S$32:$S$34)&gt;=50,AVERAGEIF($Q$32:$Q$34,"Preventivo",$S$32:$S$34)&lt;100),1,0)))</f>
        <v>0</v>
      </c>
      <c r="U32" s="292">
        <f ca="1">IF(H32-T32&lt;=0,1,H32-T32)</f>
        <v>1</v>
      </c>
      <c r="V32" s="317" t="str">
        <f ca="1">IF(OR(U32=0,U32=1),"Rara vez",IF(U32=2,"Improbable",IF(U32=3,"Posible",IF(U32=4,"Probable",IF(U32=5,"Casi Seguro","null")))))</f>
        <v>Rara vez</v>
      </c>
      <c r="W32" s="316">
        <f ca="1">IF($B$9="Corrupción",0,IF(OR(U32="Correctivo",U32="Prevención",U32="Detección"),0,IF(AVERAGEIF($Q$32:$Q$34,"Protección",$S$32:$S$34)&gt;=100,2,IF(AND(AVERAGEIF($Q$32:$Q$34,"Protección",$S$32:$S$34)&gt;=50,AVERAGEIF($Q$32:$Q$34,"Protección",$S$32:$S$34)&lt;100),1,0))))</f>
        <v>2</v>
      </c>
      <c r="X32" s="304">
        <f ca="1">IF(J32-W32=0,1,J32-W32)</f>
        <v>-2</v>
      </c>
      <c r="Y32" s="317" t="str">
        <f ca="1">IF(X32=3,"Moderado",IF(X32=4,"Mayor",IF(X32=5,"Catastrófico","null")))</f>
        <v>null</v>
      </c>
      <c r="Z32" s="297">
        <f ca="1">U32*X32</f>
        <v>-2</v>
      </c>
      <c r="AA32" s="298" t="str">
        <f ca="1">IF(OR(Z32=1,Z32=2),"Bajo",IF(Z32=6,"Moderado",IF(OR(Z32=8,Z32=9),"Alto",IF(OR(Z32=15,Z32=16,Z32=20,Z32=25),"Extremo",IF(AND(U32=1,X32=3),"Moderado",IF(AND(U32=3,X32=1),"Bajo",IF(AND(U32=1,X32=4),"Alto",IF(AND(U32=2,X32=2),"Bajo",IF(AND(U32=4,X32=1),"Moderado",IF(AND(U32=1,X32=5),"Extremo",IF(AND(U32=5,X32=1),"Alto",IF(AND(U32=2,X32=5),"Extremo",IF(AND(U32=5,X32=2),"Alto",IF(AND(U32=3,X32=4),"Extremo",IF(AND(U32=4,X32=3),"Alto","null")))))))))))))))</f>
        <v>null</v>
      </c>
      <c r="AB32" s="298" t="str">
        <f ca="1">IF(OR(Z32=1,Z32=2),"Aceptar",IF(Z32=6,"Reducir",IF(OR(Z32=8,Z32=9),"Compartir/Reducir",IF(OR(Z32=15,Z32=16,Z32=20,Z32=25),"Compartir/Reducir/Evitar",IF(AND(U32=1,X32=3),"Reducir",IF(AND(U32=3,X32=1),"Aceptar",IF(AND(U32=1,X32=4),"Compartir/Reducir",IF(AND(U32=2,X32=2),"Aceptar",IF(AND(U32=4,X32=1),"Reducir",IF(AND(U32=1,X32=5),"Compartir/Reducir/Evitar",IF(AND(U32=5,X32=1),"Compartir/Reducir",IF(AND(U32=2,X32=5),"Compartir/Reducir/Evitar",IF(AND(U32=5,X32=2),"Compartir/Reducir",IF(AND(U32=3,X32=4),"Compartir/Reducir/Evitar",IF(AND(U32=4,X32=3),"Compartir/Reducir","null")))))))))))))))</f>
        <v>null</v>
      </c>
      <c r="AC32" s="326"/>
      <c r="AD32" s="326"/>
      <c r="AE32" s="412"/>
      <c r="AF32" s="430"/>
      <c r="AG32" s="455"/>
      <c r="AH32" s="456"/>
    </row>
    <row r="33" spans="1:34" s="340" customFormat="1" ht="196.9" hidden="1" customHeight="1">
      <c r="A33" s="310"/>
      <c r="B33" s="375"/>
      <c r="C33" s="292"/>
      <c r="D33" s="355"/>
      <c r="E33" s="389"/>
      <c r="F33" s="354"/>
      <c r="G33" s="354"/>
      <c r="H33" s="306">
        <v>1</v>
      </c>
      <c r="I33" s="377" t="str">
        <f t="shared" ref="I33" si="46">IF(H33=1,"Rara vez",IF(H33=2,"Improbable",IF(H33=3,"Posible",IF(H33=4,"Probable",IF(H33=5,"Casi seguro","null")))))</f>
        <v>Rara vez</v>
      </c>
      <c r="J33" s="319">
        <v>4</v>
      </c>
      <c r="K33" s="377" t="str">
        <f t="shared" ref="K33" si="47">IF(J33=1,"Insignificante",IF(J33=2,"Menor",IF(J33=3,"Moderado",IF(J33=4,"Mayor",IF(J33=5,"Catastrófico","null")))))</f>
        <v>Mayor</v>
      </c>
      <c r="L33" s="379">
        <f t="shared" ref="L33" si="48">H33*J33</f>
        <v>4</v>
      </c>
      <c r="M33" s="298" t="str">
        <f t="shared" si="44"/>
        <v>Alto</v>
      </c>
      <c r="N33" s="298" t="str">
        <f t="shared" si="45"/>
        <v>Compartir/Reducir</v>
      </c>
      <c r="O33" s="301" t="s">
        <v>107</v>
      </c>
      <c r="P33" s="300">
        <f ca="1">VLOOKUP(Tabla2[[#This Row],[n.° del control]],Tabla1[#All],2,FALSE)</f>
        <v>0</v>
      </c>
      <c r="Q33" s="301" t="str">
        <f ca="1">VLOOKUP(Tabla2[[#This Row],[n.° del control]],Tabla1[#All],3,FALSE)</f>
        <v>Protección</v>
      </c>
      <c r="R33" s="301" t="s">
        <v>140</v>
      </c>
      <c r="S33" s="299">
        <f ca="1">VLOOKUP(Tabla2[[#This Row],[n.° del control]],Tabla1[#All],23,FALSE)</f>
        <v>100</v>
      </c>
      <c r="T33" s="316" cm="1">
        <f t="array" aca="1" ref="T33" ca="1">IF(OR(Q33:Q36="Correctivo",Q33:Q35="Protección",Q33:Q35="Detección"),0,IF(AVERAGEIF(Q33:Q35,"Preventivo",S33:S35)=100,2,IF(AND(AVERAGEIF(Q33:Q35,"Preventivo",S33:S35)&gt;=50,AVERAGEIF(Q33:Q35,"Preventivo",S33:S35)&lt;100),1,0)))</f>
        <v>0</v>
      </c>
      <c r="U33" s="292">
        <f ca="1">IF(H33-T35&lt;=0,1,H33-T35)</f>
        <v>1</v>
      </c>
      <c r="V33" s="317" t="str">
        <f t="shared" ref="V33:V34" ca="1" si="49">IF(OR(U33=0,U33=1),"Rara vez",IF(U33=2,"Improbable",IF(U33=3,"Posible",IF(U33=4,"Probable",IF(U33=5,"Casi Seguro","null")))))</f>
        <v>Rara vez</v>
      </c>
      <c r="W33" s="316">
        <f ca="1">IF(B33="Corrupción",0,IFERROR(IF(AVERAGEIF(Q33:Q35,"Protección",S33:S35)&gt;=100,2,IF(AND(AVERAGEIF(Q33:Q35,"Protección",S33:S35)&gt;=50,AVERAGEIF(Q33:Q35,"Protección",S33:S35)&lt;100),1,0)),0))</f>
        <v>2</v>
      </c>
      <c r="X33" s="328">
        <f ca="1">J33-W33</f>
        <v>2</v>
      </c>
      <c r="Y33" s="295" t="str">
        <f t="shared" ref="Y33" ca="1" si="50">IF(X33=1,"Insignificante",IF(X33=2,"Menor",IF(X33=3,"Moderado",IF(X33=4,"Mayor",IF(X33=5,"Catastrófico","null")))))</f>
        <v>Menor</v>
      </c>
      <c r="Z33" s="297">
        <f ca="1">U33*X33</f>
        <v>2</v>
      </c>
      <c r="AA33" s="298" t="str">
        <f t="shared" ref="AA33" ca="1" si="51">IF(OR(Z33=1,Z33=2),"Bajo",IF(Z33=6,"Moderado",IF(OR(Z33=8,Z33=9),"Alto",IF(OR(Z33=15,Z33=16,Z33=20,Z33=25),"Extremo",IF(AND(U33=1,X33=3),"Moderado",IF(AND(U33=3,X33=1),"Bajo",IF(AND(U33=1,X33=4),"Alto",IF(AND(U33=2,X33=2),"Bajo",IF(AND(U33=4,X33=1),"Moderado",IF(AND(U33=1,X33=5),"Extremo",IF(AND(U33=5,X33=1),"Alto",IF(AND(U33=2,X33=5),"Extremo",IF(AND(U33=5,X33=2),"Alto",IF(AND(U33=3,X33=4),"Extremo",IF(AND(U33=4,X33=3),"Alto","null")))))))))))))))</f>
        <v>Bajo</v>
      </c>
      <c r="AB33" s="298" t="str">
        <f t="shared" ref="AB33" ca="1" si="52">IF(OR(Z33=1,Z33=2),"Aceptar",IF(Z33=6,"Reducir",IF(OR(Z33=8,Z33=9),"Compartir/Reducir",IF(OR(Z33=15,Z33=16,Z33=20,Z33=25),"Compartir/Reducir/Evitar",IF(AND(U33=1,X33=3),"Reducir",IF(AND(U33=3,X33=1),"Aceptar",IF(AND(U33=1,X33=4),"Compartir/Reducir",IF(AND(U33=2,X33=2),"Aceptar",IF(AND(U33=4,X33=1),"Reducir",IF(AND(U33=1,X33=5),"Compartir/Reducir/Evitar",IF(AND(U33=5,X33=1),"Compartir/Reducir",IF(AND(U33=2,X33=5),"Compartir/Reducir/Evitar",IF(AND(U33=5,X33=2),"Compartir/Reducir",IF(AND(U33=3,X33=4),"Compartir/Reducir/Evitar",IF(AND(U33=4,X33=3),"Compartir/Reducir","null")))))))))))))))</f>
        <v>Aceptar</v>
      </c>
      <c r="AC33" s="334" t="str">
        <f ca="1">IF(AA33="Bajo","Es un riesgo con un nivel residual bajo por lo que no requiere de acciones adicionales",IF(OR(U33=1,U33=2),"La probabilidad es rara vez- improbable, evalúe la posibilidad de implementar acciones orientadas a disminuir el impacto - controles de proteción",""))</f>
        <v>Es un riesgo con un nivel residual bajo por lo que no requiere de acciones adicionales</v>
      </c>
      <c r="AD33" s="318"/>
      <c r="AE33" s="409"/>
      <c r="AF33" s="425"/>
      <c r="AG33" s="455"/>
      <c r="AH33" s="456"/>
    </row>
    <row r="34" spans="1:34" s="340" customFormat="1" ht="169.15" hidden="1" customHeight="1">
      <c r="A34" s="310"/>
      <c r="B34" s="310"/>
      <c r="C34" s="480"/>
      <c r="D34" s="334"/>
      <c r="E34" s="334"/>
      <c r="F34" s="334"/>
      <c r="G34" s="334"/>
      <c r="H34" s="306"/>
      <c r="I34" s="305"/>
      <c r="J34" s="319"/>
      <c r="K34" s="305"/>
      <c r="L34" s="307"/>
      <c r="M34" s="311"/>
      <c r="N34" s="308"/>
      <c r="O34" s="308" t="s">
        <v>141</v>
      </c>
      <c r="P34" s="300">
        <f ca="1">VLOOKUP(Tabla2[[#This Row],[n.° del control]],Tabla1[#All],2,FALSE)</f>
        <v>0</v>
      </c>
      <c r="Q34" s="301" t="str">
        <f ca="1">VLOOKUP(Tabla2[[#This Row],[n.° del control]],Tabla1[#All],3,FALSE)</f>
        <v>Detección</v>
      </c>
      <c r="R34" s="309" t="s">
        <v>140</v>
      </c>
      <c r="S34" s="299">
        <f ca="1">VLOOKUP(Tabla2[[#This Row],[n.° del control]],Tabla1[#All],23,FALSE)</f>
        <v>50</v>
      </c>
      <c r="T34" s="316" cm="1">
        <f t="array" aca="1" ref="T34" ca="1">IF(OR(Q34:Q35="Correctivo",Q34="Protección",Q34="Detección"),0,IF(AVERAGEIF(Q34,"Preventivo",S34:S35)=100,2,IF(AND(AVERAGEIF(Q34,"Preventivo",S34)&gt;=50,AVERAGEIF(Q34,"Preventivo",S34)&lt;100),1,0)))</f>
        <v>0</v>
      </c>
      <c r="U34" s="292">
        <f ca="1">IF(H34-T34&lt;=0,1,H34-T34)</f>
        <v>1</v>
      </c>
      <c r="V34" s="317" t="str">
        <f t="shared" ca="1" si="49"/>
        <v>Rara vez</v>
      </c>
      <c r="W34" s="316">
        <f ca="1">IF(B34="Corrupción",0,IFERROR(IF(AVERAGEIF(Q34,"Protección",S34)&gt;=100,2,IF(AND(AVERAGEIF(Q34,"Protección",S34)&gt;=50,AVERAGEIF(Q34,"Protección",S34)&lt;100),1,0)),0))</f>
        <v>0</v>
      </c>
      <c r="X34" s="328">
        <f ca="1">J34-W34</f>
        <v>0</v>
      </c>
      <c r="Y34" s="295" t="str">
        <f ca="1">IF(X34=1,"Insignificante",IF(X34=2,"Menor",IF(X34=3,"Moderado",IF(X34=4,"Mayor",IF(X34=5,"Catastrófico","null")))))</f>
        <v>null</v>
      </c>
      <c r="Z34" s="307"/>
      <c r="AA34" s="311"/>
      <c r="AB34" s="308" t="str">
        <f>IF($L$32&lt;=10,"Eliminarse",IF($L$32&lt;=25,"Bajar o Eliminarlo",IF($L$32&lt;=50,"Moderada, Bajar o Eliminarlo",IF($L$32&lt;=100,"Prioritario, implementar controles","null"))))</f>
        <v>Eliminarse</v>
      </c>
      <c r="AC34" s="312"/>
      <c r="AD34" s="312"/>
      <c r="AE34" s="312"/>
      <c r="AF34" s="427"/>
      <c r="AG34" s="455"/>
      <c r="AH34" s="456"/>
    </row>
    <row r="35" spans="1:34" s="340" customFormat="1" ht="169.15" hidden="1" customHeight="1">
      <c r="A35" s="375"/>
      <c r="B35" s="375"/>
      <c r="C35" s="376"/>
      <c r="D35" s="354"/>
      <c r="E35" s="354"/>
      <c r="F35" s="354"/>
      <c r="G35" s="354"/>
      <c r="H35" s="375"/>
      <c r="I35" s="377" t="str">
        <f>IF(H35=1,"Rara vez",IF(H35=2,"Improbable",IF(H35=3,"Posible",IF(H35=4,"Probable",IF(H35=5,"Casi seguro","null")))))</f>
        <v>null</v>
      </c>
      <c r="J35" s="378"/>
      <c r="K35" s="377" t="str">
        <f>IF(J35=1,"Insignificante",IF(J35=2,"Menor",IF(J35=3,"Moderado",IF(J35=4,"Mayor",IF(J35=5,"Catastrófico","null")))))</f>
        <v>null</v>
      </c>
      <c r="L35" s="379">
        <f>H35*J35</f>
        <v>0</v>
      </c>
      <c r="M35" s="298" t="str">
        <f>IF(OR(L35=1,L35=2),"Bajo",IF(L35=6,"Moderado",IF(OR(L35=8,L35=9),"Alto",IF(OR(L35=15,L35=16,L35=20,L35=25),"Extremo",IF(AND(H35=1,J35=3),"Moderado",IF(AND(H35=3,J35=1),"Bajo",IF(AND(H35=1,J35=4),"Alto",IF(AND(H35=2,J35=2),"Bajo",IF(AND(H35=4,J35=1),"Moderado",IF(AND(H35=1,J35=5),"Extremo",IF(AND(H35=5,J35=1),"Alto",IF(AND(H35=2,J35=5),"Extremo",IF(AND(H35=5,J35=2),"Alto",IF(AND(H35=3,J35=4),"Extremo",IF(AND(H35=4,J35=3),"Alto","null")))))))))))))))</f>
        <v>null</v>
      </c>
      <c r="N35" s="421" t="str">
        <f>IF(OR(L35=1,L35=2),"Aceptar",IF(L35=6,"Reducir",IF(OR(L35=8,L35=9),"Compartir/Reducir",IF(OR(L35=15,L35=16,L35=20,L35=25),"Compartir/Reducir/Evitar",IF(AND(H35=1,J35=3),"Reducir",IF(AND(H35=3,J35=1),"Aceptar",IF(AND(H35=1,J35=4),"Compartir/Reducir",IF(AND(H35=2,J35=2),"Aceptar",IF(AND(H35=4,J35=1),"Reducir",IF(AND(H35=1,J35=5),"Compartir/Reducir/Evitar",IF(AND(H35=5,J35=1),"Compartir/Reducir",IF(AND(H35=2,J35=5),"Compartir/Reducir/Evitar",IF(AND(H35=5,J35=2),"Compartir/Reducir",IF(AND(H35=3,J35=4),"Compartir/Reducir/Evitar",IF(AND(H35=4,J35=3),"Compartir/Reducir","null")))))))))))))))</f>
        <v>null</v>
      </c>
      <c r="O35" s="308" t="s">
        <v>121</v>
      </c>
      <c r="P35" s="300" t="str">
        <f ca="1">VLOOKUP(Tabla2[[#This Row],[n.° del control]],Tabla1[#All],2,FALSE)</f>
        <v>El responsable de calidad realiza seguimiento  oportuno a las PQRS en el formato e informa a las partes interesadas del progreso de sus PQRS, al menos al momento de cumplirse los plazos establecidos. Si no fuere posible resolver o contestar la petición, queja o reclamo en dicho plazo, informa al interesado, expresando los motivos de la demora y señalando a la vez la fecha en que se resolverá o dará respuesta. Evidencia procedimiento PQRS partes ineresadas registros</v>
      </c>
      <c r="Q35" s="301" t="str">
        <f ca="1">VLOOKUP(Tabla2[[#This Row],[n.° del control]],Tabla1[#All],3,FALSE)</f>
        <v>Protección</v>
      </c>
      <c r="R35" s="309" t="s">
        <v>140</v>
      </c>
      <c r="S35" s="299">
        <f ca="1">VLOOKUP(Tabla2[[#This Row],[n.° del control]],Tabla1[#All],23,FALSE)</f>
        <v>100</v>
      </c>
      <c r="T35" s="316" cm="1">
        <f t="array" aca="1" ref="T35" ca="1">IF(OR(Q35:Q36="Correctivo",Q35="Protección",Q35="Detección"),0,IF(AVERAGEIF(Q35,"Preventivo",S35:S36)=100,2,IF(AND(AVERAGEIF(Q35,"Preventivo",S35)&gt;=50,AVERAGEIF(Q35,"Preventivo",S35)&lt;100),1,0)))</f>
        <v>0</v>
      </c>
      <c r="U35" s="292">
        <f ca="1">H35-T35</f>
        <v>0</v>
      </c>
      <c r="V35" s="317" t="str">
        <f ca="1">IF(OR(U35=0,U35=1),"Rara vez",IF(U35=2,"Improbable",IF(U35=3,"Posible",IF(U35=4,"Probable",IF(U35=5,"Casi Seguro","null")))))</f>
        <v>Rara vez</v>
      </c>
      <c r="W35" s="316">
        <f ca="1">IF(B35="Corrupción",0,IFERROR(IF(AVERAGEIF(Q35,"Protección",S35)&gt;=100,2,IF(AND(AVERAGEIF(Q35,"Protección",S35)&gt;=50,AVERAGEIF(Q35,"Protección",S35)&lt;100),1,0)),0))</f>
        <v>2</v>
      </c>
      <c r="X35" s="328">
        <f ca="1">J35-W35</f>
        <v>-2</v>
      </c>
      <c r="Y35" s="295" t="str">
        <f ca="1">IF(X35=1,"Insignificante",IF(X35=2,"Menor",IF(X35=3,"Moderado",IF(X35=4,"Mayor",IF(X35=5,"Catastrófico","null")))))</f>
        <v>null</v>
      </c>
      <c r="Z35" s="297">
        <f ca="1">U35*X35</f>
        <v>0</v>
      </c>
      <c r="AA35" s="298" t="str">
        <f ca="1">IF(OR(Z35=1,Z35=2),"Bajo",IF(Z35=6,"Moderado",IF(OR(Z35=8,Z35=9),"Alto",IF(OR(Z35=15,Z35=16,Z35=20,Z35=25),"Extremo",IF(AND(U35=1,X35=3),"Moderado",IF(AND(U35=3,X35=1),"Bajo",IF(AND(U35=1,X35=4),"Alto",IF(AND(U35=2,X35=2),"Bajo",IF(AND(U35=4,X35=1),"Moderado",IF(AND(U35=1,X35=5),"Extremo",IF(AND(U35=5,X35=1),"Alto",IF(AND(U35=2,X35=5),"Extremo",IF(AND(U35=5,X35=2),"Alto",IF(AND(U35=3,X35=4),"Extremo",IF(AND(U35=4,X35=3),"Alto","null")))))))))))))))</f>
        <v>null</v>
      </c>
      <c r="AB35" s="298" t="str">
        <f ca="1">IF(OR(Z35=1,Z35=2),"Aceptar",IF(Z35=6,"Reducir",IF(OR(Z35=8,Z35=9),"Compartir/Reducir",IF(OR(Z35=15,Z35=16,Z35=20,Z35=25),"Compartir/Reducir/Evitar",IF(AND(U35=1,X35=3),"Reducir",IF(AND(U35=3,X35=1),"Aceptar",IF(AND(U35=1,X35=4),"Compartir/Reducir",IF(AND(U35=2,X35=2),"Aceptar",IF(AND(U35=4,X35=1),"Reducir",IF(AND(U35=1,X35=5),"Compartir/Reducir/Evitar",IF(AND(U35=5,X35=1),"Compartir/Reducir",IF(AND(U35=2,X35=5),"Compartir/Reducir/Evitar",IF(AND(U35=5,X35=2),"Compartir/Reducir",IF(AND(U35=3,X35=4),"Compartir/Reducir/Evitar",IF(AND(U35=4,X35=3),"Compartir/Reducir","null")))))))))))))))</f>
        <v>null</v>
      </c>
      <c r="AC35" s="422"/>
      <c r="AD35" s="428"/>
      <c r="AE35" s="312"/>
      <c r="AF35" s="427"/>
      <c r="AG35" s="455"/>
      <c r="AH35" s="456"/>
    </row>
    <row r="36" spans="1:34" s="340" customFormat="1" ht="163.9" hidden="1">
      <c r="A36" s="375"/>
      <c r="B36" s="292"/>
      <c r="C36" s="324"/>
      <c r="D36" s="323"/>
      <c r="E36" s="388"/>
      <c r="F36" s="323"/>
      <c r="G36" s="314"/>
      <c r="H36" s="375">
        <v>1</v>
      </c>
      <c r="I36" s="377" t="str">
        <f t="shared" ref="I36" si="53">IF(H36=1,"Rara vez",IF(H36=2,"Improbable",IF(H36=3,"Posible",IF(H36=4,"Probable",IF(H36=5,"Casi seguro","null")))))</f>
        <v>Rara vez</v>
      </c>
      <c r="J36" s="378">
        <v>4</v>
      </c>
      <c r="K36" s="377" t="str">
        <f t="shared" ref="K36" si="54">IF(J36=1,"Insignificante",IF(J36=2,"Menor",IF(J36=3,"Moderado",IF(J36=4,"Mayor",IF(J36=5,"Catastrófico","null")))))</f>
        <v>Mayor</v>
      </c>
      <c r="L36" s="379">
        <f t="shared" ref="L36" si="55">H36*J36</f>
        <v>4</v>
      </c>
      <c r="M36" s="298" t="str">
        <f t="shared" ref="M36" si="56">IF(OR(L36=1,L36=2),"Bajo",IF(L36=6,"Moderado",IF(OR(L36=8,L36=9),"Alto",IF(OR(L36=15,L36=16,L36=20,L36=25),"Extremo",IF(AND(H36=1,J36=3),"Moderado",IF(AND(H36=3,J36=1),"Bajo",IF(AND(H36=1,J36=4),"Alto",IF(AND(H36=2,J36=2),"Bajo",IF(AND(H36=4,J36=1),"Moderado",IF(AND(H36=1,J36=5),"Extremo",IF(AND(H36=5,J36=1),"Alto",IF(AND(H36=2,J36=5),"Extremo",IF(AND(H36=5,J36=2),"Alto",IF(AND(H36=3,J36=4),"Extremo",IF(AND(H36=4,J36=3),"Alto","null")))))))))))))))</f>
        <v>Alto</v>
      </c>
      <c r="N36" s="298" t="str">
        <f t="shared" ref="N36" si="57">IF(OR(L36=1,L36=2),"Aceptar",IF(L36=6,"Reducir",IF(OR(L36=8,L36=9),"Compartir/Reducir",IF(OR(L36=15,L36=16,L36=20,L36=25),"Compartir/Reducir/Evitar",IF(AND(H36=1,J36=3),"Reducir",IF(AND(H36=3,J36=1),"Aceptar",IF(AND(H36=1,J36=4),"Compartir/Reducir",IF(AND(H36=2,J36=2),"Aceptar",IF(AND(H36=4,J36=1),"Reducir",IF(AND(H36=1,J36=5),"Compartir/Reducir/Evitar",IF(AND(H36=5,J36=1),"Compartir/Reducir",IF(AND(H36=2,J36=5),"Compartir/Reducir/Evitar",IF(AND(H36=5,J36=2),"Compartir/Reducir",IF(AND(H36=3,J36=4),"Compartir/Reducir/Evitar",IF(AND(H36=4,J36=3),"Compartir/Reducir","null")))))))))))))))</f>
        <v>Compartir/Reducir</v>
      </c>
      <c r="O36" s="301" t="s">
        <v>134</v>
      </c>
      <c r="P36" s="300">
        <f ca="1">IF(Tabla2[[#This Row],[n.° del control]]="","",VLOOKUP(Tabla2[[#This Row],[n.° del control]],Tabla1[#All],2,FALSE))</f>
        <v>0</v>
      </c>
      <c r="Q36" s="299" t="str">
        <f ca="1">IF(Tabla2[[#This Row],[n.° del control]]="","",VLOOKUP(Tabla2[[#This Row],[n.° del control]],Tabla1[#All],3,FALSE))</f>
        <v>Protección</v>
      </c>
      <c r="R36" s="309" t="s">
        <v>142</v>
      </c>
      <c r="S36" s="299">
        <f ca="1">VLOOKUP(Tabla2[[#This Row],[n.° del control]],Tabla1[#All],23,FALSE)</f>
        <v>100</v>
      </c>
      <c r="T36" s="316" cm="1">
        <f t="array" aca="1" ref="T36" ca="1">IF(OR(Q36:Q39="Correctivo",Q36="Protección",Q36="Detección"),0,IF(AVERAGEIF(Q36,"Preventivo",S36:S39)=100,2,IF(AND(AVERAGEIF(Q36,"Preventivo",S36)&gt;=50,AVERAGEIF(Q36,"Preventivo",S36)&lt;100),1,0)))</f>
        <v>0</v>
      </c>
      <c r="U36" s="292">
        <f ca="1">IF(H36-T36&lt;=0,1,H36-T36)</f>
        <v>1</v>
      </c>
      <c r="V36" s="317" t="str">
        <f t="shared" ref="V36" ca="1" si="58">IF(OR(U36=0,U36=1),"Rara vez",IF(U36=2,"Improbable",IF(U36=3,"Posible",IF(U36=4,"Probable",IF(U36=5,"Casi Seguro","null")))))</f>
        <v>Rara vez</v>
      </c>
      <c r="W36" s="316">
        <f ca="1">IF(B36="Corrupción",0,IFERROR(IF(AVERAGEIF(Q36,"Protección",S36)&gt;=100,2,IF(AND(AVERAGEIF(Q36,"Protección",S36)&gt;=50,AVERAGEIF(Q36,"Protección",S36)&lt;100),1,0)),0))</f>
        <v>2</v>
      </c>
      <c r="X36" s="328">
        <f t="shared" ref="X36" ca="1" si="59">J36-W36</f>
        <v>2</v>
      </c>
      <c r="Y36" s="295" t="str">
        <f t="shared" ref="Y36" ca="1" si="60">IF(X36=1,"Insignificante",IF(X36=2,"Menor",IF(X36=3,"Moderado",IF(X36=4,"Mayor",IF(X36=5,"Catastrófico","null")))))</f>
        <v>Menor</v>
      </c>
      <c r="Z36" s="297">
        <f t="shared" ref="Z36" ca="1" si="61">U36*X36</f>
        <v>2</v>
      </c>
      <c r="AA36" s="298" t="str">
        <f t="shared" ref="AA36" ca="1" si="62">IF(OR(Z36=1,Z36=2),"Bajo",IF(Z36=6,"Moderado",IF(OR(Z36=8,Z36=9),"Alto",IF(OR(Z36=15,Z36=16,Z36=20,Z36=25),"Extremo",IF(AND(U36=1,X36=3),"Moderado",IF(AND(U36=3,X36=1),"Bajo",IF(AND(U36=1,X36=4),"Alto",IF(AND(U36=2,X36=2),"Bajo",IF(AND(U36=4,X36=1),"Moderado",IF(AND(U36=1,X36=5),"Extremo",IF(AND(U36=5,X36=1),"Alto",IF(AND(U36=2,X36=5),"Extremo",IF(AND(U36=5,X36=2),"Alto",IF(AND(U36=3,X36=4),"Extremo",IF(AND(U36=4,X36=3),"Alto","null")))))))))))))))</f>
        <v>Bajo</v>
      </c>
      <c r="AB36" s="298" t="str">
        <f t="shared" ref="AB36" ca="1" si="63">IF(OR(Z36=1,Z36=2),"Aceptar",IF(Z36=6,"Reducir",IF(OR(Z36=8,Z36=9),"Compartir/Reducir",IF(OR(Z36=15,Z36=16,Z36=20,Z36=25),"Compartir/Reducir/Evitar",IF(AND(U36=1,X36=3),"Reducir",IF(AND(U36=3,X36=1),"Aceptar",IF(AND(U36=1,X36=4),"Compartir/Reducir",IF(AND(U36=2,X36=2),"Aceptar",IF(AND(U36=4,X36=1),"Reducir",IF(AND(U36=1,X36=5),"Compartir/Reducir/Evitar",IF(AND(U36=5,X36=1),"Compartir/Reducir",IF(AND(U36=2,X36=5),"Compartir/Reducir/Evitar",IF(AND(U36=5,X36=2),"Compartir/Reducir",IF(AND(U36=3,X36=4),"Compartir/Reducir/Evitar",IF(AND(U36=4,X36=3),"Compartir/Reducir","null")))))))))))))))</f>
        <v>Aceptar</v>
      </c>
      <c r="AC36" s="318" t="str">
        <f ca="1">IF(AA36="Bajo","Es un riesgo con un nivel residual bajo por lo que no requiere de acciones adicionales",IF(OR(U36=1,U36=2),"La probabilidad es rara vez- improbable, evalúe la posibilidad de implementar acciones orientadas a disminuir el impacto - controles de proteción",""))</f>
        <v>Es un riesgo con un nivel residual bajo por lo que no requiere de acciones adicionales</v>
      </c>
      <c r="AD36" s="318"/>
      <c r="AE36" s="409"/>
      <c r="AF36" s="425"/>
      <c r="AG36" s="455"/>
      <c r="AH36" s="456"/>
    </row>
    <row r="37" spans="1:34" s="340" customFormat="1" ht="138.75" hidden="1" customHeight="1">
      <c r="A37" s="292"/>
      <c r="B37" s="292"/>
      <c r="C37" s="324"/>
      <c r="D37" s="323"/>
      <c r="E37" s="323"/>
      <c r="F37" s="323"/>
      <c r="G37" s="314"/>
      <c r="H37" s="292"/>
      <c r="I37" s="295" t="str">
        <f t="shared" ref="I37" si="64">IF(H37=1,"Rara vez",IF(H37=2,"Improbable",IF(H37=3,"Posible",IF(H37=4,"Probable",IF(H37=5,"Casi seguro","null")))))</f>
        <v>null</v>
      </c>
      <c r="J37" s="315"/>
      <c r="K37" s="295" t="str">
        <f t="shared" ref="K37" si="65">IF(J37=1,"Insignificante",IF(J37=2,"Menor",IF(J37=3,"Moderado",IF(J37=4,"Mayor",IF(J37=5,"Catastrófico","null")))))</f>
        <v>null</v>
      </c>
      <c r="L37" s="297">
        <f t="shared" ref="L37" si="66">H37*J37</f>
        <v>0</v>
      </c>
      <c r="M37" s="298" t="str">
        <f t="shared" ref="M37" si="67">IF(OR(L37=1,L37=2),"Bajo",IF(L37=6,"Moderado",IF(OR(L37=8,L37=9),"Alto",IF(OR(L37=15,L37=16,L37=20,L37=25),"Extremo",IF(AND(H37=1,J37=3),"Moderado",IF(AND(H37=3,J37=1),"Bajo",IF(AND(H37=1,J37=4),"Alto",IF(AND(H37=2,J37=2),"Bajo",IF(AND(H37=4,J37=1),"Moderado",IF(AND(H37=1,J37=5),"Extremo",IF(AND(H37=5,J37=1),"Alto",IF(AND(H37=2,J37=5),"Extremo",IF(AND(H37=5,J37=2),"Alto",IF(AND(H37=3,J37=4),"Extremo",IF(AND(H37=4,J37=3),"Alto","null")))))))))))))))</f>
        <v>null</v>
      </c>
      <c r="N37" s="298" t="str">
        <f t="shared" ref="N37" si="68">IF(OR(L37=1,L37=2),"Aceptar",IF(L37=6,"Reducir",IF(OR(L37=8,L37=9),"Compartir/Reducir",IF(OR(L37=15,L37=16,L37=20,L37=25),"Compartir/Reducir/Evitar",IF(AND(H37=1,J37=3),"Reducir",IF(AND(H37=3,J37=1),"Aceptar",IF(AND(H37=1,J37=4),"Compartir/Reducir",IF(AND(H37=2,J37=2),"Aceptar",IF(AND(H37=4,J37=1),"Reducir",IF(AND(H37=1,J37=5),"Compartir/Reducir/Evitar",IF(AND(H37=5,J37=1),"Compartir/Reducir",IF(AND(H37=2,J37=5),"Compartir/Reducir/Evitar",IF(AND(H37=5,J37=2),"Compartir/Reducir",IF(AND(H37=3,J37=4),"Compartir/Reducir/Evitar",IF(AND(H37=4,J37=3),"Compartir/Reducir","null")))))))))))))))</f>
        <v>null</v>
      </c>
      <c r="O37" s="327" t="s">
        <v>127</v>
      </c>
      <c r="P37" s="300" t="str">
        <f ca="1">VLOOKUP(Tabla2[[#This Row],[n.° del control]],Tabla1[#All],2,FALSE)</f>
        <v>Los responsables de calidad y técnico de servicios tecnológicos de la ENCC se encargan de asignar los permisos de de acceso o restricción de la carpeta del sistema de gestión, restringiendo la lectura o edición según aplique. Evidencia manual de funcines y autorizaciones del personal.</v>
      </c>
      <c r="Q37" s="301" t="str">
        <f ca="1">VLOOKUP(Tabla2[[#This Row],[n.° del control]],Tabla1[#All],3,FALSE)</f>
        <v>Preventivo</v>
      </c>
      <c r="R37" s="301" t="s">
        <v>143</v>
      </c>
      <c r="S37" s="299">
        <f ca="1">VLOOKUP(Tabla2[[#This Row],[n.° del control]],Tabla1[#All],23,FALSE)</f>
        <v>100</v>
      </c>
      <c r="T37" s="316">
        <f ca="1">IF(AVERAGEIF(Q37:Q39,"Preventivo",S37:S39)=100,2,IF(AND(AVERAGEIF(Q37:Q39,"Preventivo",S37:S39)&gt;=50,AVERAGEIF(Q37:Q39,"Preventivo",S37:S39)&lt;100),1,0))</f>
        <v>2</v>
      </c>
      <c r="U37" s="292">
        <f ca="1">IF(H37-T37&lt;=0,1,H37-T37)</f>
        <v>1</v>
      </c>
      <c r="V37" s="317" t="str">
        <f t="shared" ref="V37" ca="1" si="69">IF(OR(U37=0,U37=1),"Rara vez",IF(U37=2,"Improbable",IF(U37=3,"Posible",IF(U37=4,"Probable",IF(U37=5,"Casi Seguro","null")))))</f>
        <v>Rara vez</v>
      </c>
      <c r="W37" s="316">
        <f ca="1">IF(B37="Corrupción",0,IFERROR(IF(AVERAGEIF(Q37:Q39,"Protección",S37:S39)&gt;=100,2,IF(AND(AVERAGEIF(Q37:Q39,"Protección",S37:S39)&gt;=50,AVERAGEIF(Q37:Q39,"Protección",S37:S39)&lt;100),1,0)),0))</f>
        <v>2</v>
      </c>
      <c r="X37" s="328">
        <f t="shared" ref="X37" ca="1" si="70">J37-W37</f>
        <v>-2</v>
      </c>
      <c r="Y37" s="295" t="str">
        <f t="shared" ref="Y37" ca="1" si="71">IF(X37=1,"Insignificante",IF(X37=2,"Menor",IF(X37=3,"Moderado",IF(X37=4,"Mayor",IF(X37=5,"Catastrófico","null")))))</f>
        <v>null</v>
      </c>
      <c r="Z37" s="297">
        <f t="shared" ref="Z37" ca="1" si="72">U37*X37</f>
        <v>-2</v>
      </c>
      <c r="AA37" s="298" t="str">
        <f t="shared" ref="AA37" ca="1" si="73">IF(OR(Z37=1,Z37=2),"Bajo",IF(Z37=6,"Moderado",IF(OR(Z37=8,Z37=9),"Alto",IF(OR(Z37=15,Z37=16,Z37=20,Z37=25),"Extremo",IF(AND(U37=1,X37=3),"Moderado",IF(AND(U37=3,X37=1),"Bajo",IF(AND(U37=1,X37=4),"Alto",IF(AND(U37=2,X37=2),"Bajo",IF(AND(U37=4,X37=1),"Moderado",IF(AND(U37=1,X37=5),"Extremo",IF(AND(U37=5,X37=1),"Alto",IF(AND(U37=2,X37=5),"Extremo",IF(AND(U37=5,X37=2),"Alto",IF(AND(U37=3,X37=4),"Extremo",IF(AND(U37=4,X37=3),"Alto","null")))))))))))))))</f>
        <v>null</v>
      </c>
      <c r="AB37" s="298" t="str">
        <f t="shared" ref="AB37" ca="1" si="74">IF(OR(Z37=1,Z37=2),"Aceptar",IF(Z37=6,"Reducir",IF(OR(Z37=8,Z37=9),"Compartir/Reducir",IF(OR(Z37=15,Z37=16,Z37=20,Z37=25),"Compartir/Reducir/Evitar",IF(AND(U37=1,X37=3),"Reducir",IF(AND(U37=3,X37=1),"Aceptar",IF(AND(U37=1,X37=4),"Compartir/Reducir",IF(AND(U37=2,X37=2),"Aceptar",IF(AND(U37=4,X37=1),"Reducir",IF(AND(U37=1,X37=5),"Compartir/Reducir/Evitar",IF(AND(U37=5,X37=1),"Compartir/Reducir",IF(AND(U37=2,X37=5),"Compartir/Reducir/Evitar",IF(AND(U37=5,X37=2),"Compartir/Reducir",IF(AND(U37=3,X37=4),"Compartir/Reducir/Evitar",IF(AND(U37=4,X37=3),"Compartir/Reducir","null")))))))))))))))</f>
        <v>null</v>
      </c>
      <c r="AC37" s="318"/>
      <c r="AD37" s="318"/>
      <c r="AE37" s="409"/>
      <c r="AF37" s="425"/>
      <c r="AG37" s="455"/>
      <c r="AH37" s="456"/>
    </row>
    <row r="38" spans="1:34" s="340" customFormat="1" ht="150" hidden="1" customHeight="1">
      <c r="A38" s="310"/>
      <c r="B38" s="310"/>
      <c r="C38" s="480"/>
      <c r="D38" s="334"/>
      <c r="E38" s="334"/>
      <c r="F38" s="334"/>
      <c r="G38" s="459"/>
      <c r="H38" s="310"/>
      <c r="I38" s="305"/>
      <c r="J38" s="319"/>
      <c r="K38" s="305"/>
      <c r="L38" s="307"/>
      <c r="M38" s="311"/>
      <c r="N38" s="329"/>
      <c r="O38" s="330" t="s">
        <v>89</v>
      </c>
      <c r="P38" s="300" t="str">
        <f ca="1">VLOOKUP(Tabla2[[#This Row],[n.° del control]],Tabla1[#All],2,FALSE)</f>
        <v>Se elabora anualmente un plan de formación para el perosnal y se implementa con el fin de reducir brechas de formación para el equipo de trabajo. Evidencia el plan de fomación, lista de asistencia y evaluaciones de eficacia de formación</v>
      </c>
      <c r="Q38" s="301" t="str">
        <f ca="1">VLOOKUP(Tabla2[[#This Row],[n.° del control]],Tabla1[#All],3,FALSE)</f>
        <v>Protección</v>
      </c>
      <c r="R38" s="309" t="s">
        <v>139</v>
      </c>
      <c r="S38" s="299">
        <f ca="1">VLOOKUP(Tabla2[[#This Row],[n.° del control]],Tabla1[#All],23,FALSE)</f>
        <v>100</v>
      </c>
      <c r="T38" s="302"/>
      <c r="U38" s="310"/>
      <c r="V38" s="303"/>
      <c r="W38" s="302"/>
      <c r="X38" s="304"/>
      <c r="Y38" s="305"/>
      <c r="Z38" s="307"/>
      <c r="AA38" s="311"/>
      <c r="AB38" s="311"/>
      <c r="AC38" s="331" t="str">
        <f>IF(AA38="Bajo","Es un riesgo con un nivel residual bajo por lo que no requiere de acciones adicionales",IF(OR(U38=1,U38=2),"La probabilidad es rara vez- improbable, evalúe la posibilidad de implementar acciones orientadas a disminuir el impacto - controles de proteción",""))</f>
        <v/>
      </c>
      <c r="AD38" s="331"/>
      <c r="AE38" s="413"/>
      <c r="AF38" s="431"/>
      <c r="AG38" s="455"/>
      <c r="AH38" s="456"/>
    </row>
    <row r="39" spans="1:34" s="340" customFormat="1" ht="179.45" hidden="1">
      <c r="A39" s="310"/>
      <c r="B39" s="310"/>
      <c r="C39" s="480"/>
      <c r="D39" s="334"/>
      <c r="E39" s="334"/>
      <c r="F39" s="334"/>
      <c r="G39" s="459"/>
      <c r="H39" s="310"/>
      <c r="I39" s="305"/>
      <c r="J39" s="319"/>
      <c r="K39" s="305"/>
      <c r="L39" s="307"/>
      <c r="M39" s="311"/>
      <c r="N39" s="329"/>
      <c r="O39" s="330" t="s">
        <v>85</v>
      </c>
      <c r="P39" s="300" t="str">
        <f ca="1">VLOOKUP(Tabla2[[#This Row],[n.° del control]],Tabla1[#All],2,FALSE)</f>
        <v>El proceso de inducción realizado por el responsable de calidad y responsable técnico al personal del laboratorio al momento de su ingreso, socializando los asuntos relevantes del SGC, direccionamiento estratégic, política y objetivos de calidad y otros asuntos de gestión, éticos y técnicos aplicables; buscando prevenir errores o incurrir en prácticas inadecuadas. En caso de no participar de la inducción se debe reprogramar e impedir el inicio de actividades. Evidencia de ello es el registro de la inducción y entrenamiento del personal que reposa en la carpeta de talento humano.</v>
      </c>
      <c r="Q39" s="301" t="str">
        <f ca="1">VLOOKUP(Tabla2[[#This Row],[n.° del control]],Tabla1[#All],3,FALSE)</f>
        <v>Preventivo</v>
      </c>
      <c r="R39" s="301" t="s">
        <v>139</v>
      </c>
      <c r="S39" s="299">
        <f ca="1">VLOOKUP(Tabla2[[#This Row],[n.° del control]],Tabla1[#All],23,FALSE)</f>
        <v>100</v>
      </c>
      <c r="T39" s="302"/>
      <c r="U39" s="310"/>
      <c r="V39" s="303"/>
      <c r="W39" s="302"/>
      <c r="X39" s="304"/>
      <c r="Y39" s="305"/>
      <c r="Z39" s="307"/>
      <c r="AA39" s="311"/>
      <c r="AB39" s="311"/>
      <c r="AC39" s="334"/>
      <c r="AD39" s="334"/>
      <c r="AE39" s="410"/>
      <c r="AF39" s="428"/>
      <c r="AG39" s="455"/>
      <c r="AH39" s="456"/>
    </row>
    <row r="40" spans="1:34" s="340" customFormat="1" ht="221.45" hidden="1" customHeight="1">
      <c r="A40" s="292"/>
      <c r="B40" s="292"/>
      <c r="C40" s="324"/>
      <c r="D40" s="323"/>
      <c r="E40" s="388"/>
      <c r="F40" s="323"/>
      <c r="G40" s="323"/>
      <c r="H40" s="375">
        <v>2</v>
      </c>
      <c r="I40" s="295" t="str">
        <f t="shared" ref="I40:I46" si="75">IF(H40=1,"Rara vez",IF(H40=2,"Improbable",IF(H40=3,"Posible",IF(H40=4,"Probable",IF(H40=5,"Casi seguro","null")))))</f>
        <v>Improbable</v>
      </c>
      <c r="J40" s="315">
        <v>4</v>
      </c>
      <c r="K40" s="295" t="str">
        <f t="shared" ref="K40:K46" si="76">IF(J40=1,"Insignificante",IF(J40=2,"Menor",IF(J40=3,"Moderado",IF(J40=4,"Mayor",IF(J40=5,"Catastrófico","null")))))</f>
        <v>Mayor</v>
      </c>
      <c r="L40" s="297">
        <f t="shared" ref="L40:L46" si="77">H40*J40</f>
        <v>8</v>
      </c>
      <c r="M40" s="298" t="str">
        <f t="shared" ref="M40:M46" si="78">IF(OR(L40=1,L40=2),"Bajo",IF(L40=6,"Moderado",IF(OR(L40=8,L40=9),"Alto",IF(OR(L40=15,L40=16,L40=20,L40=25),"Extremo",IF(AND(H40=1,J40=3),"Moderado",IF(AND(H40=3,J40=1),"Bajo",IF(AND(H40=1,J40=4),"Alto",IF(AND(H40=2,J40=2),"Bajo",IF(AND(H40=4,J40=1),"Moderado",IF(AND(H40=1,J40=5),"Extremo",IF(AND(H40=5,J40=1),"Alto",IF(AND(H40=2,J40=5),"Extremo",IF(AND(H40=5,J40=2),"Alto",IF(AND(H40=3,J40=4),"Extremo",IF(AND(H40=4,J40=3),"Alto","null")))))))))))))))</f>
        <v>Alto</v>
      </c>
      <c r="N40" s="383" t="str">
        <f t="shared" ref="N40:N46" si="79">IF(OR(L40=1,L40=2),"Aceptar",IF(L40=6,"Reducir",IF(OR(L40=8,L40=9),"Compartir/Reducir",IF(OR(L40=15,L40=16,L40=20,L40=25),"Compartir/Reducir/Evitar",IF(AND(H40=1,J40=3),"Reducir",IF(AND(H40=3,J40=1),"Aceptar",IF(AND(H40=1,J40=4),"Compartir/Reducir",IF(AND(H40=2,J40=2),"Aceptar",IF(AND(H40=4,J40=1),"Reducir",IF(AND(H40=1,J40=5),"Compartir/Reducir/Evitar",IF(AND(H40=5,J40=1),"Compartir/Reducir",IF(AND(H40=2,J40=5),"Compartir/Reducir/Evitar",IF(AND(H40=5,J40=2),"Compartir/Reducir",IF(AND(H40=3,J40=4),"Compartir/Reducir/Evitar",IF(AND(H40=4,J40=3),"Compartir/Reducir","null")))))))))))))))</f>
        <v>Compartir/Reducir</v>
      </c>
      <c r="O40" s="384" t="s">
        <v>144</v>
      </c>
      <c r="P40" s="300">
        <f ca="1">IF(Tabla2[[#This Row],[n.° del control]]="","",VLOOKUP(Tabla2[[#This Row],[n.° del control]],Tabla1[#All],2,FALSE))</f>
        <v>0</v>
      </c>
      <c r="Q40" s="299" t="str">
        <f ca="1">IF(Tabla2[[#This Row],[n.° del control]]="","",VLOOKUP(Tabla2[[#This Row],[n.° del control]],Tabla1[#All],3,FALSE))</f>
        <v>Protección</v>
      </c>
      <c r="R40" s="382" t="s">
        <v>145</v>
      </c>
      <c r="S40" s="299">
        <f ca="1">VLOOKUP(Tabla2[[#This Row],[n.° del control]],Tabla1[#All],23,FALSE)</f>
        <v>100</v>
      </c>
      <c r="T40" s="316" cm="1">
        <f t="array" aca="1" ref="T40" ca="1">IF(OR(Q40:Q42="Correctivo",Q40:Q42="Protección",Q40:Q42="Detección"),0,IF(AVERAGEIF(Q40:Q42,"Preventivo",S40:S42)=100,2,IF(AND(AVERAGEIF(Q40:Q42,"Preventivo",S40:S42)&gt;=50,AVERAGEIF(Q40:Q42,"Preventivo",S40:S42)&lt;100),1,0)))</f>
        <v>0</v>
      </c>
      <c r="U40" s="292">
        <f ca="1">IF(H40-T40&lt;=0,1,H40-T40)</f>
        <v>2</v>
      </c>
      <c r="V40" s="317" t="str">
        <f t="shared" ref="V40" ca="1" si="80">IF(OR(U40=0,U40=1),"Rara vez",IF(U40=2,"Improbable",IF(U40=3,"Posible",IF(U40=4,"Probable",IF(U40=5,"Casi Seguro","null")))))</f>
        <v>Improbable</v>
      </c>
      <c r="W40" s="316">
        <f ca="1">IF(B40="Corrupción",0,IFERROR(IF(AVERAGEIF(Q40:Q42,"Protección",S40:S42)&gt;=100,2,IF(AND(AVERAGEIF(Q40:Q42,"Protección",S40:S42)&gt;=50,AVERAGEIF(Q40:Q42,"Protección",S40:S42)&lt;100),1,0)),0))</f>
        <v>2</v>
      </c>
      <c r="X40" s="328">
        <f t="shared" ref="X40" ca="1" si="81">J40-W40</f>
        <v>2</v>
      </c>
      <c r="Y40" s="295" t="str">
        <f t="shared" ref="Y40" ca="1" si="82">IF(X40=1,"Insignificante",IF(X40=2,"Menor",IF(X40=3,"Moderado",IF(X40=4,"Mayor",IF(X40=5,"Catastrófico","null")))))</f>
        <v>Menor</v>
      </c>
      <c r="Z40" s="297">
        <f ca="1">U40*X40</f>
        <v>4</v>
      </c>
      <c r="AA40" s="298" t="str">
        <f ca="1">IF(OR(Z40=1,Z40=2),"Bajo",IF(Z40=6,"Moderado",IF(OR(Z40=8,Z40=9),"Alto",IF(OR(Z40=15,Z40=16,Z40=20,Z40=25),"Extremo",IF(AND(U40=1,X40=3),"Moderado",IF(AND(U40=3,X40=1),"Bajo",IF(AND(U40=1,X40=4),"Alto",IF(AND(U40=2,X40=2),"Bajo",IF(AND(U40=4,X40=1),"Moderado",IF(AND(U40=1,X40=5),"Extremo",IF(AND(U40=5,X40=1),"Alto",IF(AND(U40=2,X40=5),"Extremo",IF(AND(U40=5,X40=2),"Alto",IF(AND(U40=3,X40=4),"Extremo",IF(AND(U40=4,X40=3),"Alto","null")))))))))))))))</f>
        <v>Bajo</v>
      </c>
      <c r="AB40" s="385" t="str">
        <f t="shared" ref="AB40:AB46" ca="1" si="83">IF(OR(Z40=1,Z40=2),"Aceptar",IF(Z40=6,"Reducir",IF(OR(Z40=8,Z40=9),"Compartir/Reducir",IF(OR(Z40=15,Z40=16,Z40=20,Z40=25),"Compartir/Reducir/Evitar",IF(AND(U40=1,X40=3),"Reducir",IF(AND(U40=3,X40=1),"Aceptar",IF(AND(U40=1,X40=4),"Compartir/Reducir",IF(AND(U40=2,X40=2),"Aceptar",IF(AND(U40=4,X40=1),"Reducir",IF(AND(U40=1,X40=5),"Compartir/Reducir/Evitar",IF(AND(U40=5,X40=1),"Compartir/Reducir",IF(AND(U40=2,X40=5),"Compartir/Reducir/Evitar",IF(AND(U40=5,X40=2),"Compartir/Reducir",IF(AND(U40=3,X40=4),"Compartir/Reducir/Evitar",IF(AND(U40=4,X40=3),"Compartir/Reducir","null")))))))))))))))</f>
        <v>Aceptar</v>
      </c>
      <c r="AC40" s="318" t="str">
        <f ca="1">IF(AA40="Bajo","Es un riesgo con un nivel residual bajo por lo que no requiere de acciones adicionales",IF(OR(U40=1,U40=2),"La probabilidad es rara vez- improbable, evalúe la posibilidad de implementar acciones orientadas a disminuir el impacto - controles de proteción",""))</f>
        <v>Es un riesgo con un nivel residual bajo por lo que no requiere de acciones adicionales</v>
      </c>
      <c r="AD40" s="314"/>
      <c r="AE40" s="414"/>
      <c r="AF40" s="432"/>
      <c r="AG40" s="455"/>
      <c r="AH40" s="456"/>
    </row>
    <row r="41" spans="1:34" s="340" customFormat="1" ht="181.9" hidden="1" customHeight="1">
      <c r="A41" s="375"/>
      <c r="B41" s="375"/>
      <c r="C41" s="376"/>
      <c r="D41" s="354"/>
      <c r="E41" s="354"/>
      <c r="F41" s="354"/>
      <c r="G41" s="354"/>
      <c r="H41" s="375"/>
      <c r="I41" s="377" t="str">
        <f>IF(H41=1,"Rara vez",IF(H41=2,"Improbable",IF(H41=3,"Posible",IF(H41=4,"Probable",IF(H41=5,"Casi seguro","null")))))</f>
        <v>null</v>
      </c>
      <c r="J41" s="378"/>
      <c r="K41" s="377" t="str">
        <f>IF(J41=1,"Insignificante",IF(J41=2,"Menor",IF(J41=3,"Moderado",IF(J41=4,"Mayor",IF(J41=5,"Catastrófico","null")))))</f>
        <v>null</v>
      </c>
      <c r="L41" s="379">
        <f>H41*J41</f>
        <v>0</v>
      </c>
      <c r="M41" s="298" t="str">
        <f>IF(OR(L41=1,L41=2),"Bajo",IF(L41=6,"Moderado",IF(OR(L41=8,L41=9),"Alto",IF(OR(L41=15,L41=16,L41=20,L41=25),"Extremo",IF(AND(H41=1,J41=3),"Moderado",IF(AND(H41=3,J41=1),"Bajo",IF(AND(H41=1,J41=4),"Alto",IF(AND(H41=2,J41=2),"Bajo",IF(AND(H41=4,J41=1),"Moderado",IF(AND(H41=1,J41=5),"Extremo",IF(AND(H41=5,J41=1),"Alto",IF(AND(H41=2,J41=5),"Extremo",IF(AND(H41=5,J41=2),"Alto",IF(AND(H41=3,J41=4),"Extremo",IF(AND(H41=4,J41=3),"Alto","null")))))))))))))))</f>
        <v>null</v>
      </c>
      <c r="N41" s="383" t="str">
        <f>IF(OR(L41=1,L41=2),"Aceptar",IF(L41=6,"Reducir",IF(OR(L41=8,L41=9),"Compartir/Reducir",IF(OR(L41=15,L41=16,L41=20,L41=25),"Compartir/Reducir/Evitar",IF(AND(H41=1,J41=3),"Reducir",IF(AND(H41=3,J41=1),"Aceptar",IF(AND(H41=1,J41=4),"Compartir/Reducir",IF(AND(H41=2,J41=2),"Aceptar",IF(AND(H41=4,J41=1),"Reducir",IF(AND(H41=1,J41=5),"Compartir/Reducir/Evitar",IF(AND(H41=5,J41=1),"Compartir/Reducir",IF(AND(H41=2,J41=5),"Compartir/Reducir/Evitar",IF(AND(H41=5,J41=2),"Compartir/Reducir",IF(AND(H41=3,J41=4),"Compartir/Reducir/Evitar",IF(AND(H41=4,J41=3),"Compartir/Reducir","null")))))))))))))))</f>
        <v>null</v>
      </c>
      <c r="O41" s="384" t="s">
        <v>107</v>
      </c>
      <c r="P41" s="300">
        <f ca="1">IF(Tabla2[[#This Row],[n.° del control]]="","",VLOOKUP(Tabla2[[#This Row],[n.° del control]],Tabla1[#All],2,FALSE))</f>
        <v>0</v>
      </c>
      <c r="Q41" s="299" t="str">
        <f ca="1">IF(Tabla2[[#This Row],[n.° del control]]="","",VLOOKUP(Tabla2[[#This Row],[n.° del control]],Tabla1[#All],3,FALSE))</f>
        <v>Protección</v>
      </c>
      <c r="R41" s="382" t="s">
        <v>82</v>
      </c>
      <c r="S41" s="299">
        <f ca="1">VLOOKUP(Tabla2[[#This Row],[n.° del control]],Tabla1[#All],23,FALSE)</f>
        <v>100</v>
      </c>
      <c r="T41" s="316"/>
      <c r="U41" s="292"/>
      <c r="V41" s="317"/>
      <c r="W41" s="316"/>
      <c r="X41" s="328"/>
      <c r="Y41" s="295"/>
      <c r="Z41" s="297"/>
      <c r="AA41" s="298"/>
      <c r="AB41" s="385"/>
      <c r="AC41" s="422"/>
      <c r="AD41" s="428"/>
      <c r="AE41" s="423"/>
      <c r="AF41" s="433"/>
      <c r="AG41" s="455"/>
      <c r="AH41" s="456"/>
    </row>
    <row r="42" spans="1:34" s="340" customFormat="1" ht="181.9" hidden="1" customHeight="1">
      <c r="A42" s="375"/>
      <c r="B42" s="375"/>
      <c r="C42" s="376"/>
      <c r="D42" s="354"/>
      <c r="E42" s="354"/>
      <c r="F42" s="354"/>
      <c r="G42" s="354"/>
      <c r="H42" s="375"/>
      <c r="I42" s="377" t="str">
        <f>IF(H42=1,"Rara vez",IF(H42=2,"Improbable",IF(H42=3,"Posible",IF(H42=4,"Probable",IF(H42=5,"Casi seguro","null")))))</f>
        <v>null</v>
      </c>
      <c r="J42" s="378"/>
      <c r="K42" s="377" t="str">
        <f>IF(J42=1,"Insignificante",IF(J42=2,"Menor",IF(J42=3,"Moderado",IF(J42=4,"Mayor",IF(J42=5,"Catastrófico","null")))))</f>
        <v>null</v>
      </c>
      <c r="L42" s="379">
        <f>H42*J42</f>
        <v>0</v>
      </c>
      <c r="M42" s="298" t="str">
        <f>IF(OR(L42=1,L42=2),"Bajo",IF(L42=6,"Moderado",IF(OR(L42=8,L42=9),"Alto",IF(OR(L42=15,L42=16,L42=20,L42=25),"Extremo",IF(AND(H42=1,J42=3),"Moderado",IF(AND(H42=3,J42=1),"Bajo",IF(AND(H42=1,J42=4),"Alto",IF(AND(H42=2,J42=2),"Bajo",IF(AND(H42=4,J42=1),"Moderado",IF(AND(H42=1,J42=5),"Extremo",IF(AND(H42=5,J42=1),"Alto",IF(AND(H42=2,J42=5),"Extremo",IF(AND(H42=5,J42=2),"Alto",IF(AND(H42=3,J42=4),"Extremo",IF(AND(H42=4,J42=3),"Alto","null")))))))))))))))</f>
        <v>null</v>
      </c>
      <c r="N42" s="383" t="str">
        <f>IF(OR(L42=1,L42=2),"Aceptar",IF(L42=6,"Reducir",IF(OR(L42=8,L42=9),"Compartir/Reducir",IF(OR(L42=15,L42=16,L42=20,L42=25),"Compartir/Reducir/Evitar",IF(AND(H42=1,J42=3),"Reducir",IF(AND(H42=3,J42=1),"Aceptar",IF(AND(H42=1,J42=4),"Compartir/Reducir",IF(AND(H42=2,J42=2),"Aceptar",IF(AND(H42=4,J42=1),"Reducir",IF(AND(H42=1,J42=5),"Compartir/Reducir/Evitar",IF(AND(H42=5,J42=1),"Compartir/Reducir",IF(AND(H42=2,J42=5),"Compartir/Reducir/Evitar",IF(AND(H42=5,J42=2),"Compartir/Reducir",IF(AND(H42=3,J42=4),"Compartir/Reducir/Evitar",IF(AND(H42=4,J42=3),"Compartir/Reducir","null")))))))))))))))</f>
        <v>null</v>
      </c>
      <c r="O42" s="384" t="s">
        <v>111</v>
      </c>
      <c r="P42" s="300" t="str">
        <f ca="1">IF(Tabla2[[#This Row],[n.° del control]]="","",VLOOKUP(Tabla2[[#This Row],[n.° del control]],Tabla1[#All],2,FALSE))</f>
        <v>El personal de la ENCC lleva el registro actualizado de cada una de las actividades relacionadas con los servicios tecnológicos de la ENCC y del sistema de gestión. Evidencia: Documentos Sistema de Gestión de la ENCC, Listado maestro de documentos en donde se evidencia la vigencia de la información</v>
      </c>
      <c r="Q42" s="299" t="str">
        <f ca="1">IF(Tabla2[[#This Row],[n.° del control]]="","",VLOOKUP(Tabla2[[#This Row],[n.° del control]],Tabla1[#All],3,FALSE))</f>
        <v>Preventivo</v>
      </c>
      <c r="R42" s="382" t="s">
        <v>82</v>
      </c>
      <c r="S42" s="299">
        <f ca="1">VLOOKUP(Tabla2[[#This Row],[n.° del control]],Tabla1[#All],23,FALSE)</f>
        <v>100</v>
      </c>
      <c r="T42" s="316"/>
      <c r="U42" s="292"/>
      <c r="V42" s="317"/>
      <c r="W42" s="316"/>
      <c r="X42" s="328"/>
      <c r="Y42" s="295"/>
      <c r="Z42" s="297"/>
      <c r="AA42" s="298"/>
      <c r="AB42" s="385"/>
      <c r="AC42" s="422"/>
      <c r="AD42" s="428"/>
      <c r="AE42" s="423"/>
      <c r="AF42" s="433"/>
      <c r="AG42" s="455"/>
      <c r="AH42" s="456"/>
    </row>
    <row r="43" spans="1:34" s="340" customFormat="1" ht="210.6" hidden="1" customHeight="1">
      <c r="A43" s="292"/>
      <c r="B43" s="292"/>
      <c r="C43" s="324"/>
      <c r="D43" s="323"/>
      <c r="E43" s="388"/>
      <c r="F43" s="323"/>
      <c r="G43" s="323"/>
      <c r="H43" s="375">
        <v>2</v>
      </c>
      <c r="I43" s="295" t="str">
        <f t="shared" si="75"/>
        <v>Improbable</v>
      </c>
      <c r="J43" s="315">
        <v>4</v>
      </c>
      <c r="K43" s="295" t="str">
        <f t="shared" si="76"/>
        <v>Mayor</v>
      </c>
      <c r="L43" s="297">
        <f t="shared" si="77"/>
        <v>8</v>
      </c>
      <c r="M43" s="298" t="str">
        <f t="shared" si="78"/>
        <v>Alto</v>
      </c>
      <c r="N43" s="383" t="str">
        <f t="shared" si="79"/>
        <v>Compartir/Reducir</v>
      </c>
      <c r="O43" s="384" t="s">
        <v>144</v>
      </c>
      <c r="P43" s="300">
        <f ca="1">IF(Tabla2[[#This Row],[n.° del control]]="","",VLOOKUP(Tabla2[[#This Row],[n.° del control]],Tabla1[#All],2,FALSE))</f>
        <v>0</v>
      </c>
      <c r="Q43" s="299" t="str">
        <f ca="1">IF(Tabla2[[#This Row],[n.° del control]]="","",VLOOKUP(Tabla2[[#This Row],[n.° del control]],Tabla1[#All],3,FALSE))</f>
        <v>Protección</v>
      </c>
      <c r="R43" s="382" t="s">
        <v>146</v>
      </c>
      <c r="S43" s="299">
        <f ca="1">VLOOKUP(Tabla2[[#This Row],[n.° del control]],Tabla1[#All],23,FALSE)</f>
        <v>100</v>
      </c>
      <c r="T43" s="316">
        <f ca="1">IF(OR(Q43:Q43="Correctivo",Q43:Q43="Protección",Q43:Q43="Detección"),0,IF(AVERAGEIF(Q43:Q43,"Preventivo",S43:S43)=100,2,IF(AND(AVERAGEIF(Q43:Q43,"Preventivo",S43:S43)&gt;=50,AVERAGEIF(Q43:Q43,"Preventivo",S43:S43)&lt;100),1,0)))</f>
        <v>0</v>
      </c>
      <c r="U43" s="292">
        <f ca="1">IF(H43-T43&lt;=0,1,H43-T43)</f>
        <v>2</v>
      </c>
      <c r="V43" s="317" t="str">
        <f ca="1">IF(OR(U43=0,U43=1),"Rara vez",IF(U43=2,"Improbable",IF(U43=3,"Posible",IF(U43=4,"Probable",IF(U43=5,"Casi Seguro","null")))))</f>
        <v>Improbable</v>
      </c>
      <c r="W43" s="316">
        <f ca="1">IF(B43="Corrupción",0,IFERROR(IF(AVERAGEIF(Q43:Q43,"Protección",S43:S43)&gt;=100,2,IF(AND(AVERAGEIF(Q43:Q43,"Protección",S43:S43)&gt;=50,AVERAGEIF(Q43:Q43,"Protección",S43:S43)&lt;100),1,0)),0))</f>
        <v>2</v>
      </c>
      <c r="X43" s="304">
        <f ca="1">IF(J43-W43=0,1,J43-W43)</f>
        <v>2</v>
      </c>
      <c r="Y43" s="295" t="str">
        <f t="shared" ref="Y43:Y46" ca="1" si="84">IF(X43=1,"Insignificante",IF(X43=2,"Menor",IF(X43=3,"Moderado",IF(X43=4,"Mayor",IF(X43=5,"Catastrófico","null")))))</f>
        <v>Menor</v>
      </c>
      <c r="Z43" s="297">
        <f ca="1">U43*X43</f>
        <v>4</v>
      </c>
      <c r="AA43" s="298" t="str">
        <f ca="1">IF(OR(Z43=1,Z43=2),"Bajo",IF(Z43=6,"Moderado",IF(OR(Z43=8,Z43=9),"Alto",IF(OR(Z43=15,Z43=16,Z43=20,Z43=25),"Extremo",IF(AND(U43=1,X43=3),"Moderado",IF(AND(U43=3,X43=1),"Bajo",IF(AND(U43=1,X43=4),"Alto",IF(AND(U43=2,X43=2),"Bajo",IF(AND(U43=4,X43=1),"Moderado",IF(AND(U43=1,X43=5),"Extremo",IF(AND(U43=5,X43=1),"Alto",IF(AND(U43=2,X43=5),"Extremo",IF(AND(U43=5,X43=2),"Alto",IF(AND(U43=3,X43=4),"Extremo",IF(AND(U43=4,X43=3),"Alto","null")))))))))))))))</f>
        <v>Bajo</v>
      </c>
      <c r="AB43" s="298" t="str">
        <f ca="1">IF(OR(Z43=1,Z43=2),"Aceptar",IF(Z43=6,"Reducir",IF(OR(Z43=8,Z43=9),"Compartir/Reducir",IF(OR(Z43=15,Z43=16,Z43=20,Z43=25),"Compartir/Reducir/Evitar",IF(AND(U43=1,X43=3),"Reducir",IF(AND(U43=3,X43=1),"Aceptar",IF(AND(U43=1,X43=4),"Compartir/Reducir",IF(AND(U43=2,X43=2),"Aceptar",IF(AND(U43=4,X43=1),"Reducir",IF(AND(U43=1,X43=5),"Compartir/Reducir/Evitar",IF(AND(U43=5,X43=1),"Compartir/Reducir",IF(AND(U43=2,X43=5),"Compartir/Reducir/Evitar",IF(AND(U43=5,X43=2),"Compartir/Reducir",IF(AND(U43=3,X43=4),"Compartir/Reducir/Evitar",IF(AND(U43=4,X43=3),"Compartir/Reducir","null")))))))))))))))</f>
        <v>Aceptar</v>
      </c>
      <c r="AC43" s="318" t="str">
        <f ca="1">IF(AA43="Bajo","Es un riesgo con un nivel residual bajo por lo que no requiere de acciones adicionales",IF(OR(U43=1,U43=2),"La probabilidad es rara vez- improbable, evalúe la posibilidad de implementar acciones orientadas a disminuir el impacto - controles de proteción",""))</f>
        <v>Es un riesgo con un nivel residual bajo por lo que no requiere de acciones adicionales</v>
      </c>
      <c r="AD43" s="318"/>
      <c r="AE43" s="409"/>
      <c r="AF43" s="425"/>
      <c r="AG43" s="455"/>
      <c r="AH43" s="456"/>
    </row>
    <row r="44" spans="1:34" s="340" customFormat="1" ht="170.25" hidden="1" customHeight="1">
      <c r="A44" s="292"/>
      <c r="B44" s="292"/>
      <c r="C44" s="324"/>
      <c r="D44" s="323"/>
      <c r="E44" s="388"/>
      <c r="F44" s="323"/>
      <c r="G44" s="323"/>
      <c r="H44" s="292">
        <v>2</v>
      </c>
      <c r="I44" s="295" t="str">
        <f t="shared" si="75"/>
        <v>Improbable</v>
      </c>
      <c r="J44" s="315">
        <v>3</v>
      </c>
      <c r="K44" s="295" t="str">
        <f t="shared" si="76"/>
        <v>Moderado</v>
      </c>
      <c r="L44" s="297">
        <f t="shared" si="77"/>
        <v>6</v>
      </c>
      <c r="M44" s="298" t="str">
        <f t="shared" si="78"/>
        <v>Moderado</v>
      </c>
      <c r="N44" s="383" t="str">
        <f t="shared" si="79"/>
        <v>Reducir</v>
      </c>
      <c r="O44" s="384" t="s">
        <v>147</v>
      </c>
      <c r="P44" s="300">
        <f ca="1">IF(Tabla2[[#This Row],[n.° del control]]="","",VLOOKUP(Tabla2[[#This Row],[n.° del control]],Tabla1[#All],2,FALSE))</f>
        <v>0</v>
      </c>
      <c r="Q44" s="299" t="str">
        <f ca="1">IF(Tabla2[[#This Row],[n.° del control]]="","",VLOOKUP(Tabla2[[#This Row],[n.° del control]],Tabla1[#All],3,FALSE))</f>
        <v>Protección</v>
      </c>
      <c r="R44" s="382" t="s">
        <v>145</v>
      </c>
      <c r="S44" s="299">
        <f ca="1">VLOOKUP(Tabla2[[#This Row],[n.° del control]],Tabla1[#All],23,FALSE)</f>
        <v>100</v>
      </c>
      <c r="T44" s="316">
        <f ca="1">IF(OR(Q44:Q44="Correctivo",Q44:Q44="Protección",Q44:Q44="Detección"),0,IF(AVERAGEIF(Q44:Q44,"Preventivo",S44:S44)=100,2,IF(AND(AVERAGEIF(Q44:Q44,"Preventivo",S44:S44)&gt;=50,AVERAGEIF(Q44:Q44,"Preventivo",S44:S44)&lt;100),1,0)))</f>
        <v>0</v>
      </c>
      <c r="U44" s="292">
        <f ca="1">IF(H44-T44&lt;=0,1,H44-T44)</f>
        <v>2</v>
      </c>
      <c r="V44" s="317" t="str">
        <f ca="1">IF(OR(U44=0,U44=1),"Rara vez",IF(U44=2,"Improbable",IF(U44=3,"Posible",IF(U44=4,"Probable",IF(U44=5,"Casi Seguro","null")))))</f>
        <v>Improbable</v>
      </c>
      <c r="W44" s="316">
        <f ca="1">IF(B44="Corrupción",0,IFERROR(IF(AVERAGEIF(Q44:Q44,"Protección",S44:S44)&gt;=100,2,IF(AND(AVERAGEIF(Q44:Q44,"Protección",S44:S44)&gt;=50,AVERAGEIF(Q44:Q44,"Protección",S44:S44)&lt;100),1,0)),0))</f>
        <v>2</v>
      </c>
      <c r="X44" s="304">
        <f ca="1">IF(J44-W44=0,1,J44-W44)</f>
        <v>1</v>
      </c>
      <c r="Y44" s="295" t="str">
        <f t="shared" ca="1" si="84"/>
        <v>Insignificante</v>
      </c>
      <c r="Z44" s="297">
        <f ca="1">U44*X44</f>
        <v>2</v>
      </c>
      <c r="AA44" s="298" t="str">
        <f ca="1">IF(OR(Z44=1,Z44=2),"Bajo",IF(Z44=6,"Moderado",IF(OR(Z44=8,Z44=9),"Alto",IF(OR(Z44=15,Z44=16,Z44=20,Z44=25),"Extremo",IF(AND(U44=1,X44=3),"Moderado",IF(AND(U44=3,X44=1),"Bajo",IF(AND(U44=1,X44=4),"Alto",IF(AND(U44=2,X44=2),"Bajo",IF(AND(U44=4,X44=1),"Moderado",IF(AND(U44=1,X44=5),"Extremo",IF(AND(U44=5,X44=1),"Alto",IF(AND(U44=2,X44=5),"Extremo",IF(AND(U44=5,X44=2),"Alto",IF(AND(U44=3,X44=4),"Extremo",IF(AND(U44=4,X44=3),"Alto","null")))))))))))))))</f>
        <v>Bajo</v>
      </c>
      <c r="AB44" s="385" t="str">
        <f t="shared" ca="1" si="83"/>
        <v>Aceptar</v>
      </c>
      <c r="AC44" s="318" t="str">
        <f ca="1">IF(AA44="Bajo","Es un riesgo con un nivel residual bajo por lo que no requiere de acciones adicionales",IF(OR(U44=1,U44=2),"La probabilidad es rara vez- improbable, evalúe la posibilidad de implementar acciones orientadas a disminuir el impacto - controles de proteción",""))</f>
        <v>Es un riesgo con un nivel residual bajo por lo que no requiere de acciones adicionales</v>
      </c>
      <c r="AD44" s="314"/>
      <c r="AE44" s="414"/>
      <c r="AF44" s="432"/>
      <c r="AG44" s="455"/>
      <c r="AH44" s="456"/>
    </row>
    <row r="45" spans="1:34" s="340" customFormat="1" ht="172.5" hidden="1" customHeight="1">
      <c r="A45" s="310"/>
      <c r="B45" s="310"/>
      <c r="C45" s="480"/>
      <c r="D45" s="318"/>
      <c r="E45" s="390"/>
      <c r="F45" s="334"/>
      <c r="G45" s="334"/>
      <c r="H45" s="310">
        <v>2</v>
      </c>
      <c r="I45" s="295" t="str">
        <f t="shared" si="75"/>
        <v>Improbable</v>
      </c>
      <c r="J45" s="315">
        <v>4</v>
      </c>
      <c r="K45" s="295" t="str">
        <f t="shared" si="76"/>
        <v>Mayor</v>
      </c>
      <c r="L45" s="297">
        <f t="shared" si="77"/>
        <v>8</v>
      </c>
      <c r="M45" s="298" t="str">
        <f t="shared" si="78"/>
        <v>Alto</v>
      </c>
      <c r="N45" s="383" t="str">
        <f t="shared" si="79"/>
        <v>Compartir/Reducir</v>
      </c>
      <c r="O45" s="384" t="s">
        <v>148</v>
      </c>
      <c r="P45" s="300">
        <f ca="1">IF(Tabla2[[#This Row],[n.° del control]]="","",VLOOKUP(Tabla2[[#This Row],[n.° del control]],Tabla1[#All],2,FALSE))</f>
        <v>0</v>
      </c>
      <c r="Q45" s="299" t="str">
        <f ca="1">IF(Tabla2[[#This Row],[n.° del control]]="","",VLOOKUP(Tabla2[[#This Row],[n.° del control]],Tabla1[#All],3,FALSE))</f>
        <v>Protección</v>
      </c>
      <c r="R45" s="382" t="s">
        <v>82</v>
      </c>
      <c r="S45" s="299">
        <f ca="1">VLOOKUP(Tabla2[[#This Row],[n.° del control]],Tabla1[#All],23,FALSE)</f>
        <v>100</v>
      </c>
      <c r="T45" s="316">
        <f ca="1">IF(OR(Q45:Q45="Correctivo",Q45:Q45="Protección",Q45:Q45="Detección"),0,IF(AVERAGEIF(Q45:Q45,"Preventivo",S45:S45)=100,2,IF(AND(AVERAGEIF(Q45:Q45,"Preventivo",S45:S45)&gt;=50,AVERAGEIF(Q45:Q45,"Preventivo",S45:S45)&lt;100),1,0)))</f>
        <v>0</v>
      </c>
      <c r="U45" s="292">
        <f ca="1">IF(H45-T45&lt;=0,1,H45-T45)</f>
        <v>2</v>
      </c>
      <c r="V45" s="317" t="str">
        <f ca="1">IF(OR(U45=0,U45=1),"Rara vez",IF(U45=2,"Improbable",IF(U45=3,"Posible",IF(U45=4,"Probable",IF(U45=5,"Casi Seguro","null")))))</f>
        <v>Improbable</v>
      </c>
      <c r="W45" s="316">
        <f ca="1">IF(B45="Corrupción",0,IFERROR(IF(AVERAGEIF(Q45:Q45,"Protección",S45:S45)&gt;=100,2,IF(AND(AVERAGEIF(Q45:Q45,"Protección",S45:S45)&gt;=50,AVERAGEIF(Q45:Q45,"Protección",S45:S45)&lt;100),1,0)),0))</f>
        <v>2</v>
      </c>
      <c r="X45" s="304">
        <f ca="1">IF(J45-W45=0,1,J45-W45)</f>
        <v>2</v>
      </c>
      <c r="Y45" s="295" t="str">
        <f t="shared" ca="1" si="84"/>
        <v>Menor</v>
      </c>
      <c r="Z45" s="297">
        <f ca="1">U45*X45</f>
        <v>4</v>
      </c>
      <c r="AA45" s="298" t="str">
        <f ca="1">IF(OR(Z45=1,Z45=2),"Bajo",IF(Z45=6,"Moderado",IF(OR(Z45=8,Z45=9),"Alto",IF(OR(Z45=15,Z45=16,Z45=20,Z45=25),"Extremo",IF(AND(U45=1,X45=3),"Moderado",IF(AND(U45=3,X45=1),"Bajo",IF(AND(U45=1,X45=4),"Alto",IF(AND(U45=2,X45=2),"Bajo",IF(AND(U45=4,X45=1),"Moderado",IF(AND(U45=1,X45=5),"Extremo",IF(AND(U45=5,X45=1),"Alto",IF(AND(U45=2,X45=5),"Extremo",IF(AND(U45=5,X45=2),"Alto",IF(AND(U45=3,X45=4),"Extremo",IF(AND(U45=4,X45=3),"Alto","null")))))))))))))))</f>
        <v>Bajo</v>
      </c>
      <c r="AB45" s="385" t="str">
        <f t="shared" ca="1" si="83"/>
        <v>Aceptar</v>
      </c>
      <c r="AC45" s="318" t="str">
        <f ca="1">IF(AA45="Bajo","Es un riesgo con un nivel residual bajo por lo que no requiere de acciones adicionales",IF(OR(U45=1,U45=2),"La probabilidad es rara vez- improbable, evalúe la posibilidad de implementar acciones orientadas a disminuir el impacto - controles de proteción",""))</f>
        <v>Es un riesgo con un nivel residual bajo por lo que no requiere de acciones adicionales</v>
      </c>
      <c r="AD45" s="334"/>
      <c r="AE45" s="410"/>
      <c r="AF45" s="428"/>
      <c r="AG45" s="455"/>
      <c r="AH45" s="456"/>
    </row>
    <row r="46" spans="1:34" s="321" customFormat="1" ht="192" hidden="1" customHeight="1">
      <c r="A46" s="370">
        <v>18</v>
      </c>
      <c r="B46" s="506"/>
      <c r="C46" s="507"/>
      <c r="D46" s="508"/>
      <c r="E46" s="508"/>
      <c r="F46" s="508"/>
      <c r="G46" s="323"/>
      <c r="H46" s="370">
        <v>2</v>
      </c>
      <c r="I46" s="295" t="str">
        <f t="shared" si="75"/>
        <v>Improbable</v>
      </c>
      <c r="J46" s="315">
        <v>5</v>
      </c>
      <c r="K46" s="295" t="str">
        <f t="shared" si="76"/>
        <v>Catastrófico</v>
      </c>
      <c r="L46" s="297">
        <f t="shared" si="77"/>
        <v>10</v>
      </c>
      <c r="M46" s="298" t="str">
        <f t="shared" si="78"/>
        <v>Extremo</v>
      </c>
      <c r="N46" s="383" t="str">
        <f t="shared" si="79"/>
        <v>Compartir/Reducir/Evitar</v>
      </c>
      <c r="O46" s="384" t="s">
        <v>133</v>
      </c>
      <c r="P46" s="300" t="str">
        <f ca="1">IF(Tabla2[[#This Row],[n.° del control]]="","",VLOOKUP(Tabla2[[#This Row],[n.° del control]],Tabla1[#All],2,FALSE))</f>
        <v xml:space="preserve">Protocolo de Bioseguridad Institucional
</v>
      </c>
      <c r="Q46" s="299" t="str">
        <f ca="1">IF(Tabla2[[#This Row],[n.° del control]]="","",VLOOKUP(Tabla2[[#This Row],[n.° del control]],Tabla1[#All],3,FALSE))</f>
        <v>Protección</v>
      </c>
      <c r="R46" s="382" t="s">
        <v>82</v>
      </c>
      <c r="S46" s="299">
        <f ca="1">VLOOKUP(Tabla2[[#This Row],[n.° del control]],Tabla1[#All],23,FALSE)</f>
        <v>100</v>
      </c>
      <c r="T46" s="316">
        <f ca="1">IF(OR(Q46:Q46="Correctivo",Q46:Q46="Protección",Q46:Q46="Detección"),0,IF(AVERAGEIF(Q46:Q46,"Preventivo",S46:S46)=100,2,IF(AND(AVERAGEIF(Q46:Q46,"Preventivo",S46:S46)&gt;=50,AVERAGEIF(Q46:Q46,"Preventivo",S46:S46)&lt;100),1,0)))</f>
        <v>0</v>
      </c>
      <c r="U46" s="292">
        <f ca="1">IF(H46-T46&lt;=0,1,H46-T46)</f>
        <v>2</v>
      </c>
      <c r="V46" s="317" t="str">
        <f ca="1">IF(OR(U46=0,U46=1),"Rara vez",IF(U46=2,"Improbable",IF(U46=3,"Posible",IF(U46=4,"Probable",IF(U46=5,"Casi Seguro","null")))))</f>
        <v>Improbable</v>
      </c>
      <c r="W46" s="316">
        <f ca="1">IF(B21="Corrupción",0,IFERROR(IF(AVERAGEIF(Q46:Q46,"Protección",S46:S46)&gt;=100,2,IF(AND(AVERAGEIF(Q46:Q46,"Protección",S46:S46)&gt;=50,AVERAGEIF(Q46:Q46,"Protección",S46:S46)&lt;100),1,0)),0))</f>
        <v>2</v>
      </c>
      <c r="X46" s="304">
        <f ca="1">IF(J46-W46=0,1,J46-W46)</f>
        <v>3</v>
      </c>
      <c r="Y46" s="295" t="str">
        <f t="shared" ca="1" si="84"/>
        <v>Moderado</v>
      </c>
      <c r="Z46" s="297">
        <f ca="1">U46*X46</f>
        <v>6</v>
      </c>
      <c r="AA46" s="298" t="str">
        <f ca="1">IF(OR(Z46=1,Z46=2),"Bajo",IF(Z46=6,"Moderado",IF(OR(Z46=8,Z46=9),"Alto",IF(OR(Z46=15,Z46=16,Z46=20,Z46=25),"Extremo",IF(AND(U46=1,X46=3),"Moderado",IF(AND(U46=3,X46=1),"Bajo",IF(AND(U46=1,X46=4),"Alto",IF(AND(U46=2,X46=2),"Bajo",IF(AND(U46=4,X46=1),"Moderado",IF(AND(U46=1,X46=5),"Extremo",IF(AND(U46=5,X46=1),"Alto",IF(AND(U46=2,X46=5),"Extremo",IF(AND(U46=5,X46=2),"Alto",IF(AND(U46=3,X46=4),"Extremo",IF(AND(U46=4,X46=3),"Alto","null")))))))))))))))</f>
        <v>Moderado</v>
      </c>
      <c r="AB46" s="385" t="str">
        <f t="shared" ca="1" si="83"/>
        <v>Reducir</v>
      </c>
      <c r="AC46" s="318" t="str">
        <f ca="1">IF(AA46="Bajo","Es un riesgo con un nivel residual bajo por lo que no requiere de acciones adicionales",IF(OR(U46=1,U46=2),"La probabilidad es rara vez- improbable, evalúe la posibilidad de implementar acciones orientadas a disminuir el impacto - controles de proteción",""))</f>
        <v>La probabilidad es rara vez- improbable, evalúe la posibilidad de implementar acciones orientadas a disminuir el impacto - controles de proteción</v>
      </c>
      <c r="AD46" s="331" t="s">
        <v>149</v>
      </c>
      <c r="AE46" s="413" t="s">
        <v>150</v>
      </c>
      <c r="AF46" s="431"/>
      <c r="AG46" s="466"/>
      <c r="AH46" s="467"/>
    </row>
    <row r="47" spans="1:34" s="340" customFormat="1" ht="174.75" customHeight="1">
      <c r="A47" s="335"/>
      <c r="B47" s="335"/>
      <c r="C47" s="335"/>
      <c r="D47" s="339"/>
      <c r="E47" s="338"/>
      <c r="F47" s="339"/>
      <c r="G47" s="339"/>
      <c r="I47" s="341"/>
      <c r="K47" s="341"/>
      <c r="L47" s="342"/>
      <c r="M47" s="342"/>
      <c r="N47" s="482"/>
      <c r="O47" s="345"/>
      <c r="R47" s="346"/>
      <c r="V47" s="341"/>
      <c r="Y47" s="341"/>
      <c r="Z47" s="342"/>
      <c r="AA47" s="483"/>
      <c r="AB47" s="482"/>
      <c r="AC47" s="484"/>
      <c r="AD47" s="484"/>
      <c r="AE47" s="485"/>
      <c r="AF47" s="484"/>
      <c r="AG47" s="439"/>
    </row>
    <row r="48" spans="1:34" s="340" customFormat="1">
      <c r="A48" s="335"/>
      <c r="B48" s="335"/>
      <c r="C48" s="335"/>
      <c r="D48" s="339"/>
      <c r="E48" s="338"/>
      <c r="F48" s="339"/>
      <c r="G48" s="339"/>
      <c r="I48" s="341"/>
      <c r="K48" s="341"/>
      <c r="L48" s="342"/>
      <c r="M48" s="342"/>
      <c r="N48" s="482"/>
      <c r="O48" s="345"/>
      <c r="R48" s="346"/>
      <c r="V48" s="341"/>
      <c r="Y48" s="341"/>
      <c r="Z48" s="342"/>
      <c r="AA48" s="483"/>
      <c r="AB48" s="482"/>
      <c r="AC48" s="484"/>
      <c r="AD48" s="484"/>
      <c r="AE48" s="485"/>
      <c r="AF48" s="484"/>
      <c r="AG48" s="439"/>
    </row>
    <row r="49" spans="1:34" s="340" customFormat="1" ht="147.75" customHeight="1">
      <c r="A49" s="335"/>
      <c r="B49" s="335"/>
      <c r="C49" s="335"/>
      <c r="D49" s="339"/>
      <c r="E49" s="338"/>
      <c r="F49" s="339"/>
      <c r="G49" s="339"/>
      <c r="I49" s="341"/>
      <c r="K49" s="341"/>
      <c r="L49" s="342"/>
      <c r="M49" s="342"/>
      <c r="N49" s="482"/>
      <c r="O49" s="345"/>
      <c r="R49" s="346"/>
      <c r="V49" s="341"/>
      <c r="Y49" s="341"/>
      <c r="Z49" s="342"/>
      <c r="AA49" s="483"/>
      <c r="AB49" s="482"/>
      <c r="AC49" s="484"/>
      <c r="AD49" s="484"/>
      <c r="AE49" s="485"/>
      <c r="AF49" s="484"/>
      <c r="AG49" s="439"/>
    </row>
    <row r="50" spans="1:34" s="340" customFormat="1">
      <c r="A50" s="335"/>
      <c r="B50" s="335"/>
      <c r="C50" s="335"/>
      <c r="D50" s="339"/>
      <c r="E50" s="338"/>
      <c r="F50" s="339"/>
      <c r="G50" s="339"/>
      <c r="I50" s="341"/>
      <c r="K50" s="341"/>
      <c r="L50" s="342"/>
      <c r="M50" s="342"/>
      <c r="N50" s="482"/>
      <c r="O50" s="345"/>
      <c r="R50" s="346"/>
      <c r="V50" s="341"/>
      <c r="Y50" s="341"/>
      <c r="Z50" s="342"/>
      <c r="AA50" s="483"/>
      <c r="AB50" s="482"/>
      <c r="AC50" s="484"/>
      <c r="AD50" s="484"/>
      <c r="AE50" s="485"/>
      <c r="AF50" s="484"/>
      <c r="AG50" s="439"/>
    </row>
    <row r="51" spans="1:34" s="340" customFormat="1">
      <c r="A51" s="335"/>
      <c r="B51" s="335"/>
      <c r="C51" s="335"/>
      <c r="D51" s="339"/>
      <c r="E51" s="338"/>
      <c r="F51" s="339"/>
      <c r="G51" s="339"/>
      <c r="I51" s="341"/>
      <c r="K51" s="341"/>
      <c r="L51" s="342"/>
      <c r="M51" s="342"/>
      <c r="N51" s="482"/>
      <c r="O51" s="345"/>
      <c r="R51" s="346"/>
      <c r="V51" s="341"/>
      <c r="Y51" s="341"/>
      <c r="Z51" s="342"/>
      <c r="AA51" s="483"/>
      <c r="AB51" s="482"/>
      <c r="AC51" s="484"/>
      <c r="AD51" s="484"/>
      <c r="AE51" s="485"/>
      <c r="AF51" s="484"/>
      <c r="AG51" s="439"/>
    </row>
    <row r="52" spans="1:34" s="340" customFormat="1">
      <c r="A52" s="335"/>
      <c r="B52" s="335"/>
      <c r="C52" s="335"/>
      <c r="D52" s="339"/>
      <c r="E52" s="338"/>
      <c r="F52" s="339"/>
      <c r="G52" s="339"/>
      <c r="I52" s="341"/>
      <c r="K52" s="341"/>
      <c r="L52" s="342"/>
      <c r="M52" s="342"/>
      <c r="N52" s="482"/>
      <c r="O52" s="345"/>
      <c r="R52" s="346"/>
      <c r="V52" s="341"/>
      <c r="Y52" s="341"/>
      <c r="Z52" s="342"/>
      <c r="AA52" s="483"/>
      <c r="AB52" s="482"/>
      <c r="AC52" s="484"/>
      <c r="AD52" s="484"/>
      <c r="AE52" s="485"/>
      <c r="AF52" s="484"/>
      <c r="AG52" s="439"/>
    </row>
    <row r="53" spans="1:34" s="340" customFormat="1">
      <c r="A53" s="335"/>
      <c r="B53" s="335"/>
      <c r="C53" s="335"/>
      <c r="D53" s="339"/>
      <c r="E53" s="338"/>
      <c r="F53" s="339"/>
      <c r="G53" s="339"/>
      <c r="I53" s="341"/>
      <c r="K53" s="341"/>
      <c r="L53" s="342"/>
      <c r="M53" s="342"/>
      <c r="N53" s="482"/>
      <c r="O53" s="345"/>
      <c r="R53" s="346"/>
      <c r="V53" s="341"/>
      <c r="Y53" s="341"/>
      <c r="Z53" s="342"/>
      <c r="AA53" s="483"/>
      <c r="AB53" s="482"/>
      <c r="AC53" s="484"/>
      <c r="AD53" s="484"/>
      <c r="AE53" s="485"/>
      <c r="AF53" s="484"/>
      <c r="AG53" s="439"/>
    </row>
    <row r="54" spans="1:34" ht="171" customHeight="1">
      <c r="AH54" s="269"/>
    </row>
    <row r="55" spans="1:34" s="321" customFormat="1" ht="159" customHeight="1">
      <c r="A55" s="335"/>
      <c r="B55" s="336"/>
      <c r="C55" s="336"/>
      <c r="D55" s="337"/>
      <c r="E55" s="338"/>
      <c r="F55" s="337"/>
      <c r="G55" s="339"/>
      <c r="H55" s="340"/>
      <c r="I55" s="341"/>
      <c r="J55" s="340"/>
      <c r="K55" s="341"/>
      <c r="L55" s="342"/>
      <c r="M55" s="343"/>
      <c r="N55" s="344"/>
      <c r="O55" s="345"/>
      <c r="P55" s="340"/>
      <c r="Q55" s="340"/>
      <c r="R55" s="346"/>
      <c r="S55" s="340"/>
      <c r="T55" s="340"/>
      <c r="U55" s="340"/>
      <c r="V55" s="341"/>
      <c r="W55" s="340"/>
      <c r="X55" s="340"/>
      <c r="Y55" s="341"/>
      <c r="Z55" s="342"/>
      <c r="AA55" s="347"/>
      <c r="AB55" s="344"/>
      <c r="AC55" s="348"/>
      <c r="AD55" s="348"/>
      <c r="AE55" s="408"/>
      <c r="AF55" s="348"/>
      <c r="AG55" s="438"/>
    </row>
    <row r="56" spans="1:34">
      <c r="AH56" s="269"/>
    </row>
    <row r="57" spans="1:34" ht="165.75" customHeight="1"/>
    <row r="58" spans="1:34" ht="173.25" customHeight="1"/>
    <row r="59" spans="1:34" ht="124.5" customHeight="1"/>
    <row r="60" spans="1:34"/>
    <row r="61" spans="1:34"/>
    <row r="62" spans="1:34" ht="140.25" customHeight="1"/>
    <row r="63" spans="1:34" ht="136.5" customHeight="1"/>
    <row r="64" spans="1:34" ht="204" customHeight="1"/>
    <row r="65" spans="1:34" ht="204" customHeight="1"/>
    <row r="66" spans="1:34" ht="377.25" customHeight="1"/>
    <row r="67" spans="1:34" ht="108" customHeight="1"/>
    <row r="68" spans="1:34" ht="195" customHeight="1"/>
    <row r="69" spans="1:34" ht="154.5" customHeight="1"/>
    <row r="70" spans="1:34" ht="156" customHeight="1"/>
    <row r="71" spans="1:34" s="340" customFormat="1" ht="174.75" customHeight="1">
      <c r="A71" s="335"/>
      <c r="B71" s="336"/>
      <c r="C71" s="336"/>
      <c r="D71" s="337"/>
      <c r="E71" s="338"/>
      <c r="F71" s="337"/>
      <c r="G71" s="339"/>
      <c r="I71" s="341"/>
      <c r="K71" s="341"/>
      <c r="L71" s="342"/>
      <c r="M71" s="343"/>
      <c r="N71" s="344"/>
      <c r="O71" s="345"/>
      <c r="R71" s="346"/>
      <c r="V71" s="341"/>
      <c r="Y71" s="341"/>
      <c r="Z71" s="342"/>
      <c r="AA71" s="347"/>
      <c r="AB71" s="344"/>
      <c r="AC71" s="348"/>
      <c r="AD71" s="348"/>
      <c r="AE71" s="408"/>
      <c r="AF71" s="348"/>
      <c r="AG71" s="439"/>
      <c r="AH71" s="349"/>
    </row>
    <row r="72" spans="1:34" s="340" customFormat="1" ht="132.75" customHeight="1">
      <c r="A72" s="335"/>
      <c r="B72" s="336"/>
      <c r="C72" s="336"/>
      <c r="D72" s="337"/>
      <c r="E72" s="338"/>
      <c r="F72" s="337"/>
      <c r="G72" s="339"/>
      <c r="I72" s="341"/>
      <c r="K72" s="341"/>
      <c r="L72" s="342"/>
      <c r="M72" s="343"/>
      <c r="N72" s="344"/>
      <c r="O72" s="345"/>
      <c r="R72" s="346"/>
      <c r="V72" s="341"/>
      <c r="Y72" s="341"/>
      <c r="Z72" s="342"/>
      <c r="AA72" s="347"/>
      <c r="AB72" s="344"/>
      <c r="AC72" s="348"/>
      <c r="AD72" s="348"/>
      <c r="AE72" s="408"/>
      <c r="AF72" s="348"/>
      <c r="AG72" s="439"/>
      <c r="AH72" s="349"/>
    </row>
    <row r="73" spans="1:34"/>
    <row r="74" spans="1:34" ht="255.75" customHeight="1"/>
    <row r="75" spans="1:34"/>
    <row r="76" spans="1:34" ht="268.5" customHeight="1"/>
    <row r="77" spans="1:34" ht="259.5" customHeight="1"/>
    <row r="78" spans="1:34" ht="261.75" customHeight="1"/>
    <row r="79" spans="1:34" ht="218.25" customHeight="1"/>
    <row r="80" spans="1:34" ht="206.25" customHeight="1"/>
    <row r="81" ht="239.25" customHeight="1"/>
    <row r="82" ht="141.75" customHeight="1"/>
    <row r="83" ht="171.75" customHeight="1"/>
    <row r="84" ht="187.5" customHeight="1"/>
    <row r="85" ht="210.75" customHeight="1"/>
    <row r="86" ht="210" customHeight="1"/>
    <row r="87" ht="199.5" customHeight="1"/>
    <row r="88" ht="183" customHeight="1"/>
    <row r="89" ht="142.5" customHeight="1"/>
    <row r="90" ht="197.25" customHeight="1"/>
    <row r="91" ht="128.25" customHeight="1"/>
    <row r="92" ht="177.75" customHeight="1"/>
    <row r="93" ht="128.25" customHeight="1"/>
    <row r="94" ht="255.75" customHeight="1"/>
    <row r="95" ht="219.75" customHeight="1"/>
    <row r="96" ht="149.25" customHeight="1"/>
    <row r="97" ht="158.25" customHeight="1"/>
    <row r="98" ht="119.25" customHeight="1"/>
    <row r="99" ht="222" customHeight="1"/>
    <row r="100" ht="278.25" customHeight="1"/>
    <row r="101" ht="157.5" customHeight="1"/>
    <row r="102" ht="164.25" customHeight="1"/>
    <row r="103" ht="149.25" customHeight="1"/>
    <row r="104" ht="149.25" customHeight="1"/>
    <row r="105" ht="164.25" customHeight="1"/>
    <row r="106" ht="258.75" customHeight="1"/>
    <row r="107" ht="201" customHeight="1"/>
    <row r="108" ht="194.25" customHeight="1"/>
    <row r="109" ht="257.25" customHeight="1"/>
    <row r="110" ht="205.5" customHeight="1"/>
    <row r="111" ht="192.75" customHeight="1"/>
    <row r="112" ht="256.5" customHeight="1"/>
    <row r="113" ht="201" customHeight="1"/>
    <row r="114" ht="220.5" customHeight="1"/>
    <row r="115" ht="198" customHeight="1"/>
    <row r="116"/>
    <row r="117"/>
    <row r="118"/>
    <row r="119" ht="243" customHeight="1"/>
    <row r="120" ht="135" customHeight="1"/>
    <row r="121" ht="207" customHeight="1"/>
    <row r="122"/>
    <row r="123"/>
    <row r="124"/>
    <row r="125"/>
    <row r="126" ht="120.75" customHeight="1"/>
    <row r="127"/>
    <row r="128"/>
    <row r="129" spans="1:34" ht="186.75" customHeight="1"/>
    <row r="130" spans="1:34" ht="129" customHeight="1"/>
    <row r="131" spans="1:34" ht="215.25" customHeight="1"/>
    <row r="132" spans="1:34"/>
    <row r="133" spans="1:34"/>
    <row r="134" spans="1:34" ht="162" customHeight="1"/>
    <row r="135" spans="1:34" ht="198" customHeight="1"/>
    <row r="136" spans="1:34" s="332" customFormat="1" ht="135" customHeight="1">
      <c r="A136" s="335"/>
      <c r="B136" s="336"/>
      <c r="C136" s="336"/>
      <c r="D136" s="337"/>
      <c r="E136" s="338"/>
      <c r="F136" s="337"/>
      <c r="G136" s="339"/>
      <c r="H136" s="340"/>
      <c r="I136" s="341"/>
      <c r="J136" s="340"/>
      <c r="K136" s="341"/>
      <c r="L136" s="342"/>
      <c r="M136" s="343"/>
      <c r="N136" s="344"/>
      <c r="O136" s="345"/>
      <c r="P136" s="340"/>
      <c r="Q136" s="340"/>
      <c r="R136" s="346"/>
      <c r="S136" s="340"/>
      <c r="T136" s="340"/>
      <c r="U136" s="340"/>
      <c r="V136" s="341"/>
      <c r="W136" s="340"/>
      <c r="X136" s="340"/>
      <c r="Y136" s="341"/>
      <c r="Z136" s="342"/>
      <c r="AA136" s="347"/>
      <c r="AB136" s="344"/>
      <c r="AC136" s="348"/>
      <c r="AD136" s="348"/>
      <c r="AE136" s="408"/>
      <c r="AF136" s="348"/>
      <c r="AG136" s="440"/>
      <c r="AH136" s="333"/>
    </row>
    <row r="137" spans="1:34" ht="156" customHeight="1"/>
    <row r="138" spans="1:34" ht="171" customHeight="1"/>
    <row r="139" spans="1:34"/>
    <row r="140" spans="1:34" ht="153.75" customHeight="1"/>
    <row r="141" spans="1:34" ht="183.75" customHeight="1"/>
    <row r="142" spans="1:34" ht="267.75" customHeight="1"/>
    <row r="143" spans="1:34" ht="261.75" customHeight="1"/>
    <row r="144" spans="1:34" ht="258" customHeight="1"/>
    <row r="145" ht="273" customHeight="1"/>
    <row r="146" ht="186" customHeight="1"/>
    <row r="147" ht="131.25" customHeight="1"/>
    <row r="148"/>
    <row r="149" ht="186.75" customHeight="1"/>
    <row r="150" ht="200.25" customHeight="1"/>
    <row r="151" ht="287.25" customHeight="1"/>
    <row r="152" ht="181.5" customHeight="1"/>
    <row r="153" ht="128.25" customHeight="1"/>
    <row r="154" ht="175.5" customHeight="1"/>
    <row r="155" ht="190.5" customHeight="1"/>
    <row r="156" ht="190.5" customHeight="1"/>
    <row r="157" ht="202.5" customHeight="1"/>
    <row r="158" ht="149.25" customHeight="1"/>
    <row r="159"/>
    <row r="160"/>
    <row r="161"/>
    <row r="162" ht="127.5" customHeight="1"/>
    <row r="163" ht="225.75" customHeight="1"/>
    <row r="164" ht="219.75" customHeight="1"/>
    <row r="165"/>
    <row r="166"/>
    <row r="167"/>
    <row r="168"/>
    <row r="169"/>
    <row r="170" ht="130.5" customHeight="1"/>
    <row r="171"/>
    <row r="172"/>
    <row r="173"/>
    <row r="174"/>
    <row r="175" ht="175.5" customHeight="1"/>
    <row r="176"/>
    <row r="177"/>
    <row r="178"/>
    <row r="179" ht="145.5" customHeight="1"/>
    <row r="180" ht="159.75" customHeight="1"/>
    <row r="181"/>
    <row r="182"/>
    <row r="183"/>
    <row r="184"/>
    <row r="185"/>
    <row r="186"/>
    <row r="187"/>
    <row r="188"/>
    <row r="189"/>
    <row r="190" ht="128.25" customHeight="1"/>
    <row r="191"/>
    <row r="192"/>
    <row r="193"/>
    <row r="194"/>
    <row r="195"/>
    <row r="196"/>
    <row r="197"/>
    <row r="198" ht="262.5" customHeight="1"/>
    <row r="199" ht="193.5" customHeight="1"/>
    <row r="200"/>
    <row r="201"/>
    <row r="202"/>
    <row r="203"/>
    <row r="204" ht="169.5" customHeight="1"/>
    <row r="205" ht="195" customHeight="1"/>
    <row r="206" ht="159.75" customHeight="1"/>
    <row r="207"/>
    <row r="208"/>
    <row r="209" ht="160.5" customHeight="1"/>
    <row r="210"/>
    <row r="211"/>
    <row r="212"/>
    <row r="213"/>
    <row r="214"/>
    <row r="215"/>
    <row r="216"/>
    <row r="217" ht="293.25" customHeight="1"/>
    <row r="218" ht="183.75" customHeight="1"/>
    <row r="219" ht="126.75" customHeight="1"/>
    <row r="220" ht="132.75" customHeight="1"/>
    <row r="221" ht="166.5" customHeight="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spans="18:32">
      <c r="R1048257" s="301"/>
      <c r="AC1048257" s="350"/>
      <c r="AD1048257" s="350"/>
      <c r="AE1048257" s="350"/>
      <c r="AF1048257" s="350"/>
    </row>
    <row r="1048258" spans="18:32"/>
    <row r="1048259" spans="18:32"/>
    <row r="1048260" spans="18:32"/>
    <row r="1048261" spans="18:32"/>
    <row r="1048262" spans="18:32"/>
    <row r="1048263" spans="18:32"/>
    <row r="1048264" spans="18:32"/>
    <row r="1048265" spans="18:32"/>
    <row r="1048266" spans="18:32"/>
    <row r="1048267" spans="18:32"/>
    <row r="1048268" spans="18:32"/>
    <row r="1048269" spans="18:32"/>
    <row r="1048270" spans="18:32"/>
    <row r="1048271" spans="18:32"/>
    <row r="1048272" spans="18:3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mergeCells count="5">
    <mergeCell ref="AC7:AF7"/>
    <mergeCell ref="AG7:AH7"/>
    <mergeCell ref="A1:AH1"/>
    <mergeCell ref="A2:C5"/>
    <mergeCell ref="D2:AG5"/>
  </mergeCells>
  <phoneticPr fontId="15" type="noConversion"/>
  <conditionalFormatting sqref="D33">
    <cfRule type="cellIs" dxfId="699" priority="49" operator="equal">
      <formula>""</formula>
    </cfRule>
  </conditionalFormatting>
  <conditionalFormatting sqref="L10:L11">
    <cfRule type="cellIs" dxfId="698" priority="600" stopIfTrue="1" operator="equal">
      <formula>6</formula>
    </cfRule>
    <cfRule type="cellIs" dxfId="697" priority="604" stopIfTrue="1" operator="equal">
      <formula>1</formula>
    </cfRule>
    <cfRule type="cellIs" dxfId="696" priority="603" stopIfTrue="1" operator="equal">
      <formula>2</formula>
    </cfRule>
    <cfRule type="cellIs" dxfId="695" priority="599" stopIfTrue="1" operator="equal">
      <formula>9</formula>
    </cfRule>
    <cfRule type="cellIs" dxfId="694" priority="602" stopIfTrue="1" operator="equal">
      <formula>3</formula>
    </cfRule>
    <cfRule type="cellIs" dxfId="693" priority="601" stopIfTrue="1" operator="equal">
      <formula>4</formula>
    </cfRule>
  </conditionalFormatting>
  <conditionalFormatting sqref="L13 L24">
    <cfRule type="cellIs" dxfId="692" priority="5180" stopIfTrue="1" operator="equal">
      <formula>1</formula>
    </cfRule>
    <cfRule type="cellIs" dxfId="691" priority="5179" stopIfTrue="1" operator="equal">
      <formula>2</formula>
    </cfRule>
    <cfRule type="cellIs" dxfId="690" priority="5178" stopIfTrue="1" operator="equal">
      <formula>3</formula>
    </cfRule>
    <cfRule type="cellIs" dxfId="689" priority="5177" stopIfTrue="1" operator="equal">
      <formula>4</formula>
    </cfRule>
    <cfRule type="cellIs" dxfId="688" priority="5176" stopIfTrue="1" operator="equal">
      <formula>6</formula>
    </cfRule>
    <cfRule type="cellIs" dxfId="687" priority="5175" stopIfTrue="1" operator="equal">
      <formula>9</formula>
    </cfRule>
  </conditionalFormatting>
  <conditionalFormatting sqref="L22">
    <cfRule type="cellIs" dxfId="686" priority="86" stopIfTrue="1" operator="equal">
      <formula>4</formula>
    </cfRule>
    <cfRule type="cellIs" dxfId="685" priority="89" stopIfTrue="1" operator="equal">
      <formula>1</formula>
    </cfRule>
    <cfRule type="cellIs" dxfId="684" priority="88" stopIfTrue="1" operator="equal">
      <formula>2</formula>
    </cfRule>
    <cfRule type="cellIs" dxfId="683" priority="87" stopIfTrue="1" operator="equal">
      <formula>3</formula>
    </cfRule>
    <cfRule type="cellIs" dxfId="682" priority="85" stopIfTrue="1" operator="equal">
      <formula>6</formula>
    </cfRule>
    <cfRule type="cellIs" dxfId="681" priority="84" stopIfTrue="1" operator="equal">
      <formula>9</formula>
    </cfRule>
  </conditionalFormatting>
  <conditionalFormatting sqref="L26">
    <cfRule type="cellIs" dxfId="680" priority="5166" stopIfTrue="1" operator="equal">
      <formula>1</formula>
    </cfRule>
    <cfRule type="cellIs" dxfId="679" priority="5165" stopIfTrue="1" operator="equal">
      <formula>2</formula>
    </cfRule>
    <cfRule type="cellIs" dxfId="678" priority="5164" stopIfTrue="1" operator="equal">
      <formula>3</formula>
    </cfRule>
    <cfRule type="cellIs" dxfId="677" priority="5163" stopIfTrue="1" operator="equal">
      <formula>4</formula>
    </cfRule>
    <cfRule type="cellIs" dxfId="676" priority="5162" stopIfTrue="1" operator="equal">
      <formula>6</formula>
    </cfRule>
    <cfRule type="cellIs" dxfId="675" priority="5161" stopIfTrue="1" operator="equal">
      <formula>9</formula>
    </cfRule>
  </conditionalFormatting>
  <conditionalFormatting sqref="L34:L35">
    <cfRule type="cellIs" dxfId="674" priority="404" stopIfTrue="1" operator="equal">
      <formula>1</formula>
    </cfRule>
    <cfRule type="cellIs" dxfId="673" priority="403" stopIfTrue="1" operator="equal">
      <formula>2</formula>
    </cfRule>
    <cfRule type="cellIs" dxfId="672" priority="400" stopIfTrue="1" operator="equal">
      <formula>6</formula>
    </cfRule>
    <cfRule type="cellIs" dxfId="671" priority="399" stopIfTrue="1" operator="equal">
      <formula>9</formula>
    </cfRule>
    <cfRule type="cellIs" dxfId="670" priority="401" stopIfTrue="1" operator="equal">
      <formula>4</formula>
    </cfRule>
    <cfRule type="cellIs" dxfId="669" priority="402" stopIfTrue="1" operator="equal">
      <formula>3</formula>
    </cfRule>
  </conditionalFormatting>
  <conditionalFormatting sqref="M9">
    <cfRule type="containsText" dxfId="668" priority="2308" stopIfTrue="1" operator="containsText" text="Bajo">
      <formula>NOT(ISERROR(SEARCH("Bajo",M9)))</formula>
    </cfRule>
    <cfRule type="containsText" dxfId="667" priority="2307" stopIfTrue="1" operator="containsText" text="Moderado">
      <formula>NOT(ISERROR(SEARCH("Moderado",M9)))</formula>
    </cfRule>
    <cfRule type="containsText" dxfId="666" priority="2306" stopIfTrue="1" operator="containsText" text="Extremo">
      <formula>NOT(ISERROR(SEARCH("Extremo",M9)))</formula>
    </cfRule>
    <cfRule type="containsText" dxfId="665" priority="2305" stopIfTrue="1" operator="containsText" text="Alto">
      <formula>NOT(ISERROR(SEARCH("Alto",M9)))</formula>
    </cfRule>
  </conditionalFormatting>
  <conditionalFormatting sqref="M9:M22">
    <cfRule type="cellIs" dxfId="664" priority="79" operator="equal">
      <formula>"Moderado"</formula>
    </cfRule>
  </conditionalFormatting>
  <conditionalFormatting sqref="M12:M22">
    <cfRule type="containsText" dxfId="663" priority="83" stopIfTrue="1" operator="containsText" text="Bajo">
      <formula>NOT(ISERROR(SEARCH("Bajo",M12)))</formula>
    </cfRule>
    <cfRule type="containsText" dxfId="662" priority="82" stopIfTrue="1" operator="containsText" text="Moderado">
      <formula>NOT(ISERROR(SEARCH("Moderado",M12)))</formula>
    </cfRule>
    <cfRule type="containsText" dxfId="661" priority="81" stopIfTrue="1" operator="containsText" text="Extremo">
      <formula>NOT(ISERROR(SEARCH("Extremo",M12)))</formula>
    </cfRule>
    <cfRule type="containsText" dxfId="660" priority="80" stopIfTrue="1" operator="containsText" text="Alto">
      <formula>NOT(ISERROR(SEARCH("Alto",M12)))</formula>
    </cfRule>
  </conditionalFormatting>
  <conditionalFormatting sqref="M24">
    <cfRule type="containsText" dxfId="659" priority="2152" stopIfTrue="1" operator="containsText" text="Alto">
      <formula>NOT(ISERROR(SEARCH("Alto",M24)))</formula>
    </cfRule>
    <cfRule type="containsText" dxfId="658" priority="2153" stopIfTrue="1" operator="containsText" text="Extremo">
      <formula>NOT(ISERROR(SEARCH("Extremo",M24)))</formula>
    </cfRule>
    <cfRule type="containsText" dxfId="657" priority="2155" stopIfTrue="1" operator="containsText" text="Bajo">
      <formula>NOT(ISERROR(SEARCH("Bajo",M24)))</formula>
    </cfRule>
    <cfRule type="cellIs" dxfId="656" priority="2151" operator="equal">
      <formula>"Moderado"</formula>
    </cfRule>
    <cfRule type="containsText" dxfId="655" priority="2154" stopIfTrue="1" operator="containsText" text="Moderado">
      <formula>NOT(ISERROR(SEARCH("Moderado",M24)))</formula>
    </cfRule>
  </conditionalFormatting>
  <conditionalFormatting sqref="M26">
    <cfRule type="containsText" dxfId="654" priority="2143" stopIfTrue="1" operator="containsText" text="Alto">
      <formula>NOT(ISERROR(SEARCH("Alto",M26)))</formula>
    </cfRule>
    <cfRule type="containsText" dxfId="653" priority="2144" stopIfTrue="1" operator="containsText" text="Extremo">
      <formula>NOT(ISERROR(SEARCH("Extremo",M26)))</formula>
    </cfRule>
    <cfRule type="cellIs" dxfId="652" priority="2142" operator="equal">
      <formula>"Moderado"</formula>
    </cfRule>
    <cfRule type="containsText" dxfId="651" priority="2145" stopIfTrue="1" operator="containsText" text="Moderado">
      <formula>NOT(ISERROR(SEARCH("Moderado",M26)))</formula>
    </cfRule>
    <cfRule type="containsText" dxfId="650" priority="2146" stopIfTrue="1" operator="containsText" text="Bajo">
      <formula>NOT(ISERROR(SEARCH("Bajo",M26)))</formula>
    </cfRule>
  </conditionalFormatting>
  <conditionalFormatting sqref="M28">
    <cfRule type="containsText" dxfId="649" priority="4512" stopIfTrue="1" operator="containsText" text="Bajo">
      <formula>NOT(ISERROR(SEARCH("Bajo",M28)))</formula>
    </cfRule>
    <cfRule type="containsText" dxfId="648" priority="4511" stopIfTrue="1" operator="containsText" text="Moderado">
      <formula>NOT(ISERROR(SEARCH("Moderado",M28)))</formula>
    </cfRule>
    <cfRule type="containsText" dxfId="647" priority="4510" stopIfTrue="1" operator="containsText" text="Extremo">
      <formula>NOT(ISERROR(SEARCH("Extremo",M28)))</formula>
    </cfRule>
    <cfRule type="containsText" dxfId="646" priority="4509" stopIfTrue="1" operator="containsText" text="Alto">
      <formula>NOT(ISERROR(SEARCH("Alto",M28)))</formula>
    </cfRule>
    <cfRule type="cellIs" dxfId="645" priority="3268" operator="equal">
      <formula>"Moderado"</formula>
    </cfRule>
  </conditionalFormatting>
  <conditionalFormatting sqref="M30">
    <cfRule type="cellIs" dxfId="644" priority="2079" operator="equal">
      <formula>"Moderado"</formula>
    </cfRule>
    <cfRule type="containsText" dxfId="643" priority="2080" stopIfTrue="1" operator="containsText" text="Alto">
      <formula>NOT(ISERROR(SEARCH("Alto",M30)))</formula>
    </cfRule>
    <cfRule type="containsText" dxfId="642" priority="2082" stopIfTrue="1" operator="containsText" text="Moderado">
      <formula>NOT(ISERROR(SEARCH("Moderado",M30)))</formula>
    </cfRule>
    <cfRule type="containsText" dxfId="641" priority="2083" stopIfTrue="1" operator="containsText" text="Bajo">
      <formula>NOT(ISERROR(SEARCH("Bajo",M30)))</formula>
    </cfRule>
    <cfRule type="containsText" dxfId="640" priority="2081" stopIfTrue="1" operator="containsText" text="Extremo">
      <formula>NOT(ISERROR(SEARCH("Extremo",M30)))</formula>
    </cfRule>
  </conditionalFormatting>
  <conditionalFormatting sqref="M32:M33">
    <cfRule type="containsText" dxfId="639" priority="43" stopIfTrue="1" operator="containsText" text="Moderado">
      <formula>NOT(ISERROR(SEARCH("Moderado",M32)))</formula>
    </cfRule>
    <cfRule type="containsText" dxfId="638" priority="44" stopIfTrue="1" operator="containsText" text="Bajo">
      <formula>NOT(ISERROR(SEARCH("Bajo",M32)))</formula>
    </cfRule>
    <cfRule type="containsText" dxfId="637" priority="42" stopIfTrue="1" operator="containsText" text="Extremo">
      <formula>NOT(ISERROR(SEARCH("Extremo",M32)))</formula>
    </cfRule>
    <cfRule type="containsText" dxfId="636" priority="41" stopIfTrue="1" operator="containsText" text="Alto">
      <formula>NOT(ISERROR(SEARCH("Alto",M32)))</formula>
    </cfRule>
  </conditionalFormatting>
  <conditionalFormatting sqref="M32:M46">
    <cfRule type="cellIs" dxfId="635" priority="40" operator="equal">
      <formula>"Moderado"</formula>
    </cfRule>
  </conditionalFormatting>
  <conditionalFormatting sqref="M36">
    <cfRule type="containsText" dxfId="634" priority="2490" stopIfTrue="1" operator="containsText" text="Bajo">
      <formula>NOT(ISERROR(SEARCH("Bajo",M36)))</formula>
    </cfRule>
    <cfRule type="containsText" dxfId="633" priority="2489" stopIfTrue="1" operator="containsText" text="Moderado">
      <formula>NOT(ISERROR(SEARCH("Moderado",M36)))</formula>
    </cfRule>
    <cfRule type="containsText" dxfId="632" priority="2488" stopIfTrue="1" operator="containsText" text="Extremo">
      <formula>NOT(ISERROR(SEARCH("Extremo",M36)))</formula>
    </cfRule>
    <cfRule type="containsText" dxfId="631" priority="2487" stopIfTrue="1" operator="containsText" text="Alto">
      <formula>NOT(ISERROR(SEARCH("Alto",M36)))</formula>
    </cfRule>
  </conditionalFormatting>
  <conditionalFormatting sqref="M40:M46">
    <cfRule type="containsText" dxfId="630" priority="139" stopIfTrue="1" operator="containsText" text="Extremo">
      <formula>NOT(ISERROR(SEARCH("Extremo",M40)))</formula>
    </cfRule>
    <cfRule type="containsText" dxfId="629" priority="138" stopIfTrue="1" operator="containsText" text="Alto">
      <formula>NOT(ISERROR(SEARCH("Alto",M40)))</formula>
    </cfRule>
    <cfRule type="containsText" dxfId="628" priority="140" stopIfTrue="1" operator="containsText" text="Moderado">
      <formula>NOT(ISERROR(SEARCH("Moderado",M40)))</formula>
    </cfRule>
    <cfRule type="containsText" dxfId="627" priority="141" stopIfTrue="1" operator="containsText" text="Bajo">
      <formula>NOT(ISERROR(SEARCH("Bajo",M40)))</formula>
    </cfRule>
  </conditionalFormatting>
  <conditionalFormatting sqref="M37:N39 AA37:AB39 O31">
    <cfRule type="containsText" dxfId="626" priority="5133" stopIfTrue="1" operator="containsText" text="Alto">
      <formula>NOT(ISERROR(SEARCH("Alto",M31)))</formula>
    </cfRule>
  </conditionalFormatting>
  <conditionalFormatting sqref="N15:N22">
    <cfRule type="containsText" dxfId="625" priority="9" stopIfTrue="1" operator="containsText" text="Moderado">
      <formula>NOT(ISERROR(SEARCH("Moderado",N15)))</formula>
    </cfRule>
    <cfRule type="containsText" dxfId="624" priority="8" stopIfTrue="1" operator="containsText" text="Extremo">
      <formula>NOT(ISERROR(SEARCH("Extremo",N15)))</formula>
    </cfRule>
    <cfRule type="containsText" dxfId="623" priority="7" stopIfTrue="1" operator="containsText" text="Alto">
      <formula>NOT(ISERROR(SEARCH("Alto",N15)))</formula>
    </cfRule>
    <cfRule type="containsText" dxfId="622" priority="10" stopIfTrue="1" operator="containsText" text="Bajo">
      <formula>NOT(ISERROR(SEARCH("Bajo",N15)))</formula>
    </cfRule>
  </conditionalFormatting>
  <conditionalFormatting sqref="N33">
    <cfRule type="containsText" dxfId="621" priority="36" stopIfTrue="1" operator="containsText" text="Alto">
      <formula>NOT(ISERROR(SEARCH("Alto",N33)))</formula>
    </cfRule>
    <cfRule type="containsText" dxfId="620" priority="39" stopIfTrue="1" operator="containsText" text="Bajo">
      <formula>NOT(ISERROR(SEARCH("Bajo",N33)))</formula>
    </cfRule>
    <cfRule type="containsText" dxfId="619" priority="38" stopIfTrue="1" operator="containsText" text="Moderado">
      <formula>NOT(ISERROR(SEARCH("Moderado",N33)))</formula>
    </cfRule>
    <cfRule type="containsText" dxfId="618" priority="37" stopIfTrue="1" operator="containsText" text="Extremo">
      <formula>NOT(ISERROR(SEARCH("Extremo",N33)))</formula>
    </cfRule>
  </conditionalFormatting>
  <conditionalFormatting sqref="N9:O9">
    <cfRule type="containsText" dxfId="617" priority="2300" stopIfTrue="1" operator="containsText" text="Alto">
      <formula>NOT(ISERROR(SEARCH("Alto",N9)))</formula>
    </cfRule>
    <cfRule type="containsText" dxfId="616" priority="2303" stopIfTrue="1" operator="containsText" text="Bajo">
      <formula>NOT(ISERROR(SEARCH("Bajo",N9)))</formula>
    </cfRule>
    <cfRule type="containsText" dxfId="615" priority="2302" stopIfTrue="1" operator="containsText" text="Moderado">
      <formula>NOT(ISERROR(SEARCH("Moderado",N9)))</formula>
    </cfRule>
    <cfRule type="containsText" dxfId="614" priority="2301" stopIfTrue="1" operator="containsText" text="Extremo">
      <formula>NOT(ISERROR(SEARCH("Extremo",N9)))</formula>
    </cfRule>
  </conditionalFormatting>
  <conditionalFormatting sqref="N12:O12">
    <cfRule type="containsText" dxfId="613" priority="2274" stopIfTrue="1" operator="containsText" text="Extremo">
      <formula>NOT(ISERROR(SEARCH("Extremo",N12)))</formula>
    </cfRule>
    <cfRule type="containsText" dxfId="612" priority="2273" stopIfTrue="1" operator="containsText" text="Alto">
      <formula>NOT(ISERROR(SEARCH("Alto",N12)))</formula>
    </cfRule>
    <cfRule type="containsText" dxfId="611" priority="2276" stopIfTrue="1" operator="containsText" text="Bajo">
      <formula>NOT(ISERROR(SEARCH("Bajo",N12)))</formula>
    </cfRule>
    <cfRule type="containsText" dxfId="610" priority="2275" stopIfTrue="1" operator="containsText" text="Moderado">
      <formula>NOT(ISERROR(SEARCH("Moderado",N12)))</formula>
    </cfRule>
  </conditionalFormatting>
  <conditionalFormatting sqref="N14:O14">
    <cfRule type="containsText" dxfId="609" priority="2246" stopIfTrue="1" operator="containsText" text="Alto">
      <formula>NOT(ISERROR(SEARCH("Alto",N14)))</formula>
    </cfRule>
    <cfRule type="containsText" dxfId="608" priority="2249" stopIfTrue="1" operator="containsText" text="Bajo">
      <formula>NOT(ISERROR(SEARCH("Bajo",N14)))</formula>
    </cfRule>
    <cfRule type="containsText" dxfId="607" priority="2248" stopIfTrue="1" operator="containsText" text="Moderado">
      <formula>NOT(ISERROR(SEARCH("Moderado",N14)))</formula>
    </cfRule>
    <cfRule type="containsText" dxfId="606" priority="2247" stopIfTrue="1" operator="containsText" text="Extremo">
      <formula>NOT(ISERROR(SEARCH("Extremo",N14)))</formula>
    </cfRule>
  </conditionalFormatting>
  <conditionalFormatting sqref="N24:O24">
    <cfRule type="containsText" dxfId="605" priority="2149" stopIfTrue="1" operator="containsText" text="Moderado">
      <formula>NOT(ISERROR(SEARCH("Moderado",N24)))</formula>
    </cfRule>
    <cfRule type="containsText" dxfId="604" priority="2150" stopIfTrue="1" operator="containsText" text="Bajo">
      <formula>NOT(ISERROR(SEARCH("Bajo",N24)))</formula>
    </cfRule>
    <cfRule type="containsText" dxfId="603" priority="2147" stopIfTrue="1" operator="containsText" text="Alto">
      <formula>NOT(ISERROR(SEARCH("Alto",N24)))</formula>
    </cfRule>
    <cfRule type="containsText" dxfId="602" priority="2148" stopIfTrue="1" operator="containsText" text="Extremo">
      <formula>NOT(ISERROR(SEARCH("Extremo",N24)))</formula>
    </cfRule>
  </conditionalFormatting>
  <conditionalFormatting sqref="N26:O26 O27">
    <cfRule type="containsText" dxfId="601" priority="2141" stopIfTrue="1" operator="containsText" text="Bajo">
      <formula>NOT(ISERROR(SEARCH("Bajo",N26)))</formula>
    </cfRule>
    <cfRule type="containsText" dxfId="600" priority="2140" stopIfTrue="1" operator="containsText" text="Moderado">
      <formula>NOT(ISERROR(SEARCH("Moderado",N26)))</formula>
    </cfRule>
    <cfRule type="containsText" dxfId="599" priority="2139" stopIfTrue="1" operator="containsText" text="Extremo">
      <formula>NOT(ISERROR(SEARCH("Extremo",N26)))</formula>
    </cfRule>
    <cfRule type="containsText" dxfId="598" priority="2138" stopIfTrue="1" operator="containsText" text="Alto">
      <formula>NOT(ISERROR(SEARCH("Alto",N26)))</formula>
    </cfRule>
  </conditionalFormatting>
  <conditionalFormatting sqref="N30:O30">
    <cfRule type="containsText" dxfId="597" priority="2075" stopIfTrue="1" operator="containsText" text="Alto">
      <formula>NOT(ISERROR(SEARCH("Alto",N30)))</formula>
    </cfRule>
    <cfRule type="containsText" dxfId="596" priority="2078" stopIfTrue="1" operator="containsText" text="Bajo">
      <formula>NOT(ISERROR(SEARCH("Bajo",N30)))</formula>
    </cfRule>
    <cfRule type="containsText" dxfId="595" priority="2077" stopIfTrue="1" operator="containsText" text="Moderado">
      <formula>NOT(ISERROR(SEARCH("Moderado",N30)))</formula>
    </cfRule>
    <cfRule type="containsText" dxfId="594" priority="2076" stopIfTrue="1" operator="containsText" text="Extremo">
      <formula>NOT(ISERROR(SEARCH("Extremo",N30)))</formula>
    </cfRule>
  </conditionalFormatting>
  <conditionalFormatting sqref="N32:O32">
    <cfRule type="containsText" dxfId="593" priority="2058" stopIfTrue="1" operator="containsText" text="Extremo">
      <formula>NOT(ISERROR(SEARCH("Extremo",N32)))</formula>
    </cfRule>
    <cfRule type="containsText" dxfId="592" priority="2059" stopIfTrue="1" operator="containsText" text="Moderado">
      <formula>NOT(ISERROR(SEARCH("Moderado",N32)))</formula>
    </cfRule>
    <cfRule type="containsText" dxfId="591" priority="2060" stopIfTrue="1" operator="containsText" text="Bajo">
      <formula>NOT(ISERROR(SEARCH("Bajo",N32)))</formula>
    </cfRule>
    <cfRule type="containsText" dxfId="590" priority="2057" stopIfTrue="1" operator="containsText" text="Alto">
      <formula>NOT(ISERROR(SEARCH("Alto",N32)))</formula>
    </cfRule>
  </conditionalFormatting>
  <conditionalFormatting sqref="N36:O36">
    <cfRule type="containsText" dxfId="589" priority="2484" stopIfTrue="1" operator="containsText" text="Moderado">
      <formula>NOT(ISERROR(SEARCH("Moderado",N36)))</formula>
    </cfRule>
    <cfRule type="containsText" dxfId="588" priority="2485" stopIfTrue="1" operator="containsText" text="Bajo">
      <formula>NOT(ISERROR(SEARCH("Bajo",N36)))</formula>
    </cfRule>
    <cfRule type="containsText" dxfId="587" priority="2482" stopIfTrue="1" operator="containsText" text="Alto">
      <formula>NOT(ISERROR(SEARCH("Alto",N36)))</formula>
    </cfRule>
    <cfRule type="containsText" dxfId="586" priority="2483" stopIfTrue="1" operator="containsText" text="Extremo">
      <formula>NOT(ISERROR(SEARCH("Extremo",N36)))</formula>
    </cfRule>
  </conditionalFormatting>
  <conditionalFormatting sqref="O11">
    <cfRule type="containsText" dxfId="585" priority="24" stopIfTrue="1" operator="containsText" text="Extremo">
      <formula>NOT(ISERROR(SEARCH("Extremo",O11)))</formula>
    </cfRule>
    <cfRule type="containsText" dxfId="584" priority="25" stopIfTrue="1" operator="containsText" text="Moderado">
      <formula>NOT(ISERROR(SEARCH("Moderado",O11)))</formula>
    </cfRule>
    <cfRule type="containsText" dxfId="583" priority="26" stopIfTrue="1" operator="containsText" text="Bajo">
      <formula>NOT(ISERROR(SEARCH("Bajo",O11)))</formula>
    </cfRule>
    <cfRule type="containsText" dxfId="582" priority="23" stopIfTrue="1" operator="containsText" text="Alto">
      <formula>NOT(ISERROR(SEARCH("Alto",O11)))</formula>
    </cfRule>
  </conditionalFormatting>
  <conditionalFormatting sqref="O16:O18">
    <cfRule type="containsText" dxfId="581" priority="2201" stopIfTrue="1" operator="containsText" text="Alto">
      <formula>NOT(ISERROR(SEARCH("Alto",O16)))</formula>
    </cfRule>
    <cfRule type="containsText" dxfId="580" priority="2203" stopIfTrue="1" operator="containsText" text="Moderado">
      <formula>NOT(ISERROR(SEARCH("Moderado",O16)))</formula>
    </cfRule>
    <cfRule type="containsText" dxfId="579" priority="2204" stopIfTrue="1" operator="containsText" text="Bajo">
      <formula>NOT(ISERROR(SEARCH("Bajo",O16)))</formula>
    </cfRule>
    <cfRule type="containsText" dxfId="578" priority="2202" stopIfTrue="1" operator="containsText" text="Extremo">
      <formula>NOT(ISERROR(SEARCH("Extremo",O16)))</formula>
    </cfRule>
  </conditionalFormatting>
  <conditionalFormatting sqref="O31 M37:N39 AA37:AB39">
    <cfRule type="containsText" dxfId="577" priority="5135" stopIfTrue="1" operator="containsText" text="Moderado">
      <formula>NOT(ISERROR(SEARCH("Moderado",M31)))</formula>
    </cfRule>
    <cfRule type="containsText" dxfId="576" priority="5134" stopIfTrue="1" operator="containsText" text="Extremo">
      <formula>NOT(ISERROR(SEARCH("Extremo",M31)))</formula>
    </cfRule>
    <cfRule type="containsText" dxfId="575" priority="5136" stopIfTrue="1" operator="containsText" text="Bajo">
      <formula>NOT(ISERROR(SEARCH("Bajo",M31)))</formula>
    </cfRule>
  </conditionalFormatting>
  <conditionalFormatting sqref="O33">
    <cfRule type="containsText" dxfId="574" priority="46" stopIfTrue="1" operator="containsText" text="Extremo">
      <formula>NOT(ISERROR(SEARCH("Extremo",O33)))</formula>
    </cfRule>
    <cfRule type="containsText" dxfId="573" priority="45" stopIfTrue="1" operator="containsText" text="Alto">
      <formula>NOT(ISERROR(SEARCH("Alto",O33)))</formula>
    </cfRule>
    <cfRule type="containsText" dxfId="572" priority="48" stopIfTrue="1" operator="containsText" text="Bajo">
      <formula>NOT(ISERROR(SEARCH("Bajo",O33)))</formula>
    </cfRule>
    <cfRule type="containsText" dxfId="571" priority="47" stopIfTrue="1" operator="containsText" text="Moderado">
      <formula>NOT(ISERROR(SEARCH("Moderado",O33)))</formula>
    </cfRule>
  </conditionalFormatting>
  <conditionalFormatting sqref="R9 AA13 AC13:AF13 AA29 R33 R1048257:R1048576 AC1048257:AF1048576">
    <cfRule type="containsText" dxfId="570" priority="5188" stopIfTrue="1" operator="containsText" text="Bajo">
      <formula>NOT(ISERROR(SEARCH("Bajo",R9)))</formula>
    </cfRule>
  </conditionalFormatting>
  <conditionalFormatting sqref="R9 AC13:AF13 R33 R1048257:R1048576 AC1048257:AF1048576 AA29 AA13">
    <cfRule type="containsText" dxfId="569" priority="5187" stopIfTrue="1" operator="containsText" text="Moderado">
      <formula>NOT(ISERROR(SEARCH("Moderado",R9)))</formula>
    </cfRule>
  </conditionalFormatting>
  <conditionalFormatting sqref="R9 AC13:AF13 R33 R1048257:R1048576 AC1048257:AF1048576">
    <cfRule type="containsText" dxfId="568" priority="5186" stopIfTrue="1" operator="containsText" text="Extremo">
      <formula>NOT(ISERROR(SEARCH("Extremo",R9)))</formula>
    </cfRule>
    <cfRule type="containsText" dxfId="567" priority="5185" stopIfTrue="1" operator="containsText" text="Alto">
      <formula>NOT(ISERROR(SEARCH("Alto",R9)))</formula>
    </cfRule>
  </conditionalFormatting>
  <conditionalFormatting sqref="R12:R22">
    <cfRule type="containsText" dxfId="566" priority="64" stopIfTrue="1" operator="containsText" text="Extremo">
      <formula>NOT(ISERROR(SEARCH("Extremo",R12)))</formula>
    </cfRule>
    <cfRule type="containsText" dxfId="565" priority="65" stopIfTrue="1" operator="containsText" text="Moderado">
      <formula>NOT(ISERROR(SEARCH("Moderado",R12)))</formula>
    </cfRule>
    <cfRule type="containsText" dxfId="564" priority="66" stopIfTrue="1" operator="containsText" text="Bajo">
      <formula>NOT(ISERROR(SEARCH("Bajo",R12)))</formula>
    </cfRule>
    <cfRule type="containsText" dxfId="563" priority="63" stopIfTrue="1" operator="containsText" text="Alto">
      <formula>NOT(ISERROR(SEARCH("Alto",R12)))</formula>
    </cfRule>
  </conditionalFormatting>
  <conditionalFormatting sqref="R24">
    <cfRule type="containsText" dxfId="562" priority="59" stopIfTrue="1" operator="containsText" text="Alto">
      <formula>NOT(ISERROR(SEARCH("Alto",R24)))</formula>
    </cfRule>
    <cfRule type="containsText" dxfId="561" priority="60" stopIfTrue="1" operator="containsText" text="Extremo">
      <formula>NOT(ISERROR(SEARCH("Extremo",R24)))</formula>
    </cfRule>
    <cfRule type="containsText" dxfId="560" priority="61" stopIfTrue="1" operator="containsText" text="Moderado">
      <formula>NOT(ISERROR(SEARCH("Moderado",R24)))</formula>
    </cfRule>
    <cfRule type="containsText" dxfId="559" priority="62" stopIfTrue="1" operator="containsText" text="Bajo">
      <formula>NOT(ISERROR(SEARCH("Bajo",R24)))</formula>
    </cfRule>
  </conditionalFormatting>
  <conditionalFormatting sqref="R26">
    <cfRule type="containsText" dxfId="558" priority="12" stopIfTrue="1" operator="containsText" text="Extremo">
      <formula>NOT(ISERROR(SEARCH("Extremo",R26)))</formula>
    </cfRule>
    <cfRule type="containsText" dxfId="557" priority="13" stopIfTrue="1" operator="containsText" text="Moderado">
      <formula>NOT(ISERROR(SEARCH("Moderado",R26)))</formula>
    </cfRule>
    <cfRule type="containsText" dxfId="556" priority="11" stopIfTrue="1" operator="containsText" text="Alto">
      <formula>NOT(ISERROR(SEARCH("Alto",R26)))</formula>
    </cfRule>
    <cfRule type="containsText" dxfId="555" priority="14" stopIfTrue="1" operator="containsText" text="Bajo">
      <formula>NOT(ISERROR(SEARCH("Bajo",R26)))</formula>
    </cfRule>
  </conditionalFormatting>
  <conditionalFormatting sqref="R37">
    <cfRule type="containsText" dxfId="554" priority="111" stopIfTrue="1" operator="containsText" text="Bajo">
      <formula>NOT(ISERROR(SEARCH("Bajo",R37)))</formula>
    </cfRule>
    <cfRule type="containsText" dxfId="553" priority="110" stopIfTrue="1" operator="containsText" text="Moderado">
      <formula>NOT(ISERROR(SEARCH("Moderado",R37)))</formula>
    </cfRule>
    <cfRule type="containsText" dxfId="552" priority="109" stopIfTrue="1" operator="containsText" text="Extremo">
      <formula>NOT(ISERROR(SEARCH("Extremo",R37)))</formula>
    </cfRule>
    <cfRule type="containsText" dxfId="551" priority="108" stopIfTrue="1" operator="containsText" text="Alto">
      <formula>NOT(ISERROR(SEARCH("Alto",R37)))</formula>
    </cfRule>
  </conditionalFormatting>
  <conditionalFormatting sqref="R39">
    <cfRule type="containsText" dxfId="550" priority="105" stopIfTrue="1" operator="containsText" text="Extremo">
      <formula>NOT(ISERROR(SEARCH("Extremo",R39)))</formula>
    </cfRule>
    <cfRule type="containsText" dxfId="549" priority="104" stopIfTrue="1" operator="containsText" text="Alto">
      <formula>NOT(ISERROR(SEARCH("Alto",R39)))</formula>
    </cfRule>
    <cfRule type="containsText" dxfId="548" priority="107" stopIfTrue="1" operator="containsText" text="Bajo">
      <formula>NOT(ISERROR(SEARCH("Bajo",R39)))</formula>
    </cfRule>
    <cfRule type="containsText" dxfId="547" priority="106" stopIfTrue="1" operator="containsText" text="Moderado">
      <formula>NOT(ISERROR(SEARCH("Moderado",R39)))</formula>
    </cfRule>
  </conditionalFormatting>
  <conditionalFormatting sqref="AA9">
    <cfRule type="containsText" dxfId="546" priority="490" stopIfTrue="1" operator="containsText" text="Moderado">
      <formula>NOT(ISERROR(SEARCH("Moderado",AA9)))</formula>
    </cfRule>
    <cfRule type="containsText" dxfId="545" priority="491" stopIfTrue="1" operator="containsText" text="Bajo">
      <formula>NOT(ISERROR(SEARCH("Bajo",AA9)))</formula>
    </cfRule>
  </conditionalFormatting>
  <conditionalFormatting sqref="AA9:AA22">
    <cfRule type="cellIs" dxfId="544" priority="50" operator="equal">
      <formula>"Moderado"</formula>
    </cfRule>
    <cfRule type="containsText" dxfId="543" priority="55" stopIfTrue="1" operator="containsText" text="Alto">
      <formula>NOT(ISERROR(SEARCH("Alto",AA9)))</formula>
    </cfRule>
    <cfRule type="containsText" dxfId="542" priority="56" stopIfTrue="1" operator="containsText" text="Extremo">
      <formula>NOT(ISERROR(SEARCH("Extremo",AA9)))</formula>
    </cfRule>
  </conditionalFormatting>
  <conditionalFormatting sqref="AA10:AA11 AC11:AF11">
    <cfRule type="containsText" dxfId="541" priority="608" stopIfTrue="1" operator="containsText" text="Bajo">
      <formula>NOT(ISERROR(SEARCH("Bajo",AA10)))</formula>
    </cfRule>
  </conditionalFormatting>
  <conditionalFormatting sqref="AA12">
    <cfRule type="containsText" dxfId="540" priority="475" stopIfTrue="1" operator="containsText" text="Moderado">
      <formula>NOT(ISERROR(SEARCH("Moderado",AA12)))</formula>
    </cfRule>
    <cfRule type="containsText" dxfId="539" priority="476" stopIfTrue="1" operator="containsText" text="Bajo">
      <formula>NOT(ISERROR(SEARCH("Bajo",AA12)))</formula>
    </cfRule>
  </conditionalFormatting>
  <conditionalFormatting sqref="AA14">
    <cfRule type="containsText" dxfId="538" priority="466" stopIfTrue="1" operator="containsText" text="Bajo">
      <formula>NOT(ISERROR(SEARCH("Bajo",AA14)))</formula>
    </cfRule>
    <cfRule type="containsText" dxfId="537" priority="465" stopIfTrue="1" operator="containsText" text="Moderado">
      <formula>NOT(ISERROR(SEARCH("Moderado",AA14)))</formula>
    </cfRule>
  </conditionalFormatting>
  <conditionalFormatting sqref="AA15">
    <cfRule type="containsText" dxfId="536" priority="5" stopIfTrue="1" operator="containsText" text="Moderado">
      <formula>NOT(ISERROR(SEARCH("Moderado",AA15)))</formula>
    </cfRule>
    <cfRule type="containsText" dxfId="535" priority="6" stopIfTrue="1" operator="containsText" text="Bajo">
      <formula>NOT(ISERROR(SEARCH("Bajo",AA15)))</formula>
    </cfRule>
  </conditionalFormatting>
  <conditionalFormatting sqref="AA16:AA22">
    <cfRule type="containsText" dxfId="534" priority="57" stopIfTrue="1" operator="containsText" text="Moderado">
      <formula>NOT(ISERROR(SEARCH("Moderado",AA16)))</formula>
    </cfRule>
    <cfRule type="containsText" dxfId="533" priority="58" stopIfTrue="1" operator="containsText" text="Bajo">
      <formula>NOT(ISERROR(SEARCH("Bajo",AA16)))</formula>
    </cfRule>
  </conditionalFormatting>
  <conditionalFormatting sqref="AA24:AA26">
    <cfRule type="cellIs" dxfId="532" priority="643" operator="equal">
      <formula>"Moderado"</formula>
    </cfRule>
    <cfRule type="containsText" dxfId="531" priority="648" stopIfTrue="1" operator="containsText" text="Alto">
      <formula>NOT(ISERROR(SEARCH("Alto",AA24)))</formula>
    </cfRule>
    <cfRule type="containsText" dxfId="530" priority="650" stopIfTrue="1" operator="containsText" text="Moderado">
      <formula>NOT(ISERROR(SEARCH("Moderado",AA24)))</formula>
    </cfRule>
    <cfRule type="containsText" dxfId="529" priority="651" stopIfTrue="1" operator="containsText" text="Bajo">
      <formula>NOT(ISERROR(SEARCH("Bajo",AA24)))</formula>
    </cfRule>
    <cfRule type="containsText" dxfId="528" priority="649" stopIfTrue="1" operator="containsText" text="Extremo">
      <formula>NOT(ISERROR(SEARCH("Extremo",AA24)))</formula>
    </cfRule>
  </conditionalFormatting>
  <conditionalFormatting sqref="AA28">
    <cfRule type="containsText" dxfId="527" priority="622" stopIfTrue="1" operator="containsText" text="Moderado">
      <formula>NOT(ISERROR(SEARCH("Moderado",AA28)))</formula>
    </cfRule>
    <cfRule type="containsText" dxfId="526" priority="623" stopIfTrue="1" operator="containsText" text="Bajo">
      <formula>NOT(ISERROR(SEARCH("Bajo",AA28)))</formula>
    </cfRule>
  </conditionalFormatting>
  <conditionalFormatting sqref="AA28:AA30">
    <cfRule type="containsText" dxfId="525" priority="620" stopIfTrue="1" operator="containsText" text="Alto">
      <formula>NOT(ISERROR(SEARCH("Alto",AA28)))</formula>
    </cfRule>
    <cfRule type="containsText" dxfId="524" priority="621" stopIfTrue="1" operator="containsText" text="Extremo">
      <formula>NOT(ISERROR(SEARCH("Extremo",AA28)))</formula>
    </cfRule>
    <cfRule type="cellIs" dxfId="523" priority="615" operator="equal">
      <formula>"Moderado"</formula>
    </cfRule>
  </conditionalFormatting>
  <conditionalFormatting sqref="AA30">
    <cfRule type="containsText" dxfId="522" priority="2377" stopIfTrue="1" operator="containsText" text="Bajo">
      <formula>NOT(ISERROR(SEARCH("Bajo",AA30)))</formula>
    </cfRule>
    <cfRule type="containsText" dxfId="521" priority="2376" stopIfTrue="1" operator="containsText" text="Moderado">
      <formula>NOT(ISERROR(SEARCH("Moderado",AA30)))</formula>
    </cfRule>
  </conditionalFormatting>
  <conditionalFormatting sqref="AA32:AA33">
    <cfRule type="containsText" dxfId="520" priority="34" stopIfTrue="1" operator="containsText" text="Moderado">
      <formula>NOT(ISERROR(SEARCH("Moderado",AA32)))</formula>
    </cfRule>
    <cfRule type="containsText" dxfId="519" priority="35" stopIfTrue="1" operator="containsText" text="Bajo">
      <formula>NOT(ISERROR(SEARCH("Bajo",AA32)))</formula>
    </cfRule>
  </conditionalFormatting>
  <conditionalFormatting sqref="AA32:AA36">
    <cfRule type="containsText" dxfId="518" priority="33" stopIfTrue="1" operator="containsText" text="Extremo">
      <formula>NOT(ISERROR(SEARCH("Extremo",AA32)))</formula>
    </cfRule>
    <cfRule type="containsText" dxfId="517" priority="32" stopIfTrue="1" operator="containsText" text="Alto">
      <formula>NOT(ISERROR(SEARCH("Alto",AA32)))</formula>
    </cfRule>
  </conditionalFormatting>
  <conditionalFormatting sqref="AA32:AA46">
    <cfRule type="cellIs" dxfId="516" priority="27" operator="equal">
      <formula>"Moderado"</formula>
    </cfRule>
  </conditionalFormatting>
  <conditionalFormatting sqref="AA34:AA35">
    <cfRule type="containsText" dxfId="515" priority="407" stopIfTrue="1" operator="containsText" text="Moderado">
      <formula>NOT(ISERROR(SEARCH("Moderado",AA34)))</formula>
    </cfRule>
    <cfRule type="containsText" dxfId="514" priority="408" stopIfTrue="1" operator="containsText" text="Bajo">
      <formula>NOT(ISERROR(SEARCH("Bajo",AA34)))</formula>
    </cfRule>
  </conditionalFormatting>
  <conditionalFormatting sqref="AA36">
    <cfRule type="containsText" dxfId="513" priority="1058" stopIfTrue="1" operator="containsText" text="Bajo">
      <formula>NOT(ISERROR(SEARCH("Bajo",AA36)))</formula>
    </cfRule>
    <cfRule type="containsText" dxfId="512" priority="1057" stopIfTrue="1" operator="containsText" text="Moderado">
      <formula>NOT(ISERROR(SEARCH("Moderado",AA36)))</formula>
    </cfRule>
  </conditionalFormatting>
  <conditionalFormatting sqref="AA40:AA46">
    <cfRule type="containsText" dxfId="511" priority="94" stopIfTrue="1" operator="containsText" text="Bajo">
      <formula>NOT(ISERROR(SEARCH("Bajo",AA40)))</formula>
    </cfRule>
    <cfRule type="containsText" dxfId="510" priority="93" stopIfTrue="1" operator="containsText" text="Moderado">
      <formula>NOT(ISERROR(SEARCH("Moderado",AA40)))</formula>
    </cfRule>
    <cfRule type="containsText" dxfId="509" priority="92" stopIfTrue="1" operator="containsText" text="Extremo">
      <formula>NOT(ISERROR(SEARCH("Extremo",AA40)))</formula>
    </cfRule>
    <cfRule type="containsText" dxfId="508" priority="91" stopIfTrue="1" operator="containsText" text="Alto">
      <formula>NOT(ISERROR(SEARCH("Alto",AA40)))</formula>
    </cfRule>
  </conditionalFormatting>
  <conditionalFormatting sqref="AB9:AB10">
    <cfRule type="containsText" dxfId="507" priority="593" stopIfTrue="1" operator="containsText" text="Extremo">
      <formula>NOT(ISERROR(SEARCH("Extremo",AB9)))</formula>
    </cfRule>
    <cfRule type="containsText" dxfId="506" priority="595" stopIfTrue="1" operator="containsText" text="Bajo">
      <formula>NOT(ISERROR(SEARCH("Bajo",AB9)))</formula>
    </cfRule>
    <cfRule type="containsText" dxfId="505" priority="592" stopIfTrue="1" operator="containsText" text="Alto">
      <formula>NOT(ISERROR(SEARCH("Alto",AB9)))</formula>
    </cfRule>
    <cfRule type="containsText" dxfId="504" priority="594" stopIfTrue="1" operator="containsText" text="Moderado">
      <formula>NOT(ISERROR(SEARCH("Moderado",AB9)))</formula>
    </cfRule>
  </conditionalFormatting>
  <conditionalFormatting sqref="AB12">
    <cfRule type="containsText" dxfId="503" priority="445" stopIfTrue="1" operator="containsText" text="Alto">
      <formula>NOT(ISERROR(SEARCH("Alto",AB12)))</formula>
    </cfRule>
    <cfRule type="containsText" dxfId="502" priority="447" stopIfTrue="1" operator="containsText" text="Moderado">
      <formula>NOT(ISERROR(SEARCH("Moderado",AB12)))</formula>
    </cfRule>
    <cfRule type="containsText" dxfId="501" priority="446" stopIfTrue="1" operator="containsText" text="Extremo">
      <formula>NOT(ISERROR(SEARCH("Extremo",AB12)))</formula>
    </cfRule>
    <cfRule type="containsText" dxfId="500" priority="448" stopIfTrue="1" operator="containsText" text="Bajo">
      <formula>NOT(ISERROR(SEARCH("Bajo",AB12)))</formula>
    </cfRule>
  </conditionalFormatting>
  <conditionalFormatting sqref="AB14:AB22">
    <cfRule type="containsText" dxfId="499" priority="4" stopIfTrue="1" operator="containsText" text="Bajo">
      <formula>NOT(ISERROR(SEARCH("Bajo",AB14)))</formula>
    </cfRule>
    <cfRule type="containsText" dxfId="498" priority="1" stopIfTrue="1" operator="containsText" text="Alto">
      <formula>NOT(ISERROR(SEARCH("Alto",AB14)))</formula>
    </cfRule>
    <cfRule type="containsText" dxfId="497" priority="2" stopIfTrue="1" operator="containsText" text="Extremo">
      <formula>NOT(ISERROR(SEARCH("Extremo",AB14)))</formula>
    </cfRule>
    <cfRule type="containsText" dxfId="496" priority="3" stopIfTrue="1" operator="containsText" text="Moderado">
      <formula>NOT(ISERROR(SEARCH("Moderado",AB14)))</formula>
    </cfRule>
  </conditionalFormatting>
  <conditionalFormatting sqref="AB24:AB26">
    <cfRule type="containsText" dxfId="495" priority="647" stopIfTrue="1" operator="containsText" text="Bajo">
      <formula>NOT(ISERROR(SEARCH("Bajo",AB24)))</formula>
    </cfRule>
    <cfRule type="containsText" dxfId="494" priority="645" stopIfTrue="1" operator="containsText" text="Extremo">
      <formula>NOT(ISERROR(SEARCH("Extremo",AB24)))</formula>
    </cfRule>
    <cfRule type="containsText" dxfId="493" priority="644" stopIfTrue="1" operator="containsText" text="Alto">
      <formula>NOT(ISERROR(SEARCH("Alto",AB24)))</formula>
    </cfRule>
    <cfRule type="containsText" dxfId="492" priority="646" stopIfTrue="1" operator="containsText" text="Moderado">
      <formula>NOT(ISERROR(SEARCH("Moderado",AB24)))</formula>
    </cfRule>
  </conditionalFormatting>
  <conditionalFormatting sqref="AB28:AB30">
    <cfRule type="containsText" dxfId="491" priority="619" stopIfTrue="1" operator="containsText" text="Bajo">
      <formula>NOT(ISERROR(SEARCH("Bajo",AB28)))</formula>
    </cfRule>
    <cfRule type="containsText" dxfId="490" priority="618" stopIfTrue="1" operator="containsText" text="Moderado">
      <formula>NOT(ISERROR(SEARCH("Moderado",AB28)))</formula>
    </cfRule>
    <cfRule type="containsText" dxfId="489" priority="617" stopIfTrue="1" operator="containsText" text="Extremo">
      <formula>NOT(ISERROR(SEARCH("Extremo",AB28)))</formula>
    </cfRule>
    <cfRule type="containsText" dxfId="488" priority="616" stopIfTrue="1" operator="containsText" text="Alto">
      <formula>NOT(ISERROR(SEARCH("Alto",AB28)))</formula>
    </cfRule>
  </conditionalFormatting>
  <conditionalFormatting sqref="AB32:AB33">
    <cfRule type="containsText" dxfId="487" priority="29" stopIfTrue="1" operator="containsText" text="Extremo">
      <formula>NOT(ISERROR(SEARCH("Extremo",AB32)))</formula>
    </cfRule>
    <cfRule type="containsText" dxfId="486" priority="31" stopIfTrue="1" operator="containsText" text="Bajo">
      <formula>NOT(ISERROR(SEARCH("Bajo",AB32)))</formula>
    </cfRule>
    <cfRule type="containsText" dxfId="485" priority="28" stopIfTrue="1" operator="containsText" text="Alto">
      <formula>NOT(ISERROR(SEARCH("Alto",AB32)))</formula>
    </cfRule>
    <cfRule type="containsText" dxfId="484" priority="30" stopIfTrue="1" operator="containsText" text="Moderado">
      <formula>NOT(ISERROR(SEARCH("Moderado",AB32)))</formula>
    </cfRule>
  </conditionalFormatting>
  <conditionalFormatting sqref="AB36">
    <cfRule type="containsText" dxfId="483" priority="1054" stopIfTrue="1" operator="containsText" text="Bajo">
      <formula>NOT(ISERROR(SEARCH("Bajo",AB36)))</formula>
    </cfRule>
    <cfRule type="containsText" dxfId="482" priority="1052" stopIfTrue="1" operator="containsText" text="Extremo">
      <formula>NOT(ISERROR(SEARCH("Extremo",AB36)))</formula>
    </cfRule>
    <cfRule type="containsText" dxfId="481" priority="1053" stopIfTrue="1" operator="containsText" text="Moderado">
      <formula>NOT(ISERROR(SEARCH("Moderado",AB36)))</formula>
    </cfRule>
    <cfRule type="containsText" dxfId="480" priority="1051" stopIfTrue="1" operator="containsText" text="Alto">
      <formula>NOT(ISERROR(SEARCH("Alto",AB36)))</formula>
    </cfRule>
  </conditionalFormatting>
  <conditionalFormatting sqref="AB43">
    <cfRule type="containsText" dxfId="479" priority="97" stopIfTrue="1" operator="containsText" text="Moderado">
      <formula>NOT(ISERROR(SEARCH("Moderado",AB43)))</formula>
    </cfRule>
    <cfRule type="containsText" dxfId="478" priority="96" stopIfTrue="1" operator="containsText" text="Extremo">
      <formula>NOT(ISERROR(SEARCH("Extremo",AB43)))</formula>
    </cfRule>
    <cfRule type="containsText" dxfId="477" priority="95" stopIfTrue="1" operator="containsText" text="Alto">
      <formula>NOT(ISERROR(SEARCH("Alto",AB43)))</formula>
    </cfRule>
    <cfRule type="containsText" dxfId="476" priority="98" stopIfTrue="1" operator="containsText" text="Bajo">
      <formula>NOT(ISERROR(SEARCH("Bajo",AB43)))</formula>
    </cfRule>
  </conditionalFormatting>
  <conditionalFormatting sqref="AC11:AF11 AA10:AA11">
    <cfRule type="containsText" dxfId="475" priority="607" stopIfTrue="1" operator="containsText" text="Moderado">
      <formula>NOT(ISERROR(SEARCH("Moderado",AA10)))</formula>
    </cfRule>
  </conditionalFormatting>
  <conditionalFormatting sqref="AC11:AF11">
    <cfRule type="containsText" dxfId="474" priority="605" stopIfTrue="1" operator="containsText" text="Alto">
      <formula>NOT(ISERROR(SEARCH("Alto",AC11)))</formula>
    </cfRule>
    <cfRule type="containsText" dxfId="473" priority="606" stopIfTrue="1" operator="containsText" text="Extremo">
      <formula>NOT(ISERROR(SEARCH("Extremo",AC11)))</formula>
    </cfRule>
  </conditionalFormatting>
  <conditionalFormatting sqref="AC34:AF35">
    <cfRule type="containsText" dxfId="472" priority="409" stopIfTrue="1" operator="containsText" text="Alto">
      <formula>NOT(ISERROR(SEARCH("Alto",AC34)))</formula>
    </cfRule>
    <cfRule type="containsText" dxfId="471" priority="410" stopIfTrue="1" operator="containsText" text="Extremo">
      <formula>NOT(ISERROR(SEARCH("Extremo",AC34)))</formula>
    </cfRule>
    <cfRule type="containsText" dxfId="470" priority="411" stopIfTrue="1" operator="containsText" text="Moderado">
      <formula>NOT(ISERROR(SEARCH("Moderado",AC34)))</formula>
    </cfRule>
    <cfRule type="containsText" dxfId="469" priority="412" stopIfTrue="1" operator="containsText" text="Bajo">
      <formula>NOT(ISERROR(SEARCH("Bajo",AC34)))</formula>
    </cfRule>
  </conditionalFormatting>
  <conditionalFormatting sqref="AE14">
    <cfRule type="containsText" dxfId="468" priority="22" stopIfTrue="1" operator="containsText" text="Bajo">
      <formula>NOT(ISERROR(SEARCH("Bajo",AE14)))</formula>
    </cfRule>
    <cfRule type="containsText" dxfId="467" priority="21" stopIfTrue="1" operator="containsText" text="Moderado">
      <formula>NOT(ISERROR(SEARCH("Moderado",AE14)))</formula>
    </cfRule>
    <cfRule type="containsText" dxfId="466" priority="20" stopIfTrue="1" operator="containsText" text="Extremo">
      <formula>NOT(ISERROR(SEARCH("Extremo",AE14)))</formula>
    </cfRule>
    <cfRule type="containsText" dxfId="465" priority="19" stopIfTrue="1" operator="containsText" text="Alto">
      <formula>NOT(ISERROR(SEARCH("Alto",AE14)))</formula>
    </cfRule>
  </conditionalFormatting>
  <conditionalFormatting sqref="AE16">
    <cfRule type="containsText" dxfId="464" priority="17" stopIfTrue="1" operator="containsText" text="Moderado">
      <formula>NOT(ISERROR(SEARCH("Moderado",AE16)))</formula>
    </cfRule>
    <cfRule type="containsText" dxfId="463" priority="16" stopIfTrue="1" operator="containsText" text="Extremo">
      <formula>NOT(ISERROR(SEARCH("Extremo",AE16)))</formula>
    </cfRule>
    <cfRule type="containsText" dxfId="462" priority="15" stopIfTrue="1" operator="containsText" text="Alto">
      <formula>NOT(ISERROR(SEARCH("Alto",AE16)))</formula>
    </cfRule>
    <cfRule type="containsText" dxfId="461" priority="18" stopIfTrue="1" operator="containsText" text="Bajo">
      <formula>NOT(ISERROR(SEARCH("Bajo",AE16)))</formula>
    </cfRule>
  </conditionalFormatting>
  <dataValidations xWindow="1550" yWindow="705" count="6">
    <dataValidation type="list" allowBlank="1" showInputMessage="1" showErrorMessage="1" sqref="U38:U39" xr:uid="{00000000-0002-0000-0000-000000000000}">
      <formula1>"1,2,3,4,5"</formula1>
    </dataValidation>
    <dataValidation type="list" allowBlank="1" showInputMessage="1" showErrorMessage="1" sqref="C6:C7 C47:C1048576" xr:uid="{AD4A5E23-5B17-47B3-A95B-48159BF1A26A}">
      <formula1>$AL$9:$AL$18</formula1>
    </dataValidation>
    <dataValidation type="list" allowBlank="1" showInputMessage="1" showErrorMessage="1" sqref="H6:H1048576" xr:uid="{DC17AC6F-DBDC-44CD-B549-9249C5F5513B}">
      <formula1>$AP$9:$AP$13</formula1>
    </dataValidation>
    <dataValidation type="list" allowBlank="1" showInputMessage="1" showErrorMessage="1" promptTitle="IMPACTO" prompt="1: insignificante_x000a_2: menor_x000a_3: moderado_x000a_4: mayor_x000a_5: catastrófico" sqref="J6:J1048576" xr:uid="{5C6EE590-74B7-4D06-B6BC-D0B161BAB999}">
      <formula1>$AP$9:$AP$13</formula1>
    </dataValidation>
    <dataValidation type="list" allowBlank="1" showInputMessage="1" showErrorMessage="1" promptTitle="Clasificación del Riesgo" sqref="B47:B1048576 B6:B45" xr:uid="{EAF3CB1B-CF6F-4AD2-BB27-EB67F65A2844}">
      <formula1>$AJ$9:$AJ$18</formula1>
    </dataValidation>
    <dataValidation type="list" allowBlank="1" showInputMessage="1" showErrorMessage="1" sqref="C8:C45" xr:uid="{3A5575D0-6489-4D23-A98E-7719DA93F65E}">
      <formula1>$AL$8:$AL$18</formula1>
    </dataValidation>
  </dataValidations>
  <hyperlinks>
    <hyperlink ref="P8" location="Valoración_de_controles!C1" display="Descripción del control (diseño)" xr:uid="{00000000-0004-0000-0000-000000000000}"/>
    <hyperlink ref="J8" location="Calificación_riesgo_oportunidad!P20" display="Impacto - I" xr:uid="{00000000-0004-0000-0000-000001000000}"/>
    <hyperlink ref="H8" location="Nivel_Prob._Impacto!A1" display="Probabilidad - P " xr:uid="{00000000-0004-0000-0000-000002000000}"/>
  </hyperlinks>
  <printOptions horizontalCentered="1"/>
  <pageMargins left="1.1811023622047245" right="0" top="0.15748031496062992" bottom="0.15748031496062992" header="0.31496062992125984" footer="0.31496062992125984"/>
  <pageSetup paperSize="5" scale="45" orientation="landscape" horizontalDpi="4294967295" verticalDpi="4294967295" r:id="rId1"/>
  <drawing r:id="rId2"/>
  <legacyDrawing r:id="rId3"/>
  <tableParts count="6">
    <tablePart r:id="rId4"/>
    <tablePart r:id="rId5"/>
    <tablePart r:id="rId6"/>
    <tablePart r:id="rId7"/>
    <tablePart r:id="rId8"/>
    <tablePart r:id="rId9"/>
  </tableParts>
  <extLst>
    <ext xmlns:x14="http://schemas.microsoft.com/office/spreadsheetml/2009/9/main" uri="{CCE6A557-97BC-4b89-ADB6-D9C93CAAB3DF}">
      <x14:dataValidations xmlns:xm="http://schemas.microsoft.com/office/excel/2006/main" xWindow="1550" yWindow="705" count="1">
        <x14:dataValidation type="list" allowBlank="1" showInputMessage="1" showErrorMessage="1" xr:uid="{00000000-0002-0000-0000-000007000000}">
          <x14:formula1>
            <xm:f>Controles!$A$2:$A$196</xm:f>
          </x14:formula1>
          <xm:sqref>O9:O46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
  <sheetViews>
    <sheetView showGridLines="0" workbookViewId="0">
      <selection activeCell="D2" sqref="D2"/>
    </sheetView>
  </sheetViews>
  <sheetFormatPr defaultColWidth="11.42578125" defaultRowHeight="14.45"/>
  <cols>
    <col min="1" max="1" width="12.7109375" customWidth="1"/>
    <col min="4" max="4" width="14.28515625" bestFit="1" customWidth="1"/>
  </cols>
  <sheetData>
    <row r="1" spans="1:4">
      <c r="A1" s="40" t="s">
        <v>151</v>
      </c>
      <c r="B1" s="40" t="s">
        <v>152</v>
      </c>
      <c r="C1" s="40" t="s">
        <v>24</v>
      </c>
      <c r="D1" s="40" t="s">
        <v>25</v>
      </c>
    </row>
    <row r="2" spans="1:4">
      <c r="A2" s="41">
        <v>1</v>
      </c>
      <c r="B2" s="41">
        <v>1</v>
      </c>
      <c r="C2" s="41">
        <f>A2*B2</f>
        <v>1</v>
      </c>
      <c r="D2" s="41" t="s">
        <v>153</v>
      </c>
    </row>
    <row r="3" spans="1:4">
      <c r="A3" s="41">
        <v>1</v>
      </c>
      <c r="B3" s="41">
        <v>2</v>
      </c>
      <c r="C3" s="41">
        <f t="shared" ref="C3:C26" si="0">A3*B3</f>
        <v>2</v>
      </c>
      <c r="D3" s="41" t="s">
        <v>153</v>
      </c>
    </row>
    <row r="4" spans="1:4">
      <c r="A4" s="41">
        <v>1</v>
      </c>
      <c r="B4" s="41">
        <v>3</v>
      </c>
      <c r="C4" s="42">
        <f t="shared" si="0"/>
        <v>3</v>
      </c>
      <c r="D4" s="41" t="s">
        <v>154</v>
      </c>
    </row>
    <row r="5" spans="1:4">
      <c r="A5" s="41">
        <v>1</v>
      </c>
      <c r="B5" s="41">
        <v>4</v>
      </c>
      <c r="C5" s="42">
        <f t="shared" si="0"/>
        <v>4</v>
      </c>
      <c r="D5" s="41" t="s">
        <v>155</v>
      </c>
    </row>
    <row r="6" spans="1:4">
      <c r="A6" s="41">
        <v>1</v>
      </c>
      <c r="B6" s="41">
        <v>5</v>
      </c>
      <c r="C6" s="42">
        <f t="shared" si="0"/>
        <v>5</v>
      </c>
      <c r="D6" s="41" t="s">
        <v>156</v>
      </c>
    </row>
    <row r="7" spans="1:4">
      <c r="A7" s="41">
        <v>2</v>
      </c>
      <c r="B7" s="41">
        <v>1</v>
      </c>
      <c r="C7" s="41">
        <f t="shared" si="0"/>
        <v>2</v>
      </c>
      <c r="D7" s="41" t="s">
        <v>153</v>
      </c>
    </row>
    <row r="8" spans="1:4">
      <c r="A8" s="41">
        <v>2</v>
      </c>
      <c r="B8" s="41">
        <v>2</v>
      </c>
      <c r="C8" s="42">
        <f t="shared" si="0"/>
        <v>4</v>
      </c>
      <c r="D8" s="41" t="s">
        <v>153</v>
      </c>
    </row>
    <row r="9" spans="1:4">
      <c r="A9" s="41">
        <v>2</v>
      </c>
      <c r="B9" s="41">
        <v>3</v>
      </c>
      <c r="C9" s="41">
        <f t="shared" si="0"/>
        <v>6</v>
      </c>
      <c r="D9" s="41" t="s">
        <v>154</v>
      </c>
    </row>
    <row r="10" spans="1:4">
      <c r="A10" s="41">
        <v>2</v>
      </c>
      <c r="B10" s="41">
        <v>4</v>
      </c>
      <c r="C10" s="41">
        <f t="shared" si="0"/>
        <v>8</v>
      </c>
      <c r="D10" s="41" t="s">
        <v>155</v>
      </c>
    </row>
    <row r="11" spans="1:4">
      <c r="A11" s="41">
        <v>2</v>
      </c>
      <c r="B11" s="41">
        <v>5</v>
      </c>
      <c r="C11" s="42">
        <f t="shared" si="0"/>
        <v>10</v>
      </c>
      <c r="D11" s="41" t="s">
        <v>156</v>
      </c>
    </row>
    <row r="12" spans="1:4">
      <c r="A12" s="41">
        <v>3</v>
      </c>
      <c r="B12" s="41">
        <v>1</v>
      </c>
      <c r="C12" s="42">
        <f t="shared" si="0"/>
        <v>3</v>
      </c>
      <c r="D12" s="41" t="s">
        <v>153</v>
      </c>
    </row>
    <row r="13" spans="1:4">
      <c r="A13" s="41">
        <v>3</v>
      </c>
      <c r="B13" s="41">
        <v>2</v>
      </c>
      <c r="C13" s="41">
        <f t="shared" si="0"/>
        <v>6</v>
      </c>
      <c r="D13" s="41" t="s">
        <v>154</v>
      </c>
    </row>
    <row r="14" spans="1:4">
      <c r="A14" s="41">
        <v>3</v>
      </c>
      <c r="B14" s="41">
        <v>3</v>
      </c>
      <c r="C14" s="41">
        <f t="shared" si="0"/>
        <v>9</v>
      </c>
      <c r="D14" s="41" t="s">
        <v>155</v>
      </c>
    </row>
    <row r="15" spans="1:4">
      <c r="A15" s="41">
        <v>3</v>
      </c>
      <c r="B15" s="41">
        <v>4</v>
      </c>
      <c r="C15" s="42">
        <f t="shared" si="0"/>
        <v>12</v>
      </c>
      <c r="D15" s="41" t="s">
        <v>156</v>
      </c>
    </row>
    <row r="16" spans="1:4">
      <c r="A16" s="41">
        <v>3</v>
      </c>
      <c r="B16" s="41">
        <v>5</v>
      </c>
      <c r="C16" s="41">
        <f t="shared" si="0"/>
        <v>15</v>
      </c>
      <c r="D16" s="41" t="s">
        <v>156</v>
      </c>
    </row>
    <row r="17" spans="1:4">
      <c r="A17" s="41">
        <v>4</v>
      </c>
      <c r="B17" s="41">
        <v>1</v>
      </c>
      <c r="C17" s="42">
        <f t="shared" si="0"/>
        <v>4</v>
      </c>
      <c r="D17" s="41" t="s">
        <v>154</v>
      </c>
    </row>
    <row r="18" spans="1:4">
      <c r="A18" s="41">
        <v>4</v>
      </c>
      <c r="B18" s="41">
        <v>2</v>
      </c>
      <c r="C18" s="41">
        <f t="shared" si="0"/>
        <v>8</v>
      </c>
      <c r="D18" s="41" t="s">
        <v>155</v>
      </c>
    </row>
    <row r="19" spans="1:4">
      <c r="A19" s="41">
        <v>4</v>
      </c>
      <c r="B19" s="41">
        <v>3</v>
      </c>
      <c r="C19" s="42">
        <f t="shared" si="0"/>
        <v>12</v>
      </c>
      <c r="D19" s="41" t="s">
        <v>155</v>
      </c>
    </row>
    <row r="20" spans="1:4">
      <c r="A20" s="41">
        <v>4</v>
      </c>
      <c r="B20" s="41">
        <v>4</v>
      </c>
      <c r="C20" s="41">
        <f t="shared" si="0"/>
        <v>16</v>
      </c>
      <c r="D20" s="41" t="s">
        <v>156</v>
      </c>
    </row>
    <row r="21" spans="1:4">
      <c r="A21" s="41">
        <v>4</v>
      </c>
      <c r="B21" s="41">
        <v>5</v>
      </c>
      <c r="C21" s="41">
        <f t="shared" si="0"/>
        <v>20</v>
      </c>
      <c r="D21" s="41" t="s">
        <v>156</v>
      </c>
    </row>
    <row r="22" spans="1:4">
      <c r="A22" s="41">
        <v>5</v>
      </c>
      <c r="B22" s="41">
        <v>1</v>
      </c>
      <c r="C22" s="42">
        <f t="shared" si="0"/>
        <v>5</v>
      </c>
      <c r="D22" s="41" t="s">
        <v>155</v>
      </c>
    </row>
    <row r="23" spans="1:4">
      <c r="A23" s="41">
        <v>5</v>
      </c>
      <c r="B23" s="41">
        <v>2</v>
      </c>
      <c r="C23" s="42">
        <f t="shared" si="0"/>
        <v>10</v>
      </c>
      <c r="D23" s="41" t="s">
        <v>155</v>
      </c>
    </row>
    <row r="24" spans="1:4">
      <c r="A24" s="41">
        <v>5</v>
      </c>
      <c r="B24" s="41">
        <v>3</v>
      </c>
      <c r="C24" s="41">
        <f t="shared" si="0"/>
        <v>15</v>
      </c>
      <c r="D24" s="41" t="s">
        <v>156</v>
      </c>
    </row>
    <row r="25" spans="1:4">
      <c r="A25" s="41">
        <v>5</v>
      </c>
      <c r="B25" s="41">
        <v>4</v>
      </c>
      <c r="C25" s="41">
        <f t="shared" si="0"/>
        <v>20</v>
      </c>
      <c r="D25" s="41" t="s">
        <v>156</v>
      </c>
    </row>
    <row r="26" spans="1:4">
      <c r="A26" s="41">
        <v>5</v>
      </c>
      <c r="B26" s="41">
        <v>5</v>
      </c>
      <c r="C26" s="41">
        <f t="shared" si="0"/>
        <v>25</v>
      </c>
      <c r="D26" s="41" t="s">
        <v>156</v>
      </c>
    </row>
  </sheetData>
  <autoFilter ref="A1:D26"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JU25"/>
  <sheetViews>
    <sheetView showGridLines="0" zoomScale="85" zoomScaleNormal="85" workbookViewId="0">
      <pane xSplit="3" ySplit="6" topLeftCell="CY7" activePane="bottomRight" state="frozen"/>
      <selection pane="bottomRight" activeCell="DH2" sqref="DH2:DI2"/>
      <selection pane="bottomLeft" activeCell="A6" sqref="A6"/>
      <selection pane="topRight" activeCell="D1" sqref="D1"/>
    </sheetView>
  </sheetViews>
  <sheetFormatPr defaultColWidth="11.42578125" defaultRowHeight="13.15"/>
  <cols>
    <col min="1" max="1" width="4.140625" style="47" bestFit="1" customWidth="1"/>
    <col min="2" max="2" width="17.42578125" style="47" customWidth="1"/>
    <col min="3" max="3" width="54.140625" style="47" bestFit="1" customWidth="1"/>
    <col min="4" max="4" width="15.28515625" style="47" customWidth="1"/>
    <col min="5" max="5" width="12.5703125" style="74" customWidth="1"/>
    <col min="6" max="6" width="13.140625" style="74" customWidth="1"/>
    <col min="7" max="7" width="12.7109375" style="74" customWidth="1"/>
    <col min="8" max="8" width="14" style="74" customWidth="1"/>
    <col min="9" max="23" width="11.42578125" style="74" customWidth="1"/>
    <col min="24" max="25" width="14.140625" style="74" customWidth="1"/>
    <col min="26" max="27" width="10.5703125" style="74" customWidth="1"/>
    <col min="28" max="28" width="12.7109375" style="74" customWidth="1"/>
    <col min="29" max="39" width="11.42578125" style="47" customWidth="1"/>
    <col min="40" max="45" width="11.42578125" style="47"/>
    <col min="46" max="49" width="11.42578125" style="47" customWidth="1"/>
    <col min="50" max="50" width="11.85546875" style="47" customWidth="1"/>
    <col min="51" max="51" width="11.42578125" style="47"/>
    <col min="52" max="55" width="12.7109375" style="47" customWidth="1"/>
    <col min="56" max="57" width="11.42578125" style="47" customWidth="1"/>
    <col min="58" max="65" width="12.7109375" style="47" customWidth="1"/>
    <col min="66" max="67" width="11.42578125" style="47" customWidth="1"/>
    <col min="68" max="69" width="12.7109375" style="47" customWidth="1"/>
    <col min="70" max="71" width="11.42578125" style="47" customWidth="1"/>
    <col min="72" max="73" width="15.140625" style="47" customWidth="1"/>
    <col min="74" max="75" width="15.85546875" style="47" customWidth="1"/>
    <col min="76" max="77" width="12.140625" style="47" customWidth="1"/>
    <col min="78" max="81" width="12.7109375" style="47" customWidth="1"/>
    <col min="82" max="83" width="11.42578125" style="47"/>
    <col min="84" max="87" width="12.7109375" style="47" customWidth="1"/>
    <col min="88" max="89" width="11.42578125" style="47"/>
    <col min="90" max="95" width="12.7109375" style="47" customWidth="1"/>
    <col min="96" max="97" width="11.42578125" style="47"/>
    <col min="98" max="117" width="12.7109375" style="47" customWidth="1"/>
    <col min="118" max="119" width="13.5703125" style="47" customWidth="1"/>
    <col min="120" max="121" width="12.7109375" style="47" customWidth="1"/>
    <col min="122" max="123" width="14" style="47" customWidth="1"/>
    <col min="124" max="125" width="12.7109375" style="47" customWidth="1"/>
    <col min="126" max="127" width="14.140625" style="47" customWidth="1"/>
    <col min="128" max="137" width="12.7109375" style="47" customWidth="1"/>
    <col min="138" max="139" width="14" style="47" customWidth="1"/>
    <col min="140" max="141" width="12.7109375" style="47" customWidth="1"/>
    <col min="142" max="143" width="13.140625" style="47" customWidth="1"/>
    <col min="144" max="181" width="12.7109375" style="47" customWidth="1"/>
    <col min="182" max="183" width="14.85546875" style="47" customWidth="1"/>
    <col min="184" max="281" width="12.7109375" style="47" customWidth="1"/>
    <col min="282" max="16384" width="11.42578125" style="47"/>
  </cols>
  <sheetData>
    <row r="1" spans="1:281" ht="13.9" thickBot="1">
      <c r="C1" s="48" t="s">
        <v>157</v>
      </c>
      <c r="D1" s="49"/>
      <c r="E1" s="50" t="s">
        <v>158</v>
      </c>
      <c r="F1" s="49" t="s">
        <v>89</v>
      </c>
      <c r="G1" s="50"/>
      <c r="H1" s="49" t="s">
        <v>85</v>
      </c>
      <c r="I1" s="50"/>
      <c r="J1" s="49" t="s">
        <v>55</v>
      </c>
      <c r="K1" s="50"/>
      <c r="L1" s="49" t="s">
        <v>66</v>
      </c>
      <c r="M1" s="50"/>
      <c r="N1" s="49" t="s">
        <v>127</v>
      </c>
      <c r="O1" s="50"/>
      <c r="P1" s="49" t="s">
        <v>159</v>
      </c>
      <c r="Q1" s="50"/>
      <c r="R1" s="49" t="s">
        <v>100</v>
      </c>
      <c r="S1" s="50"/>
      <c r="T1" s="49" t="s">
        <v>138</v>
      </c>
      <c r="U1" s="50"/>
      <c r="V1" s="49" t="s">
        <v>121</v>
      </c>
      <c r="W1" s="50"/>
      <c r="X1" s="49" t="s">
        <v>141</v>
      </c>
      <c r="Y1" s="50"/>
      <c r="Z1" s="49" t="s">
        <v>72</v>
      </c>
      <c r="AA1" s="50"/>
      <c r="AB1" s="49" t="s">
        <v>144</v>
      </c>
      <c r="AC1" s="50"/>
      <c r="AD1" s="49" t="s">
        <v>160</v>
      </c>
      <c r="AE1" s="50"/>
      <c r="AF1" s="49" t="s">
        <v>134</v>
      </c>
      <c r="AG1" s="50"/>
      <c r="AH1" s="49" t="s">
        <v>161</v>
      </c>
      <c r="AI1" s="50"/>
      <c r="AJ1" s="49" t="s">
        <v>162</v>
      </c>
      <c r="AK1" s="50"/>
      <c r="AL1" s="49" t="s">
        <v>163</v>
      </c>
      <c r="AM1" s="50"/>
      <c r="AN1" s="49" t="s">
        <v>107</v>
      </c>
      <c r="AO1" s="50"/>
      <c r="AP1" s="49" t="s">
        <v>111</v>
      </c>
      <c r="AQ1" s="50"/>
      <c r="AR1" s="49" t="s">
        <v>147</v>
      </c>
      <c r="AS1" s="50"/>
      <c r="AT1" s="49" t="s">
        <v>148</v>
      </c>
      <c r="AU1" s="50"/>
      <c r="AV1" s="49" t="s">
        <v>133</v>
      </c>
      <c r="AW1" s="50"/>
      <c r="AX1" s="49" t="s">
        <v>164</v>
      </c>
      <c r="AY1" s="50"/>
      <c r="AZ1" s="49" t="s">
        <v>165</v>
      </c>
      <c r="BA1" s="50"/>
      <c r="BB1" s="49" t="s">
        <v>166</v>
      </c>
      <c r="BC1" s="50"/>
      <c r="BD1" s="49" t="s">
        <v>167</v>
      </c>
      <c r="BE1" s="50"/>
      <c r="BF1" s="49" t="s">
        <v>168</v>
      </c>
      <c r="BG1" s="50"/>
      <c r="BH1" s="49" t="s">
        <v>169</v>
      </c>
      <c r="BI1" s="50"/>
      <c r="BJ1" s="49" t="s">
        <v>170</v>
      </c>
      <c r="BK1" s="50"/>
      <c r="BL1" s="49" t="s">
        <v>171</v>
      </c>
      <c r="BM1" s="50"/>
      <c r="BN1" s="49" t="s">
        <v>172</v>
      </c>
      <c r="BO1" s="50"/>
      <c r="BP1" s="49" t="s">
        <v>173</v>
      </c>
      <c r="BQ1" s="50"/>
      <c r="BR1" s="49" t="s">
        <v>174</v>
      </c>
      <c r="BS1" s="50"/>
      <c r="BT1" s="49" t="s">
        <v>175</v>
      </c>
      <c r="BU1" s="50"/>
      <c r="BV1" s="49" t="s">
        <v>176</v>
      </c>
      <c r="BW1" s="50"/>
      <c r="BX1" s="49" t="s">
        <v>177</v>
      </c>
      <c r="BY1" s="50"/>
      <c r="BZ1" s="49" t="s">
        <v>178</v>
      </c>
      <c r="CA1" s="50"/>
      <c r="CB1" s="49" t="s">
        <v>179</v>
      </c>
      <c r="CC1" s="50"/>
      <c r="CD1" s="49" t="s">
        <v>180</v>
      </c>
      <c r="CE1" s="50"/>
      <c r="CF1" s="49" t="s">
        <v>181</v>
      </c>
      <c r="CG1" s="50"/>
      <c r="CH1" s="49" t="s">
        <v>182</v>
      </c>
      <c r="CI1" s="50"/>
      <c r="CJ1" s="49" t="s">
        <v>183</v>
      </c>
      <c r="CK1" s="50"/>
      <c r="CL1" s="49" t="s">
        <v>184</v>
      </c>
      <c r="CM1" s="50"/>
      <c r="CN1" s="49" t="s">
        <v>185</v>
      </c>
      <c r="CO1" s="50"/>
      <c r="CP1" s="49" t="s">
        <v>186</v>
      </c>
      <c r="CQ1" s="50"/>
      <c r="CR1" s="49" t="s">
        <v>187</v>
      </c>
      <c r="CS1" s="50"/>
      <c r="CT1" s="49" t="s">
        <v>188</v>
      </c>
      <c r="CU1" s="50"/>
      <c r="CV1" s="49" t="s">
        <v>189</v>
      </c>
      <c r="CW1" s="50"/>
      <c r="CX1" s="49" t="s">
        <v>190</v>
      </c>
      <c r="CY1" s="50"/>
      <c r="CZ1" s="49" t="s">
        <v>191</v>
      </c>
      <c r="DA1" s="50"/>
      <c r="DB1" s="49" t="s">
        <v>192</v>
      </c>
      <c r="DC1" s="50"/>
      <c r="DD1" s="49" t="s">
        <v>193</v>
      </c>
      <c r="DE1" s="50"/>
      <c r="DF1" s="49" t="s">
        <v>194</v>
      </c>
      <c r="DG1" s="50"/>
      <c r="DH1" s="49" t="s">
        <v>195</v>
      </c>
      <c r="DI1" s="50"/>
      <c r="DJ1" s="49" t="s">
        <v>196</v>
      </c>
      <c r="DK1" s="50"/>
      <c r="DL1" s="49" t="s">
        <v>197</v>
      </c>
      <c r="DM1" s="50"/>
      <c r="DN1" s="49" t="s">
        <v>198</v>
      </c>
      <c r="DO1" s="50"/>
      <c r="DP1" s="49" t="s">
        <v>199</v>
      </c>
      <c r="DQ1" s="50"/>
      <c r="DR1" s="49" t="s">
        <v>200</v>
      </c>
      <c r="DS1" s="50"/>
      <c r="DT1" s="49" t="s">
        <v>201</v>
      </c>
      <c r="DU1" s="50"/>
      <c r="DV1" s="49" t="s">
        <v>202</v>
      </c>
      <c r="DW1" s="50"/>
      <c r="DX1" s="49" t="s">
        <v>203</v>
      </c>
      <c r="DY1" s="50"/>
      <c r="DZ1" s="49" t="s">
        <v>204</v>
      </c>
      <c r="EA1" s="50"/>
      <c r="EB1" s="49" t="s">
        <v>205</v>
      </c>
      <c r="EC1" s="50"/>
      <c r="ED1" s="49" t="s">
        <v>206</v>
      </c>
      <c r="EE1" s="50"/>
      <c r="EF1" s="49" t="s">
        <v>207</v>
      </c>
      <c r="EG1" s="50"/>
      <c r="EH1" s="49" t="s">
        <v>208</v>
      </c>
      <c r="EI1" s="50"/>
      <c r="EJ1" s="49" t="s">
        <v>209</v>
      </c>
      <c r="EK1" s="50"/>
      <c r="EL1" s="49" t="s">
        <v>210</v>
      </c>
      <c r="EM1" s="50"/>
      <c r="EN1" s="49" t="s">
        <v>211</v>
      </c>
      <c r="EO1" s="50"/>
      <c r="EP1" s="49" t="s">
        <v>212</v>
      </c>
      <c r="EQ1" s="50"/>
      <c r="ER1" s="49" t="s">
        <v>213</v>
      </c>
      <c r="ES1" s="50"/>
      <c r="ET1" s="49" t="s">
        <v>214</v>
      </c>
      <c r="EU1" s="50"/>
      <c r="EV1" s="49" t="s">
        <v>215</v>
      </c>
      <c r="EW1" s="50"/>
      <c r="EX1" s="49" t="s">
        <v>216</v>
      </c>
      <c r="EY1" s="50"/>
      <c r="EZ1" s="49" t="s">
        <v>217</v>
      </c>
      <c r="FA1" s="50"/>
      <c r="FB1" s="49" t="s">
        <v>218</v>
      </c>
      <c r="FC1" s="50"/>
      <c r="FD1" s="49" t="s">
        <v>219</v>
      </c>
      <c r="FE1" s="50"/>
      <c r="FF1" s="49" t="s">
        <v>220</v>
      </c>
      <c r="FG1" s="50"/>
      <c r="FH1" s="49" t="s">
        <v>221</v>
      </c>
      <c r="FI1" s="50"/>
      <c r="FJ1" s="49" t="s">
        <v>222</v>
      </c>
      <c r="FK1" s="50"/>
      <c r="FL1" s="49" t="s">
        <v>223</v>
      </c>
      <c r="FM1" s="50"/>
      <c r="FN1" s="49" t="s">
        <v>224</v>
      </c>
      <c r="FO1" s="50"/>
      <c r="FP1" s="49" t="s">
        <v>225</v>
      </c>
      <c r="FQ1" s="50"/>
      <c r="FR1" s="49" t="s">
        <v>226</v>
      </c>
      <c r="FS1" s="50"/>
      <c r="FT1" s="49" t="s">
        <v>227</v>
      </c>
      <c r="FU1" s="50"/>
      <c r="FV1" s="49" t="s">
        <v>228</v>
      </c>
      <c r="FW1" s="50"/>
      <c r="FX1" s="49" t="s">
        <v>229</v>
      </c>
      <c r="FY1" s="50"/>
      <c r="FZ1" s="49" t="s">
        <v>230</v>
      </c>
      <c r="GA1" s="50"/>
      <c r="GB1" s="49" t="s">
        <v>231</v>
      </c>
      <c r="GC1" s="50"/>
      <c r="GD1" s="49" t="s">
        <v>232</v>
      </c>
      <c r="GE1" s="50"/>
      <c r="GF1" s="49" t="s">
        <v>233</v>
      </c>
      <c r="GG1" s="50"/>
      <c r="GH1" s="49" t="s">
        <v>234</v>
      </c>
      <c r="GI1" s="50"/>
      <c r="GJ1" s="49" t="s">
        <v>235</v>
      </c>
      <c r="GK1" s="50"/>
      <c r="GL1" s="49" t="s">
        <v>236</v>
      </c>
      <c r="GM1" s="50"/>
      <c r="GN1" s="51" t="s">
        <v>237</v>
      </c>
      <c r="GO1" s="50"/>
      <c r="GP1" s="49" t="s">
        <v>238</v>
      </c>
      <c r="GQ1" s="50"/>
      <c r="GR1" s="49" t="s">
        <v>239</v>
      </c>
      <c r="GS1" s="50"/>
      <c r="GT1" s="49" t="s">
        <v>240</v>
      </c>
      <c r="GU1" s="50"/>
      <c r="GV1" s="49" t="s">
        <v>241</v>
      </c>
      <c r="GW1" s="50"/>
      <c r="GX1" s="49" t="s">
        <v>242</v>
      </c>
      <c r="GY1" s="50"/>
      <c r="GZ1" s="49" t="s">
        <v>243</v>
      </c>
      <c r="HA1" s="50"/>
      <c r="HB1" s="49" t="s">
        <v>244</v>
      </c>
      <c r="HC1" s="50"/>
      <c r="HD1" s="49" t="s">
        <v>245</v>
      </c>
      <c r="HE1" s="50"/>
      <c r="HF1" s="49" t="s">
        <v>246</v>
      </c>
      <c r="HG1" s="50"/>
      <c r="HH1" s="49" t="s">
        <v>247</v>
      </c>
      <c r="HI1" s="50"/>
      <c r="HJ1" s="49" t="s">
        <v>248</v>
      </c>
      <c r="HK1" s="50"/>
      <c r="HL1" s="49" t="s">
        <v>249</v>
      </c>
      <c r="HM1" s="50"/>
      <c r="HN1" s="49" t="s">
        <v>250</v>
      </c>
      <c r="HO1" s="50"/>
      <c r="HP1" s="49" t="s">
        <v>251</v>
      </c>
      <c r="HQ1" s="50"/>
      <c r="HR1" s="49" t="s">
        <v>252</v>
      </c>
      <c r="HS1" s="50"/>
      <c r="HT1" s="49" t="s">
        <v>253</v>
      </c>
      <c r="HU1" s="50"/>
      <c r="HV1" s="49" t="s">
        <v>254</v>
      </c>
      <c r="HW1" s="50"/>
      <c r="HX1" s="49" t="s">
        <v>255</v>
      </c>
      <c r="HY1" s="50"/>
      <c r="HZ1" s="49" t="s">
        <v>256</v>
      </c>
      <c r="IA1" s="50"/>
      <c r="IB1" s="49" t="s">
        <v>257</v>
      </c>
      <c r="IC1" s="50"/>
      <c r="ID1" s="49" t="s">
        <v>258</v>
      </c>
      <c r="IE1" s="50"/>
      <c r="IF1" s="49" t="s">
        <v>259</v>
      </c>
      <c r="IG1" s="50"/>
      <c r="IH1" s="49" t="s">
        <v>260</v>
      </c>
      <c r="II1" s="50"/>
      <c r="IJ1" s="49" t="s">
        <v>261</v>
      </c>
      <c r="IK1" s="50"/>
      <c r="IL1" s="49" t="s">
        <v>262</v>
      </c>
      <c r="IM1" s="50"/>
      <c r="IN1" s="49" t="s">
        <v>263</v>
      </c>
      <c r="IO1" s="50"/>
      <c r="IP1" s="49" t="s">
        <v>264</v>
      </c>
      <c r="IQ1" s="50"/>
      <c r="IR1" s="49" t="s">
        <v>265</v>
      </c>
      <c r="IS1" s="50"/>
      <c r="IT1" s="49" t="s">
        <v>266</v>
      </c>
      <c r="IU1" s="50"/>
      <c r="IV1" s="49" t="s">
        <v>267</v>
      </c>
      <c r="IW1" s="50"/>
      <c r="IX1" s="49" t="s">
        <v>268</v>
      </c>
      <c r="IY1" s="50"/>
      <c r="IZ1" s="49" t="s">
        <v>269</v>
      </c>
      <c r="JA1" s="50"/>
      <c r="JB1" s="49" t="s">
        <v>270</v>
      </c>
      <c r="JC1" s="50"/>
      <c r="JD1" s="49" t="s">
        <v>271</v>
      </c>
      <c r="JE1" s="50"/>
      <c r="JF1" s="49" t="s">
        <v>272</v>
      </c>
      <c r="JG1" s="50"/>
      <c r="JH1" s="49" t="s">
        <v>273</v>
      </c>
      <c r="JI1" s="50"/>
      <c r="JJ1" s="49" t="s">
        <v>274</v>
      </c>
      <c r="JK1" s="50"/>
      <c r="JL1" s="49" t="s">
        <v>275</v>
      </c>
      <c r="JM1" s="50"/>
      <c r="JN1" s="49" t="s">
        <v>276</v>
      </c>
      <c r="JO1" s="50"/>
      <c r="JP1" s="49" t="s">
        <v>277</v>
      </c>
      <c r="JQ1" s="50"/>
      <c r="JR1" s="49" t="s">
        <v>278</v>
      </c>
      <c r="JS1" s="50"/>
      <c r="JT1" s="49" t="s">
        <v>279</v>
      </c>
      <c r="JU1" s="50"/>
    </row>
    <row r="2" spans="1:281" ht="235.5" customHeight="1" thickBot="1">
      <c r="C2" s="52" t="s">
        <v>280</v>
      </c>
      <c r="D2" s="531" t="s">
        <v>281</v>
      </c>
      <c r="E2" s="531"/>
      <c r="F2" s="531" t="s">
        <v>282</v>
      </c>
      <c r="G2" s="531"/>
      <c r="H2" s="531" t="s">
        <v>283</v>
      </c>
      <c r="I2" s="531"/>
      <c r="J2" s="531" t="s">
        <v>284</v>
      </c>
      <c r="K2" s="531"/>
      <c r="L2" s="531" t="s">
        <v>285</v>
      </c>
      <c r="M2" s="531"/>
      <c r="N2" s="531" t="s">
        <v>286</v>
      </c>
      <c r="O2" s="531"/>
      <c r="P2" s="531" t="s">
        <v>287</v>
      </c>
      <c r="Q2" s="531"/>
      <c r="R2" s="531" t="s">
        <v>288</v>
      </c>
      <c r="S2" s="531"/>
      <c r="T2" s="531" t="s">
        <v>289</v>
      </c>
      <c r="U2" s="531"/>
      <c r="V2" s="531" t="s">
        <v>290</v>
      </c>
      <c r="W2" s="531"/>
      <c r="X2" s="531" t="s">
        <v>291</v>
      </c>
      <c r="Y2" s="531"/>
      <c r="Z2" s="531" t="s">
        <v>292</v>
      </c>
      <c r="AA2" s="531"/>
      <c r="AB2" s="531" t="s">
        <v>293</v>
      </c>
      <c r="AC2" s="531"/>
      <c r="AD2" s="531" t="s">
        <v>294</v>
      </c>
      <c r="AE2" s="531"/>
      <c r="AF2" s="531" t="s">
        <v>295</v>
      </c>
      <c r="AG2" s="531"/>
      <c r="AH2" s="531" t="s">
        <v>296</v>
      </c>
      <c r="AI2" s="531"/>
      <c r="AJ2" s="531" t="s">
        <v>297</v>
      </c>
      <c r="AK2" s="531"/>
      <c r="AL2" s="531" t="s">
        <v>298</v>
      </c>
      <c r="AM2" s="531"/>
      <c r="AN2" s="539" t="s">
        <v>299</v>
      </c>
      <c r="AO2" s="539"/>
      <c r="AP2" s="540" t="s">
        <v>300</v>
      </c>
      <c r="AQ2" s="540"/>
      <c r="AR2" s="540" t="s">
        <v>301</v>
      </c>
      <c r="AS2" s="540"/>
      <c r="AT2" s="531" t="s">
        <v>302</v>
      </c>
      <c r="AU2" s="531"/>
      <c r="AV2" s="531" t="s">
        <v>303</v>
      </c>
      <c r="AW2" s="531"/>
      <c r="AX2" s="538" t="s">
        <v>304</v>
      </c>
      <c r="AY2" s="538"/>
      <c r="AZ2" s="530" t="s">
        <v>305</v>
      </c>
      <c r="BA2" s="530"/>
      <c r="BB2" s="530" t="s">
        <v>306</v>
      </c>
      <c r="BC2" s="530"/>
      <c r="BD2" s="530" t="s">
        <v>307</v>
      </c>
      <c r="BE2" s="530"/>
      <c r="BF2" s="534" t="s">
        <v>308</v>
      </c>
      <c r="BG2" s="534"/>
      <c r="BH2" s="534" t="s">
        <v>309</v>
      </c>
      <c r="BI2" s="534"/>
      <c r="BJ2" s="532" t="s">
        <v>310</v>
      </c>
      <c r="BK2" s="532"/>
      <c r="BL2" s="532" t="s">
        <v>311</v>
      </c>
      <c r="BM2" s="532"/>
      <c r="BN2" s="532" t="s">
        <v>312</v>
      </c>
      <c r="BO2" s="532"/>
      <c r="BP2" s="530" t="s">
        <v>313</v>
      </c>
      <c r="BQ2" s="530"/>
      <c r="BR2" s="530" t="s">
        <v>314</v>
      </c>
      <c r="BS2" s="530"/>
      <c r="BT2" s="530" t="s">
        <v>315</v>
      </c>
      <c r="BU2" s="530"/>
      <c r="BV2" s="530" t="s">
        <v>316</v>
      </c>
      <c r="BW2" s="530"/>
      <c r="BX2" s="530" t="s">
        <v>317</v>
      </c>
      <c r="BY2" s="530"/>
      <c r="BZ2" s="530" t="s">
        <v>318</v>
      </c>
      <c r="CA2" s="530"/>
      <c r="CB2" s="538" t="s">
        <v>319</v>
      </c>
      <c r="CC2" s="538"/>
      <c r="CD2" s="541" t="s">
        <v>320</v>
      </c>
      <c r="CE2" s="541"/>
      <c r="CF2" s="542" t="s">
        <v>321</v>
      </c>
      <c r="CG2" s="542"/>
      <c r="CH2" s="541" t="s">
        <v>322</v>
      </c>
      <c r="CI2" s="541"/>
      <c r="CJ2" s="541" t="s">
        <v>323</v>
      </c>
      <c r="CK2" s="541"/>
      <c r="CL2" s="541" t="s">
        <v>324</v>
      </c>
      <c r="CM2" s="541"/>
      <c r="CN2" s="535" t="s">
        <v>325</v>
      </c>
      <c r="CO2" s="535"/>
      <c r="CP2" s="535" t="s">
        <v>326</v>
      </c>
      <c r="CQ2" s="535"/>
      <c r="CR2" s="535" t="s">
        <v>327</v>
      </c>
      <c r="CS2" s="535"/>
      <c r="CT2" s="542" t="s">
        <v>328</v>
      </c>
      <c r="CU2" s="542"/>
      <c r="CV2" s="542" t="s">
        <v>329</v>
      </c>
      <c r="CW2" s="542"/>
      <c r="CX2" s="542" t="s">
        <v>330</v>
      </c>
      <c r="CY2" s="542"/>
      <c r="CZ2" s="542" t="s">
        <v>331</v>
      </c>
      <c r="DA2" s="542"/>
      <c r="DB2" s="533" t="s">
        <v>332</v>
      </c>
      <c r="DC2" s="533"/>
      <c r="DD2" s="533" t="s">
        <v>333</v>
      </c>
      <c r="DE2" s="533"/>
      <c r="DF2" s="530" t="s">
        <v>334</v>
      </c>
      <c r="DG2" s="530"/>
      <c r="DH2" s="533" t="s">
        <v>335</v>
      </c>
      <c r="DI2" s="533"/>
      <c r="DJ2" s="530" t="s">
        <v>336</v>
      </c>
      <c r="DK2" s="530"/>
      <c r="DL2" s="530" t="s">
        <v>337</v>
      </c>
      <c r="DM2" s="530"/>
      <c r="DN2" s="542" t="s">
        <v>338</v>
      </c>
      <c r="DO2" s="542"/>
      <c r="DP2" s="533" t="s">
        <v>339</v>
      </c>
      <c r="DQ2" s="533"/>
      <c r="DR2" s="530" t="s">
        <v>340</v>
      </c>
      <c r="DS2" s="530"/>
      <c r="DT2" s="530" t="s">
        <v>341</v>
      </c>
      <c r="DU2" s="530"/>
      <c r="DV2" s="530" t="s">
        <v>342</v>
      </c>
      <c r="DW2" s="530"/>
      <c r="DX2" s="530" t="s">
        <v>343</v>
      </c>
      <c r="DY2" s="530"/>
      <c r="DZ2" s="530" t="s">
        <v>344</v>
      </c>
      <c r="EA2" s="530"/>
      <c r="EB2" s="530" t="s">
        <v>345</v>
      </c>
      <c r="EC2" s="530"/>
      <c r="ED2" s="530" t="s">
        <v>346</v>
      </c>
      <c r="EE2" s="530"/>
      <c r="EF2" s="530" t="s">
        <v>347</v>
      </c>
      <c r="EG2" s="530"/>
      <c r="EH2" s="530" t="s">
        <v>348</v>
      </c>
      <c r="EI2" s="530"/>
      <c r="EJ2" s="530" t="s">
        <v>349</v>
      </c>
      <c r="EK2" s="530"/>
      <c r="EL2" s="530" t="s">
        <v>350</v>
      </c>
      <c r="EM2" s="530"/>
      <c r="EN2" s="543" t="s">
        <v>351</v>
      </c>
      <c r="EO2" s="543"/>
      <c r="EP2" s="530" t="s">
        <v>352</v>
      </c>
      <c r="EQ2" s="530"/>
      <c r="ER2" s="530" t="s">
        <v>353</v>
      </c>
      <c r="ES2" s="530"/>
      <c r="ET2" s="530" t="s">
        <v>354</v>
      </c>
      <c r="EU2" s="530"/>
      <c r="EV2" s="530" t="s">
        <v>355</v>
      </c>
      <c r="EW2" s="530"/>
      <c r="EX2" s="530" t="s">
        <v>356</v>
      </c>
      <c r="EY2" s="530"/>
      <c r="EZ2" s="530" t="s">
        <v>357</v>
      </c>
      <c r="FA2" s="530"/>
      <c r="FB2" s="530" t="s">
        <v>358</v>
      </c>
      <c r="FC2" s="530"/>
      <c r="FD2" s="530" t="s">
        <v>359</v>
      </c>
      <c r="FE2" s="530"/>
      <c r="FF2" s="530" t="s">
        <v>360</v>
      </c>
      <c r="FG2" s="530"/>
      <c r="FH2" s="530" t="s">
        <v>361</v>
      </c>
      <c r="FI2" s="530"/>
      <c r="FJ2" s="530" t="s">
        <v>362</v>
      </c>
      <c r="FK2" s="530"/>
      <c r="FL2" s="530" t="s">
        <v>363</v>
      </c>
      <c r="FM2" s="530"/>
      <c r="FN2" s="530" t="s">
        <v>364</v>
      </c>
      <c r="FO2" s="530"/>
      <c r="FP2" s="543" t="s">
        <v>365</v>
      </c>
      <c r="FQ2" s="543"/>
      <c r="FR2" s="530" t="s">
        <v>366</v>
      </c>
      <c r="FS2" s="530"/>
      <c r="FT2" s="530" t="s">
        <v>367</v>
      </c>
      <c r="FU2" s="530"/>
      <c r="FV2" s="530" t="s">
        <v>368</v>
      </c>
      <c r="FW2" s="530"/>
      <c r="FX2" s="535" t="s">
        <v>369</v>
      </c>
      <c r="FY2" s="535"/>
      <c r="FZ2" s="530" t="s">
        <v>370</v>
      </c>
      <c r="GA2" s="530"/>
      <c r="GB2" s="530" t="s">
        <v>371</v>
      </c>
      <c r="GC2" s="530"/>
      <c r="GD2" s="530" t="s">
        <v>372</v>
      </c>
      <c r="GE2" s="530"/>
      <c r="GF2" s="530" t="s">
        <v>373</v>
      </c>
      <c r="GG2" s="530"/>
      <c r="GH2" s="530" t="s">
        <v>374</v>
      </c>
      <c r="GI2" s="530"/>
      <c r="GJ2" s="530" t="s">
        <v>375</v>
      </c>
      <c r="GK2" s="530"/>
      <c r="GL2" s="530" t="s">
        <v>376</v>
      </c>
      <c r="GM2" s="530"/>
      <c r="GN2" s="530" t="s">
        <v>377</v>
      </c>
      <c r="GO2" s="530"/>
      <c r="GP2" s="530" t="s">
        <v>378</v>
      </c>
      <c r="GQ2" s="530"/>
      <c r="GR2" s="530" t="s">
        <v>379</v>
      </c>
      <c r="GS2" s="530"/>
      <c r="GT2" s="530" t="s">
        <v>380</v>
      </c>
      <c r="GU2" s="530"/>
      <c r="GV2" s="530" t="s">
        <v>381</v>
      </c>
      <c r="GW2" s="530"/>
      <c r="GX2" s="530" t="s">
        <v>382</v>
      </c>
      <c r="GY2" s="530"/>
      <c r="GZ2" s="530" t="s">
        <v>383</v>
      </c>
      <c r="HA2" s="530"/>
      <c r="HB2" s="530" t="s">
        <v>384</v>
      </c>
      <c r="HC2" s="530"/>
      <c r="HD2" s="530" t="s">
        <v>385</v>
      </c>
      <c r="HE2" s="530"/>
      <c r="HF2" s="530" t="s">
        <v>386</v>
      </c>
      <c r="HG2" s="530"/>
      <c r="HH2" s="530" t="s">
        <v>387</v>
      </c>
      <c r="HI2" s="530"/>
      <c r="HJ2" s="530" t="s">
        <v>388</v>
      </c>
      <c r="HK2" s="530"/>
      <c r="HL2" s="530" t="s">
        <v>389</v>
      </c>
      <c r="HM2" s="530"/>
      <c r="HN2" s="530" t="s">
        <v>390</v>
      </c>
      <c r="HO2" s="530"/>
      <c r="HP2" s="530" t="s">
        <v>391</v>
      </c>
      <c r="HQ2" s="530"/>
      <c r="HR2" s="530" t="s">
        <v>392</v>
      </c>
      <c r="HS2" s="530"/>
      <c r="HT2" s="530" t="s">
        <v>393</v>
      </c>
      <c r="HU2" s="530"/>
      <c r="HV2" s="530" t="s">
        <v>394</v>
      </c>
      <c r="HW2" s="530"/>
      <c r="HX2" s="530" t="s">
        <v>395</v>
      </c>
      <c r="HY2" s="530"/>
      <c r="HZ2" s="530" t="s">
        <v>396</v>
      </c>
      <c r="IA2" s="530"/>
      <c r="IB2" s="530" t="s">
        <v>397</v>
      </c>
      <c r="IC2" s="530"/>
      <c r="ID2" s="530" t="s">
        <v>398</v>
      </c>
      <c r="IE2" s="530"/>
      <c r="IF2" s="530" t="s">
        <v>399</v>
      </c>
      <c r="IG2" s="530"/>
      <c r="IH2" s="530" t="s">
        <v>400</v>
      </c>
      <c r="II2" s="530"/>
      <c r="IJ2" s="530" t="s">
        <v>401</v>
      </c>
      <c r="IK2" s="530"/>
      <c r="IL2" s="530" t="s">
        <v>402</v>
      </c>
      <c r="IM2" s="530"/>
      <c r="IN2" s="530" t="s">
        <v>403</v>
      </c>
      <c r="IO2" s="530"/>
      <c r="IP2" s="530" t="s">
        <v>404</v>
      </c>
      <c r="IQ2" s="530"/>
      <c r="IR2" s="530" t="s">
        <v>405</v>
      </c>
      <c r="IS2" s="530"/>
      <c r="IT2" s="544" t="s">
        <v>406</v>
      </c>
      <c r="IU2" s="544"/>
      <c r="IV2" s="530" t="s">
        <v>407</v>
      </c>
      <c r="IW2" s="530"/>
      <c r="IX2" s="529" t="s">
        <v>408</v>
      </c>
      <c r="IY2" s="529"/>
      <c r="IZ2" s="529" t="s">
        <v>409</v>
      </c>
      <c r="JA2" s="529"/>
      <c r="JB2" s="529" t="s">
        <v>410</v>
      </c>
      <c r="JC2" s="529"/>
      <c r="JD2" s="529" t="s">
        <v>411</v>
      </c>
      <c r="JE2" s="529"/>
      <c r="JF2" s="530" t="s">
        <v>412</v>
      </c>
      <c r="JG2" s="530"/>
      <c r="JH2" s="530" t="s">
        <v>413</v>
      </c>
      <c r="JI2" s="530"/>
      <c r="JJ2" s="529" t="s">
        <v>414</v>
      </c>
      <c r="JK2" s="529"/>
      <c r="JL2" s="530"/>
      <c r="JM2" s="530"/>
      <c r="JN2" s="530"/>
      <c r="JO2" s="530"/>
      <c r="JP2" s="530"/>
      <c r="JQ2" s="530"/>
      <c r="JR2" s="530"/>
      <c r="JS2" s="530"/>
      <c r="JT2" s="530"/>
      <c r="JU2" s="530"/>
    </row>
    <row r="3" spans="1:281" ht="4.5" customHeight="1" thickBot="1">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c r="DB3" s="49"/>
      <c r="DC3" s="49"/>
      <c r="DD3" s="49"/>
      <c r="DE3" s="49"/>
      <c r="DF3" s="49"/>
      <c r="DG3" s="49"/>
      <c r="DH3" s="49"/>
      <c r="DI3" s="49"/>
      <c r="DJ3" s="49"/>
      <c r="DK3" s="49"/>
      <c r="DL3" s="49"/>
      <c r="DM3" s="49"/>
      <c r="DN3" s="49"/>
      <c r="DO3" s="49"/>
      <c r="DP3" s="49"/>
      <c r="DQ3" s="49"/>
      <c r="DR3" s="49"/>
      <c r="DS3" s="49"/>
      <c r="DT3" s="49"/>
      <c r="DU3" s="49"/>
      <c r="DV3" s="49"/>
      <c r="DW3" s="49"/>
      <c r="DX3" s="49"/>
      <c r="DY3" s="49"/>
      <c r="DZ3" s="49"/>
      <c r="EA3" s="49"/>
      <c r="EB3" s="49"/>
      <c r="EC3" s="49"/>
      <c r="ED3" s="49"/>
      <c r="EE3" s="49"/>
      <c r="EF3" s="49"/>
      <c r="EG3" s="49"/>
      <c r="EH3" s="49"/>
      <c r="EI3" s="49"/>
      <c r="EJ3" s="49"/>
      <c r="EK3" s="49"/>
      <c r="EL3" s="49"/>
      <c r="EM3" s="49"/>
      <c r="EN3" s="49"/>
      <c r="EO3" s="49"/>
      <c r="EP3" s="49"/>
      <c r="EQ3" s="49"/>
      <c r="ER3" s="49"/>
      <c r="ES3" s="49"/>
      <c r="ET3" s="49"/>
      <c r="EU3" s="49"/>
      <c r="EV3" s="49"/>
      <c r="EW3" s="49"/>
      <c r="EX3" s="49"/>
      <c r="EY3" s="49"/>
      <c r="EZ3" s="49"/>
      <c r="FA3" s="49"/>
      <c r="FB3" s="49"/>
      <c r="FC3" s="49"/>
      <c r="FD3" s="49"/>
      <c r="FE3" s="49"/>
      <c r="FF3" s="49"/>
      <c r="FG3" s="49"/>
      <c r="FH3" s="49"/>
      <c r="FI3" s="49"/>
      <c r="FJ3" s="49"/>
      <c r="FK3" s="49"/>
      <c r="FL3" s="49"/>
      <c r="FM3" s="49"/>
      <c r="FN3" s="49"/>
      <c r="FO3" s="49"/>
      <c r="FP3" s="49"/>
      <c r="FQ3" s="49"/>
      <c r="FR3" s="49"/>
      <c r="FS3" s="49"/>
      <c r="FT3" s="49"/>
      <c r="FU3" s="49"/>
      <c r="FV3" s="49"/>
      <c r="FW3" s="49"/>
      <c r="FX3" s="49"/>
      <c r="FY3" s="49"/>
      <c r="FZ3" s="49"/>
      <c r="GA3" s="49"/>
      <c r="GB3" s="49"/>
      <c r="GC3" s="49"/>
      <c r="GD3" s="49"/>
      <c r="GE3" s="49"/>
      <c r="GF3" s="49"/>
      <c r="GG3" s="49"/>
      <c r="GH3" s="49"/>
      <c r="GI3" s="49"/>
      <c r="GJ3" s="49"/>
      <c r="GK3" s="49"/>
      <c r="GL3" s="49"/>
      <c r="GM3" s="49"/>
      <c r="GN3" s="49"/>
      <c r="GO3" s="49"/>
      <c r="GP3" s="49"/>
      <c r="GQ3" s="49"/>
      <c r="GR3" s="49"/>
      <c r="GS3" s="49"/>
      <c r="GT3" s="49"/>
      <c r="GU3" s="49"/>
      <c r="GV3" s="49"/>
      <c r="GW3" s="49"/>
      <c r="GX3" s="49"/>
      <c r="GY3" s="49"/>
      <c r="GZ3" s="49"/>
      <c r="HA3" s="49"/>
      <c r="HB3" s="49"/>
      <c r="HC3" s="49"/>
      <c r="HD3" s="49"/>
      <c r="HE3" s="49"/>
      <c r="HF3" s="49"/>
      <c r="HG3" s="49"/>
      <c r="HH3" s="49"/>
      <c r="HI3" s="49"/>
      <c r="HJ3" s="49"/>
      <c r="HK3" s="49"/>
      <c r="HL3" s="49"/>
      <c r="HM3" s="49"/>
      <c r="HN3" s="49"/>
      <c r="HO3" s="49"/>
      <c r="HP3" s="49"/>
      <c r="HQ3" s="49"/>
      <c r="HR3" s="49"/>
      <c r="HS3" s="49"/>
      <c r="HT3" s="49"/>
      <c r="HU3" s="49"/>
      <c r="HV3" s="49"/>
      <c r="HW3" s="49"/>
      <c r="HX3" s="49"/>
      <c r="HY3" s="49"/>
      <c r="HZ3" s="49"/>
      <c r="IA3" s="49"/>
      <c r="IB3" s="49"/>
      <c r="IC3" s="49"/>
      <c r="ID3" s="49"/>
      <c r="IE3" s="49"/>
      <c r="IF3" s="49"/>
      <c r="IG3" s="49"/>
      <c r="IH3" s="49"/>
      <c r="II3" s="49"/>
      <c r="IJ3" s="49"/>
      <c r="IK3" s="49"/>
      <c r="IL3" s="49"/>
      <c r="IM3" s="49"/>
      <c r="IN3" s="49"/>
      <c r="IO3" s="49"/>
      <c r="IP3" s="49"/>
      <c r="IQ3" s="49"/>
      <c r="IR3" s="49"/>
      <c r="IS3" s="49"/>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row>
    <row r="4" spans="1:281" ht="20.25" customHeight="1" thickBot="1">
      <c r="C4" s="48" t="s">
        <v>29</v>
      </c>
      <c r="E4" s="49" t="s">
        <v>415</v>
      </c>
      <c r="F4" s="49" t="s">
        <v>416</v>
      </c>
      <c r="G4" s="50"/>
      <c r="H4" s="49" t="s">
        <v>415</v>
      </c>
      <c r="I4" s="50"/>
      <c r="J4" s="49" t="s">
        <v>417</v>
      </c>
      <c r="K4" s="50"/>
      <c r="L4" s="49" t="s">
        <v>417</v>
      </c>
      <c r="M4" s="50"/>
      <c r="N4" s="49" t="s">
        <v>417</v>
      </c>
      <c r="O4" s="50"/>
      <c r="P4" s="49" t="s">
        <v>415</v>
      </c>
      <c r="Q4" s="50"/>
      <c r="R4" s="49" t="s">
        <v>415</v>
      </c>
      <c r="S4" s="50"/>
      <c r="T4" s="49" t="s">
        <v>415</v>
      </c>
      <c r="U4" s="50"/>
      <c r="V4" s="49" t="s">
        <v>415</v>
      </c>
      <c r="W4" s="50"/>
      <c r="X4" s="49" t="s">
        <v>415</v>
      </c>
      <c r="Y4" s="50"/>
      <c r="Z4" s="49" t="s">
        <v>415</v>
      </c>
      <c r="AA4" s="50"/>
      <c r="AB4" s="49" t="s">
        <v>415</v>
      </c>
      <c r="AC4" s="50"/>
      <c r="AD4" s="49" t="s">
        <v>417</v>
      </c>
      <c r="AE4" s="50"/>
      <c r="AF4" s="49" t="s">
        <v>417</v>
      </c>
      <c r="AG4" s="50"/>
      <c r="AH4" s="49" t="s">
        <v>415</v>
      </c>
      <c r="AI4" s="50"/>
      <c r="AJ4" s="49" t="s">
        <v>417</v>
      </c>
      <c r="AK4" s="50"/>
      <c r="AL4" s="49" t="s">
        <v>415</v>
      </c>
      <c r="AM4" s="50"/>
      <c r="AN4" s="49" t="s">
        <v>417</v>
      </c>
      <c r="AO4" s="50"/>
      <c r="AP4" s="49" t="s">
        <v>415</v>
      </c>
      <c r="AQ4" s="50"/>
      <c r="AR4" s="49" t="s">
        <v>417</v>
      </c>
      <c r="AS4" s="50"/>
      <c r="AT4" s="49" t="s">
        <v>415</v>
      </c>
      <c r="AU4" s="50"/>
      <c r="AV4" s="49" t="s">
        <v>415</v>
      </c>
      <c r="AW4" s="50"/>
      <c r="AX4" s="49" t="s">
        <v>415</v>
      </c>
      <c r="AY4" s="50"/>
      <c r="AZ4" s="49" t="s">
        <v>415</v>
      </c>
      <c r="BA4" s="50"/>
      <c r="BB4" s="49" t="s">
        <v>417</v>
      </c>
      <c r="BC4" s="50"/>
      <c r="BD4" s="49" t="s">
        <v>415</v>
      </c>
      <c r="BE4" s="50"/>
      <c r="BF4" s="49" t="s">
        <v>415</v>
      </c>
      <c r="BG4" s="50"/>
      <c r="BH4" s="49" t="s">
        <v>417</v>
      </c>
      <c r="BI4" s="50"/>
      <c r="BJ4" s="49" t="s">
        <v>415</v>
      </c>
      <c r="BK4" s="50"/>
      <c r="BL4" s="49" t="s">
        <v>415</v>
      </c>
      <c r="BM4" s="50"/>
      <c r="BN4" s="49" t="s">
        <v>415</v>
      </c>
      <c r="BO4" s="50"/>
      <c r="BP4" s="49" t="s">
        <v>415</v>
      </c>
      <c r="BQ4" s="50"/>
      <c r="BR4" s="49" t="s">
        <v>415</v>
      </c>
      <c r="BS4" s="50"/>
      <c r="BT4" s="49" t="s">
        <v>415</v>
      </c>
      <c r="BU4" s="50"/>
      <c r="BV4" s="49" t="s">
        <v>415</v>
      </c>
      <c r="BW4" s="50"/>
      <c r="BX4" s="49" t="s">
        <v>415</v>
      </c>
      <c r="BY4" s="50"/>
      <c r="BZ4" s="49" t="s">
        <v>415</v>
      </c>
      <c r="CA4" s="50"/>
      <c r="CB4" s="49" t="s">
        <v>415</v>
      </c>
      <c r="CC4" s="50"/>
      <c r="CD4" s="49" t="s">
        <v>415</v>
      </c>
      <c r="CE4" s="50"/>
      <c r="CF4" s="49" t="s">
        <v>417</v>
      </c>
      <c r="CG4" s="50"/>
      <c r="CH4" s="49" t="s">
        <v>415</v>
      </c>
      <c r="CI4" s="50"/>
      <c r="CJ4" s="49" t="s">
        <v>415</v>
      </c>
      <c r="CK4" s="50"/>
      <c r="CL4" s="49" t="s">
        <v>415</v>
      </c>
      <c r="CM4" s="50"/>
      <c r="CN4" s="49" t="s">
        <v>415</v>
      </c>
      <c r="CO4" s="50"/>
      <c r="CP4" s="49" t="s">
        <v>415</v>
      </c>
      <c r="CQ4" s="50"/>
      <c r="CR4" s="49" t="s">
        <v>415</v>
      </c>
      <c r="CS4" s="50"/>
      <c r="CT4" s="49" t="s">
        <v>415</v>
      </c>
      <c r="CU4" s="50"/>
      <c r="CV4" s="49" t="s">
        <v>415</v>
      </c>
      <c r="CW4" s="50"/>
      <c r="CX4" s="49" t="s">
        <v>415</v>
      </c>
      <c r="CY4" s="50"/>
      <c r="CZ4" s="49" t="s">
        <v>415</v>
      </c>
      <c r="DA4" s="50"/>
      <c r="DB4" s="49" t="s">
        <v>415</v>
      </c>
      <c r="DC4" s="50"/>
      <c r="DD4" s="49" t="s">
        <v>418</v>
      </c>
      <c r="DE4" s="50"/>
      <c r="DF4" s="49" t="s">
        <v>415</v>
      </c>
      <c r="DG4" s="50"/>
      <c r="DH4" s="49" t="s">
        <v>415</v>
      </c>
      <c r="DI4" s="50"/>
      <c r="DJ4" s="49" t="s">
        <v>415</v>
      </c>
      <c r="DK4" s="50"/>
      <c r="DL4" s="49" t="s">
        <v>415</v>
      </c>
      <c r="DM4" s="50"/>
      <c r="DN4" s="49" t="s">
        <v>417</v>
      </c>
      <c r="DO4" s="50"/>
      <c r="DP4" s="49" t="s">
        <v>418</v>
      </c>
      <c r="DQ4" s="50"/>
      <c r="DR4" s="49" t="s">
        <v>415</v>
      </c>
      <c r="DS4" s="50"/>
      <c r="DT4" s="49" t="s">
        <v>415</v>
      </c>
      <c r="DU4" s="50"/>
      <c r="DV4" s="49" t="s">
        <v>415</v>
      </c>
      <c r="DW4" s="50"/>
      <c r="DX4" s="49" t="s">
        <v>415</v>
      </c>
      <c r="DY4" s="50"/>
      <c r="DZ4" s="49" t="s">
        <v>418</v>
      </c>
      <c r="EA4" s="50"/>
      <c r="EB4" s="49" t="s">
        <v>418</v>
      </c>
      <c r="EC4" s="50"/>
      <c r="ED4" s="49" t="s">
        <v>415</v>
      </c>
      <c r="EE4" s="50"/>
      <c r="EF4" s="49" t="s">
        <v>415</v>
      </c>
      <c r="EG4" s="50"/>
      <c r="EH4" s="49" t="s">
        <v>415</v>
      </c>
      <c r="EI4" s="50"/>
      <c r="EJ4" s="49" t="s">
        <v>415</v>
      </c>
      <c r="EK4" s="50"/>
      <c r="EL4" s="49" t="s">
        <v>415</v>
      </c>
      <c r="EM4" s="50"/>
      <c r="EN4" s="49" t="s">
        <v>415</v>
      </c>
      <c r="EO4" s="50"/>
      <c r="EP4" s="49" t="s">
        <v>415</v>
      </c>
      <c r="EQ4" s="50"/>
      <c r="ER4" s="49" t="s">
        <v>415</v>
      </c>
      <c r="ES4" s="50"/>
      <c r="ET4" s="49" t="s">
        <v>415</v>
      </c>
      <c r="EU4" s="50"/>
      <c r="EV4" s="49" t="s">
        <v>415</v>
      </c>
      <c r="EW4" s="50"/>
      <c r="EX4" s="49" t="s">
        <v>415</v>
      </c>
      <c r="EY4" s="50"/>
      <c r="EZ4" s="49" t="s">
        <v>415</v>
      </c>
      <c r="FA4" s="50"/>
      <c r="FB4" s="49" t="s">
        <v>415</v>
      </c>
      <c r="FC4" s="50"/>
      <c r="FD4" s="49" t="s">
        <v>415</v>
      </c>
      <c r="FE4" s="50"/>
      <c r="FF4" s="49" t="s">
        <v>415</v>
      </c>
      <c r="FG4" s="50"/>
      <c r="FH4" s="49" t="s">
        <v>415</v>
      </c>
      <c r="FI4" s="50"/>
      <c r="FJ4" s="49" t="s">
        <v>415</v>
      </c>
      <c r="FK4" s="50"/>
      <c r="FL4" s="49" t="s">
        <v>415</v>
      </c>
      <c r="FM4" s="50"/>
      <c r="FN4" s="49" t="s">
        <v>415</v>
      </c>
      <c r="FO4" s="50"/>
      <c r="FP4" s="49" t="s">
        <v>415</v>
      </c>
      <c r="FQ4" s="50"/>
      <c r="FR4" s="49" t="s">
        <v>415</v>
      </c>
      <c r="FS4" s="50"/>
      <c r="FT4" s="49" t="s">
        <v>415</v>
      </c>
      <c r="FU4" s="50"/>
      <c r="FV4" s="49" t="s">
        <v>415</v>
      </c>
      <c r="FW4" s="50"/>
      <c r="FX4" s="49" t="s">
        <v>415</v>
      </c>
      <c r="FY4" s="50"/>
      <c r="FZ4" s="49" t="s">
        <v>417</v>
      </c>
      <c r="GA4" s="50"/>
      <c r="GB4" s="49" t="s">
        <v>415</v>
      </c>
      <c r="GC4" s="50"/>
      <c r="GD4" s="49" t="s">
        <v>415</v>
      </c>
      <c r="GE4" s="50"/>
      <c r="GF4" s="49" t="s">
        <v>415</v>
      </c>
      <c r="GG4" s="50"/>
      <c r="GH4" s="49" t="s">
        <v>415</v>
      </c>
      <c r="GI4" s="50"/>
      <c r="GJ4" s="49" t="s">
        <v>415</v>
      </c>
      <c r="GK4" s="50"/>
      <c r="GL4" s="49" t="s">
        <v>415</v>
      </c>
      <c r="GM4" s="50"/>
      <c r="GN4" s="49" t="s">
        <v>415</v>
      </c>
      <c r="GO4" s="50"/>
      <c r="GP4" s="49" t="s">
        <v>415</v>
      </c>
      <c r="GQ4" s="50"/>
      <c r="GR4" s="49" t="s">
        <v>418</v>
      </c>
      <c r="GS4" s="50"/>
      <c r="GT4" s="49" t="s">
        <v>415</v>
      </c>
      <c r="GU4" s="50"/>
      <c r="GV4" s="49" t="s">
        <v>415</v>
      </c>
      <c r="GW4" s="50"/>
      <c r="GX4" s="49" t="s">
        <v>415</v>
      </c>
      <c r="GY4" s="50"/>
      <c r="GZ4" s="49" t="s">
        <v>415</v>
      </c>
      <c r="HA4" s="50"/>
      <c r="HB4" s="49" t="s">
        <v>416</v>
      </c>
      <c r="HC4" s="50"/>
      <c r="HD4" s="49" t="s">
        <v>415</v>
      </c>
      <c r="HE4" s="50"/>
      <c r="HF4" s="49" t="s">
        <v>415</v>
      </c>
      <c r="HG4" s="50"/>
      <c r="HH4" s="49" t="s">
        <v>415</v>
      </c>
      <c r="HI4" s="50"/>
      <c r="HJ4" s="49" t="s">
        <v>415</v>
      </c>
      <c r="HK4" s="50"/>
      <c r="HL4" s="49" t="s">
        <v>415</v>
      </c>
      <c r="HM4" s="50"/>
      <c r="HN4" s="49" t="s">
        <v>415</v>
      </c>
      <c r="HO4" s="50"/>
      <c r="HP4" s="49" t="s">
        <v>417</v>
      </c>
      <c r="HQ4" s="50"/>
      <c r="HR4" s="49" t="s">
        <v>415</v>
      </c>
      <c r="HS4" s="50"/>
      <c r="HT4" s="49" t="s">
        <v>415</v>
      </c>
      <c r="HU4" s="50"/>
      <c r="HV4" s="49" t="s">
        <v>415</v>
      </c>
      <c r="HW4" s="50"/>
      <c r="HX4" s="49" t="s">
        <v>415</v>
      </c>
      <c r="HY4" s="50"/>
      <c r="HZ4" s="49" t="s">
        <v>415</v>
      </c>
      <c r="IA4" s="50"/>
      <c r="IB4" s="49" t="s">
        <v>415</v>
      </c>
      <c r="IC4" s="50"/>
      <c r="ID4" s="49" t="s">
        <v>417</v>
      </c>
      <c r="IE4" s="50"/>
      <c r="IF4" s="49" t="s">
        <v>415</v>
      </c>
      <c r="IG4" s="50"/>
      <c r="IH4" s="49" t="s">
        <v>415</v>
      </c>
      <c r="II4" s="50"/>
      <c r="IJ4" s="49" t="s">
        <v>415</v>
      </c>
      <c r="IK4" s="50"/>
      <c r="IL4" s="49" t="s">
        <v>417</v>
      </c>
      <c r="IM4" s="50"/>
      <c r="IN4" s="49" t="s">
        <v>415</v>
      </c>
      <c r="IO4" s="50"/>
      <c r="IP4" s="49" t="s">
        <v>415</v>
      </c>
      <c r="IQ4" s="50"/>
      <c r="IR4" s="49" t="s">
        <v>415</v>
      </c>
      <c r="IS4" s="50"/>
      <c r="IT4" s="49" t="s">
        <v>417</v>
      </c>
      <c r="IU4" s="50"/>
      <c r="IV4" s="51" t="s">
        <v>415</v>
      </c>
      <c r="IW4" s="50"/>
      <c r="IX4" s="49" t="s">
        <v>415</v>
      </c>
      <c r="IY4" s="50"/>
      <c r="IZ4" s="49" t="s">
        <v>415</v>
      </c>
      <c r="JA4" s="50"/>
      <c r="JB4" s="49" t="s">
        <v>415</v>
      </c>
      <c r="JC4" s="50"/>
      <c r="JD4" s="49" t="s">
        <v>415</v>
      </c>
      <c r="JE4" s="50"/>
      <c r="JF4" s="49" t="s">
        <v>417</v>
      </c>
      <c r="JG4" s="50"/>
      <c r="JH4" s="49" t="s">
        <v>415</v>
      </c>
      <c r="JI4" s="50"/>
      <c r="JJ4" s="49" t="s">
        <v>415</v>
      </c>
      <c r="JK4" s="50"/>
      <c r="JL4" s="49" t="s">
        <v>415</v>
      </c>
      <c r="JM4" s="50"/>
      <c r="JN4" s="49" t="s">
        <v>415</v>
      </c>
      <c r="JO4" s="50"/>
      <c r="JP4" s="49" t="s">
        <v>415</v>
      </c>
      <c r="JQ4" s="50"/>
      <c r="JR4" s="49" t="s">
        <v>415</v>
      </c>
      <c r="JS4" s="50"/>
      <c r="JT4" s="49" t="s">
        <v>415</v>
      </c>
      <c r="JU4" s="50"/>
    </row>
    <row r="5" spans="1:281" ht="3" customHeight="1" thickBot="1">
      <c r="C5" s="53"/>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c r="GE5" s="54"/>
      <c r="GF5" s="54"/>
      <c r="GG5" s="54"/>
      <c r="GH5" s="54"/>
      <c r="GI5" s="54"/>
      <c r="GJ5" s="54"/>
      <c r="GK5" s="54"/>
      <c r="GL5" s="54"/>
      <c r="GM5" s="54"/>
      <c r="GN5" s="54"/>
      <c r="GO5" s="54"/>
      <c r="GP5" s="54"/>
      <c r="GQ5" s="54"/>
      <c r="GR5" s="54"/>
      <c r="GS5" s="54"/>
      <c r="GT5" s="54"/>
      <c r="GU5" s="54"/>
      <c r="GV5" s="54"/>
      <c r="GW5" s="54"/>
      <c r="GX5" s="54"/>
      <c r="GY5" s="54"/>
      <c r="GZ5" s="54"/>
      <c r="HA5" s="54"/>
      <c r="HB5" s="54"/>
      <c r="HC5" s="54"/>
      <c r="HD5" s="54"/>
      <c r="HE5" s="54"/>
      <c r="HF5" s="54"/>
      <c r="HG5" s="54"/>
      <c r="HH5" s="54"/>
      <c r="HI5" s="54"/>
      <c r="HJ5" s="54"/>
      <c r="HK5" s="54"/>
      <c r="HL5" s="54"/>
      <c r="HM5" s="54"/>
      <c r="HN5" s="54"/>
      <c r="HO5" s="54"/>
      <c r="HP5" s="54"/>
      <c r="HQ5" s="54"/>
      <c r="HR5" s="54"/>
      <c r="HS5" s="54"/>
      <c r="HT5" s="54"/>
      <c r="HU5" s="54"/>
      <c r="HV5" s="54"/>
      <c r="HW5" s="54"/>
      <c r="HX5" s="54"/>
      <c r="HY5" s="54"/>
      <c r="HZ5" s="54"/>
      <c r="IA5" s="54"/>
      <c r="IB5" s="54"/>
      <c r="IC5" s="54"/>
      <c r="ID5" s="54"/>
      <c r="IE5" s="54"/>
      <c r="IF5" s="54"/>
      <c r="IG5" s="54"/>
      <c r="IH5" s="54"/>
      <c r="II5" s="54"/>
      <c r="IJ5" s="54"/>
      <c r="IK5" s="54"/>
      <c r="IL5" s="54"/>
      <c r="IM5" s="54"/>
      <c r="IN5" s="54"/>
      <c r="IO5" s="54"/>
      <c r="IP5" s="54"/>
      <c r="IQ5" s="54"/>
      <c r="IR5" s="54"/>
      <c r="IS5" s="54"/>
      <c r="IT5" s="54"/>
      <c r="IU5" s="54"/>
      <c r="IV5" s="54"/>
      <c r="IW5" s="54"/>
      <c r="IX5" s="54"/>
      <c r="IY5" s="54"/>
      <c r="IZ5" s="54"/>
      <c r="JA5" s="54"/>
      <c r="JB5" s="54"/>
      <c r="JC5" s="54"/>
      <c r="JD5" s="54"/>
      <c r="JE5" s="54"/>
      <c r="JF5" s="54"/>
      <c r="JG5" s="54"/>
      <c r="JH5" s="54"/>
      <c r="JI5" s="54"/>
      <c r="JJ5" s="54"/>
      <c r="JK5" s="54"/>
      <c r="JL5" s="54"/>
      <c r="JM5" s="54"/>
      <c r="JN5" s="54"/>
      <c r="JO5" s="54"/>
      <c r="JP5" s="54"/>
      <c r="JQ5" s="54"/>
      <c r="JR5" s="54"/>
      <c r="JS5" s="54"/>
      <c r="JT5" s="54"/>
      <c r="JU5" s="54"/>
    </row>
    <row r="6" spans="1:281" ht="27" thickBot="1">
      <c r="A6" s="55" t="s">
        <v>419</v>
      </c>
      <c r="B6" s="56" t="s">
        <v>420</v>
      </c>
      <c r="C6" s="57" t="s">
        <v>421</v>
      </c>
      <c r="D6" s="58" t="s">
        <v>422</v>
      </c>
      <c r="E6" s="59" t="s">
        <v>423</v>
      </c>
      <c r="F6" s="59" t="s">
        <v>422</v>
      </c>
      <c r="G6" s="59" t="s">
        <v>423</v>
      </c>
      <c r="H6" s="59" t="s">
        <v>422</v>
      </c>
      <c r="I6" s="59" t="s">
        <v>423</v>
      </c>
      <c r="J6" s="59" t="s">
        <v>422</v>
      </c>
      <c r="K6" s="59" t="s">
        <v>423</v>
      </c>
      <c r="L6" s="59" t="s">
        <v>422</v>
      </c>
      <c r="M6" s="59" t="s">
        <v>423</v>
      </c>
      <c r="N6" s="59" t="s">
        <v>422</v>
      </c>
      <c r="O6" s="59" t="s">
        <v>423</v>
      </c>
      <c r="P6" s="59" t="s">
        <v>422</v>
      </c>
      <c r="Q6" s="59" t="s">
        <v>423</v>
      </c>
      <c r="R6" s="59" t="s">
        <v>422</v>
      </c>
      <c r="S6" s="59" t="s">
        <v>423</v>
      </c>
      <c r="T6" s="59" t="s">
        <v>422</v>
      </c>
      <c r="U6" s="59" t="s">
        <v>423</v>
      </c>
      <c r="V6" s="59" t="s">
        <v>422</v>
      </c>
      <c r="W6" s="59" t="s">
        <v>423</v>
      </c>
      <c r="X6" s="59" t="s">
        <v>422</v>
      </c>
      <c r="Y6" s="59" t="s">
        <v>423</v>
      </c>
      <c r="Z6" s="59" t="s">
        <v>422</v>
      </c>
      <c r="AA6" s="59" t="s">
        <v>423</v>
      </c>
      <c r="AB6" s="59" t="s">
        <v>422</v>
      </c>
      <c r="AC6" s="59" t="s">
        <v>423</v>
      </c>
      <c r="AD6" s="59" t="s">
        <v>422</v>
      </c>
      <c r="AE6" s="59" t="s">
        <v>423</v>
      </c>
      <c r="AF6" s="59" t="s">
        <v>422</v>
      </c>
      <c r="AG6" s="59" t="s">
        <v>423</v>
      </c>
      <c r="AH6" s="59" t="s">
        <v>422</v>
      </c>
      <c r="AI6" s="59" t="s">
        <v>423</v>
      </c>
      <c r="AJ6" s="59" t="s">
        <v>422</v>
      </c>
      <c r="AK6" s="59" t="s">
        <v>423</v>
      </c>
      <c r="AL6" s="59" t="s">
        <v>422</v>
      </c>
      <c r="AM6" s="59" t="s">
        <v>423</v>
      </c>
      <c r="AN6" s="59" t="s">
        <v>422</v>
      </c>
      <c r="AO6" s="59" t="s">
        <v>423</v>
      </c>
      <c r="AP6" s="59" t="s">
        <v>422</v>
      </c>
      <c r="AQ6" s="59" t="s">
        <v>423</v>
      </c>
      <c r="AR6" s="59" t="s">
        <v>422</v>
      </c>
      <c r="AS6" s="59" t="s">
        <v>423</v>
      </c>
      <c r="AT6" s="59" t="s">
        <v>422</v>
      </c>
      <c r="AU6" s="59" t="s">
        <v>423</v>
      </c>
      <c r="AV6" s="59" t="s">
        <v>422</v>
      </c>
      <c r="AW6" s="59" t="s">
        <v>423</v>
      </c>
      <c r="AX6" s="59" t="s">
        <v>422</v>
      </c>
      <c r="AY6" s="59" t="s">
        <v>423</v>
      </c>
      <c r="AZ6" s="59" t="s">
        <v>422</v>
      </c>
      <c r="BA6" s="59" t="s">
        <v>423</v>
      </c>
      <c r="BB6" s="59" t="s">
        <v>422</v>
      </c>
      <c r="BC6" s="59" t="s">
        <v>423</v>
      </c>
      <c r="BD6" s="59" t="s">
        <v>422</v>
      </c>
      <c r="BE6" s="59" t="s">
        <v>423</v>
      </c>
      <c r="BF6" s="59" t="s">
        <v>422</v>
      </c>
      <c r="BG6" s="59" t="s">
        <v>423</v>
      </c>
      <c r="BH6" s="59" t="s">
        <v>422</v>
      </c>
      <c r="BI6" s="59" t="s">
        <v>423</v>
      </c>
      <c r="BJ6" s="59" t="s">
        <v>422</v>
      </c>
      <c r="BK6" s="59" t="s">
        <v>423</v>
      </c>
      <c r="BL6" s="59" t="s">
        <v>422</v>
      </c>
      <c r="BM6" s="59" t="s">
        <v>423</v>
      </c>
      <c r="BN6" s="59" t="s">
        <v>422</v>
      </c>
      <c r="BO6" s="59" t="s">
        <v>423</v>
      </c>
      <c r="BP6" s="59" t="s">
        <v>422</v>
      </c>
      <c r="BQ6" s="59" t="s">
        <v>423</v>
      </c>
      <c r="BR6" s="59" t="s">
        <v>422</v>
      </c>
      <c r="BS6" s="59" t="s">
        <v>423</v>
      </c>
      <c r="BT6" s="59" t="s">
        <v>422</v>
      </c>
      <c r="BU6" s="59" t="s">
        <v>423</v>
      </c>
      <c r="BV6" s="59" t="s">
        <v>422</v>
      </c>
      <c r="BW6" s="59" t="s">
        <v>423</v>
      </c>
      <c r="BX6" s="59" t="s">
        <v>422</v>
      </c>
      <c r="BY6" s="59" t="s">
        <v>423</v>
      </c>
      <c r="BZ6" s="59" t="s">
        <v>422</v>
      </c>
      <c r="CA6" s="59" t="s">
        <v>423</v>
      </c>
      <c r="CB6" s="59" t="s">
        <v>422</v>
      </c>
      <c r="CC6" s="59" t="s">
        <v>423</v>
      </c>
      <c r="CD6" s="59" t="s">
        <v>422</v>
      </c>
      <c r="CE6" s="59" t="s">
        <v>423</v>
      </c>
      <c r="CF6" s="59" t="s">
        <v>422</v>
      </c>
      <c r="CG6" s="59" t="s">
        <v>423</v>
      </c>
      <c r="CH6" s="59" t="s">
        <v>422</v>
      </c>
      <c r="CI6" s="59" t="s">
        <v>423</v>
      </c>
      <c r="CJ6" s="59" t="s">
        <v>422</v>
      </c>
      <c r="CK6" s="59" t="s">
        <v>423</v>
      </c>
      <c r="CL6" s="59" t="s">
        <v>422</v>
      </c>
      <c r="CM6" s="59" t="s">
        <v>423</v>
      </c>
      <c r="CN6" s="59" t="s">
        <v>422</v>
      </c>
      <c r="CO6" s="59" t="s">
        <v>423</v>
      </c>
      <c r="CP6" s="59" t="s">
        <v>422</v>
      </c>
      <c r="CQ6" s="59" t="s">
        <v>423</v>
      </c>
      <c r="CR6" s="59" t="s">
        <v>422</v>
      </c>
      <c r="CS6" s="59" t="s">
        <v>423</v>
      </c>
      <c r="CT6" s="59" t="s">
        <v>422</v>
      </c>
      <c r="CU6" s="59" t="s">
        <v>423</v>
      </c>
      <c r="CV6" s="59" t="s">
        <v>422</v>
      </c>
      <c r="CW6" s="59" t="s">
        <v>423</v>
      </c>
      <c r="CX6" s="59" t="s">
        <v>422</v>
      </c>
      <c r="CY6" s="59" t="s">
        <v>423</v>
      </c>
      <c r="CZ6" s="59" t="s">
        <v>422</v>
      </c>
      <c r="DA6" s="59" t="s">
        <v>423</v>
      </c>
      <c r="DB6" s="59" t="s">
        <v>422</v>
      </c>
      <c r="DC6" s="59" t="s">
        <v>423</v>
      </c>
      <c r="DD6" s="59" t="s">
        <v>422</v>
      </c>
      <c r="DE6" s="59" t="s">
        <v>423</v>
      </c>
      <c r="DF6" s="59" t="s">
        <v>422</v>
      </c>
      <c r="DG6" s="59" t="s">
        <v>423</v>
      </c>
      <c r="DH6" s="59" t="s">
        <v>422</v>
      </c>
      <c r="DI6" s="59" t="s">
        <v>423</v>
      </c>
      <c r="DJ6" s="59" t="s">
        <v>422</v>
      </c>
      <c r="DK6" s="59" t="s">
        <v>423</v>
      </c>
      <c r="DL6" s="59" t="s">
        <v>422</v>
      </c>
      <c r="DM6" s="59" t="s">
        <v>423</v>
      </c>
      <c r="DN6" s="59" t="s">
        <v>422</v>
      </c>
      <c r="DO6" s="59" t="s">
        <v>423</v>
      </c>
      <c r="DP6" s="59" t="s">
        <v>422</v>
      </c>
      <c r="DQ6" s="59" t="s">
        <v>423</v>
      </c>
      <c r="DR6" s="59" t="s">
        <v>422</v>
      </c>
      <c r="DS6" s="59" t="s">
        <v>423</v>
      </c>
      <c r="DT6" s="59" t="s">
        <v>422</v>
      </c>
      <c r="DU6" s="59" t="s">
        <v>423</v>
      </c>
      <c r="DV6" s="59" t="s">
        <v>422</v>
      </c>
      <c r="DW6" s="59" t="s">
        <v>423</v>
      </c>
      <c r="DX6" s="59" t="s">
        <v>422</v>
      </c>
      <c r="DY6" s="59" t="s">
        <v>423</v>
      </c>
      <c r="DZ6" s="59" t="s">
        <v>422</v>
      </c>
      <c r="EA6" s="59" t="s">
        <v>423</v>
      </c>
      <c r="EB6" s="59" t="s">
        <v>422</v>
      </c>
      <c r="EC6" s="59" t="s">
        <v>423</v>
      </c>
      <c r="ED6" s="59" t="s">
        <v>422</v>
      </c>
      <c r="EE6" s="59" t="s">
        <v>423</v>
      </c>
      <c r="EF6" s="59" t="s">
        <v>422</v>
      </c>
      <c r="EG6" s="59" t="s">
        <v>423</v>
      </c>
      <c r="EH6" s="59" t="s">
        <v>422</v>
      </c>
      <c r="EI6" s="59" t="s">
        <v>423</v>
      </c>
      <c r="EJ6" s="59" t="s">
        <v>422</v>
      </c>
      <c r="EK6" s="59" t="s">
        <v>423</v>
      </c>
      <c r="EL6" s="59" t="s">
        <v>422</v>
      </c>
      <c r="EM6" s="59" t="s">
        <v>423</v>
      </c>
      <c r="EN6" s="59" t="s">
        <v>422</v>
      </c>
      <c r="EO6" s="59" t="s">
        <v>423</v>
      </c>
      <c r="EP6" s="59" t="s">
        <v>422</v>
      </c>
      <c r="EQ6" s="59" t="s">
        <v>423</v>
      </c>
      <c r="ER6" s="59" t="s">
        <v>422</v>
      </c>
      <c r="ES6" s="59" t="s">
        <v>423</v>
      </c>
      <c r="ET6" s="59" t="s">
        <v>422</v>
      </c>
      <c r="EU6" s="59" t="s">
        <v>423</v>
      </c>
      <c r="EV6" s="59" t="s">
        <v>422</v>
      </c>
      <c r="EW6" s="59" t="s">
        <v>423</v>
      </c>
      <c r="EX6" s="59" t="s">
        <v>422</v>
      </c>
      <c r="EY6" s="59" t="s">
        <v>423</v>
      </c>
      <c r="EZ6" s="59" t="s">
        <v>422</v>
      </c>
      <c r="FA6" s="59" t="s">
        <v>423</v>
      </c>
      <c r="FB6" s="59" t="s">
        <v>422</v>
      </c>
      <c r="FC6" s="59" t="s">
        <v>423</v>
      </c>
      <c r="FD6" s="59" t="s">
        <v>422</v>
      </c>
      <c r="FE6" s="59" t="s">
        <v>423</v>
      </c>
      <c r="FF6" s="59" t="s">
        <v>422</v>
      </c>
      <c r="FG6" s="59" t="s">
        <v>423</v>
      </c>
      <c r="FH6" s="59" t="s">
        <v>422</v>
      </c>
      <c r="FI6" s="59" t="s">
        <v>423</v>
      </c>
      <c r="FJ6" s="59" t="s">
        <v>422</v>
      </c>
      <c r="FK6" s="59" t="s">
        <v>423</v>
      </c>
      <c r="FL6" s="59" t="s">
        <v>422</v>
      </c>
      <c r="FM6" s="59" t="s">
        <v>423</v>
      </c>
      <c r="FN6" s="59" t="s">
        <v>422</v>
      </c>
      <c r="FO6" s="59" t="s">
        <v>423</v>
      </c>
      <c r="FP6" s="59" t="s">
        <v>422</v>
      </c>
      <c r="FQ6" s="59" t="s">
        <v>423</v>
      </c>
      <c r="FR6" s="59" t="s">
        <v>422</v>
      </c>
      <c r="FS6" s="59" t="s">
        <v>423</v>
      </c>
      <c r="FT6" s="59" t="s">
        <v>422</v>
      </c>
      <c r="FU6" s="59" t="s">
        <v>423</v>
      </c>
      <c r="FV6" s="59" t="s">
        <v>422</v>
      </c>
      <c r="FW6" s="59" t="s">
        <v>423</v>
      </c>
      <c r="FX6" s="59" t="s">
        <v>422</v>
      </c>
      <c r="FY6" s="59" t="s">
        <v>423</v>
      </c>
      <c r="FZ6" s="59" t="s">
        <v>422</v>
      </c>
      <c r="GA6" s="59" t="s">
        <v>423</v>
      </c>
      <c r="GB6" s="59" t="s">
        <v>422</v>
      </c>
      <c r="GC6" s="59" t="s">
        <v>423</v>
      </c>
      <c r="GD6" s="59" t="s">
        <v>422</v>
      </c>
      <c r="GE6" s="59" t="s">
        <v>423</v>
      </c>
      <c r="GF6" s="59" t="s">
        <v>422</v>
      </c>
      <c r="GG6" s="59" t="s">
        <v>423</v>
      </c>
      <c r="GH6" s="59" t="s">
        <v>422</v>
      </c>
      <c r="GI6" s="59" t="s">
        <v>423</v>
      </c>
      <c r="GJ6" s="59" t="s">
        <v>422</v>
      </c>
      <c r="GK6" s="59" t="s">
        <v>423</v>
      </c>
      <c r="GL6" s="59" t="s">
        <v>422</v>
      </c>
      <c r="GM6" s="59" t="s">
        <v>423</v>
      </c>
      <c r="GN6" s="59" t="s">
        <v>422</v>
      </c>
      <c r="GO6" s="59" t="s">
        <v>423</v>
      </c>
      <c r="GP6" s="59" t="s">
        <v>422</v>
      </c>
      <c r="GQ6" s="59" t="s">
        <v>423</v>
      </c>
      <c r="GR6" s="59" t="s">
        <v>422</v>
      </c>
      <c r="GS6" s="59" t="s">
        <v>423</v>
      </c>
      <c r="GT6" s="59" t="s">
        <v>422</v>
      </c>
      <c r="GU6" s="59" t="s">
        <v>423</v>
      </c>
      <c r="GV6" s="59" t="s">
        <v>422</v>
      </c>
      <c r="GW6" s="59" t="s">
        <v>423</v>
      </c>
      <c r="GX6" s="59" t="s">
        <v>422</v>
      </c>
      <c r="GY6" s="59" t="s">
        <v>423</v>
      </c>
      <c r="GZ6" s="59" t="s">
        <v>422</v>
      </c>
      <c r="HA6" s="59" t="s">
        <v>423</v>
      </c>
      <c r="HB6" s="59" t="s">
        <v>422</v>
      </c>
      <c r="HC6" s="59" t="s">
        <v>423</v>
      </c>
      <c r="HD6" s="59" t="s">
        <v>422</v>
      </c>
      <c r="HE6" s="59" t="s">
        <v>423</v>
      </c>
      <c r="HF6" s="59" t="s">
        <v>422</v>
      </c>
      <c r="HG6" s="59" t="s">
        <v>423</v>
      </c>
      <c r="HH6" s="59" t="s">
        <v>422</v>
      </c>
      <c r="HI6" s="59" t="s">
        <v>423</v>
      </c>
      <c r="HJ6" s="59" t="s">
        <v>422</v>
      </c>
      <c r="HK6" s="59" t="s">
        <v>423</v>
      </c>
      <c r="HL6" s="59" t="s">
        <v>422</v>
      </c>
      <c r="HM6" s="59" t="s">
        <v>423</v>
      </c>
      <c r="HN6" s="59" t="s">
        <v>422</v>
      </c>
      <c r="HO6" s="59" t="s">
        <v>423</v>
      </c>
      <c r="HP6" s="59" t="s">
        <v>422</v>
      </c>
      <c r="HQ6" s="59" t="s">
        <v>423</v>
      </c>
      <c r="HR6" s="59" t="s">
        <v>422</v>
      </c>
      <c r="HS6" s="59" t="s">
        <v>423</v>
      </c>
      <c r="HT6" s="59" t="s">
        <v>422</v>
      </c>
      <c r="HU6" s="59" t="s">
        <v>423</v>
      </c>
      <c r="HV6" s="59" t="s">
        <v>422</v>
      </c>
      <c r="HW6" s="59" t="s">
        <v>423</v>
      </c>
      <c r="HX6" s="59" t="s">
        <v>422</v>
      </c>
      <c r="HY6" s="59" t="s">
        <v>423</v>
      </c>
      <c r="HZ6" s="59" t="s">
        <v>422</v>
      </c>
      <c r="IA6" s="59" t="s">
        <v>423</v>
      </c>
      <c r="IB6" s="59" t="s">
        <v>422</v>
      </c>
      <c r="IC6" s="59" t="s">
        <v>423</v>
      </c>
      <c r="ID6" s="59" t="s">
        <v>422</v>
      </c>
      <c r="IE6" s="59" t="s">
        <v>423</v>
      </c>
      <c r="IF6" s="59" t="s">
        <v>422</v>
      </c>
      <c r="IG6" s="59" t="s">
        <v>423</v>
      </c>
      <c r="IH6" s="59" t="s">
        <v>422</v>
      </c>
      <c r="II6" s="59" t="s">
        <v>423</v>
      </c>
      <c r="IJ6" s="59" t="s">
        <v>422</v>
      </c>
      <c r="IK6" s="59" t="s">
        <v>423</v>
      </c>
      <c r="IL6" s="59" t="s">
        <v>422</v>
      </c>
      <c r="IM6" s="59" t="s">
        <v>423</v>
      </c>
      <c r="IN6" s="59" t="s">
        <v>422</v>
      </c>
      <c r="IO6" s="59" t="s">
        <v>423</v>
      </c>
      <c r="IP6" s="59" t="s">
        <v>422</v>
      </c>
      <c r="IQ6" s="59" t="s">
        <v>423</v>
      </c>
      <c r="IR6" s="59" t="s">
        <v>422</v>
      </c>
      <c r="IS6" s="59" t="s">
        <v>423</v>
      </c>
      <c r="IT6" s="59" t="s">
        <v>422</v>
      </c>
      <c r="IU6" s="59" t="s">
        <v>423</v>
      </c>
      <c r="IV6" s="59" t="s">
        <v>422</v>
      </c>
      <c r="IW6" s="59" t="s">
        <v>423</v>
      </c>
      <c r="IX6" s="59" t="s">
        <v>422</v>
      </c>
      <c r="IY6" s="59" t="s">
        <v>423</v>
      </c>
      <c r="IZ6" s="59" t="s">
        <v>422</v>
      </c>
      <c r="JA6" s="59" t="s">
        <v>423</v>
      </c>
      <c r="JB6" s="59" t="s">
        <v>422</v>
      </c>
      <c r="JC6" s="59" t="s">
        <v>423</v>
      </c>
      <c r="JD6" s="59" t="s">
        <v>422</v>
      </c>
      <c r="JE6" s="59" t="s">
        <v>423</v>
      </c>
      <c r="JF6" s="59" t="s">
        <v>422</v>
      </c>
      <c r="JG6" s="59" t="s">
        <v>423</v>
      </c>
      <c r="JH6" s="59" t="s">
        <v>422</v>
      </c>
      <c r="JI6" s="59" t="s">
        <v>423</v>
      </c>
      <c r="JJ6" s="59" t="s">
        <v>422</v>
      </c>
      <c r="JK6" s="59" t="s">
        <v>423</v>
      </c>
      <c r="JL6" s="59" t="s">
        <v>422</v>
      </c>
      <c r="JM6" s="59" t="s">
        <v>423</v>
      </c>
      <c r="JN6" s="59" t="s">
        <v>422</v>
      </c>
      <c r="JO6" s="59" t="s">
        <v>423</v>
      </c>
      <c r="JP6" s="59" t="s">
        <v>422</v>
      </c>
      <c r="JQ6" s="59" t="s">
        <v>423</v>
      </c>
      <c r="JR6" s="59" t="s">
        <v>422</v>
      </c>
      <c r="JS6" s="59" t="s">
        <v>423</v>
      </c>
      <c r="JT6" s="59" t="s">
        <v>422</v>
      </c>
      <c r="JU6" s="59" t="s">
        <v>423</v>
      </c>
    </row>
    <row r="7" spans="1:281">
      <c r="A7" s="60">
        <v>1.1000000000000001</v>
      </c>
      <c r="B7" s="47" t="s">
        <v>424</v>
      </c>
      <c r="C7" s="47" t="s">
        <v>425</v>
      </c>
      <c r="D7" s="61" t="s">
        <v>426</v>
      </c>
      <c r="E7" s="62">
        <f>IF(D7="Asignado",15,0)</f>
        <v>15</v>
      </c>
      <c r="F7" s="61" t="s">
        <v>426</v>
      </c>
      <c r="G7" s="62">
        <f>IF(F7="Asignado",15,0)</f>
        <v>15</v>
      </c>
      <c r="H7" s="61" t="s">
        <v>426</v>
      </c>
      <c r="I7" s="62">
        <f>IF(H7="Asignado",15,0)</f>
        <v>15</v>
      </c>
      <c r="J7" s="61" t="s">
        <v>426</v>
      </c>
      <c r="K7" s="62">
        <f>IF(J7="Asignado",15,0)</f>
        <v>15</v>
      </c>
      <c r="L7" s="61" t="s">
        <v>426</v>
      </c>
      <c r="M7" s="62">
        <f>IF(L7="Asignado",15,0)</f>
        <v>15</v>
      </c>
      <c r="N7" s="61" t="s">
        <v>426</v>
      </c>
      <c r="O7" s="62">
        <f>IF(N7="Asignado",15,0)</f>
        <v>15</v>
      </c>
      <c r="P7" s="61" t="s">
        <v>426</v>
      </c>
      <c r="Q7" s="62">
        <f>IF(P7="Asignado",15,0)</f>
        <v>15</v>
      </c>
      <c r="R7" s="61" t="s">
        <v>426</v>
      </c>
      <c r="S7" s="62">
        <f>IF(R7="Asignado",15,0)</f>
        <v>15</v>
      </c>
      <c r="T7" s="61" t="s">
        <v>426</v>
      </c>
      <c r="U7" s="62">
        <f>IF(T7="Asignado",15,0)</f>
        <v>15</v>
      </c>
      <c r="V7" s="61" t="s">
        <v>426</v>
      </c>
      <c r="W7" s="62">
        <f>IF(V7="Asignado",15,0)</f>
        <v>15</v>
      </c>
      <c r="X7" s="61" t="s">
        <v>426</v>
      </c>
      <c r="Y7" s="62">
        <f>IF(X7="Asignado",15,0)</f>
        <v>15</v>
      </c>
      <c r="Z7" s="61" t="s">
        <v>426</v>
      </c>
      <c r="AA7" s="62">
        <f>IF(Z7="Asignado",15,0)</f>
        <v>15</v>
      </c>
      <c r="AB7" s="61" t="s">
        <v>426</v>
      </c>
      <c r="AC7" s="62">
        <f>IF(AB7="Asignado",15,0)</f>
        <v>15</v>
      </c>
      <c r="AD7" s="61" t="s">
        <v>426</v>
      </c>
      <c r="AE7" s="62">
        <f>IF(AD7="Asignado",15,0)</f>
        <v>15</v>
      </c>
      <c r="AF7" s="61" t="s">
        <v>426</v>
      </c>
      <c r="AG7" s="62">
        <f>IF(AF7="Asignado",15,0)</f>
        <v>15</v>
      </c>
      <c r="AH7" s="61" t="s">
        <v>426</v>
      </c>
      <c r="AI7" s="62">
        <f>IF(AH7="Asignado",15,0)</f>
        <v>15</v>
      </c>
      <c r="AJ7" s="61" t="s">
        <v>426</v>
      </c>
      <c r="AK7" s="62">
        <f>IF(AJ7="Asignado",15,0)</f>
        <v>15</v>
      </c>
      <c r="AL7" s="61" t="s">
        <v>426</v>
      </c>
      <c r="AM7" s="62">
        <f>IF(AL7="Asignado",15,0)</f>
        <v>15</v>
      </c>
      <c r="AN7" s="61" t="s">
        <v>426</v>
      </c>
      <c r="AO7" s="62">
        <f>IF(AN7="Asignado",15,0)</f>
        <v>15</v>
      </c>
      <c r="AP7" s="61" t="s">
        <v>426</v>
      </c>
      <c r="AQ7" s="62">
        <f>IF(AP7="Asignado",15,0)</f>
        <v>15</v>
      </c>
      <c r="AR7" s="61" t="s">
        <v>426</v>
      </c>
      <c r="AS7" s="62">
        <f>IF(AR7="Asignado",15,0)</f>
        <v>15</v>
      </c>
      <c r="AT7" s="61" t="s">
        <v>426</v>
      </c>
      <c r="AU7" s="62">
        <f>IF(AT7="Asignado",15,0)</f>
        <v>15</v>
      </c>
      <c r="AV7" s="61" t="s">
        <v>426</v>
      </c>
      <c r="AW7" s="62">
        <f>IF(AV7="Asignado",15,0)</f>
        <v>15</v>
      </c>
      <c r="AX7" s="61" t="s">
        <v>426</v>
      </c>
      <c r="AY7" s="62">
        <f>IF(AX7="Asignado",15,0)</f>
        <v>15</v>
      </c>
      <c r="AZ7" s="61" t="s">
        <v>426</v>
      </c>
      <c r="BA7" s="62">
        <f>IF(AZ7="Asignado",15,0)</f>
        <v>15</v>
      </c>
      <c r="BB7" s="61" t="s">
        <v>426</v>
      </c>
      <c r="BC7" s="62">
        <f>IF(BB7="Asignado",15,0)</f>
        <v>15</v>
      </c>
      <c r="BD7" s="61" t="s">
        <v>426</v>
      </c>
      <c r="BE7" s="62">
        <f>IF(BD7="Asignado",15,0)</f>
        <v>15</v>
      </c>
      <c r="BF7" s="61" t="s">
        <v>426</v>
      </c>
      <c r="BG7" s="62">
        <f>IF(BF7="Asignado",15,0)</f>
        <v>15</v>
      </c>
      <c r="BH7" s="61" t="s">
        <v>426</v>
      </c>
      <c r="BI7" s="62">
        <f>IF(BH7="Asignado",15,0)</f>
        <v>15</v>
      </c>
      <c r="BJ7" s="61" t="s">
        <v>426</v>
      </c>
      <c r="BK7" s="62">
        <f>IF(BJ7="Asignado",15,0)</f>
        <v>15</v>
      </c>
      <c r="BL7" s="61" t="s">
        <v>426</v>
      </c>
      <c r="BM7" s="62">
        <f>IF(BL7="Asignado",15,0)</f>
        <v>15</v>
      </c>
      <c r="BN7" s="61" t="s">
        <v>426</v>
      </c>
      <c r="BO7" s="62">
        <f>IF(BN7="Asignado",15,0)</f>
        <v>15</v>
      </c>
      <c r="BP7" s="61" t="s">
        <v>426</v>
      </c>
      <c r="BQ7" s="62">
        <f>IF(BP7="Asignado",15,0)</f>
        <v>15</v>
      </c>
      <c r="BR7" s="61" t="s">
        <v>426</v>
      </c>
      <c r="BS7" s="62">
        <f>IF(BR7="Asignado",15,0)</f>
        <v>15</v>
      </c>
      <c r="BT7" s="61" t="s">
        <v>426</v>
      </c>
      <c r="BU7" s="62">
        <f>IF(BT7="Asignado",15,0)</f>
        <v>15</v>
      </c>
      <c r="BV7" s="61" t="s">
        <v>426</v>
      </c>
      <c r="BW7" s="62">
        <f>IF(BV7="Asignado",15,0)</f>
        <v>15</v>
      </c>
      <c r="BX7" s="61" t="s">
        <v>426</v>
      </c>
      <c r="BY7" s="62">
        <f>IF(BX7="Asignado",15,0)</f>
        <v>15</v>
      </c>
      <c r="BZ7" s="61" t="s">
        <v>426</v>
      </c>
      <c r="CA7" s="62">
        <f>IF(BZ7="Asignado",15,0)</f>
        <v>15</v>
      </c>
      <c r="CB7" s="61" t="s">
        <v>426</v>
      </c>
      <c r="CC7" s="62">
        <f>IF(CB7="Asignado",15,0)</f>
        <v>15</v>
      </c>
      <c r="CD7" s="61" t="s">
        <v>426</v>
      </c>
      <c r="CE7" s="62">
        <f>IF(CD7="Asignado",15,0)</f>
        <v>15</v>
      </c>
      <c r="CF7" s="61" t="s">
        <v>426</v>
      </c>
      <c r="CG7" s="62">
        <f>IF(CF7="Asignado",15,0)</f>
        <v>15</v>
      </c>
      <c r="CH7" s="61" t="s">
        <v>426</v>
      </c>
      <c r="CI7" s="62">
        <f>IF(CH7="Asignado",15,0)</f>
        <v>15</v>
      </c>
      <c r="CJ7" s="61" t="s">
        <v>426</v>
      </c>
      <c r="CK7" s="62">
        <f>IF(CJ7="Asignado",15,0)</f>
        <v>15</v>
      </c>
      <c r="CL7" s="61" t="s">
        <v>426</v>
      </c>
      <c r="CM7" s="62">
        <f>IF(CL7="Asignado",15,0)</f>
        <v>15</v>
      </c>
      <c r="CN7" s="61" t="s">
        <v>426</v>
      </c>
      <c r="CO7" s="62">
        <f>IF(CN7="Asignado",15,0)</f>
        <v>15</v>
      </c>
      <c r="CP7" s="61" t="s">
        <v>426</v>
      </c>
      <c r="CQ7" s="62">
        <f>IF(CP7="Asignado",15,0)</f>
        <v>15</v>
      </c>
      <c r="CR7" s="61" t="s">
        <v>426</v>
      </c>
      <c r="CS7" s="62">
        <f>IF(CR7="Asignado",15,0)</f>
        <v>15</v>
      </c>
      <c r="CT7" s="61" t="s">
        <v>426</v>
      </c>
      <c r="CU7" s="62">
        <f>IF(CT7="Asignado",15,0)</f>
        <v>15</v>
      </c>
      <c r="CV7" s="61" t="s">
        <v>426</v>
      </c>
      <c r="CW7" s="62">
        <f>IF(CV7="Asignado",15,0)</f>
        <v>15</v>
      </c>
      <c r="CX7" s="61" t="s">
        <v>426</v>
      </c>
      <c r="CY7" s="62">
        <f>IF(CX7="Asignado",15,0)</f>
        <v>15</v>
      </c>
      <c r="CZ7" s="61" t="s">
        <v>426</v>
      </c>
      <c r="DA7" s="62">
        <f>IF(CZ7="Asignado",15,0)</f>
        <v>15</v>
      </c>
      <c r="DB7" s="61" t="s">
        <v>426</v>
      </c>
      <c r="DC7" s="62">
        <f>IF(DB7="Asignado",15,0)</f>
        <v>15</v>
      </c>
      <c r="DD7" s="61" t="s">
        <v>426</v>
      </c>
      <c r="DE7" s="62">
        <f>IF(DD7="Asignado",15,0)</f>
        <v>15</v>
      </c>
      <c r="DF7" s="61" t="s">
        <v>426</v>
      </c>
      <c r="DG7" s="62">
        <f>IF(DF7="Asignado",15,0)</f>
        <v>15</v>
      </c>
      <c r="DH7" s="61" t="s">
        <v>426</v>
      </c>
      <c r="DI7" s="62">
        <f>IF(DH7="Asignado",15,0)</f>
        <v>15</v>
      </c>
      <c r="DJ7" s="61" t="s">
        <v>426</v>
      </c>
      <c r="DK7" s="62">
        <f>IF(DJ7="Asignado",15,0)</f>
        <v>15</v>
      </c>
      <c r="DL7" s="61" t="s">
        <v>426</v>
      </c>
      <c r="DM7" s="62">
        <f>IF(DL7="Asignado",15,0)</f>
        <v>15</v>
      </c>
      <c r="DN7" s="61" t="s">
        <v>426</v>
      </c>
      <c r="DO7" s="62">
        <f>IF(DN7="Asignado",15,0)</f>
        <v>15</v>
      </c>
      <c r="DP7" s="61" t="s">
        <v>426</v>
      </c>
      <c r="DQ7" s="62">
        <f>IF(DP7="Asignado",15,0)</f>
        <v>15</v>
      </c>
      <c r="DR7" s="61" t="s">
        <v>426</v>
      </c>
      <c r="DS7" s="62">
        <f>IF(DR7="Asignado",15,0)</f>
        <v>15</v>
      </c>
      <c r="DT7" s="61" t="s">
        <v>426</v>
      </c>
      <c r="DU7" s="62">
        <f>IF(DT7="Asignado",15,0)</f>
        <v>15</v>
      </c>
      <c r="DV7" s="61" t="s">
        <v>426</v>
      </c>
      <c r="DW7" s="62">
        <f>IF(DV7="Asignado",15,0)</f>
        <v>15</v>
      </c>
      <c r="DX7" s="61" t="s">
        <v>426</v>
      </c>
      <c r="DY7" s="62">
        <f>IF(DX7="Asignado",15,0)</f>
        <v>15</v>
      </c>
      <c r="DZ7" s="61" t="s">
        <v>426</v>
      </c>
      <c r="EA7" s="62">
        <f>IF(DZ7="Asignado",15,0)</f>
        <v>15</v>
      </c>
      <c r="EB7" s="61" t="s">
        <v>426</v>
      </c>
      <c r="EC7" s="62">
        <f>IF(EB7="Asignado",15,0)</f>
        <v>15</v>
      </c>
      <c r="ED7" s="61" t="s">
        <v>426</v>
      </c>
      <c r="EE7" s="62">
        <f>IF(ED7="Asignado",15,0)</f>
        <v>15</v>
      </c>
      <c r="EF7" s="61" t="s">
        <v>426</v>
      </c>
      <c r="EG7" s="62">
        <f>IF(EF7="Asignado",15,0)</f>
        <v>15</v>
      </c>
      <c r="EH7" s="61" t="s">
        <v>426</v>
      </c>
      <c r="EI7" s="62">
        <f>IF(EH7="Asignado",15,0)</f>
        <v>15</v>
      </c>
      <c r="EJ7" s="61" t="s">
        <v>426</v>
      </c>
      <c r="EK7" s="62">
        <f>IF(EJ7="Asignado",15,0)</f>
        <v>15</v>
      </c>
      <c r="EL7" s="61" t="s">
        <v>426</v>
      </c>
      <c r="EM7" s="62">
        <f>IF(EL7="Asignado",15,0)</f>
        <v>15</v>
      </c>
      <c r="EN7" s="61" t="s">
        <v>426</v>
      </c>
      <c r="EO7" s="62">
        <f>IF(EN7="Asignado",15,0)</f>
        <v>15</v>
      </c>
      <c r="EP7" s="61" t="s">
        <v>426</v>
      </c>
      <c r="EQ7" s="62">
        <f>IF(EP7="Asignado",15,0)</f>
        <v>15</v>
      </c>
      <c r="ER7" s="61" t="s">
        <v>426</v>
      </c>
      <c r="ES7" s="62">
        <f>IF(ER7="Asignado",15,0)</f>
        <v>15</v>
      </c>
      <c r="ET7" s="61" t="s">
        <v>426</v>
      </c>
      <c r="EU7" s="62">
        <f>IF(ET7="Asignado",15,0)</f>
        <v>15</v>
      </c>
      <c r="EV7" s="61" t="s">
        <v>426</v>
      </c>
      <c r="EW7" s="62">
        <f>IF(EV7="Asignado",15,0)</f>
        <v>15</v>
      </c>
      <c r="EX7" s="61" t="s">
        <v>426</v>
      </c>
      <c r="EY7" s="62">
        <f>IF(EX7="Asignado",15,0)</f>
        <v>15</v>
      </c>
      <c r="EZ7" s="61" t="s">
        <v>426</v>
      </c>
      <c r="FA7" s="62">
        <f>IF(EZ7="Asignado",15,0)</f>
        <v>15</v>
      </c>
      <c r="FB7" s="61" t="s">
        <v>426</v>
      </c>
      <c r="FC7" s="62">
        <f>IF(FB7="Asignado",15,0)</f>
        <v>15</v>
      </c>
      <c r="FD7" s="61" t="s">
        <v>426</v>
      </c>
      <c r="FE7" s="62">
        <f>IF(FD7="Asignado",15,0)</f>
        <v>15</v>
      </c>
      <c r="FF7" s="61" t="s">
        <v>426</v>
      </c>
      <c r="FG7" s="62">
        <f>IF(FF7="Asignado",15,0)</f>
        <v>15</v>
      </c>
      <c r="FH7" s="61" t="s">
        <v>426</v>
      </c>
      <c r="FI7" s="62">
        <f>IF(FH7="Asignado",15,0)</f>
        <v>15</v>
      </c>
      <c r="FJ7" s="61" t="s">
        <v>426</v>
      </c>
      <c r="FK7" s="62">
        <f>IF(FJ7="Asignado",15,0)</f>
        <v>15</v>
      </c>
      <c r="FL7" s="61" t="s">
        <v>426</v>
      </c>
      <c r="FM7" s="62">
        <f>IF(FL7="Asignado",15,0)</f>
        <v>15</v>
      </c>
      <c r="FN7" s="61" t="s">
        <v>426</v>
      </c>
      <c r="FO7" s="62">
        <f>IF(FN7="Asignado",15,0)</f>
        <v>15</v>
      </c>
      <c r="FP7" s="61" t="s">
        <v>426</v>
      </c>
      <c r="FQ7" s="62">
        <f>IF(FP7="Asignado",15,0)</f>
        <v>15</v>
      </c>
      <c r="FR7" s="61" t="s">
        <v>426</v>
      </c>
      <c r="FS7" s="62">
        <f>IF(FR7="Asignado",15,0)</f>
        <v>15</v>
      </c>
      <c r="FT7" s="61" t="s">
        <v>426</v>
      </c>
      <c r="FU7" s="62">
        <f>IF(FT7="Asignado",15,0)</f>
        <v>15</v>
      </c>
      <c r="FV7" s="61" t="s">
        <v>426</v>
      </c>
      <c r="FW7" s="62">
        <f>IF(FV7="Asignado",15,0)</f>
        <v>15</v>
      </c>
      <c r="FX7" s="61" t="s">
        <v>426</v>
      </c>
      <c r="FY7" s="62">
        <f>IF(FX7="Asignado",15,0)</f>
        <v>15</v>
      </c>
      <c r="FZ7" s="61" t="s">
        <v>426</v>
      </c>
      <c r="GA7" s="62">
        <f>IF(FZ7="Asignado",15,0)</f>
        <v>15</v>
      </c>
      <c r="GB7" s="61" t="s">
        <v>426</v>
      </c>
      <c r="GC7" s="62">
        <f>IF(GB7="Asignado",15,0)</f>
        <v>15</v>
      </c>
      <c r="GD7" s="61" t="s">
        <v>426</v>
      </c>
      <c r="GE7" s="62">
        <f>IF(GD7="Asignado",15,0)</f>
        <v>15</v>
      </c>
      <c r="GF7" s="61" t="s">
        <v>426</v>
      </c>
      <c r="GG7" s="62">
        <f>IF(GF7="Asignado",15,0)</f>
        <v>15</v>
      </c>
      <c r="GH7" s="61" t="s">
        <v>426</v>
      </c>
      <c r="GI7" s="62">
        <f>IF(GH7="Asignado",15,0)</f>
        <v>15</v>
      </c>
      <c r="GJ7" s="61" t="s">
        <v>426</v>
      </c>
      <c r="GK7" s="62">
        <f>IF(GJ7="Asignado",15,0)</f>
        <v>15</v>
      </c>
      <c r="GL7" s="61" t="s">
        <v>426</v>
      </c>
      <c r="GM7" s="62">
        <f>IF(GL7="Asignado",15,0)</f>
        <v>15</v>
      </c>
      <c r="GN7" s="61" t="s">
        <v>426</v>
      </c>
      <c r="GO7" s="62">
        <f>IF(GN7="Asignado",15,0)</f>
        <v>15</v>
      </c>
      <c r="GP7" s="61" t="s">
        <v>426</v>
      </c>
      <c r="GQ7" s="62">
        <f>IF(GP7="Asignado",15,0)</f>
        <v>15</v>
      </c>
      <c r="GR7" s="61" t="s">
        <v>426</v>
      </c>
      <c r="GS7" s="62">
        <f>IF(GR7="Asignado",15,0)</f>
        <v>15</v>
      </c>
      <c r="GT7" s="61" t="s">
        <v>426</v>
      </c>
      <c r="GU7" s="62">
        <f>IF(GT7="Asignado",15,0)</f>
        <v>15</v>
      </c>
      <c r="GV7" s="61" t="s">
        <v>426</v>
      </c>
      <c r="GW7" s="62">
        <f>IF(GV7="Asignado",15,0)</f>
        <v>15</v>
      </c>
      <c r="GX7" s="61" t="s">
        <v>426</v>
      </c>
      <c r="GY7" s="62">
        <f>IF(GX7="Asignado",15,0)</f>
        <v>15</v>
      </c>
      <c r="GZ7" s="61" t="s">
        <v>426</v>
      </c>
      <c r="HA7" s="62">
        <f>IF(GZ7="Asignado",15,0)</f>
        <v>15</v>
      </c>
      <c r="HB7" s="61" t="s">
        <v>426</v>
      </c>
      <c r="HC7" s="62">
        <f>IF(HB7="Asignado",15,0)</f>
        <v>15</v>
      </c>
      <c r="HD7" s="61" t="s">
        <v>426</v>
      </c>
      <c r="HE7" s="62">
        <f>IF(HD7="Asignado",15,0)</f>
        <v>15</v>
      </c>
      <c r="HF7" s="61" t="s">
        <v>426</v>
      </c>
      <c r="HG7" s="62">
        <f>IF(HF7="Asignado",15,0)</f>
        <v>15</v>
      </c>
      <c r="HH7" s="61" t="s">
        <v>426</v>
      </c>
      <c r="HI7" s="62">
        <f>IF(HH7="Asignado",15,0)</f>
        <v>15</v>
      </c>
      <c r="HJ7" s="61" t="s">
        <v>426</v>
      </c>
      <c r="HK7" s="62">
        <f>IF(HJ7="Asignado",15,0)</f>
        <v>15</v>
      </c>
      <c r="HL7" s="61" t="s">
        <v>426</v>
      </c>
      <c r="HM7" s="62">
        <f>IF(HL7="Asignado",15,0)</f>
        <v>15</v>
      </c>
      <c r="HN7" s="61" t="s">
        <v>426</v>
      </c>
      <c r="HO7" s="62">
        <f>IF(HN7="Asignado",15,0)</f>
        <v>15</v>
      </c>
      <c r="HP7" s="61" t="s">
        <v>426</v>
      </c>
      <c r="HQ7" s="62">
        <f>IF(HP7="Asignado",15,0)</f>
        <v>15</v>
      </c>
      <c r="HR7" s="61" t="s">
        <v>426</v>
      </c>
      <c r="HS7" s="62">
        <f>IF(HR7="Asignado",15,0)</f>
        <v>15</v>
      </c>
      <c r="HT7" s="61" t="s">
        <v>426</v>
      </c>
      <c r="HU7" s="62">
        <f>IF(HT7="Asignado",15,0)</f>
        <v>15</v>
      </c>
      <c r="HV7" s="61" t="s">
        <v>426</v>
      </c>
      <c r="HW7" s="62">
        <f>IF(HV7="Asignado",15,0)</f>
        <v>15</v>
      </c>
      <c r="HX7" s="61" t="s">
        <v>426</v>
      </c>
      <c r="HY7" s="62">
        <f>IF(HX7="Asignado",15,0)</f>
        <v>15</v>
      </c>
      <c r="HZ7" s="61" t="s">
        <v>426</v>
      </c>
      <c r="IA7" s="62">
        <f>IF(HZ7="Asignado",15,0)</f>
        <v>15</v>
      </c>
      <c r="IB7" s="61" t="s">
        <v>426</v>
      </c>
      <c r="IC7" s="62">
        <f>IF(IB7="Asignado",15,0)</f>
        <v>15</v>
      </c>
      <c r="ID7" s="61" t="s">
        <v>426</v>
      </c>
      <c r="IE7" s="62">
        <f>IF(ID7="Asignado",15,0)</f>
        <v>15</v>
      </c>
      <c r="IF7" s="61" t="s">
        <v>426</v>
      </c>
      <c r="IG7" s="62">
        <f>IF(IF7="Asignado",15,0)</f>
        <v>15</v>
      </c>
      <c r="IH7" s="61" t="s">
        <v>426</v>
      </c>
      <c r="II7" s="62">
        <f>IF(IH7="Asignado",15,0)</f>
        <v>15</v>
      </c>
      <c r="IJ7" s="61" t="s">
        <v>426</v>
      </c>
      <c r="IK7" s="62">
        <f>IF(IJ7="Asignado",15,0)</f>
        <v>15</v>
      </c>
      <c r="IL7" s="61" t="s">
        <v>426</v>
      </c>
      <c r="IM7" s="62">
        <f>IF(IL7="Asignado",15,0)</f>
        <v>15</v>
      </c>
      <c r="IN7" s="61" t="s">
        <v>426</v>
      </c>
      <c r="IO7" s="62">
        <f>IF(IN7="Asignado",15,0)</f>
        <v>15</v>
      </c>
      <c r="IP7" s="61" t="s">
        <v>426</v>
      </c>
      <c r="IQ7" s="62">
        <f>IF(IP7="Asignado",15,0)</f>
        <v>15</v>
      </c>
      <c r="IR7" s="61" t="s">
        <v>426</v>
      </c>
      <c r="IS7" s="62">
        <f>IF(IR7="Asignado",15,0)</f>
        <v>15</v>
      </c>
      <c r="IT7" s="61" t="s">
        <v>426</v>
      </c>
      <c r="IU7" s="62">
        <f>IF(IT7="Asignado",15,0)</f>
        <v>15</v>
      </c>
      <c r="IV7" s="61" t="s">
        <v>426</v>
      </c>
      <c r="IW7" s="62">
        <f>IF(IV7="Asignado",15,0)</f>
        <v>15</v>
      </c>
      <c r="IX7" s="61" t="s">
        <v>426</v>
      </c>
      <c r="IY7" s="62">
        <f>IF(IX7="Asignado",15,0)</f>
        <v>15</v>
      </c>
      <c r="IZ7" s="61" t="s">
        <v>426</v>
      </c>
      <c r="JA7" s="62">
        <f>IF(IZ7="Asignado",15,0)</f>
        <v>15</v>
      </c>
      <c r="JB7" s="61" t="s">
        <v>426</v>
      </c>
      <c r="JC7" s="62">
        <f>IF(JB7="Asignado",15,0)</f>
        <v>15</v>
      </c>
      <c r="JD7" s="61" t="s">
        <v>426</v>
      </c>
      <c r="JE7" s="62">
        <f>IF(JD7="Asignado",15,0)</f>
        <v>15</v>
      </c>
      <c r="JF7" s="61" t="s">
        <v>426</v>
      </c>
      <c r="JG7" s="62">
        <f>IF(JF7="Asignado",15,0)</f>
        <v>15</v>
      </c>
      <c r="JH7" s="61" t="s">
        <v>426</v>
      </c>
      <c r="JI7" s="62">
        <f>IF(JH7="Asignado",15,0)</f>
        <v>15</v>
      </c>
      <c r="JJ7" s="61" t="s">
        <v>426</v>
      </c>
      <c r="JK7" s="62">
        <f>IF(JJ7="Asignado",15,0)</f>
        <v>15</v>
      </c>
      <c r="JL7" s="61"/>
      <c r="JM7" s="62">
        <f>IF(JL7="Asignado",15,0)</f>
        <v>0</v>
      </c>
      <c r="JN7" s="61"/>
      <c r="JO7" s="62">
        <f>IF(JN7="Asignado",15,0)</f>
        <v>0</v>
      </c>
      <c r="JP7" s="61"/>
      <c r="JQ7" s="62">
        <f>IF(JP7="Asignado",15,0)</f>
        <v>0</v>
      </c>
      <c r="JR7" s="61"/>
      <c r="JS7" s="62">
        <f>IF(JR7="Asignado",15,0)</f>
        <v>0</v>
      </c>
      <c r="JT7" s="61"/>
      <c r="JU7" s="62">
        <f>IF(JT7="Asignado",15,0)</f>
        <v>0</v>
      </c>
    </row>
    <row r="8" spans="1:281" ht="26.45">
      <c r="A8" s="60">
        <v>1.2</v>
      </c>
      <c r="B8" s="47" t="s">
        <v>424</v>
      </c>
      <c r="C8" s="47" t="s">
        <v>427</v>
      </c>
      <c r="D8" s="60" t="s">
        <v>428</v>
      </c>
      <c r="E8" s="63">
        <f>IF(D8="Adecuado",15,0)</f>
        <v>15</v>
      </c>
      <c r="F8" s="60" t="s">
        <v>428</v>
      </c>
      <c r="G8" s="63">
        <f>IF(F8="Adecuado",15,0)</f>
        <v>15</v>
      </c>
      <c r="H8" s="60" t="s">
        <v>428</v>
      </c>
      <c r="I8" s="63">
        <f>IF(H8="Adecuado",15,0)</f>
        <v>15</v>
      </c>
      <c r="J8" s="60" t="s">
        <v>428</v>
      </c>
      <c r="K8" s="63">
        <f>IF(J8="Adecuado",15,0)</f>
        <v>15</v>
      </c>
      <c r="L8" s="60" t="s">
        <v>428</v>
      </c>
      <c r="M8" s="63">
        <f>IF(L8="Adecuado",15,0)</f>
        <v>15</v>
      </c>
      <c r="N8" s="60" t="s">
        <v>428</v>
      </c>
      <c r="O8" s="63">
        <f>IF(N8="Adecuado",15,0)</f>
        <v>15</v>
      </c>
      <c r="P8" s="60" t="s">
        <v>428</v>
      </c>
      <c r="Q8" s="63">
        <f>IF(P8="Adecuado",15,0)</f>
        <v>15</v>
      </c>
      <c r="R8" s="60" t="s">
        <v>428</v>
      </c>
      <c r="S8" s="63">
        <f>IF(R8="Adecuado",15,0)</f>
        <v>15</v>
      </c>
      <c r="T8" s="60" t="s">
        <v>428</v>
      </c>
      <c r="U8" s="63">
        <f>IF(T8="Adecuado",15,0)</f>
        <v>15</v>
      </c>
      <c r="V8" s="60" t="s">
        <v>428</v>
      </c>
      <c r="W8" s="63">
        <f>IF(V8="Adecuado",15,0)</f>
        <v>15</v>
      </c>
      <c r="X8" s="60" t="s">
        <v>428</v>
      </c>
      <c r="Y8" s="63">
        <f>IF(X8="Adecuado",15,0)</f>
        <v>15</v>
      </c>
      <c r="Z8" s="60" t="s">
        <v>428</v>
      </c>
      <c r="AA8" s="63">
        <f>IF(Z8="Adecuado",15,0)</f>
        <v>15</v>
      </c>
      <c r="AB8" s="60" t="s">
        <v>428</v>
      </c>
      <c r="AC8" s="63">
        <f>IF(AB8="Adecuado",15,0)</f>
        <v>15</v>
      </c>
      <c r="AD8" s="60" t="s">
        <v>428</v>
      </c>
      <c r="AE8" s="63">
        <f>IF(AD8="Adecuado",15,0)</f>
        <v>15</v>
      </c>
      <c r="AF8" s="60" t="s">
        <v>428</v>
      </c>
      <c r="AG8" s="63">
        <f>IF(AF8="Adecuado",15,0)</f>
        <v>15</v>
      </c>
      <c r="AH8" s="60" t="s">
        <v>428</v>
      </c>
      <c r="AI8" s="63">
        <f>IF(AH8="Adecuado",15,0)</f>
        <v>15</v>
      </c>
      <c r="AJ8" s="60" t="s">
        <v>428</v>
      </c>
      <c r="AK8" s="63">
        <f>IF(AJ8="Adecuado",15,0)</f>
        <v>15</v>
      </c>
      <c r="AL8" s="60" t="s">
        <v>428</v>
      </c>
      <c r="AM8" s="63">
        <f>IF(AL8="Adecuado",15,0)</f>
        <v>15</v>
      </c>
      <c r="AN8" s="60" t="s">
        <v>428</v>
      </c>
      <c r="AO8" s="63">
        <f>IF(AN8="Adecuado",15,0)</f>
        <v>15</v>
      </c>
      <c r="AP8" s="60" t="s">
        <v>428</v>
      </c>
      <c r="AQ8" s="63">
        <f>IF(AP8="Adecuado",15,0)</f>
        <v>15</v>
      </c>
      <c r="AR8" s="60" t="s">
        <v>428</v>
      </c>
      <c r="AS8" s="63">
        <f>IF(AR8="Adecuado",15,0)</f>
        <v>15</v>
      </c>
      <c r="AT8" s="60" t="s">
        <v>428</v>
      </c>
      <c r="AU8" s="63">
        <f>IF(AT8="Adecuado",15,0)</f>
        <v>15</v>
      </c>
      <c r="AV8" s="60" t="s">
        <v>428</v>
      </c>
      <c r="AW8" s="63">
        <f>IF(AV8="Adecuado",15,0)</f>
        <v>15</v>
      </c>
      <c r="AX8" s="60" t="s">
        <v>428</v>
      </c>
      <c r="AY8" s="63">
        <f>IF(AX8="Adecuado",15,0)</f>
        <v>15</v>
      </c>
      <c r="AZ8" s="60" t="s">
        <v>428</v>
      </c>
      <c r="BA8" s="63">
        <f>IF(AZ8="Adecuado",15,0)</f>
        <v>15</v>
      </c>
      <c r="BB8" s="60" t="s">
        <v>428</v>
      </c>
      <c r="BC8" s="63">
        <f>IF(BB8="Adecuado",15,0)</f>
        <v>15</v>
      </c>
      <c r="BD8" s="60" t="s">
        <v>428</v>
      </c>
      <c r="BE8" s="63">
        <f>IF(BD8="Adecuado",15,0)</f>
        <v>15</v>
      </c>
      <c r="BF8" s="60" t="s">
        <v>428</v>
      </c>
      <c r="BG8" s="63">
        <f>IF(BF8="Adecuado",15,0)</f>
        <v>15</v>
      </c>
      <c r="BH8" s="60" t="s">
        <v>428</v>
      </c>
      <c r="BI8" s="63">
        <f>IF(BH8="Adecuado",15,0)</f>
        <v>15</v>
      </c>
      <c r="BJ8" s="60" t="s">
        <v>428</v>
      </c>
      <c r="BK8" s="63">
        <f>IF(BJ8="Adecuado",15,0)</f>
        <v>15</v>
      </c>
      <c r="BL8" s="60" t="s">
        <v>428</v>
      </c>
      <c r="BM8" s="63">
        <f>IF(BL8="Adecuado",15,0)</f>
        <v>15</v>
      </c>
      <c r="BN8" s="60" t="s">
        <v>428</v>
      </c>
      <c r="BO8" s="63">
        <f>IF(BN8="Adecuado",15,0)</f>
        <v>15</v>
      </c>
      <c r="BP8" s="60" t="s">
        <v>428</v>
      </c>
      <c r="BQ8" s="63">
        <f>IF(BP8="Adecuado",15,0)</f>
        <v>15</v>
      </c>
      <c r="BR8" s="60" t="s">
        <v>428</v>
      </c>
      <c r="BS8" s="63">
        <f>IF(BR8="Adecuado",15,0)</f>
        <v>15</v>
      </c>
      <c r="BT8" s="60" t="s">
        <v>428</v>
      </c>
      <c r="BU8" s="63">
        <f>IF(BT8="Adecuado",15,0)</f>
        <v>15</v>
      </c>
      <c r="BV8" s="60" t="s">
        <v>428</v>
      </c>
      <c r="BW8" s="63">
        <f>IF(BV8="Adecuado",15,0)</f>
        <v>15</v>
      </c>
      <c r="BX8" s="60" t="s">
        <v>428</v>
      </c>
      <c r="BY8" s="63">
        <f>IF(BX8="Adecuado",15,0)</f>
        <v>15</v>
      </c>
      <c r="BZ8" s="60" t="s">
        <v>428</v>
      </c>
      <c r="CA8" s="63">
        <f>IF(BZ8="Adecuado",15,0)</f>
        <v>15</v>
      </c>
      <c r="CB8" s="60" t="s">
        <v>428</v>
      </c>
      <c r="CC8" s="63">
        <f>IF(CB8="Adecuado",15,0)</f>
        <v>15</v>
      </c>
      <c r="CD8" s="60" t="s">
        <v>428</v>
      </c>
      <c r="CE8" s="63">
        <f>IF(CD8="Adecuado",15,0)</f>
        <v>15</v>
      </c>
      <c r="CF8" s="60" t="s">
        <v>428</v>
      </c>
      <c r="CG8" s="63">
        <f>IF(CF8="Adecuado",15,0)</f>
        <v>15</v>
      </c>
      <c r="CH8" s="60" t="s">
        <v>428</v>
      </c>
      <c r="CI8" s="63">
        <f>IF(CH8="Adecuado",15,0)</f>
        <v>15</v>
      </c>
      <c r="CJ8" s="60" t="s">
        <v>428</v>
      </c>
      <c r="CK8" s="63">
        <f>IF(CJ8="Adecuado",15,0)</f>
        <v>15</v>
      </c>
      <c r="CL8" s="60" t="s">
        <v>428</v>
      </c>
      <c r="CM8" s="63">
        <f>IF(CL8="Adecuado",15,0)</f>
        <v>15</v>
      </c>
      <c r="CN8" s="60" t="s">
        <v>429</v>
      </c>
      <c r="CO8" s="63">
        <f>IF(CN8="Adecuado",15,0)</f>
        <v>0</v>
      </c>
      <c r="CP8" s="60" t="s">
        <v>429</v>
      </c>
      <c r="CQ8" s="63">
        <f>IF(CP8="Adecuado",15,0)</f>
        <v>0</v>
      </c>
      <c r="CR8" s="60" t="s">
        <v>429</v>
      </c>
      <c r="CS8" s="63">
        <f>IF(CR8="Adecuado",15,0)</f>
        <v>0</v>
      </c>
      <c r="CT8" s="60" t="s">
        <v>428</v>
      </c>
      <c r="CU8" s="63">
        <f>IF(CT8="Adecuado",15,0)</f>
        <v>15</v>
      </c>
      <c r="CV8" s="60" t="s">
        <v>428</v>
      </c>
      <c r="CW8" s="63">
        <f>IF(CV8="Adecuado",15,0)</f>
        <v>15</v>
      </c>
      <c r="CX8" s="60" t="s">
        <v>428</v>
      </c>
      <c r="CY8" s="63">
        <f>IF(CX8="Adecuado",15,0)</f>
        <v>15</v>
      </c>
      <c r="CZ8" s="60" t="s">
        <v>428</v>
      </c>
      <c r="DA8" s="63">
        <f>IF(CZ8="Adecuado",15,0)</f>
        <v>15</v>
      </c>
      <c r="DB8" s="60" t="s">
        <v>428</v>
      </c>
      <c r="DC8" s="63">
        <f>IF(DB8="Adecuado",15,0)</f>
        <v>15</v>
      </c>
      <c r="DD8" s="60" t="s">
        <v>428</v>
      </c>
      <c r="DE8" s="63">
        <f>IF(DD8="Adecuado",15,0)</f>
        <v>15</v>
      </c>
      <c r="DF8" s="60" t="s">
        <v>428</v>
      </c>
      <c r="DG8" s="63">
        <f>IF(DF8="Adecuado",15,0)</f>
        <v>15</v>
      </c>
      <c r="DH8" s="60" t="s">
        <v>428</v>
      </c>
      <c r="DI8" s="63">
        <f>IF(DH8="Adecuado",15,0)</f>
        <v>15</v>
      </c>
      <c r="DJ8" s="60" t="s">
        <v>428</v>
      </c>
      <c r="DK8" s="63">
        <f>IF(DJ8="Adecuado",15,0)</f>
        <v>15</v>
      </c>
      <c r="DL8" s="60" t="s">
        <v>428</v>
      </c>
      <c r="DM8" s="63">
        <f>IF(DL8="Adecuado",15,0)</f>
        <v>15</v>
      </c>
      <c r="DN8" s="60" t="s">
        <v>428</v>
      </c>
      <c r="DO8" s="63">
        <f>IF(DN8="Adecuado",15,0)</f>
        <v>15</v>
      </c>
      <c r="DP8" s="60" t="s">
        <v>428</v>
      </c>
      <c r="DQ8" s="63">
        <f>IF(DP8="Adecuado",15,0)</f>
        <v>15</v>
      </c>
      <c r="DR8" s="60" t="s">
        <v>428</v>
      </c>
      <c r="DS8" s="63">
        <f>IF(DR8="Adecuado",15,0)</f>
        <v>15</v>
      </c>
      <c r="DT8" s="60" t="s">
        <v>428</v>
      </c>
      <c r="DU8" s="63">
        <f>IF(DT8="Adecuado",15,0)</f>
        <v>15</v>
      </c>
      <c r="DV8" s="60" t="s">
        <v>428</v>
      </c>
      <c r="DW8" s="63">
        <f>IF(DV8="Adecuado",15,0)</f>
        <v>15</v>
      </c>
      <c r="DX8" s="60" t="s">
        <v>428</v>
      </c>
      <c r="DY8" s="63">
        <f>IF(DX8="Adecuado",15,0)</f>
        <v>15</v>
      </c>
      <c r="DZ8" s="60" t="s">
        <v>428</v>
      </c>
      <c r="EA8" s="63">
        <f>IF(DZ8="Adecuado",15,0)</f>
        <v>15</v>
      </c>
      <c r="EB8" s="60" t="s">
        <v>428</v>
      </c>
      <c r="EC8" s="63">
        <f>IF(EB8="Adecuado",15,0)</f>
        <v>15</v>
      </c>
      <c r="ED8" s="60" t="s">
        <v>428</v>
      </c>
      <c r="EE8" s="63">
        <f>IF(ED8="Adecuado",15,0)</f>
        <v>15</v>
      </c>
      <c r="EF8" s="60" t="s">
        <v>428</v>
      </c>
      <c r="EG8" s="63">
        <f>IF(EF8="Adecuado",15,0)</f>
        <v>15</v>
      </c>
      <c r="EH8" s="60" t="s">
        <v>428</v>
      </c>
      <c r="EI8" s="63">
        <f>IF(EH8="Adecuado",15,0)</f>
        <v>15</v>
      </c>
      <c r="EJ8" s="60" t="s">
        <v>428</v>
      </c>
      <c r="EK8" s="63">
        <f>IF(EJ8="Adecuado",15,0)</f>
        <v>15</v>
      </c>
      <c r="EL8" s="60" t="s">
        <v>428</v>
      </c>
      <c r="EM8" s="63">
        <f>IF(EL8="Adecuado",15,0)</f>
        <v>15</v>
      </c>
      <c r="EN8" s="60" t="s">
        <v>428</v>
      </c>
      <c r="EO8" s="63">
        <f>IF(EN8="Adecuado",15,0)</f>
        <v>15</v>
      </c>
      <c r="EP8" s="60" t="s">
        <v>428</v>
      </c>
      <c r="EQ8" s="63">
        <f>IF(EP8="Adecuado",15,0)</f>
        <v>15</v>
      </c>
      <c r="ER8" s="60" t="s">
        <v>428</v>
      </c>
      <c r="ES8" s="63">
        <f>IF(ER8="Adecuado",15,0)</f>
        <v>15</v>
      </c>
      <c r="ET8" s="60" t="s">
        <v>428</v>
      </c>
      <c r="EU8" s="63">
        <f>IF(ET8="Adecuado",15,0)</f>
        <v>15</v>
      </c>
      <c r="EV8" s="60" t="s">
        <v>428</v>
      </c>
      <c r="EW8" s="63">
        <f>IF(EV8="Adecuado",15,0)</f>
        <v>15</v>
      </c>
      <c r="EX8" s="60" t="s">
        <v>428</v>
      </c>
      <c r="EY8" s="63">
        <f>IF(EX8="Adecuado",15,0)</f>
        <v>15</v>
      </c>
      <c r="EZ8" s="60" t="s">
        <v>428</v>
      </c>
      <c r="FA8" s="63">
        <f>IF(EZ8="Adecuado",15,0)</f>
        <v>15</v>
      </c>
      <c r="FB8" s="60" t="s">
        <v>428</v>
      </c>
      <c r="FC8" s="63">
        <f>IF(FB8="Adecuado",15,0)</f>
        <v>15</v>
      </c>
      <c r="FD8" s="60" t="s">
        <v>428</v>
      </c>
      <c r="FE8" s="63">
        <f>IF(FD8="Adecuado",15,0)</f>
        <v>15</v>
      </c>
      <c r="FF8" s="60" t="s">
        <v>428</v>
      </c>
      <c r="FG8" s="63">
        <f>IF(FF8="Adecuado",15,0)</f>
        <v>15</v>
      </c>
      <c r="FH8" s="60" t="s">
        <v>428</v>
      </c>
      <c r="FI8" s="63">
        <f>IF(FH8="Adecuado",15,0)</f>
        <v>15</v>
      </c>
      <c r="FJ8" s="60" t="s">
        <v>428</v>
      </c>
      <c r="FK8" s="63">
        <f>IF(FJ8="Adecuado",15,0)</f>
        <v>15</v>
      </c>
      <c r="FL8" s="60" t="s">
        <v>428</v>
      </c>
      <c r="FM8" s="63">
        <f>IF(FL8="Adecuado",15,0)</f>
        <v>15</v>
      </c>
      <c r="FN8" s="60" t="s">
        <v>428</v>
      </c>
      <c r="FO8" s="63">
        <f>IF(FN8="Adecuado",15,0)</f>
        <v>15</v>
      </c>
      <c r="FP8" s="60" t="s">
        <v>428</v>
      </c>
      <c r="FQ8" s="63">
        <f>IF(FP8="Adecuado",15,0)</f>
        <v>15</v>
      </c>
      <c r="FR8" s="60" t="s">
        <v>428</v>
      </c>
      <c r="FS8" s="63">
        <f>IF(FR8="Adecuado",15,0)</f>
        <v>15</v>
      </c>
      <c r="FT8" s="60" t="s">
        <v>428</v>
      </c>
      <c r="FU8" s="63">
        <f>IF(FT8="Adecuado",15,0)</f>
        <v>15</v>
      </c>
      <c r="FV8" s="60" t="s">
        <v>428</v>
      </c>
      <c r="FW8" s="63">
        <f>IF(FV8="Adecuado",15,0)</f>
        <v>15</v>
      </c>
      <c r="FX8" s="60" t="s">
        <v>428</v>
      </c>
      <c r="FY8" s="63">
        <f>IF(FX8="Adecuado",15,0)</f>
        <v>15</v>
      </c>
      <c r="FZ8" s="60" t="s">
        <v>428</v>
      </c>
      <c r="GA8" s="63">
        <f>IF(FZ8="Adecuado",15,0)</f>
        <v>15</v>
      </c>
      <c r="GB8" s="60" t="s">
        <v>428</v>
      </c>
      <c r="GC8" s="63">
        <f>IF(GB8="Adecuado",15,0)</f>
        <v>15</v>
      </c>
      <c r="GD8" s="60" t="s">
        <v>428</v>
      </c>
      <c r="GE8" s="63">
        <f>IF(GD8="Adecuado",15,0)</f>
        <v>15</v>
      </c>
      <c r="GF8" s="60" t="s">
        <v>428</v>
      </c>
      <c r="GG8" s="63">
        <f>IF(GF8="Adecuado",15,0)</f>
        <v>15</v>
      </c>
      <c r="GH8" s="60" t="s">
        <v>428</v>
      </c>
      <c r="GI8" s="63">
        <f>IF(GH8="Adecuado",15,0)</f>
        <v>15</v>
      </c>
      <c r="GJ8" s="60" t="s">
        <v>428</v>
      </c>
      <c r="GK8" s="63">
        <f>IF(GJ8="Adecuado",15,0)</f>
        <v>15</v>
      </c>
      <c r="GL8" s="60" t="s">
        <v>428</v>
      </c>
      <c r="GM8" s="63">
        <f>IF(GL8="Adecuado",15,0)</f>
        <v>15</v>
      </c>
      <c r="GN8" s="60" t="s">
        <v>428</v>
      </c>
      <c r="GO8" s="63">
        <f>IF(GN8="Adecuado",15,0)</f>
        <v>15</v>
      </c>
      <c r="GP8" s="60" t="s">
        <v>428</v>
      </c>
      <c r="GQ8" s="63">
        <f>IF(GP8="Adecuado",15,0)</f>
        <v>15</v>
      </c>
      <c r="GR8" s="60" t="s">
        <v>428</v>
      </c>
      <c r="GS8" s="63">
        <f>IF(GR8="Adecuado",15,0)</f>
        <v>15</v>
      </c>
      <c r="GT8" s="60" t="s">
        <v>428</v>
      </c>
      <c r="GU8" s="63">
        <f>IF(GT8="Adecuado",15,0)</f>
        <v>15</v>
      </c>
      <c r="GV8" s="60" t="s">
        <v>428</v>
      </c>
      <c r="GW8" s="63">
        <f>IF(GV8="Adecuado",15,0)</f>
        <v>15</v>
      </c>
      <c r="GX8" s="60" t="s">
        <v>428</v>
      </c>
      <c r="GY8" s="63">
        <f>IF(GX8="Adecuado",15,0)</f>
        <v>15</v>
      </c>
      <c r="GZ8" s="60" t="s">
        <v>428</v>
      </c>
      <c r="HA8" s="63">
        <f>IF(GZ8="Adecuado",15,0)</f>
        <v>15</v>
      </c>
      <c r="HB8" s="60" t="s">
        <v>428</v>
      </c>
      <c r="HC8" s="63">
        <f>IF(HB8="Adecuado",15,0)</f>
        <v>15</v>
      </c>
      <c r="HD8" s="60" t="s">
        <v>428</v>
      </c>
      <c r="HE8" s="63">
        <f>IF(HD8="Adecuado",15,0)</f>
        <v>15</v>
      </c>
      <c r="HF8" s="60" t="s">
        <v>428</v>
      </c>
      <c r="HG8" s="63">
        <f>IF(HF8="Adecuado",15,0)</f>
        <v>15</v>
      </c>
      <c r="HH8" s="60" t="s">
        <v>428</v>
      </c>
      <c r="HI8" s="63">
        <f>IF(HH8="Adecuado",15,0)</f>
        <v>15</v>
      </c>
      <c r="HJ8" s="60" t="s">
        <v>428</v>
      </c>
      <c r="HK8" s="63">
        <f>IF(HJ8="Adecuado",15,0)</f>
        <v>15</v>
      </c>
      <c r="HL8" s="60" t="s">
        <v>428</v>
      </c>
      <c r="HM8" s="63">
        <f>IF(HL8="Adecuado",15,0)</f>
        <v>15</v>
      </c>
      <c r="HN8" s="60" t="s">
        <v>428</v>
      </c>
      <c r="HO8" s="63">
        <f>IF(HN8="Adecuado",15,0)</f>
        <v>15</v>
      </c>
      <c r="HP8" s="60" t="s">
        <v>428</v>
      </c>
      <c r="HQ8" s="63">
        <f>IF(HP8="Adecuado",15,0)</f>
        <v>15</v>
      </c>
      <c r="HR8" s="60" t="s">
        <v>428</v>
      </c>
      <c r="HS8" s="63">
        <f>IF(HR8="Adecuado",15,0)</f>
        <v>15</v>
      </c>
      <c r="HT8" s="60" t="s">
        <v>428</v>
      </c>
      <c r="HU8" s="63">
        <f>IF(HT8="Adecuado",15,0)</f>
        <v>15</v>
      </c>
      <c r="HV8" s="60" t="s">
        <v>428</v>
      </c>
      <c r="HW8" s="63">
        <f>IF(HV8="Adecuado",15,0)</f>
        <v>15</v>
      </c>
      <c r="HX8" s="60" t="s">
        <v>428</v>
      </c>
      <c r="HY8" s="63">
        <f>IF(HX8="Adecuado",15,0)</f>
        <v>15</v>
      </c>
      <c r="HZ8" s="60" t="s">
        <v>428</v>
      </c>
      <c r="IA8" s="63">
        <f>IF(HZ8="Adecuado",15,0)</f>
        <v>15</v>
      </c>
      <c r="IB8" s="60" t="s">
        <v>428</v>
      </c>
      <c r="IC8" s="63">
        <f>IF(IB8="Adecuado",15,0)</f>
        <v>15</v>
      </c>
      <c r="ID8" s="60" t="s">
        <v>428</v>
      </c>
      <c r="IE8" s="63">
        <f>IF(ID8="Adecuado",15,0)</f>
        <v>15</v>
      </c>
      <c r="IF8" s="60" t="s">
        <v>428</v>
      </c>
      <c r="IG8" s="63">
        <f>IF(IF8="Adecuado",15,0)</f>
        <v>15</v>
      </c>
      <c r="IH8" s="60" t="s">
        <v>428</v>
      </c>
      <c r="II8" s="63">
        <f>IF(IH8="Adecuado",15,0)</f>
        <v>15</v>
      </c>
      <c r="IJ8" s="60" t="s">
        <v>428</v>
      </c>
      <c r="IK8" s="63">
        <f>IF(IJ8="Adecuado",15,0)</f>
        <v>15</v>
      </c>
      <c r="IL8" s="60" t="s">
        <v>428</v>
      </c>
      <c r="IM8" s="63">
        <f>IF(IL8="Adecuado",15,0)</f>
        <v>15</v>
      </c>
      <c r="IN8" s="60" t="s">
        <v>428</v>
      </c>
      <c r="IO8" s="63">
        <f>IF(IN8="Adecuado",15,0)</f>
        <v>15</v>
      </c>
      <c r="IP8" s="60" t="s">
        <v>428</v>
      </c>
      <c r="IQ8" s="63">
        <f>IF(IP8="Adecuado",15,0)</f>
        <v>15</v>
      </c>
      <c r="IR8" s="60" t="s">
        <v>428</v>
      </c>
      <c r="IS8" s="63">
        <f>IF(IR8="Adecuado",15,0)</f>
        <v>15</v>
      </c>
      <c r="IT8" s="60" t="s">
        <v>428</v>
      </c>
      <c r="IU8" s="63">
        <f>IF(IT8="Adecuado",15,0)</f>
        <v>15</v>
      </c>
      <c r="IV8" s="60" t="s">
        <v>428</v>
      </c>
      <c r="IW8" s="63">
        <f>IF(IV8="Adecuado",15,0)</f>
        <v>15</v>
      </c>
      <c r="IX8" s="60" t="s">
        <v>428</v>
      </c>
      <c r="IY8" s="63">
        <f>IF(IX8="Adecuado",15,0)</f>
        <v>15</v>
      </c>
      <c r="IZ8" s="60" t="s">
        <v>428</v>
      </c>
      <c r="JA8" s="63">
        <f>IF(IZ8="Adecuado",15,0)</f>
        <v>15</v>
      </c>
      <c r="JB8" s="60" t="s">
        <v>428</v>
      </c>
      <c r="JC8" s="63">
        <f>IF(JB8="Adecuado",15,0)</f>
        <v>15</v>
      </c>
      <c r="JD8" s="60" t="s">
        <v>428</v>
      </c>
      <c r="JE8" s="63">
        <f>IF(JD8="Adecuado",15,0)</f>
        <v>15</v>
      </c>
      <c r="JF8" s="60" t="s">
        <v>428</v>
      </c>
      <c r="JG8" s="63">
        <f>IF(JF8="Adecuado",15,0)</f>
        <v>15</v>
      </c>
      <c r="JH8" s="60" t="s">
        <v>428</v>
      </c>
      <c r="JI8" s="63">
        <f>IF(JH8="Adecuado",15,0)</f>
        <v>15</v>
      </c>
      <c r="JJ8" s="60" t="s">
        <v>428</v>
      </c>
      <c r="JK8" s="63">
        <f>IF(JJ8="Adecuado",15,0)</f>
        <v>15</v>
      </c>
      <c r="JL8" s="60"/>
      <c r="JM8" s="63">
        <f>IF(JL8="Adecuado",15,0)</f>
        <v>0</v>
      </c>
      <c r="JN8" s="60"/>
      <c r="JO8" s="63">
        <f>IF(JN8="Adecuado",15,0)</f>
        <v>0</v>
      </c>
      <c r="JP8" s="60"/>
      <c r="JQ8" s="63">
        <f>IF(JP8="Adecuado",15,0)</f>
        <v>0</v>
      </c>
      <c r="JR8" s="60"/>
      <c r="JS8" s="63">
        <f>IF(JR8="Adecuado",15,0)</f>
        <v>0</v>
      </c>
      <c r="JT8" s="60"/>
      <c r="JU8" s="63">
        <f>IF(JT8="Adecuado",15,0)</f>
        <v>0</v>
      </c>
    </row>
    <row r="9" spans="1:281" ht="39.6">
      <c r="A9" s="60">
        <v>2</v>
      </c>
      <c r="B9" s="47" t="s">
        <v>430</v>
      </c>
      <c r="C9" s="47" t="s">
        <v>431</v>
      </c>
      <c r="D9" s="60" t="s">
        <v>432</v>
      </c>
      <c r="E9" s="63">
        <f>IF(D9="Oportuna",15,0)</f>
        <v>15</v>
      </c>
      <c r="F9" s="60" t="s">
        <v>432</v>
      </c>
      <c r="G9" s="63">
        <f>IF(F9="Oportuna",15,0)</f>
        <v>15</v>
      </c>
      <c r="H9" s="60" t="s">
        <v>432</v>
      </c>
      <c r="I9" s="63">
        <f>IF(H9="Oportuna",15,0)</f>
        <v>15</v>
      </c>
      <c r="J9" s="60" t="s">
        <v>432</v>
      </c>
      <c r="K9" s="63">
        <f>IF(J9="Oportuna",15,0)</f>
        <v>15</v>
      </c>
      <c r="L9" s="60" t="s">
        <v>432</v>
      </c>
      <c r="M9" s="63">
        <f>IF(L9="Oportuna",15,0)</f>
        <v>15</v>
      </c>
      <c r="N9" s="60" t="s">
        <v>432</v>
      </c>
      <c r="O9" s="63">
        <f>IF(N9="Oportuna",15,0)</f>
        <v>15</v>
      </c>
      <c r="P9" s="60" t="s">
        <v>432</v>
      </c>
      <c r="Q9" s="63">
        <f>IF(P9="Oportuna",15,0)</f>
        <v>15</v>
      </c>
      <c r="R9" s="60" t="s">
        <v>432</v>
      </c>
      <c r="S9" s="63">
        <f>IF(R9="Oportuna",15,0)</f>
        <v>15</v>
      </c>
      <c r="T9" s="60" t="s">
        <v>432</v>
      </c>
      <c r="U9" s="63">
        <f>IF(T9="Oportuna",15,0)</f>
        <v>15</v>
      </c>
      <c r="V9" s="60" t="s">
        <v>432</v>
      </c>
      <c r="W9" s="63">
        <f>IF(V9="Oportuna",15,0)</f>
        <v>15</v>
      </c>
      <c r="X9" s="60" t="s">
        <v>432</v>
      </c>
      <c r="Y9" s="63">
        <f>IF(X9="Oportuna",15,0)</f>
        <v>15</v>
      </c>
      <c r="Z9" s="60" t="s">
        <v>432</v>
      </c>
      <c r="AA9" s="63">
        <f>IF(Z9="Oportuna",15,0)</f>
        <v>15</v>
      </c>
      <c r="AB9" s="60" t="s">
        <v>432</v>
      </c>
      <c r="AC9" s="63">
        <f>IF(AB9="Oportuna",15,0)</f>
        <v>15</v>
      </c>
      <c r="AD9" s="60" t="s">
        <v>432</v>
      </c>
      <c r="AE9" s="63">
        <f>IF(AD9="Oportuna",15,0)</f>
        <v>15</v>
      </c>
      <c r="AF9" s="60" t="s">
        <v>432</v>
      </c>
      <c r="AG9" s="63">
        <f>IF(AF9="Oportuna",15,0)</f>
        <v>15</v>
      </c>
      <c r="AH9" s="60" t="s">
        <v>432</v>
      </c>
      <c r="AI9" s="63">
        <f>IF(AH9="Oportuna",15,0)</f>
        <v>15</v>
      </c>
      <c r="AJ9" s="60" t="s">
        <v>432</v>
      </c>
      <c r="AK9" s="63">
        <f>IF(AJ9="Oportuna",15,0)</f>
        <v>15</v>
      </c>
      <c r="AL9" s="60" t="s">
        <v>432</v>
      </c>
      <c r="AM9" s="63">
        <f>IF(AL9="Oportuna",15,0)</f>
        <v>15</v>
      </c>
      <c r="AN9" s="60" t="s">
        <v>432</v>
      </c>
      <c r="AO9" s="63">
        <f>IF(AN9="Oportuna",15,0)</f>
        <v>15</v>
      </c>
      <c r="AP9" s="60" t="s">
        <v>432</v>
      </c>
      <c r="AQ9" s="63">
        <f>IF(AP9="Oportuna",15,0)</f>
        <v>15</v>
      </c>
      <c r="AR9" s="60" t="s">
        <v>432</v>
      </c>
      <c r="AS9" s="63">
        <f>IF(AR9="Oportuna",15,0)</f>
        <v>15</v>
      </c>
      <c r="AT9" s="60" t="s">
        <v>432</v>
      </c>
      <c r="AU9" s="63">
        <f>IF(AT9="Oportuna",15,0)</f>
        <v>15</v>
      </c>
      <c r="AV9" s="60" t="s">
        <v>432</v>
      </c>
      <c r="AW9" s="63">
        <f>IF(AV9="Oportuna",15,0)</f>
        <v>15</v>
      </c>
      <c r="AX9" s="60" t="s">
        <v>432</v>
      </c>
      <c r="AY9" s="63">
        <f>IF(AX9="Oportuna",15,0)</f>
        <v>15</v>
      </c>
      <c r="AZ9" s="60" t="s">
        <v>432</v>
      </c>
      <c r="BA9" s="63">
        <f>IF(AZ9="Oportuna",15,0)</f>
        <v>15</v>
      </c>
      <c r="BB9" s="60" t="s">
        <v>432</v>
      </c>
      <c r="BC9" s="63">
        <f>IF(BB9="Oportuna",15,0)</f>
        <v>15</v>
      </c>
      <c r="BD9" s="64" t="s">
        <v>432</v>
      </c>
      <c r="BE9" s="63">
        <f>IF(BD9="Oportuna",15,0)</f>
        <v>15</v>
      </c>
      <c r="BF9" s="60" t="s">
        <v>432</v>
      </c>
      <c r="BG9" s="63">
        <f>IF(BF9="Oportuna",15,0)</f>
        <v>15</v>
      </c>
      <c r="BH9" s="60" t="s">
        <v>432</v>
      </c>
      <c r="BI9" s="63">
        <f>IF(BH9="Oportuna",15,0)</f>
        <v>15</v>
      </c>
      <c r="BJ9" s="60" t="s">
        <v>432</v>
      </c>
      <c r="BK9" s="63">
        <f>IF(BJ9="Oportuna",15,0)</f>
        <v>15</v>
      </c>
      <c r="BL9" s="60" t="s">
        <v>432</v>
      </c>
      <c r="BM9" s="63">
        <f>IF(BL9="Oportuna",15,0)</f>
        <v>15</v>
      </c>
      <c r="BN9" s="60" t="s">
        <v>432</v>
      </c>
      <c r="BO9" s="63">
        <f>IF(BN9="Oportuna",15,0)</f>
        <v>15</v>
      </c>
      <c r="BP9" s="60" t="s">
        <v>432</v>
      </c>
      <c r="BQ9" s="63">
        <f>IF(BP9="Oportuna",15,0)</f>
        <v>15</v>
      </c>
      <c r="BR9" s="60" t="s">
        <v>432</v>
      </c>
      <c r="BS9" s="63">
        <f>IF(BR9="Oportuna",15,0)</f>
        <v>15</v>
      </c>
      <c r="BT9" s="60" t="s">
        <v>432</v>
      </c>
      <c r="BU9" s="63">
        <f>IF(BT9="Oportuna",15,0)</f>
        <v>15</v>
      </c>
      <c r="BV9" s="60" t="s">
        <v>432</v>
      </c>
      <c r="BW9" s="63">
        <f>IF(BV9="Oportuna",15,0)</f>
        <v>15</v>
      </c>
      <c r="BX9" s="60" t="s">
        <v>432</v>
      </c>
      <c r="BY9" s="63">
        <f>IF(BX9="Oportuna",15,0)</f>
        <v>15</v>
      </c>
      <c r="BZ9" s="60" t="s">
        <v>432</v>
      </c>
      <c r="CA9" s="63">
        <f>IF(BZ9="Oportuna",15,0)</f>
        <v>15</v>
      </c>
      <c r="CB9" s="60" t="s">
        <v>432</v>
      </c>
      <c r="CC9" s="63">
        <f>IF(CB9="Oportuna",15,0)</f>
        <v>15</v>
      </c>
      <c r="CD9" s="60" t="s">
        <v>432</v>
      </c>
      <c r="CE9" s="63">
        <f>IF(CD9="Oportuna",15,0)</f>
        <v>15</v>
      </c>
      <c r="CF9" s="60" t="s">
        <v>432</v>
      </c>
      <c r="CG9" s="63">
        <f>IF(CF9="Oportuna",15,0)</f>
        <v>15</v>
      </c>
      <c r="CH9" s="60" t="s">
        <v>432</v>
      </c>
      <c r="CI9" s="63">
        <f>IF(CH9="Oportuna",15,0)</f>
        <v>15</v>
      </c>
      <c r="CJ9" s="60" t="s">
        <v>432</v>
      </c>
      <c r="CK9" s="63">
        <f>IF(CJ9="Oportuna",15,0)</f>
        <v>15</v>
      </c>
      <c r="CL9" s="60" t="s">
        <v>432</v>
      </c>
      <c r="CM9" s="63">
        <f>IF(CL9="Oportuna",15,0)</f>
        <v>15</v>
      </c>
      <c r="CN9" s="60" t="s">
        <v>432</v>
      </c>
      <c r="CO9" s="63">
        <f>IF(CN9="Oportuna",15,0)</f>
        <v>15</v>
      </c>
      <c r="CP9" s="60" t="s">
        <v>432</v>
      </c>
      <c r="CQ9" s="63">
        <f>IF(CP9="Oportuna",15,0)</f>
        <v>15</v>
      </c>
      <c r="CR9" s="60" t="s">
        <v>432</v>
      </c>
      <c r="CS9" s="63">
        <f>IF(CR9="Oportuna",15,0)</f>
        <v>15</v>
      </c>
      <c r="CT9" s="60" t="s">
        <v>432</v>
      </c>
      <c r="CU9" s="63">
        <f>IF(CT9="Oportuna",15,0)</f>
        <v>15</v>
      </c>
      <c r="CV9" s="60" t="s">
        <v>432</v>
      </c>
      <c r="CW9" s="63">
        <f>IF(CV9="Oportuna",15,0)</f>
        <v>15</v>
      </c>
      <c r="CX9" s="60" t="s">
        <v>432</v>
      </c>
      <c r="CY9" s="63">
        <f>IF(CX9="Oportuna",15,0)</f>
        <v>15</v>
      </c>
      <c r="CZ9" s="60" t="s">
        <v>432</v>
      </c>
      <c r="DA9" s="63">
        <f>IF(CZ9="Oportuna",15,0)</f>
        <v>15</v>
      </c>
      <c r="DB9" s="60" t="s">
        <v>432</v>
      </c>
      <c r="DC9" s="63">
        <f>IF(DB9="Oportuna",15,0)</f>
        <v>15</v>
      </c>
      <c r="DD9" s="60" t="s">
        <v>432</v>
      </c>
      <c r="DE9" s="63">
        <f>IF(DD9="Oportuna",15,0)</f>
        <v>15</v>
      </c>
      <c r="DF9" s="60" t="s">
        <v>432</v>
      </c>
      <c r="DG9" s="63">
        <f>IF(DF9="Oportuna",15,0)</f>
        <v>15</v>
      </c>
      <c r="DH9" s="60" t="s">
        <v>432</v>
      </c>
      <c r="DI9" s="63">
        <f>IF(DH9="Oportuna",15,0)</f>
        <v>15</v>
      </c>
      <c r="DJ9" s="60" t="s">
        <v>432</v>
      </c>
      <c r="DK9" s="63">
        <f>IF(DJ9="Oportuna",15,0)</f>
        <v>15</v>
      </c>
      <c r="DL9" s="60" t="s">
        <v>432</v>
      </c>
      <c r="DM9" s="63">
        <f>IF(DL9="Oportuna",15,0)</f>
        <v>15</v>
      </c>
      <c r="DN9" s="60" t="s">
        <v>432</v>
      </c>
      <c r="DO9" s="63">
        <f>IF(DN9="Oportuna",15,0)</f>
        <v>15</v>
      </c>
      <c r="DP9" s="60" t="s">
        <v>432</v>
      </c>
      <c r="DQ9" s="63">
        <f>IF(DP9="Oportuna",15,0)</f>
        <v>15</v>
      </c>
      <c r="DR9" s="60" t="s">
        <v>432</v>
      </c>
      <c r="DS9" s="63">
        <f>IF(DR9="Oportuna",15,0)</f>
        <v>15</v>
      </c>
      <c r="DT9" s="60" t="s">
        <v>432</v>
      </c>
      <c r="DU9" s="63">
        <f>IF(DT9="Oportuna",15,0)</f>
        <v>15</v>
      </c>
      <c r="DV9" s="60" t="s">
        <v>432</v>
      </c>
      <c r="DW9" s="63">
        <f>IF(DV9="Oportuna",15,0)</f>
        <v>15</v>
      </c>
      <c r="DX9" s="60" t="s">
        <v>432</v>
      </c>
      <c r="DY9" s="63">
        <f>IF(DX9="Oportuna",15,0)</f>
        <v>15</v>
      </c>
      <c r="DZ9" s="60" t="s">
        <v>432</v>
      </c>
      <c r="EA9" s="63">
        <f>IF(DZ9="Oportuna",15,0)</f>
        <v>15</v>
      </c>
      <c r="EB9" s="60" t="s">
        <v>432</v>
      </c>
      <c r="EC9" s="63">
        <f>IF(EB9="Oportuna",15,0)</f>
        <v>15</v>
      </c>
      <c r="ED9" s="60" t="s">
        <v>432</v>
      </c>
      <c r="EE9" s="63">
        <f>IF(ED9="Oportuna",15,0)</f>
        <v>15</v>
      </c>
      <c r="EF9" s="60" t="s">
        <v>432</v>
      </c>
      <c r="EG9" s="63">
        <f>IF(EF9="Oportuna",15,0)</f>
        <v>15</v>
      </c>
      <c r="EH9" s="60" t="s">
        <v>432</v>
      </c>
      <c r="EI9" s="63">
        <f>IF(EH9="Oportuna",15,0)</f>
        <v>15</v>
      </c>
      <c r="EJ9" s="60" t="s">
        <v>432</v>
      </c>
      <c r="EK9" s="63">
        <f>IF(EJ9="Oportuna",15,0)</f>
        <v>15</v>
      </c>
      <c r="EL9" s="60" t="s">
        <v>432</v>
      </c>
      <c r="EM9" s="63">
        <f>IF(EL9="Oportuna",15,0)</f>
        <v>15</v>
      </c>
      <c r="EN9" s="60" t="s">
        <v>432</v>
      </c>
      <c r="EO9" s="63">
        <f>IF(EN9="Oportuna",15,0)</f>
        <v>15</v>
      </c>
      <c r="EP9" s="60" t="s">
        <v>432</v>
      </c>
      <c r="EQ9" s="63">
        <f>IF(EP9="Oportuna",15,0)</f>
        <v>15</v>
      </c>
      <c r="ER9" s="60" t="s">
        <v>432</v>
      </c>
      <c r="ES9" s="63">
        <f>IF(ER9="Oportuna",15,0)</f>
        <v>15</v>
      </c>
      <c r="ET9" s="60" t="s">
        <v>432</v>
      </c>
      <c r="EU9" s="63">
        <f>IF(ET9="Oportuna",15,0)</f>
        <v>15</v>
      </c>
      <c r="EV9" s="60" t="s">
        <v>432</v>
      </c>
      <c r="EW9" s="63">
        <f>IF(EV9="Oportuna",15,0)</f>
        <v>15</v>
      </c>
      <c r="EX9" s="60" t="s">
        <v>432</v>
      </c>
      <c r="EY9" s="63">
        <f>IF(EX9="Oportuna",15,0)</f>
        <v>15</v>
      </c>
      <c r="EZ9" s="60" t="s">
        <v>432</v>
      </c>
      <c r="FA9" s="63">
        <f>IF(EZ9="Oportuna",15,0)</f>
        <v>15</v>
      </c>
      <c r="FB9" s="60" t="s">
        <v>432</v>
      </c>
      <c r="FC9" s="63">
        <f>IF(FB9="Oportuna",15,0)</f>
        <v>15</v>
      </c>
      <c r="FD9" s="60" t="s">
        <v>432</v>
      </c>
      <c r="FE9" s="63">
        <f>IF(FD9="Oportuna",15,0)</f>
        <v>15</v>
      </c>
      <c r="FF9" s="60" t="s">
        <v>432</v>
      </c>
      <c r="FG9" s="63">
        <f>IF(FF9="Oportuna",15,0)</f>
        <v>15</v>
      </c>
      <c r="FH9" s="60" t="s">
        <v>432</v>
      </c>
      <c r="FI9" s="63">
        <f>IF(FH9="Oportuna",15,0)</f>
        <v>15</v>
      </c>
      <c r="FJ9" s="60" t="s">
        <v>432</v>
      </c>
      <c r="FK9" s="63">
        <f>IF(FJ9="Oportuna",15,0)</f>
        <v>15</v>
      </c>
      <c r="FL9" s="60" t="s">
        <v>432</v>
      </c>
      <c r="FM9" s="63">
        <f>IF(FL9="Oportuna",15,0)</f>
        <v>15</v>
      </c>
      <c r="FN9" s="60" t="s">
        <v>432</v>
      </c>
      <c r="FO9" s="63">
        <f>IF(FN9="Oportuna",15,0)</f>
        <v>15</v>
      </c>
      <c r="FP9" s="60" t="s">
        <v>432</v>
      </c>
      <c r="FQ9" s="63">
        <f>IF(FP9="Oportuna",15,0)</f>
        <v>15</v>
      </c>
      <c r="FR9" s="60" t="s">
        <v>432</v>
      </c>
      <c r="FS9" s="63">
        <f>IF(FR9="Oportuna",15,0)</f>
        <v>15</v>
      </c>
      <c r="FT9" s="60" t="s">
        <v>432</v>
      </c>
      <c r="FU9" s="63">
        <f>IF(FT9="Oportuna",15,0)</f>
        <v>15</v>
      </c>
      <c r="FV9" s="60" t="s">
        <v>432</v>
      </c>
      <c r="FW9" s="63">
        <f>IF(FV9="Oportuna",15,0)</f>
        <v>15</v>
      </c>
      <c r="FX9" s="60" t="s">
        <v>432</v>
      </c>
      <c r="FY9" s="63">
        <f>IF(FX9="Oportuna",15,0)</f>
        <v>15</v>
      </c>
      <c r="FZ9" s="60" t="s">
        <v>432</v>
      </c>
      <c r="GA9" s="63">
        <f>IF(FZ9="Oportuna",15,0)</f>
        <v>15</v>
      </c>
      <c r="GB9" s="60" t="s">
        <v>432</v>
      </c>
      <c r="GC9" s="63">
        <f>IF(GB9="Oportuna",15,0)</f>
        <v>15</v>
      </c>
      <c r="GD9" s="60" t="s">
        <v>432</v>
      </c>
      <c r="GE9" s="63">
        <f>IF(GD9="Oportuna",15,0)</f>
        <v>15</v>
      </c>
      <c r="GF9" s="60" t="s">
        <v>432</v>
      </c>
      <c r="GG9" s="63">
        <f>IF(GF9="Oportuna",15,0)</f>
        <v>15</v>
      </c>
      <c r="GH9" s="60" t="s">
        <v>432</v>
      </c>
      <c r="GI9" s="63">
        <f>IF(GH9="Oportuna",15,0)</f>
        <v>15</v>
      </c>
      <c r="GJ9" s="60" t="s">
        <v>432</v>
      </c>
      <c r="GK9" s="63">
        <f>IF(GJ9="Oportuna",15,0)</f>
        <v>15</v>
      </c>
      <c r="GL9" s="60" t="s">
        <v>432</v>
      </c>
      <c r="GM9" s="63">
        <f>IF(GL9="Oportuna",15,0)</f>
        <v>15</v>
      </c>
      <c r="GN9" s="60" t="s">
        <v>432</v>
      </c>
      <c r="GO9" s="63">
        <f>IF(GN9="Oportuna",15,0)</f>
        <v>15</v>
      </c>
      <c r="GP9" s="60" t="s">
        <v>432</v>
      </c>
      <c r="GQ9" s="63">
        <f>IF(GP9="Oportuna",15,0)</f>
        <v>15</v>
      </c>
      <c r="GR9" s="60" t="s">
        <v>432</v>
      </c>
      <c r="GS9" s="63">
        <f>IF(GR9="Oportuna",15,0)</f>
        <v>15</v>
      </c>
      <c r="GT9" s="60" t="s">
        <v>432</v>
      </c>
      <c r="GU9" s="63">
        <f>IF(GT9="Oportuna",15,0)</f>
        <v>15</v>
      </c>
      <c r="GV9" s="60" t="s">
        <v>432</v>
      </c>
      <c r="GW9" s="63">
        <f>IF(GV9="Oportuna",15,0)</f>
        <v>15</v>
      </c>
      <c r="GX9" s="60" t="s">
        <v>432</v>
      </c>
      <c r="GY9" s="63">
        <f>IF(GX9="Oportuna",15,0)</f>
        <v>15</v>
      </c>
      <c r="GZ9" s="60" t="s">
        <v>432</v>
      </c>
      <c r="HA9" s="63">
        <f>IF(GZ9="Oportuna",15,0)</f>
        <v>15</v>
      </c>
      <c r="HB9" s="60" t="s">
        <v>432</v>
      </c>
      <c r="HC9" s="63">
        <f>IF(HB9="Oportuna",15,0)</f>
        <v>15</v>
      </c>
      <c r="HD9" s="60" t="s">
        <v>432</v>
      </c>
      <c r="HE9" s="63">
        <f>IF(HD9="Oportuna",15,0)</f>
        <v>15</v>
      </c>
      <c r="HF9" s="60" t="s">
        <v>432</v>
      </c>
      <c r="HG9" s="63">
        <f>IF(HF9="Oportuna",15,0)</f>
        <v>15</v>
      </c>
      <c r="HH9" s="60" t="s">
        <v>432</v>
      </c>
      <c r="HI9" s="63">
        <f>IF(HH9="Oportuna",15,0)</f>
        <v>15</v>
      </c>
      <c r="HJ9" s="60" t="s">
        <v>432</v>
      </c>
      <c r="HK9" s="63">
        <f>IF(HJ9="Oportuna",15,0)</f>
        <v>15</v>
      </c>
      <c r="HL9" s="60" t="s">
        <v>432</v>
      </c>
      <c r="HM9" s="63">
        <f>IF(HL9="Oportuna",15,0)</f>
        <v>15</v>
      </c>
      <c r="HN9" s="60" t="s">
        <v>432</v>
      </c>
      <c r="HO9" s="63">
        <f>IF(HN9="Oportuna",15,0)</f>
        <v>15</v>
      </c>
      <c r="HP9" s="60" t="s">
        <v>432</v>
      </c>
      <c r="HQ9" s="63">
        <f>IF(HP9="Oportuna",15,0)</f>
        <v>15</v>
      </c>
      <c r="HR9" s="60" t="s">
        <v>432</v>
      </c>
      <c r="HS9" s="63">
        <f>IF(HR9="Oportuna",15,0)</f>
        <v>15</v>
      </c>
      <c r="HT9" s="60" t="s">
        <v>432</v>
      </c>
      <c r="HU9" s="63">
        <f>IF(HT9="Oportuna",15,0)</f>
        <v>15</v>
      </c>
      <c r="HV9" s="60" t="s">
        <v>432</v>
      </c>
      <c r="HW9" s="63">
        <f>IF(HV9="Oportuna",15,0)</f>
        <v>15</v>
      </c>
      <c r="HX9" s="60" t="s">
        <v>432</v>
      </c>
      <c r="HY9" s="63">
        <f>IF(HX9="Oportuna",15,0)</f>
        <v>15</v>
      </c>
      <c r="HZ9" s="60" t="s">
        <v>432</v>
      </c>
      <c r="IA9" s="63">
        <f>IF(HZ9="Oportuna",15,0)</f>
        <v>15</v>
      </c>
      <c r="IB9" s="60" t="s">
        <v>432</v>
      </c>
      <c r="IC9" s="63">
        <f>IF(IB9="Oportuna",15,0)</f>
        <v>15</v>
      </c>
      <c r="ID9" s="60" t="s">
        <v>432</v>
      </c>
      <c r="IE9" s="63">
        <f>IF(ID9="Oportuna",15,0)</f>
        <v>15</v>
      </c>
      <c r="IF9" s="60" t="s">
        <v>432</v>
      </c>
      <c r="IG9" s="63">
        <f>IF(IF9="Oportuna",15,0)</f>
        <v>15</v>
      </c>
      <c r="IH9" s="60" t="s">
        <v>432</v>
      </c>
      <c r="II9" s="63">
        <f>IF(IH9="Oportuna",15,0)</f>
        <v>15</v>
      </c>
      <c r="IJ9" s="60" t="s">
        <v>432</v>
      </c>
      <c r="IK9" s="63">
        <f>IF(IJ9="Oportuna",15,0)</f>
        <v>15</v>
      </c>
      <c r="IL9" s="60" t="s">
        <v>432</v>
      </c>
      <c r="IM9" s="63">
        <f>IF(IL9="Oportuna",15,0)</f>
        <v>15</v>
      </c>
      <c r="IN9" s="60" t="s">
        <v>432</v>
      </c>
      <c r="IO9" s="63">
        <f>IF(IN9="Oportuna",15,0)</f>
        <v>15</v>
      </c>
      <c r="IP9" s="60" t="s">
        <v>432</v>
      </c>
      <c r="IQ9" s="63">
        <f>IF(IP9="Oportuna",15,0)</f>
        <v>15</v>
      </c>
      <c r="IR9" s="60" t="s">
        <v>432</v>
      </c>
      <c r="IS9" s="63">
        <f>IF(IR9="Oportuna",15,0)</f>
        <v>15</v>
      </c>
      <c r="IT9" s="60" t="s">
        <v>432</v>
      </c>
      <c r="IU9" s="63">
        <f>IF(IT9="Oportuna",15,0)</f>
        <v>15</v>
      </c>
      <c r="IV9" s="60" t="s">
        <v>432</v>
      </c>
      <c r="IW9" s="63">
        <f>IF(IV9="Oportuna",15,0)</f>
        <v>15</v>
      </c>
      <c r="IX9" s="60" t="s">
        <v>432</v>
      </c>
      <c r="IY9" s="63">
        <f>IF(IX9="Oportuna",15,0)</f>
        <v>15</v>
      </c>
      <c r="IZ9" s="60" t="s">
        <v>432</v>
      </c>
      <c r="JA9" s="63">
        <f>IF(IZ9="Oportuna",15,0)</f>
        <v>15</v>
      </c>
      <c r="JB9" s="60" t="s">
        <v>432</v>
      </c>
      <c r="JC9" s="63">
        <f>IF(JB9="Oportuna",15,0)</f>
        <v>15</v>
      </c>
      <c r="JD9" s="60" t="s">
        <v>432</v>
      </c>
      <c r="JE9" s="63">
        <f>IF(JD9="Oportuna",15,0)</f>
        <v>15</v>
      </c>
      <c r="JF9" s="60" t="s">
        <v>432</v>
      </c>
      <c r="JG9" s="63">
        <f>IF(JF9="Oportuna",15,0)</f>
        <v>15</v>
      </c>
      <c r="JH9" s="60" t="s">
        <v>432</v>
      </c>
      <c r="JI9" s="63">
        <f>IF(JH9="Oportuna",15,0)</f>
        <v>15</v>
      </c>
      <c r="JJ9" s="60" t="s">
        <v>432</v>
      </c>
      <c r="JK9" s="63">
        <f>IF(JJ9="Oportuna",15,0)</f>
        <v>15</v>
      </c>
      <c r="JL9" s="60"/>
      <c r="JM9" s="63">
        <f>IF(JL9="Oportuna",15,0)</f>
        <v>0</v>
      </c>
      <c r="JN9" s="60"/>
      <c r="JO9" s="63">
        <f>IF(JN9="Oportuna",15,0)</f>
        <v>0</v>
      </c>
      <c r="JP9" s="60"/>
      <c r="JQ9" s="63">
        <f>IF(JP9="Oportuna",15,0)</f>
        <v>0</v>
      </c>
      <c r="JR9" s="60"/>
      <c r="JS9" s="63">
        <f>IF(JR9="Oportuna",15,0)</f>
        <v>0</v>
      </c>
      <c r="JT9" s="60"/>
      <c r="JU9" s="63">
        <f>IF(JT9="Oportuna",15,0)</f>
        <v>0</v>
      </c>
    </row>
    <row r="10" spans="1:281" ht="52.9">
      <c r="A10" s="60">
        <v>3</v>
      </c>
      <c r="B10" s="47" t="s">
        <v>433</v>
      </c>
      <c r="C10" s="47" t="s">
        <v>434</v>
      </c>
      <c r="D10" s="60" t="s">
        <v>435</v>
      </c>
      <c r="E10" s="63">
        <f>IF(OR(D10="Prevenir",D10="Proteger"),15,IF(OR(D10="Detectar",D10="Corregir"),10,0))</f>
        <v>15</v>
      </c>
      <c r="F10" s="60" t="s">
        <v>436</v>
      </c>
      <c r="G10" s="63">
        <f>IF(OR(F10="Prevenir",F10="Proteger"),15,IF(OR(F10="Detectar",F10="Corregir"),10,0))</f>
        <v>10</v>
      </c>
      <c r="H10" s="60" t="s">
        <v>436</v>
      </c>
      <c r="I10" s="63">
        <f>IF(OR(H10="Prevenir",H10="Proteger"),15,IF(OR(H10="Detectar",H10="Corregir"),10,0))</f>
        <v>10</v>
      </c>
      <c r="J10" s="60" t="s">
        <v>436</v>
      </c>
      <c r="K10" s="63">
        <f>IF(OR(J10="Prevenir",J10="Proteger"),15,IF(OR(J10="Detectar",J10="Corregir"),10,0))</f>
        <v>10</v>
      </c>
      <c r="L10" s="60" t="s">
        <v>436</v>
      </c>
      <c r="M10" s="63">
        <f>IF(OR(L10="Prevenir",L10="Proteger"),15,IF(OR(L10="Detectar",L10="Corregir"),10,0))</f>
        <v>10</v>
      </c>
      <c r="N10" s="60" t="s">
        <v>436</v>
      </c>
      <c r="O10" s="63">
        <f>IF(OR(N10="Prevenir",N10="Proteger"),15,IF(OR(N10="Detectar",N10="Corregir"),10,0))</f>
        <v>10</v>
      </c>
      <c r="P10" s="60" t="s">
        <v>435</v>
      </c>
      <c r="Q10" s="63">
        <f>IF(OR(P10="Prevenir",P10="Proteger"),15,IF(OR(P10="Detectar",P10="Corregir"),10,0))</f>
        <v>15</v>
      </c>
      <c r="R10" s="60" t="s">
        <v>435</v>
      </c>
      <c r="S10" s="63">
        <f>IF(OR(R10="Prevenir",R10="Proteger"),15,IF(OR(R10="Detectar",R10="Corregir"),10,0))</f>
        <v>15</v>
      </c>
      <c r="T10" s="60" t="s">
        <v>435</v>
      </c>
      <c r="U10" s="63">
        <f>IF(OR(T10="Prevenir",T10="Proteger"),15,IF(OR(T10="Detectar",T10="Corregir"),10,0))</f>
        <v>15</v>
      </c>
      <c r="V10" s="60" t="s">
        <v>435</v>
      </c>
      <c r="W10" s="63">
        <f>IF(OR(V10="Prevenir",V10="Proteger"),15,IF(OR(V10="Detectar",V10="Corregir"),10,0))</f>
        <v>15</v>
      </c>
      <c r="X10" s="60" t="s">
        <v>435</v>
      </c>
      <c r="Y10" s="63">
        <f>IF(OR(X10="Prevenir",X10="Proteger"),15,IF(OR(X10="Detectar",X10="Corregir"),10,0))</f>
        <v>15</v>
      </c>
      <c r="Z10" s="60" t="s">
        <v>435</v>
      </c>
      <c r="AA10" s="63">
        <f>IF(OR(Z10="Prevenir",Z10="Proteger"),15,IF(OR(Z10="Detectar",Z10="Corregir"),10,0))</f>
        <v>15</v>
      </c>
      <c r="AB10" s="60" t="s">
        <v>435</v>
      </c>
      <c r="AC10" s="63">
        <f>IF(OR(AB10="Prevenir",AB10="Proteger"),15,IF(OR(AB10="Detectar",AB10="Corregir"),10,0))</f>
        <v>15</v>
      </c>
      <c r="AD10" s="60" t="s">
        <v>436</v>
      </c>
      <c r="AE10" s="63">
        <f>IF(OR(AD10="Prevenir",AD10="Proteger"),15,IF(OR(AD10="Detectar",AD10="Corregir"),10,0))</f>
        <v>10</v>
      </c>
      <c r="AF10" s="60" t="s">
        <v>436</v>
      </c>
      <c r="AG10" s="63">
        <f>IF(OR(AF10="Prevenir",AF10="Proteger"),15,IF(OR(AF10="Detectar",AF10="Corregir"),10,0))</f>
        <v>10</v>
      </c>
      <c r="AH10" s="60" t="s">
        <v>435</v>
      </c>
      <c r="AI10" s="63">
        <f>IF(OR(AH10="Prevenir",AH10="Proteger"),15,IF(OR(AH10="Detectar",AH10="Corregir"),10,0))</f>
        <v>15</v>
      </c>
      <c r="AJ10" s="60" t="s">
        <v>436</v>
      </c>
      <c r="AK10" s="63">
        <f>IF(OR(AJ10="Prevenir",AJ10="Proteger"),15,IF(OR(AJ10="Detectar",AJ10="Corregir"),10,0))</f>
        <v>10</v>
      </c>
      <c r="AL10" s="60" t="s">
        <v>435</v>
      </c>
      <c r="AM10" s="63">
        <f>IF(OR(AL10="Prevenir",AL10="Proteger"),15,IF(OR(AL10="Detectar",AL10="Corregir"),10,0))</f>
        <v>15</v>
      </c>
      <c r="AN10" s="60" t="s">
        <v>436</v>
      </c>
      <c r="AO10" s="63">
        <f>IF(OR(AN10="Prevenir",AN10="Proteger"),15,IF(OR(AN10="Detectar",AN10="Corregir"),10,0))</f>
        <v>10</v>
      </c>
      <c r="AP10" s="60" t="s">
        <v>435</v>
      </c>
      <c r="AQ10" s="63">
        <f>IF(OR(AP10="Prevenir",AP10="Proteger"),15,IF(OR(AP10="Detectar",AP10="Corregir"),10,0))</f>
        <v>15</v>
      </c>
      <c r="AR10" s="60" t="s">
        <v>436</v>
      </c>
      <c r="AS10" s="63">
        <f>IF(OR(AR10="Prevenir",AR10="Proteger"),15,IF(OR(AR10="Detectar",AR10="Corregir"),10,0))</f>
        <v>10</v>
      </c>
      <c r="AT10" s="60" t="s">
        <v>435</v>
      </c>
      <c r="AU10" s="63">
        <f>IF(OR(AT10="Prevenir",AT10="Proteger"),15,IF(OR(AT10="Detectar",AT10="Corregir"),10,0))</f>
        <v>15</v>
      </c>
      <c r="AV10" s="60" t="s">
        <v>435</v>
      </c>
      <c r="AW10" s="63">
        <f>IF(OR(AV10="Prevenir",AV10="Proteger"),15,IF(OR(AV10="Detectar",AV10="Corregir"),10,0))</f>
        <v>15</v>
      </c>
      <c r="AX10" s="60" t="s">
        <v>435</v>
      </c>
      <c r="AY10" s="63">
        <f>IF(OR(AX10="Prevenir",AX10="Proteger"),15,IF(OR(AX10="Detectar",AX10="Corregir"),10,0))</f>
        <v>15</v>
      </c>
      <c r="AZ10" s="60" t="s">
        <v>435</v>
      </c>
      <c r="BA10" s="63">
        <f>IF(OR(AZ10="Prevenir",AZ10="Proteger"),15,IF(OR(AZ10="Detectar",AZ10="Corregir"),10,0))</f>
        <v>15</v>
      </c>
      <c r="BB10" s="60" t="s">
        <v>436</v>
      </c>
      <c r="BC10" s="63">
        <f>IF(OR(BB10="Prevenir",BB10="Proteger"),15,IF(OR(BB10="Detectar",BB10="Corregir"),10,0))</f>
        <v>10</v>
      </c>
      <c r="BD10" s="60" t="s">
        <v>435</v>
      </c>
      <c r="BE10" s="63">
        <f>IF(OR(BD10="Prevenir",BD10="Proteger"),15,IF(OR(BD10="Detectar",BD10="Corregir"),10,0))</f>
        <v>15</v>
      </c>
      <c r="BF10" s="60" t="s">
        <v>435</v>
      </c>
      <c r="BG10" s="63">
        <f>IF(OR(BF10="Prevenir",BF10="Proteger"),15,IF(OR(BF10="Detectar",BF10="Corregir"),10,0))</f>
        <v>15</v>
      </c>
      <c r="BH10" s="60" t="s">
        <v>435</v>
      </c>
      <c r="BI10" s="63">
        <f>IF(OR(BH10="Prevenir",BH10="Proteger"),15,IF(OR(BH10="Detectar",BH10="Corregir"),10,0))</f>
        <v>15</v>
      </c>
      <c r="BJ10" s="60" t="s">
        <v>435</v>
      </c>
      <c r="BK10" s="63">
        <f>IF(OR(BJ10="Prevenir",BJ10="Proteger"),15,IF(OR(BJ10="Detectar",BJ10="Corregir"),10,0))</f>
        <v>15</v>
      </c>
      <c r="BL10" s="60" t="s">
        <v>435</v>
      </c>
      <c r="BM10" s="63">
        <f>IF(OR(BL10="Prevenir",BL10="Proteger"),15,IF(OR(BL10="Detectar",BL10="Corregir"),10,0))</f>
        <v>15</v>
      </c>
      <c r="BN10" s="60" t="s">
        <v>435</v>
      </c>
      <c r="BO10" s="63">
        <f>IF(OR(BN10="Prevenir",BN10="Proteger"),15,IF(OR(BN10="Detectar",BN10="Corregir"),10,0))</f>
        <v>15</v>
      </c>
      <c r="BP10" s="60" t="s">
        <v>435</v>
      </c>
      <c r="BQ10" s="63">
        <f>IF(OR(BP10="Prevenir",BP10="Proteger"),15,IF(OR(BP10="Detectar",BP10="Corregir"),10,0))</f>
        <v>15</v>
      </c>
      <c r="BR10" s="60" t="s">
        <v>435</v>
      </c>
      <c r="BS10" s="63">
        <f>IF(OR(BR10="Prevenir",BR10="Proteger"),15,IF(OR(BR10="Detectar",BR10="Corregir"),10,0))</f>
        <v>15</v>
      </c>
      <c r="BT10" s="60" t="s">
        <v>435</v>
      </c>
      <c r="BU10" s="63">
        <f>IF(OR(BT10="Prevenir",BT10="Proteger"),15,IF(OR(BT10="Detectar",BT10="Corregir"),10,0))</f>
        <v>15</v>
      </c>
      <c r="BV10" s="60" t="s">
        <v>435</v>
      </c>
      <c r="BW10" s="63">
        <f>IF(OR(BV10="Prevenir",BV10="Proteger"),15,IF(OR(BV10="Detectar",BV10="Corregir"),10,0))</f>
        <v>15</v>
      </c>
      <c r="BX10" s="60" t="s">
        <v>435</v>
      </c>
      <c r="BY10" s="63">
        <f>IF(OR(BX10="Prevenir",BX10="Proteger"),15,IF(OR(BX10="Detectar",BX10="Corregir"),10,0))</f>
        <v>15</v>
      </c>
      <c r="BZ10" s="60" t="s">
        <v>436</v>
      </c>
      <c r="CA10" s="63">
        <f>IF(OR(BZ10="Prevenir",BZ10="Proteger"),15,IF(OR(BZ10="Detectar",BZ10="Corregir"),10,0))</f>
        <v>10</v>
      </c>
      <c r="CB10" s="60" t="s">
        <v>435</v>
      </c>
      <c r="CC10" s="63">
        <f>IF(OR(CB10="Prevenir",CB10="Proteger"),15,IF(OR(CB10="Detectar",CB10="Corregir"),10,0))</f>
        <v>15</v>
      </c>
      <c r="CD10" s="60" t="s">
        <v>435</v>
      </c>
      <c r="CE10" s="63">
        <f>IF(OR(CD10="Prevenir",CD10="Proteger"),15,IF(OR(CD10="Detectar",CD10="Corregir"),10,0))</f>
        <v>15</v>
      </c>
      <c r="CF10" s="60" t="s">
        <v>436</v>
      </c>
      <c r="CG10" s="63">
        <f>IF(OR(CF10="Prevenir",CF10="Proteger"),15,IF(OR(CF10="Detectar",CF10="Corregir"),10,0))</f>
        <v>10</v>
      </c>
      <c r="CH10" s="60" t="s">
        <v>435</v>
      </c>
      <c r="CI10" s="63">
        <f>IF(OR(CH10="Prevenir",CH10="Proteger"),15,IF(OR(CH10="Detectar",CH10="Corregir"),10,0))</f>
        <v>15</v>
      </c>
      <c r="CJ10" s="60" t="s">
        <v>435</v>
      </c>
      <c r="CK10" s="63">
        <f>IF(OR(CJ10="Prevenir",CJ10="Proteger"),15,IF(OR(CJ10="Detectar",CJ10="Corregir"),10,0))</f>
        <v>15</v>
      </c>
      <c r="CL10" s="60" t="s">
        <v>435</v>
      </c>
      <c r="CM10" s="63">
        <f>IF(OR(CL10="Prevenir",CL10="Proteger"),15,IF(OR(CL10="Detectar",CL10="Corregir"),10,0))</f>
        <v>15</v>
      </c>
      <c r="CN10" s="60" t="s">
        <v>435</v>
      </c>
      <c r="CO10" s="63">
        <f>IF(OR(CN10="Prevenir",CN10="Proteger"),15,IF(OR(CN10="Detectar",CN10="Corregir"),10,0))</f>
        <v>15</v>
      </c>
      <c r="CP10" s="60" t="s">
        <v>435</v>
      </c>
      <c r="CQ10" s="63">
        <f>IF(OR(CP10="Prevenir",CP10="Proteger"),15,IF(OR(CP10="Detectar",CP10="Corregir"),10,0))</f>
        <v>15</v>
      </c>
      <c r="CR10" s="60" t="s">
        <v>435</v>
      </c>
      <c r="CS10" s="63">
        <f>IF(OR(CR10="Prevenir",CR10="Proteger"),15,IF(OR(CR10="Detectar",CR10="Corregir"),10,0))</f>
        <v>15</v>
      </c>
      <c r="CT10" s="60" t="s">
        <v>435</v>
      </c>
      <c r="CU10" s="63">
        <f>IF(OR(CT10="Prevenir",CT10="Proteger"),15,IF(OR(CT10="Detectar",CT10="Corregir"),10,0))</f>
        <v>15</v>
      </c>
      <c r="CV10" s="60" t="s">
        <v>435</v>
      </c>
      <c r="CW10" s="63">
        <f>IF(OR(CV10="Prevenir",CV10="Proteger"),15,IF(OR(CV10="Detectar",CV10="Corregir"),10,0))</f>
        <v>15</v>
      </c>
      <c r="CX10" s="60" t="s">
        <v>435</v>
      </c>
      <c r="CY10" s="63">
        <f>IF(OR(CX10="Prevenir",CX10="Proteger"),15,IF(OR(CX10="Detectar",CX10="Corregir"),10,0))</f>
        <v>15</v>
      </c>
      <c r="CZ10" s="60" t="s">
        <v>435</v>
      </c>
      <c r="DA10" s="63">
        <f>IF(OR(CZ10="Prevenir",CZ10="Proteger"),15,IF(OR(CZ10="Detectar",CZ10="Corregir"),10,0))</f>
        <v>15</v>
      </c>
      <c r="DB10" s="60" t="s">
        <v>435</v>
      </c>
      <c r="DC10" s="63">
        <f>IF(OR(DB10="Prevenir",DB10="Proteger"),15,IF(OR(DB10="Detectar",DB10="Corregir"),10,0))</f>
        <v>15</v>
      </c>
      <c r="DD10" s="60" t="s">
        <v>435</v>
      </c>
      <c r="DE10" s="63">
        <f>IF(OR(DD10="Prevenir",DD10="Proteger"),15,IF(OR(DD10="Detectar",DD10="Corregir"),10,0))</f>
        <v>15</v>
      </c>
      <c r="DF10" s="60" t="s">
        <v>435</v>
      </c>
      <c r="DG10" s="63">
        <f>IF(OR(DF10="Prevenir",DF10="Proteger"),15,IF(OR(DF10="Detectar",DF10="Corregir"),10,0))</f>
        <v>15</v>
      </c>
      <c r="DH10" s="60" t="s">
        <v>435</v>
      </c>
      <c r="DI10" s="63">
        <f>IF(OR(DH10="Prevenir",DH10="Proteger"),15,IF(OR(DH10="Detectar",DH10="Corregir"),10,0))</f>
        <v>15</v>
      </c>
      <c r="DJ10" s="60" t="s">
        <v>435</v>
      </c>
      <c r="DK10" s="63">
        <f>IF(OR(DJ10="Prevenir",DJ10="Proteger"),15,IF(OR(DJ10="Detectar",DJ10="Corregir"),10,0))</f>
        <v>15</v>
      </c>
      <c r="DL10" s="60" t="s">
        <v>435</v>
      </c>
      <c r="DM10" s="63">
        <f>IF(OR(DL10="Prevenir",DL10="Proteger"),15,IF(OR(DL10="Detectar",DL10="Corregir"),10,0))</f>
        <v>15</v>
      </c>
      <c r="DN10" s="60" t="s">
        <v>436</v>
      </c>
      <c r="DO10" s="63">
        <f>IF(OR(DN10="Prevenir",DN10="Proteger"),15,IF(OR(DN10="Detectar",DN10="Corregir"),10,0))</f>
        <v>10</v>
      </c>
      <c r="DP10" s="60" t="s">
        <v>437</v>
      </c>
      <c r="DQ10" s="63">
        <f>IF(OR(DP10="Prevenir",DP10="Proteger"),15,IF(OR(DP10="Detectar",DP10="Corregir"),10,0))</f>
        <v>15</v>
      </c>
      <c r="DR10" s="60" t="s">
        <v>435</v>
      </c>
      <c r="DS10" s="63">
        <f>IF(OR(DR10="Prevenir",DR10="Proteger"),15,IF(OR(DR10="Detectar",DR10="Corregir"),10,0))</f>
        <v>15</v>
      </c>
      <c r="DT10" s="60" t="s">
        <v>435</v>
      </c>
      <c r="DU10" s="63">
        <f>IF(OR(DT10="Prevenir",DT10="Proteger"),15,IF(OR(DT10="Detectar",DT10="Corregir"),10,0))</f>
        <v>15</v>
      </c>
      <c r="DV10" s="60" t="s">
        <v>435</v>
      </c>
      <c r="DW10" s="63">
        <f>IF(OR(DV10="Prevenir",DV10="Proteger"),15,IF(OR(DV10="Detectar",DV10="Corregir"),10,0))</f>
        <v>15</v>
      </c>
      <c r="DX10" s="60" t="s">
        <v>435</v>
      </c>
      <c r="DY10" s="63">
        <f>IF(OR(DX10="Prevenir",DX10="Proteger"),15,IF(OR(DX10="Detectar",DX10="Corregir"),10,0))</f>
        <v>15</v>
      </c>
      <c r="DZ10" s="60" t="s">
        <v>437</v>
      </c>
      <c r="EA10" s="63">
        <f>IF(OR(DZ10="Prevenir",DZ10="Proteger"),15,IF(OR(DZ10="Detectar",DZ10="Corregir"),10,0))</f>
        <v>15</v>
      </c>
      <c r="EB10" s="60" t="s">
        <v>437</v>
      </c>
      <c r="EC10" s="63">
        <f>IF(OR(EB10="Prevenir",EB10="Proteger"),15,IF(OR(EB10="Detectar",EB10="Corregir"),10,0))</f>
        <v>15</v>
      </c>
      <c r="ED10" s="60" t="s">
        <v>435</v>
      </c>
      <c r="EE10" s="63">
        <f>IF(OR(ED10="Prevenir",ED10="Proteger"),15,IF(OR(ED10="Detectar",ED10="Corregir"),10,0))</f>
        <v>15</v>
      </c>
      <c r="EF10" s="60" t="s">
        <v>435</v>
      </c>
      <c r="EG10" s="63">
        <f>IF(OR(EF10="Prevenir",EF10="Proteger"),15,IF(OR(EF10="Detectar",EF10="Corregir"),10,0))</f>
        <v>15</v>
      </c>
      <c r="EH10" s="60" t="s">
        <v>435</v>
      </c>
      <c r="EI10" s="63">
        <f>IF(OR(EH10="Prevenir",EH10="Proteger"),15,IF(OR(EH10="Detectar",EH10="Corregir"),10,0))</f>
        <v>15</v>
      </c>
      <c r="EJ10" s="60" t="s">
        <v>435</v>
      </c>
      <c r="EK10" s="63">
        <f>IF(OR(EJ10="Prevenir",EJ10="Proteger"),15,IF(OR(EJ10="Detectar",EJ10="Corregir"),10,0))</f>
        <v>15</v>
      </c>
      <c r="EL10" s="60" t="s">
        <v>435</v>
      </c>
      <c r="EM10" s="63">
        <f>IF(OR(EL10="Prevenir",EL10="Proteger"),15,IF(OR(EL10="Detectar",EL10="Corregir"),10,0))</f>
        <v>15</v>
      </c>
      <c r="EN10" s="60" t="s">
        <v>435</v>
      </c>
      <c r="EO10" s="63">
        <f>IF(OR(EN10="Prevenir",EN10="Proteger"),15,IF(OR(EN10="Detectar",EN10="Corregir"),10,0))</f>
        <v>15</v>
      </c>
      <c r="EP10" s="60" t="s">
        <v>435</v>
      </c>
      <c r="EQ10" s="63">
        <f>IF(OR(EP10="Prevenir",EP10="Proteger"),15,IF(OR(EP10="Detectar",EP10="Corregir"),10,0))</f>
        <v>15</v>
      </c>
      <c r="ER10" s="60" t="s">
        <v>435</v>
      </c>
      <c r="ES10" s="63">
        <f>IF(OR(ER10="Prevenir",ER10="Proteger"),15,IF(OR(ER10="Detectar",ER10="Corregir"),10,0))</f>
        <v>15</v>
      </c>
      <c r="ET10" s="60" t="s">
        <v>435</v>
      </c>
      <c r="EU10" s="63">
        <f>IF(OR(ET10="Prevenir",ET10="Proteger"),15,IF(OR(ET10="Detectar",ET10="Corregir"),10,0))</f>
        <v>15</v>
      </c>
      <c r="EV10" s="60" t="s">
        <v>435</v>
      </c>
      <c r="EW10" s="63">
        <f>IF(OR(EV10="Prevenir",EV10="Proteger"),15,IF(OR(EV10="Detectar",EV10="Corregir"),10,0))</f>
        <v>15</v>
      </c>
      <c r="EX10" s="60" t="s">
        <v>435</v>
      </c>
      <c r="EY10" s="63">
        <f>IF(OR(EX10="Prevenir",EX10="Proteger"),15,IF(OR(EX10="Detectar",EX10="Corregir"),10,0))</f>
        <v>15</v>
      </c>
      <c r="EZ10" s="60" t="s">
        <v>435</v>
      </c>
      <c r="FA10" s="63">
        <f>IF(OR(EZ10="Prevenir",EZ10="Proteger"),15,IF(OR(EZ10="Detectar",EZ10="Corregir"),10,0))</f>
        <v>15</v>
      </c>
      <c r="FB10" s="60" t="s">
        <v>435</v>
      </c>
      <c r="FC10" s="63">
        <f>IF(OR(FB10="Prevenir",FB10="Proteger"),15,IF(OR(FB10="Detectar",FB10="Corregir"),10,0))</f>
        <v>15</v>
      </c>
      <c r="FD10" s="60" t="s">
        <v>435</v>
      </c>
      <c r="FE10" s="63">
        <f>IF(OR(FD10="Prevenir",FD10="Proteger"),15,IF(OR(FD10="Detectar",FD10="Corregir"),10,0))</f>
        <v>15</v>
      </c>
      <c r="FF10" s="60" t="s">
        <v>435</v>
      </c>
      <c r="FG10" s="63">
        <f>IF(OR(FF10="Prevenir",FF10="Proteger"),15,IF(OR(FF10="Detectar",FF10="Corregir"),10,0))</f>
        <v>15</v>
      </c>
      <c r="FH10" s="60" t="s">
        <v>435</v>
      </c>
      <c r="FI10" s="63">
        <f>IF(OR(FH10="Prevenir",FH10="Proteger"),15,IF(OR(FH10="Detectar",FH10="Corregir"),10,0))</f>
        <v>15</v>
      </c>
      <c r="FJ10" s="60" t="s">
        <v>435</v>
      </c>
      <c r="FK10" s="63">
        <f>IF(OR(FJ10="Prevenir",FJ10="Proteger"),15,IF(OR(FJ10="Detectar",FJ10="Corregir"),10,0))</f>
        <v>15</v>
      </c>
      <c r="FL10" s="60" t="s">
        <v>435</v>
      </c>
      <c r="FM10" s="63">
        <f>IF(OR(FL10="Prevenir",FL10="Proteger"),15,IF(OR(FL10="Detectar",FL10="Corregir"),10,0))</f>
        <v>15</v>
      </c>
      <c r="FN10" s="60" t="s">
        <v>435</v>
      </c>
      <c r="FO10" s="63">
        <f>IF(OR(FN10="Prevenir",FN10="Proteger"),15,IF(OR(FN10="Detectar",FN10="Corregir"),10,0))</f>
        <v>15</v>
      </c>
      <c r="FP10" s="60" t="s">
        <v>435</v>
      </c>
      <c r="FQ10" s="63">
        <f>IF(OR(FP10="Prevenir",FP10="Proteger"),15,IF(OR(FP10="Detectar",FP10="Corregir"),10,0))</f>
        <v>15</v>
      </c>
      <c r="FR10" s="60" t="s">
        <v>435</v>
      </c>
      <c r="FS10" s="63">
        <f>IF(OR(FR10="Prevenir",FR10="Proteger"),15,IF(OR(FR10="Detectar",FR10="Corregir"),10,0))</f>
        <v>15</v>
      </c>
      <c r="FT10" s="60" t="s">
        <v>435</v>
      </c>
      <c r="FU10" s="63">
        <f>IF(OR(FT10="Prevenir",FT10="Proteger"),15,IF(OR(FT10="Detectar",FT10="Corregir"),10,0))</f>
        <v>15</v>
      </c>
      <c r="FV10" s="60" t="s">
        <v>435</v>
      </c>
      <c r="FW10" s="63">
        <f>IF(OR(FV10="Prevenir",FV10="Proteger"),15,IF(OR(FV10="Detectar",FV10="Corregir"),10,0))</f>
        <v>15</v>
      </c>
      <c r="FX10" s="60" t="s">
        <v>435</v>
      </c>
      <c r="FY10" s="63">
        <f>IF(OR(FX10="Prevenir",FX10="Proteger"),15,IF(OR(FX10="Detectar",FX10="Corregir"),10,0))</f>
        <v>15</v>
      </c>
      <c r="FZ10" s="60" t="s">
        <v>436</v>
      </c>
      <c r="GA10" s="63">
        <f>IF(OR(FZ10="Prevenir",FZ10="Proteger"),15,IF(OR(FZ10="Detectar",FZ10="Corregir"),10,0))</f>
        <v>10</v>
      </c>
      <c r="GB10" s="60" t="s">
        <v>435</v>
      </c>
      <c r="GC10" s="63">
        <f>IF(OR(GB10="Prevenir",GB10="Proteger"),15,IF(OR(GB10="Detectar",GB10="Corregir"),10,0))</f>
        <v>15</v>
      </c>
      <c r="GD10" s="60" t="s">
        <v>435</v>
      </c>
      <c r="GE10" s="63">
        <f>IF(OR(GD10="Prevenir",GD10="Proteger"),15,IF(OR(GD10="Detectar",GD10="Corregir"),10,0))</f>
        <v>15</v>
      </c>
      <c r="GF10" s="60" t="s">
        <v>435</v>
      </c>
      <c r="GG10" s="63">
        <f>IF(OR(GF10="Prevenir",GF10="Proteger"),15,IF(OR(GF10="Detectar",GF10="Corregir"),10,0))</f>
        <v>15</v>
      </c>
      <c r="GH10" s="60" t="s">
        <v>437</v>
      </c>
      <c r="GI10" s="63">
        <f>IF(OR(GH10="Prevenir",GH10="Proteger"),15,IF(OR(GH10="Detectar",GH10="Corregir"),10,0))</f>
        <v>15</v>
      </c>
      <c r="GJ10" s="60" t="s">
        <v>435</v>
      </c>
      <c r="GK10" s="63">
        <f>IF(OR(GJ10="Prevenir",GJ10="Proteger"),15,IF(OR(GJ10="Detectar",GJ10="Corregir"),10,0))</f>
        <v>15</v>
      </c>
      <c r="GL10" s="60" t="s">
        <v>435</v>
      </c>
      <c r="GM10" s="63">
        <f>IF(OR(GL10="Prevenir",GL10="Proteger"),15,IF(OR(GL10="Detectar",GL10="Corregir"),10,0))</f>
        <v>15</v>
      </c>
      <c r="GN10" s="60" t="s">
        <v>435</v>
      </c>
      <c r="GO10" s="63">
        <f>IF(OR(GN10="Prevenir",GN10="Proteger"),15,IF(OR(GN10="Detectar",GN10="Corregir"),10,0))</f>
        <v>15</v>
      </c>
      <c r="GP10" s="60" t="s">
        <v>435</v>
      </c>
      <c r="GQ10" s="63">
        <f>IF(OR(GP10="Prevenir",GP10="Proteger"),15,IF(OR(GP10="Detectar",GP10="Corregir"),10,0))</f>
        <v>15</v>
      </c>
      <c r="GR10" s="60" t="s">
        <v>435</v>
      </c>
      <c r="GS10" s="63">
        <f>IF(OR(GR10="Prevenir",GR10="Proteger"),15,IF(OR(GR10="Detectar",GR10="Corregir"),10,0))</f>
        <v>15</v>
      </c>
      <c r="GT10" s="60" t="s">
        <v>435</v>
      </c>
      <c r="GU10" s="63">
        <f>IF(OR(GT10="Prevenir",GT10="Proteger"),15,IF(OR(GT10="Detectar",GT10="Corregir"),10,0))</f>
        <v>15</v>
      </c>
      <c r="GV10" s="60" t="s">
        <v>435</v>
      </c>
      <c r="GW10" s="63">
        <f>IF(OR(GV10="Prevenir",GV10="Proteger"),15,IF(OR(GV10="Detectar",GV10="Corregir"),10,0))</f>
        <v>15</v>
      </c>
      <c r="GX10" s="60" t="s">
        <v>435</v>
      </c>
      <c r="GY10" s="63">
        <f>IF(OR(GX10="Prevenir",GX10="Proteger"),15,IF(OR(GX10="Detectar",GX10="Corregir"),10,0))</f>
        <v>15</v>
      </c>
      <c r="GZ10" s="60" t="s">
        <v>435</v>
      </c>
      <c r="HA10" s="63">
        <f>IF(OR(GZ10="Prevenir",GZ10="Proteger"),15,IF(OR(GZ10="Detectar",GZ10="Corregir"),10,0))</f>
        <v>15</v>
      </c>
      <c r="HB10" s="60" t="s">
        <v>438</v>
      </c>
      <c r="HC10" s="63">
        <f>IF(OR(HB10="Prevenir",HB10="Proteger"),15,IF(OR(HB10="Detectar",HB10="Corregir"),10,0))</f>
        <v>10</v>
      </c>
      <c r="HD10" s="60" t="s">
        <v>435</v>
      </c>
      <c r="HE10" s="63">
        <f>IF(OR(HD10="Prevenir",HD10="Proteger"),15,IF(OR(HD10="Detectar",HD10="Corregir"),10,0))</f>
        <v>15</v>
      </c>
      <c r="HF10" s="60" t="s">
        <v>435</v>
      </c>
      <c r="HG10" s="63">
        <f>IF(OR(HF10="Prevenir",HF10="Proteger"),15,IF(OR(HF10="Detectar",HF10="Corregir"),10,0))</f>
        <v>15</v>
      </c>
      <c r="HH10" s="60" t="s">
        <v>435</v>
      </c>
      <c r="HI10" s="63">
        <f>IF(OR(HH10="Prevenir",HH10="Proteger"),15,IF(OR(HH10="Detectar",HH10="Corregir"),10,0))</f>
        <v>15</v>
      </c>
      <c r="HJ10" s="60" t="s">
        <v>435</v>
      </c>
      <c r="HK10" s="63">
        <f>IF(OR(HJ10="Prevenir",HJ10="Proteger"),15,IF(OR(HJ10="Detectar",HJ10="Corregir"),10,0))</f>
        <v>15</v>
      </c>
      <c r="HL10" s="60" t="s">
        <v>435</v>
      </c>
      <c r="HM10" s="63">
        <f>IF(OR(HL10="Prevenir",HL10="Proteger"),15,IF(OR(HL10="Detectar",HL10="Corregir"),10,0))</f>
        <v>15</v>
      </c>
      <c r="HN10" s="60" t="s">
        <v>435</v>
      </c>
      <c r="HO10" s="63">
        <f>IF(OR(HN10="Prevenir",HN10="Proteger"),15,IF(OR(HN10="Detectar",HN10="Corregir"),10,0))</f>
        <v>15</v>
      </c>
      <c r="HP10" s="60" t="s">
        <v>436</v>
      </c>
      <c r="HQ10" s="63">
        <f>IF(OR(HP10="Prevenir",HP10="Proteger"),15,IF(OR(HP10="Detectar",HP10="Corregir"),10,0))</f>
        <v>10</v>
      </c>
      <c r="HR10" s="60" t="s">
        <v>435</v>
      </c>
      <c r="HS10" s="63">
        <f>IF(OR(HR10="Prevenir",HR10="Proteger"),15,IF(OR(HR10="Detectar",HR10="Corregir"),10,0))</f>
        <v>15</v>
      </c>
      <c r="HT10" s="60" t="s">
        <v>435</v>
      </c>
      <c r="HU10" s="63">
        <f>IF(OR(HT10="Prevenir",HT10="Proteger"),15,IF(OR(HT10="Detectar",HT10="Corregir"),10,0))</f>
        <v>15</v>
      </c>
      <c r="HV10" s="60" t="s">
        <v>435</v>
      </c>
      <c r="HW10" s="63">
        <f>IF(OR(HV10="Prevenir",HV10="Proteger"),15,IF(OR(HV10="Detectar",HV10="Corregir"),10,0))</f>
        <v>15</v>
      </c>
      <c r="HX10" s="60" t="s">
        <v>435</v>
      </c>
      <c r="HY10" s="63">
        <f>IF(OR(HX10="Prevenir",HX10="Proteger"),15,IF(OR(HX10="Detectar",HX10="Corregir"),10,0))</f>
        <v>15</v>
      </c>
      <c r="HZ10" s="60" t="s">
        <v>435</v>
      </c>
      <c r="IA10" s="63">
        <f>IF(OR(HZ10="Prevenir",HZ10="Proteger"),15,IF(OR(HZ10="Detectar",HZ10="Corregir"),10,0))</f>
        <v>15</v>
      </c>
      <c r="IB10" s="60" t="s">
        <v>435</v>
      </c>
      <c r="IC10" s="63">
        <f>IF(OR(IB10="Prevenir",IB10="Proteger"),15,IF(OR(IB10="Detectar",IB10="Corregir"),10,0))</f>
        <v>15</v>
      </c>
      <c r="ID10" s="60" t="s">
        <v>435</v>
      </c>
      <c r="IE10" s="63">
        <f>IF(OR(ID10="Prevenir",ID10="Proteger"),15,IF(OR(ID10="Detectar",ID10="Corregir"),10,0))</f>
        <v>15</v>
      </c>
      <c r="IF10" s="60" t="s">
        <v>435</v>
      </c>
      <c r="IG10" s="63">
        <f>IF(OR(IF10="Prevenir",IF10="Proteger"),15,IF(OR(IF10="Detectar",IF10="Corregir"),10,0))</f>
        <v>15</v>
      </c>
      <c r="IH10" s="60" t="s">
        <v>435</v>
      </c>
      <c r="II10" s="63">
        <f>IF(OR(IH10="Prevenir",IH10="Proteger"),15,IF(OR(IH10="Detectar",IH10="Corregir"),10,0))</f>
        <v>15</v>
      </c>
      <c r="IJ10" s="60" t="s">
        <v>435</v>
      </c>
      <c r="IK10" s="63">
        <f>IF(OR(IJ10="Prevenir",IJ10="Proteger"),15,IF(OR(IJ10="Detectar",IJ10="Corregir"),10,0))</f>
        <v>15</v>
      </c>
      <c r="IL10" s="60" t="s">
        <v>436</v>
      </c>
      <c r="IM10" s="63">
        <f>IF(OR(IL10="Prevenir",IL10="Proteger"),15,IF(OR(IL10="Detectar",IL10="Corregir"),10,0))</f>
        <v>10</v>
      </c>
      <c r="IN10" s="60" t="s">
        <v>435</v>
      </c>
      <c r="IO10" s="63">
        <f>IF(OR(IN10="Prevenir",IN10="Proteger"),15,IF(OR(IN10="Detectar",IN10="Corregir"),10,0))</f>
        <v>15</v>
      </c>
      <c r="IP10" s="60" t="s">
        <v>435</v>
      </c>
      <c r="IQ10" s="63">
        <f>IF(OR(IP10="Prevenir",IP10="Proteger"),15,IF(OR(IP10="Detectar",IP10="Corregir"),10,0))</f>
        <v>15</v>
      </c>
      <c r="IR10" s="60" t="s">
        <v>435</v>
      </c>
      <c r="IS10" s="63">
        <f>IF(OR(IR10="Prevenir",IR10="Proteger"),15,IF(OR(IR10="Detectar",IR10="Corregir"),10,0))</f>
        <v>15</v>
      </c>
      <c r="IT10" s="60" t="s">
        <v>436</v>
      </c>
      <c r="IU10" s="63">
        <f>IF(OR(IT10="Prevenir",IT10="Proteger"),15,IF(OR(IT10="Detectar",IT10="Corregir"),10,0))</f>
        <v>10</v>
      </c>
      <c r="IV10" s="60" t="s">
        <v>435</v>
      </c>
      <c r="IW10" s="63">
        <f>IF(OR(IV10="Prevenir",IV10="Proteger"),15,IF(OR(IV10="Detectar",IV10="Corregir"),10,0))</f>
        <v>15</v>
      </c>
      <c r="IX10" s="60" t="s">
        <v>435</v>
      </c>
      <c r="IY10" s="63">
        <f>IF(OR(IX10="Prevenir",IX10="Proteger"),15,IF(OR(IX10="Detectar",IX10="Corregir"),10,0))</f>
        <v>15</v>
      </c>
      <c r="IZ10" s="60" t="s">
        <v>435</v>
      </c>
      <c r="JA10" s="63">
        <f>IF(OR(IZ10="Prevenir",IZ10="Proteger"),15,IF(OR(IZ10="Detectar",IZ10="Corregir"),10,0))</f>
        <v>15</v>
      </c>
      <c r="JB10" s="60" t="s">
        <v>435</v>
      </c>
      <c r="JC10" s="63">
        <f>IF(OR(JB10="Prevenir",JB10="Proteger"),15,IF(OR(JB10="Detectar",JB10="Corregir"),10,0))</f>
        <v>15</v>
      </c>
      <c r="JD10" s="60" t="s">
        <v>435</v>
      </c>
      <c r="JE10" s="63">
        <f>IF(OR(JD10="Prevenir",JD10="Proteger"),15,IF(OR(JD10="Detectar",JD10="Corregir"),10,0))</f>
        <v>15</v>
      </c>
      <c r="JF10" s="60" t="s">
        <v>436</v>
      </c>
      <c r="JG10" s="63">
        <f>IF(OR(JF10="Prevenir",JF10="Proteger"),15,IF(OR(JF10="Detectar",JF10="Corregir"),10,0))</f>
        <v>10</v>
      </c>
      <c r="JH10" s="60" t="s">
        <v>435</v>
      </c>
      <c r="JI10" s="63">
        <f>IF(OR(JH10="Prevenir",JH10="Proteger"),15,IF(OR(JH10="Detectar",JH10="Corregir"),10,0))</f>
        <v>15</v>
      </c>
      <c r="JJ10" s="60" t="s">
        <v>435</v>
      </c>
      <c r="JK10" s="63">
        <f>IF(OR(JJ10="Prevenir",JJ10="Proteger"),15,IF(OR(JJ10="Detectar",JJ10="Corregir"),10,0))</f>
        <v>15</v>
      </c>
      <c r="JL10" s="60"/>
      <c r="JM10" s="63">
        <f>IF(OR(JL10="Prevenir",JL10="Proteger"),15,IF(OR(JL10="Detectar",JL10="Corregir"),10,0))</f>
        <v>0</v>
      </c>
      <c r="JN10" s="60"/>
      <c r="JO10" s="63">
        <f>IF(OR(JN10="Prevenir",JN10="Proteger"),15,IF(OR(JN10="Detectar",JN10="Corregir"),10,0))</f>
        <v>0</v>
      </c>
      <c r="JP10" s="60"/>
      <c r="JQ10" s="63">
        <f>IF(OR(JP10="Prevenir",JP10="Proteger"),15,IF(OR(JP10="Detectar",JP10="Corregir"),10,0))</f>
        <v>0</v>
      </c>
      <c r="JR10" s="60"/>
      <c r="JS10" s="63">
        <f>IF(OR(JR10="Prevenir",JR10="Proteger"),15,IF(OR(JR10="Detectar",JR10="Corregir"),10,0))</f>
        <v>0</v>
      </c>
      <c r="JT10" s="60"/>
      <c r="JU10" s="63">
        <f>IF(OR(JT10="Prevenir",JT10="Proteger"),15,IF(OR(JT10="Detectar",JT10="Corregir"),10,0))</f>
        <v>0</v>
      </c>
    </row>
    <row r="11" spans="1:281" ht="45.75" customHeight="1">
      <c r="A11" s="60">
        <v>4</v>
      </c>
      <c r="B11" s="47" t="s">
        <v>439</v>
      </c>
      <c r="C11" s="47" t="s">
        <v>440</v>
      </c>
      <c r="D11" s="60" t="s">
        <v>441</v>
      </c>
      <c r="E11" s="63">
        <f>IF(D11="Confiable",15,0)</f>
        <v>15</v>
      </c>
      <c r="F11" s="60" t="s">
        <v>441</v>
      </c>
      <c r="G11" s="63">
        <f>IF(F11="Confiable",15,0)</f>
        <v>15</v>
      </c>
      <c r="H11" s="60" t="s">
        <v>441</v>
      </c>
      <c r="I11" s="63">
        <f>IF(H11="Confiable",15,0)</f>
        <v>15</v>
      </c>
      <c r="J11" s="60" t="s">
        <v>441</v>
      </c>
      <c r="K11" s="63">
        <f>IF(J11="Confiable",15,0)</f>
        <v>15</v>
      </c>
      <c r="L11" s="60" t="s">
        <v>441</v>
      </c>
      <c r="M11" s="63">
        <f>IF(L11="Confiable",15,0)</f>
        <v>15</v>
      </c>
      <c r="N11" s="60" t="s">
        <v>441</v>
      </c>
      <c r="O11" s="63">
        <f>IF(N11="Confiable",15,0)</f>
        <v>15</v>
      </c>
      <c r="P11" s="60" t="s">
        <v>441</v>
      </c>
      <c r="Q11" s="63">
        <f>IF(P11="Confiable",15,0)</f>
        <v>15</v>
      </c>
      <c r="R11" s="60" t="s">
        <v>441</v>
      </c>
      <c r="S11" s="63">
        <f>IF(R11="Confiable",15,0)</f>
        <v>15</v>
      </c>
      <c r="T11" s="60" t="s">
        <v>441</v>
      </c>
      <c r="U11" s="63">
        <f>IF(T11="Confiable",15,0)</f>
        <v>15</v>
      </c>
      <c r="V11" s="60" t="s">
        <v>441</v>
      </c>
      <c r="W11" s="63">
        <f>IF(V11="Confiable",15,0)</f>
        <v>15</v>
      </c>
      <c r="X11" s="60" t="s">
        <v>441</v>
      </c>
      <c r="Y11" s="63">
        <f>IF(X11="Confiable",15,0)</f>
        <v>15</v>
      </c>
      <c r="Z11" s="60" t="s">
        <v>441</v>
      </c>
      <c r="AA11" s="63">
        <f>IF(Z11="Confiable",15,0)</f>
        <v>15</v>
      </c>
      <c r="AB11" s="60" t="s">
        <v>441</v>
      </c>
      <c r="AC11" s="63">
        <f>IF(AB11="Confiable",15,0)</f>
        <v>15</v>
      </c>
      <c r="AD11" s="60" t="s">
        <v>441</v>
      </c>
      <c r="AE11" s="63">
        <f>IF(AD11="Confiable",15,0)</f>
        <v>15</v>
      </c>
      <c r="AF11" s="60" t="s">
        <v>441</v>
      </c>
      <c r="AG11" s="63">
        <f>IF(AF11="Confiable",15,0)</f>
        <v>15</v>
      </c>
      <c r="AH11" s="60" t="s">
        <v>441</v>
      </c>
      <c r="AI11" s="63">
        <f>IF(AH11="Confiable",15,0)</f>
        <v>15</v>
      </c>
      <c r="AJ11" s="60" t="s">
        <v>441</v>
      </c>
      <c r="AK11" s="63">
        <f>IF(AJ11="Confiable",15,0)</f>
        <v>15</v>
      </c>
      <c r="AL11" s="60" t="s">
        <v>441</v>
      </c>
      <c r="AM11" s="63">
        <f>IF(AL11="Confiable",15,0)</f>
        <v>15</v>
      </c>
      <c r="AN11" s="60" t="s">
        <v>441</v>
      </c>
      <c r="AO11" s="63">
        <f>IF(AN11="Confiable",15,0)</f>
        <v>15</v>
      </c>
      <c r="AP11" s="60" t="s">
        <v>441</v>
      </c>
      <c r="AQ11" s="63">
        <f>IF(AP11="Confiable",15,0)</f>
        <v>15</v>
      </c>
      <c r="AR11" s="60" t="s">
        <v>441</v>
      </c>
      <c r="AS11" s="63">
        <f>IF(AR11="Confiable",15,0)</f>
        <v>15</v>
      </c>
      <c r="AT11" s="60" t="s">
        <v>441</v>
      </c>
      <c r="AU11" s="63">
        <f>IF(AT11="Confiable",15,0)</f>
        <v>15</v>
      </c>
      <c r="AV11" s="60" t="s">
        <v>441</v>
      </c>
      <c r="AW11" s="63">
        <f>IF(AV11="Confiable",15,0)</f>
        <v>15</v>
      </c>
      <c r="AX11" s="60" t="s">
        <v>441</v>
      </c>
      <c r="AY11" s="63">
        <f>IF(AX11="Confiable",15,0)</f>
        <v>15</v>
      </c>
      <c r="AZ11" s="60" t="s">
        <v>441</v>
      </c>
      <c r="BA11" s="63">
        <f>IF(AZ11="Confiable",15,0)</f>
        <v>15</v>
      </c>
      <c r="BB11" s="60" t="s">
        <v>441</v>
      </c>
      <c r="BC11" s="63">
        <f>IF(BB11="Confiable",15,0)</f>
        <v>15</v>
      </c>
      <c r="BD11" s="60" t="s">
        <v>441</v>
      </c>
      <c r="BE11" s="63">
        <f>IF(BD11="Confiable",15,0)</f>
        <v>15</v>
      </c>
      <c r="BF11" s="60" t="s">
        <v>441</v>
      </c>
      <c r="BG11" s="63">
        <f>IF(BF11="Confiable",15,0)</f>
        <v>15</v>
      </c>
      <c r="BH11" s="60" t="s">
        <v>441</v>
      </c>
      <c r="BI11" s="63">
        <f>IF(BH11="Confiable",15,0)</f>
        <v>15</v>
      </c>
      <c r="BJ11" s="60" t="s">
        <v>441</v>
      </c>
      <c r="BK11" s="63">
        <f>IF(BJ11="Confiable",15,0)</f>
        <v>15</v>
      </c>
      <c r="BL11" s="60" t="s">
        <v>441</v>
      </c>
      <c r="BM11" s="63">
        <f>IF(BL11="Confiable",15,0)</f>
        <v>15</v>
      </c>
      <c r="BN11" s="60" t="s">
        <v>441</v>
      </c>
      <c r="BO11" s="63">
        <f>IF(BN11="Confiable",15,0)</f>
        <v>15</v>
      </c>
      <c r="BP11" s="60" t="s">
        <v>441</v>
      </c>
      <c r="BQ11" s="63">
        <f>IF(BP11="Confiable",15,0)</f>
        <v>15</v>
      </c>
      <c r="BR11" s="60" t="s">
        <v>441</v>
      </c>
      <c r="BS11" s="63">
        <f>IF(BR11="Confiable",15,0)</f>
        <v>15</v>
      </c>
      <c r="BT11" s="60" t="s">
        <v>441</v>
      </c>
      <c r="BU11" s="65">
        <f>IF(BT11="Confiable",15,0)</f>
        <v>15</v>
      </c>
      <c r="BV11" s="60" t="s">
        <v>441</v>
      </c>
      <c r="BW11" s="63">
        <f>IF(BV11="Confiable",15,0)</f>
        <v>15</v>
      </c>
      <c r="BX11" s="60" t="s">
        <v>441</v>
      </c>
      <c r="BY11" s="63">
        <f>IF(BX11="Confiable",15,0)</f>
        <v>15</v>
      </c>
      <c r="BZ11" s="60" t="s">
        <v>442</v>
      </c>
      <c r="CA11" s="63">
        <f>IF(BZ11="Confiable",15,0)</f>
        <v>0</v>
      </c>
      <c r="CB11" s="60" t="s">
        <v>441</v>
      </c>
      <c r="CC11" s="63">
        <f>IF(CB11="Confiable",15,0)</f>
        <v>15</v>
      </c>
      <c r="CD11" s="60" t="s">
        <v>441</v>
      </c>
      <c r="CE11" s="63">
        <f>IF(CD11="Confiable",15,0)</f>
        <v>15</v>
      </c>
      <c r="CF11" s="60" t="s">
        <v>441</v>
      </c>
      <c r="CG11" s="63">
        <f>IF(CF11="Confiable",15,0)</f>
        <v>15</v>
      </c>
      <c r="CH11" s="60" t="s">
        <v>441</v>
      </c>
      <c r="CI11" s="63">
        <f>IF(CH11="Confiable",15,0)</f>
        <v>15</v>
      </c>
      <c r="CJ11" s="60" t="s">
        <v>441</v>
      </c>
      <c r="CK11" s="63">
        <f>IF(CJ11="Confiable",15,0)</f>
        <v>15</v>
      </c>
      <c r="CL11" s="60" t="s">
        <v>441</v>
      </c>
      <c r="CM11" s="63">
        <f>IF(CL11="Confiable",15,0)</f>
        <v>15</v>
      </c>
      <c r="CN11" s="60" t="s">
        <v>441</v>
      </c>
      <c r="CO11" s="63">
        <f>IF(CN11="Confiable",15,0)</f>
        <v>15</v>
      </c>
      <c r="CP11" s="60" t="s">
        <v>441</v>
      </c>
      <c r="CQ11" s="63">
        <f>IF(CP11="Confiable",15,0)</f>
        <v>15</v>
      </c>
      <c r="CR11" s="60" t="s">
        <v>441</v>
      </c>
      <c r="CS11" s="63">
        <f>IF(CR11="Confiable",15,0)</f>
        <v>15</v>
      </c>
      <c r="CT11" s="60" t="s">
        <v>441</v>
      </c>
      <c r="CU11" s="63">
        <f>IF(CT11="Confiable",15,0)</f>
        <v>15</v>
      </c>
      <c r="CV11" s="60" t="s">
        <v>441</v>
      </c>
      <c r="CW11" s="63">
        <f>IF(CV11="Confiable",15,0)</f>
        <v>15</v>
      </c>
      <c r="CX11" s="60" t="s">
        <v>441</v>
      </c>
      <c r="CY11" s="63">
        <f>IF(CX11="Confiable",15,0)</f>
        <v>15</v>
      </c>
      <c r="CZ11" s="60" t="s">
        <v>441</v>
      </c>
      <c r="DA11" s="63">
        <f>IF(CZ11="Confiable",15,0)</f>
        <v>15</v>
      </c>
      <c r="DB11" s="60" t="s">
        <v>441</v>
      </c>
      <c r="DC11" s="63">
        <f>IF(DB11="Confiable",15,0)</f>
        <v>15</v>
      </c>
      <c r="DD11" s="60" t="s">
        <v>441</v>
      </c>
      <c r="DE11" s="63">
        <f>IF(DD11="Confiable",15,0)</f>
        <v>15</v>
      </c>
      <c r="DF11" s="60" t="s">
        <v>441</v>
      </c>
      <c r="DG11" s="63">
        <f>IF(DF11="Confiable",15,0)</f>
        <v>15</v>
      </c>
      <c r="DH11" s="60" t="s">
        <v>441</v>
      </c>
      <c r="DI11" s="63">
        <f>IF(DH11="Confiable",15,0)</f>
        <v>15</v>
      </c>
      <c r="DJ11" s="60" t="s">
        <v>441</v>
      </c>
      <c r="DK11" s="63">
        <f>IF(DJ11="Confiable",15,0)</f>
        <v>15</v>
      </c>
      <c r="DL11" s="60" t="s">
        <v>441</v>
      </c>
      <c r="DM11" s="63">
        <f>IF(DL11="Confiable",15,0)</f>
        <v>15</v>
      </c>
      <c r="DN11" s="60" t="s">
        <v>441</v>
      </c>
      <c r="DO11" s="63">
        <f>IF(DN11="Confiable",15,0)</f>
        <v>15</v>
      </c>
      <c r="DP11" s="60" t="s">
        <v>441</v>
      </c>
      <c r="DQ11" s="63">
        <f>IF(DP11="Confiable",15,0)</f>
        <v>15</v>
      </c>
      <c r="DR11" s="60" t="s">
        <v>441</v>
      </c>
      <c r="DS11" s="63">
        <f>IF(DR11="Confiable",15,0)</f>
        <v>15</v>
      </c>
      <c r="DT11" s="60" t="s">
        <v>441</v>
      </c>
      <c r="DU11" s="63">
        <f>IF(DT11="Confiable",15,0)</f>
        <v>15</v>
      </c>
      <c r="DV11" s="60" t="s">
        <v>441</v>
      </c>
      <c r="DW11" s="63">
        <f>IF(DV11="Confiable",15,0)</f>
        <v>15</v>
      </c>
      <c r="DX11" s="60" t="s">
        <v>441</v>
      </c>
      <c r="DY11" s="63">
        <f>IF(DX11="Confiable",15,0)</f>
        <v>15</v>
      </c>
      <c r="DZ11" s="60" t="s">
        <v>441</v>
      </c>
      <c r="EA11" s="63">
        <f>IF(DZ11="Confiable",15,0)</f>
        <v>15</v>
      </c>
      <c r="EB11" s="60" t="s">
        <v>441</v>
      </c>
      <c r="EC11" s="63">
        <f>IF(EB11="Confiable",15,0)</f>
        <v>15</v>
      </c>
      <c r="ED11" s="60" t="s">
        <v>441</v>
      </c>
      <c r="EE11" s="63">
        <f>IF(ED11="Confiable",15,0)</f>
        <v>15</v>
      </c>
      <c r="EF11" s="60" t="s">
        <v>441</v>
      </c>
      <c r="EG11" s="63">
        <f>IF(EF11="Confiable",15,0)</f>
        <v>15</v>
      </c>
      <c r="EH11" s="60" t="s">
        <v>441</v>
      </c>
      <c r="EI11" s="63">
        <f>IF(EH11="Confiable",15,0)</f>
        <v>15</v>
      </c>
      <c r="EJ11" s="60" t="s">
        <v>441</v>
      </c>
      <c r="EK11" s="63">
        <f>IF(EJ11="Confiable",15,0)</f>
        <v>15</v>
      </c>
      <c r="EL11" s="60" t="s">
        <v>441</v>
      </c>
      <c r="EM11" s="63">
        <f>IF(EL11="Confiable",15,0)</f>
        <v>15</v>
      </c>
      <c r="EN11" s="60" t="s">
        <v>441</v>
      </c>
      <c r="EO11" s="63">
        <f>IF(EN11="Confiable",15,0)</f>
        <v>15</v>
      </c>
      <c r="EP11" s="60" t="s">
        <v>441</v>
      </c>
      <c r="EQ11" s="63">
        <f>IF(EP11="Confiable",15,0)</f>
        <v>15</v>
      </c>
      <c r="ER11" s="60" t="s">
        <v>441</v>
      </c>
      <c r="ES11" s="63">
        <f>IF(ER11="Confiable",15,0)</f>
        <v>15</v>
      </c>
      <c r="ET11" s="60" t="s">
        <v>441</v>
      </c>
      <c r="EU11" s="63">
        <f>IF(ET11="Confiable",15,0)</f>
        <v>15</v>
      </c>
      <c r="EV11" s="60" t="s">
        <v>441</v>
      </c>
      <c r="EW11" s="63">
        <f>IF(EV11="Confiable",15,0)</f>
        <v>15</v>
      </c>
      <c r="EX11" s="60" t="s">
        <v>441</v>
      </c>
      <c r="EY11" s="63">
        <f>IF(EX11="Confiable",15,0)</f>
        <v>15</v>
      </c>
      <c r="EZ11" s="60" t="s">
        <v>441</v>
      </c>
      <c r="FA11" s="63">
        <f>IF(EZ11="Confiable",15,0)</f>
        <v>15</v>
      </c>
      <c r="FB11" s="60" t="s">
        <v>441</v>
      </c>
      <c r="FC11" s="63">
        <f>IF(FB11="Confiable",15,0)</f>
        <v>15</v>
      </c>
      <c r="FD11" s="60" t="s">
        <v>441</v>
      </c>
      <c r="FE11" s="63">
        <f>IF(FD11="Confiable",15,0)</f>
        <v>15</v>
      </c>
      <c r="FF11" s="60" t="s">
        <v>441</v>
      </c>
      <c r="FG11" s="63">
        <f>IF(FF11="Confiable",15,0)</f>
        <v>15</v>
      </c>
      <c r="FH11" s="60" t="s">
        <v>441</v>
      </c>
      <c r="FI11" s="63">
        <f>IF(FH11="Confiable",15,0)</f>
        <v>15</v>
      </c>
      <c r="FJ11" s="60" t="s">
        <v>441</v>
      </c>
      <c r="FK11" s="63">
        <f>IF(FJ11="Confiable",15,0)</f>
        <v>15</v>
      </c>
      <c r="FL11" s="60" t="s">
        <v>441</v>
      </c>
      <c r="FM11" s="63">
        <f>IF(FL11="Confiable",15,0)</f>
        <v>15</v>
      </c>
      <c r="FN11" s="60" t="s">
        <v>441</v>
      </c>
      <c r="FO11" s="63">
        <f>IF(FN11="Confiable",15,0)</f>
        <v>15</v>
      </c>
      <c r="FP11" s="60" t="s">
        <v>441</v>
      </c>
      <c r="FQ11" s="63">
        <f>IF(FP11="Confiable",15,0)</f>
        <v>15</v>
      </c>
      <c r="FR11" s="60" t="s">
        <v>441</v>
      </c>
      <c r="FS11" s="63">
        <f>IF(FR11="Confiable",15,0)</f>
        <v>15</v>
      </c>
      <c r="FT11" s="60" t="s">
        <v>441</v>
      </c>
      <c r="FU11" s="63">
        <f>IF(FT11="Confiable",15,0)</f>
        <v>15</v>
      </c>
      <c r="FV11" s="60" t="s">
        <v>441</v>
      </c>
      <c r="FW11" s="63">
        <f>IF(FV11="Confiable",15,0)</f>
        <v>15</v>
      </c>
      <c r="FX11" s="60" t="s">
        <v>441</v>
      </c>
      <c r="FY11" s="63">
        <f>IF(FX11="Confiable",15,0)</f>
        <v>15</v>
      </c>
      <c r="FZ11" s="60" t="s">
        <v>441</v>
      </c>
      <c r="GA11" s="63">
        <f>IF(FZ11="Confiable",15,0)</f>
        <v>15</v>
      </c>
      <c r="GB11" s="60" t="s">
        <v>441</v>
      </c>
      <c r="GC11" s="63">
        <f>IF(GB11="Confiable",15,0)</f>
        <v>15</v>
      </c>
      <c r="GD11" s="60" t="s">
        <v>441</v>
      </c>
      <c r="GE11" s="63">
        <f>IF(GD11="Confiable",15,0)</f>
        <v>15</v>
      </c>
      <c r="GF11" s="60" t="s">
        <v>441</v>
      </c>
      <c r="GG11" s="63">
        <f>IF(GF11="Confiable",15,0)</f>
        <v>15</v>
      </c>
      <c r="GH11" s="60" t="s">
        <v>441</v>
      </c>
      <c r="GI11" s="63">
        <f>IF(GH11="Confiable",15,0)</f>
        <v>15</v>
      </c>
      <c r="GJ11" s="60" t="s">
        <v>441</v>
      </c>
      <c r="GK11" s="63">
        <f>IF(GJ11="Confiable",15,0)</f>
        <v>15</v>
      </c>
      <c r="GL11" s="60" t="s">
        <v>441</v>
      </c>
      <c r="GM11" s="63">
        <f>IF(GL11="Confiable",15,0)</f>
        <v>15</v>
      </c>
      <c r="GN11" s="60" t="s">
        <v>441</v>
      </c>
      <c r="GO11" s="63">
        <f>IF(GN11="Confiable",15,0)</f>
        <v>15</v>
      </c>
      <c r="GP11" s="60" t="s">
        <v>441</v>
      </c>
      <c r="GQ11" s="63">
        <f>IF(GP11="Confiable",15,0)</f>
        <v>15</v>
      </c>
      <c r="GR11" s="60" t="s">
        <v>441</v>
      </c>
      <c r="GS11" s="63">
        <f>IF(GR11="Confiable",15,0)</f>
        <v>15</v>
      </c>
      <c r="GT11" s="60" t="s">
        <v>441</v>
      </c>
      <c r="GU11" s="63">
        <f>IF(GT11="Confiable",15,0)</f>
        <v>15</v>
      </c>
      <c r="GV11" s="60" t="s">
        <v>441</v>
      </c>
      <c r="GW11" s="63">
        <f>IF(GV11="Confiable",15,0)</f>
        <v>15</v>
      </c>
      <c r="GX11" s="60" t="s">
        <v>441</v>
      </c>
      <c r="GY11" s="63">
        <f>IF(GX11="Confiable",15,0)</f>
        <v>15</v>
      </c>
      <c r="GZ11" s="60" t="s">
        <v>441</v>
      </c>
      <c r="HA11" s="63">
        <f>IF(GZ11="Confiable",15,0)</f>
        <v>15</v>
      </c>
      <c r="HB11" s="60" t="s">
        <v>441</v>
      </c>
      <c r="HC11" s="63">
        <f>IF(HB11="Confiable",15,0)</f>
        <v>15</v>
      </c>
      <c r="HD11" s="60" t="s">
        <v>441</v>
      </c>
      <c r="HE11" s="63">
        <f>IF(HD11="Confiable",15,0)</f>
        <v>15</v>
      </c>
      <c r="HF11" s="60" t="s">
        <v>441</v>
      </c>
      <c r="HG11" s="63">
        <f>IF(HF11="Confiable",15,0)</f>
        <v>15</v>
      </c>
      <c r="HH11" s="60" t="s">
        <v>441</v>
      </c>
      <c r="HI11" s="63">
        <f>IF(HH11="Confiable",15,0)</f>
        <v>15</v>
      </c>
      <c r="HJ11" s="60" t="s">
        <v>441</v>
      </c>
      <c r="HK11" s="63">
        <f>IF(HJ11="Confiable",15,0)</f>
        <v>15</v>
      </c>
      <c r="HL11" s="60" t="s">
        <v>441</v>
      </c>
      <c r="HM11" s="63">
        <f>IF(HL11="Confiable",15,0)</f>
        <v>15</v>
      </c>
      <c r="HN11" s="60" t="s">
        <v>441</v>
      </c>
      <c r="HO11" s="63">
        <f>IF(HN11="Confiable",15,0)</f>
        <v>15</v>
      </c>
      <c r="HP11" s="60" t="s">
        <v>441</v>
      </c>
      <c r="HQ11" s="63">
        <f>IF(HP11="Confiable",15,0)</f>
        <v>15</v>
      </c>
      <c r="HR11" s="60" t="s">
        <v>441</v>
      </c>
      <c r="HS11" s="63">
        <f>IF(HR11="Confiable",15,0)</f>
        <v>15</v>
      </c>
      <c r="HT11" s="60" t="s">
        <v>441</v>
      </c>
      <c r="HU11" s="63">
        <f>IF(HT11="Confiable",15,0)</f>
        <v>15</v>
      </c>
      <c r="HV11" s="60" t="s">
        <v>441</v>
      </c>
      <c r="HW11" s="63">
        <f>IF(HV11="Confiable",15,0)</f>
        <v>15</v>
      </c>
      <c r="HX11" s="60" t="s">
        <v>441</v>
      </c>
      <c r="HY11" s="63">
        <f>IF(HX11="Confiable",15,0)</f>
        <v>15</v>
      </c>
      <c r="HZ11" s="60" t="s">
        <v>441</v>
      </c>
      <c r="IA11" s="63">
        <f>IF(HZ11="Confiable",15,0)</f>
        <v>15</v>
      </c>
      <c r="IB11" s="60" t="s">
        <v>441</v>
      </c>
      <c r="IC11" s="63">
        <f>IF(IB11="Confiable",15,0)</f>
        <v>15</v>
      </c>
      <c r="ID11" s="60" t="s">
        <v>441</v>
      </c>
      <c r="IE11" s="63">
        <f>IF(ID11="Confiable",15,0)</f>
        <v>15</v>
      </c>
      <c r="IF11" s="60" t="s">
        <v>441</v>
      </c>
      <c r="IG11" s="63">
        <f>IF(IF11="Confiable",15,0)</f>
        <v>15</v>
      </c>
      <c r="IH11" s="60" t="s">
        <v>441</v>
      </c>
      <c r="II11" s="63">
        <f>IF(IH11="Confiable",15,0)</f>
        <v>15</v>
      </c>
      <c r="IJ11" s="60" t="s">
        <v>441</v>
      </c>
      <c r="IK11" s="63">
        <f>IF(IJ11="Confiable",15,0)</f>
        <v>15</v>
      </c>
      <c r="IL11" s="60" t="s">
        <v>441</v>
      </c>
      <c r="IM11" s="63">
        <f>IF(IL11="Confiable",15,0)</f>
        <v>15</v>
      </c>
      <c r="IN11" s="60" t="s">
        <v>441</v>
      </c>
      <c r="IO11" s="63">
        <f>IF(IN11="Confiable",15,0)</f>
        <v>15</v>
      </c>
      <c r="IP11" s="60" t="s">
        <v>441</v>
      </c>
      <c r="IQ11" s="63">
        <f>IF(IP11="Confiable",15,0)</f>
        <v>15</v>
      </c>
      <c r="IR11" s="60" t="s">
        <v>441</v>
      </c>
      <c r="IS11" s="63">
        <f>IF(IR11="Confiable",15,0)</f>
        <v>15</v>
      </c>
      <c r="IT11" s="60" t="s">
        <v>441</v>
      </c>
      <c r="IU11" s="63">
        <f>IF(IT11="Confiable",15,0)</f>
        <v>15</v>
      </c>
      <c r="IV11" s="60" t="s">
        <v>441</v>
      </c>
      <c r="IW11" s="63">
        <f>IF(IV11="Confiable",15,0)</f>
        <v>15</v>
      </c>
      <c r="IX11" s="60" t="s">
        <v>441</v>
      </c>
      <c r="IY11" s="63">
        <f>IF(IX11="Confiable",15,0)</f>
        <v>15</v>
      </c>
      <c r="IZ11" s="60" t="s">
        <v>441</v>
      </c>
      <c r="JA11" s="63">
        <f>IF(IZ11="Confiable",15,0)</f>
        <v>15</v>
      </c>
      <c r="JB11" s="60" t="s">
        <v>441</v>
      </c>
      <c r="JC11" s="63">
        <f>IF(JB11="Confiable",15,0)</f>
        <v>15</v>
      </c>
      <c r="JD11" s="60" t="s">
        <v>441</v>
      </c>
      <c r="JE11" s="63">
        <f>IF(JD11="Confiable",15,0)</f>
        <v>15</v>
      </c>
      <c r="JF11" s="60" t="s">
        <v>441</v>
      </c>
      <c r="JG11" s="63">
        <f>IF(JF11="Confiable",15,0)</f>
        <v>15</v>
      </c>
      <c r="JH11" s="60" t="s">
        <v>441</v>
      </c>
      <c r="JI11" s="63">
        <f>IF(JH11="Confiable",15,0)</f>
        <v>15</v>
      </c>
      <c r="JJ11" s="60" t="s">
        <v>441</v>
      </c>
      <c r="JK11" s="63">
        <f>IF(JJ11="Confiable",15,0)</f>
        <v>15</v>
      </c>
      <c r="JL11" s="60"/>
      <c r="JM11" s="63">
        <f>IF(JL11="Confiable",15,0)</f>
        <v>0</v>
      </c>
      <c r="JN11" s="60"/>
      <c r="JO11" s="63">
        <f>IF(JN11="Confiable",15,0)</f>
        <v>0</v>
      </c>
      <c r="JP11" s="60"/>
      <c r="JQ11" s="63">
        <f>IF(JP11="Confiable",15,0)</f>
        <v>0</v>
      </c>
      <c r="JR11" s="60"/>
      <c r="JS11" s="63">
        <f>IF(JR11="Confiable",15,0)</f>
        <v>0</v>
      </c>
      <c r="JT11" s="60"/>
      <c r="JU11" s="63">
        <f>IF(JT11="Confiable",15,0)</f>
        <v>0</v>
      </c>
    </row>
    <row r="12" spans="1:281" ht="45" customHeight="1">
      <c r="A12" s="60">
        <v>5</v>
      </c>
      <c r="B12" s="47" t="s">
        <v>443</v>
      </c>
      <c r="C12" s="47" t="s">
        <v>444</v>
      </c>
      <c r="D12" s="60" t="s">
        <v>445</v>
      </c>
      <c r="E12" s="63">
        <f>IF(D12="Se investigan y resuelven oportunamente",15,0)</f>
        <v>15</v>
      </c>
      <c r="F12" s="60" t="s">
        <v>445</v>
      </c>
      <c r="G12" s="63">
        <f>IF(F12="Se investigan y resuelven oportunamente",15,0)</f>
        <v>15</v>
      </c>
      <c r="H12" s="60" t="s">
        <v>445</v>
      </c>
      <c r="I12" s="63">
        <f>IF(H12="Se investigan y resuelven oportunamente",15,0)</f>
        <v>15</v>
      </c>
      <c r="J12" s="60" t="s">
        <v>445</v>
      </c>
      <c r="K12" s="63">
        <f>IF(J12="Se investigan y resuelven oportunamente",15,0)</f>
        <v>15</v>
      </c>
      <c r="L12" s="60" t="s">
        <v>445</v>
      </c>
      <c r="M12" s="63">
        <f>IF(L12="Se investigan y resuelven oportunamente",15,0)</f>
        <v>15</v>
      </c>
      <c r="N12" s="60" t="s">
        <v>445</v>
      </c>
      <c r="O12" s="63">
        <f>IF(N12="Se investigan y resuelven oportunamente",15,0)</f>
        <v>15</v>
      </c>
      <c r="P12" s="60" t="s">
        <v>445</v>
      </c>
      <c r="Q12" s="63">
        <f>IF(P12="Se investigan y resuelven oportunamente",15,0)</f>
        <v>15</v>
      </c>
      <c r="R12" s="60" t="s">
        <v>445</v>
      </c>
      <c r="S12" s="63">
        <f>IF(R12="Se investigan y resuelven oportunamente",15,0)</f>
        <v>15</v>
      </c>
      <c r="T12" s="60" t="s">
        <v>445</v>
      </c>
      <c r="U12" s="63">
        <f>IF(T12="Se investigan y resuelven oportunamente",15,0)</f>
        <v>15</v>
      </c>
      <c r="V12" s="60" t="s">
        <v>445</v>
      </c>
      <c r="W12" s="63">
        <f>IF(V12="Se investigan y resuelven oportunamente",15,0)</f>
        <v>15</v>
      </c>
      <c r="X12" s="60" t="s">
        <v>445</v>
      </c>
      <c r="Y12" s="63">
        <f>IF(X12="Se investigan y resuelven oportunamente",15,0)</f>
        <v>15</v>
      </c>
      <c r="Z12" s="60" t="s">
        <v>445</v>
      </c>
      <c r="AA12" s="63">
        <f>IF(Z12="Se investigan y resuelven oportunamente",15,0)</f>
        <v>15</v>
      </c>
      <c r="AB12" s="60" t="s">
        <v>445</v>
      </c>
      <c r="AC12" s="63">
        <f>IF(AB12="Se investigan y resuelven oportunamente",15,0)</f>
        <v>15</v>
      </c>
      <c r="AD12" s="60" t="s">
        <v>445</v>
      </c>
      <c r="AE12" s="63">
        <f>IF(AD12="Se investigan y resuelven oportunamente",15,0)</f>
        <v>15</v>
      </c>
      <c r="AF12" s="60" t="s">
        <v>445</v>
      </c>
      <c r="AG12" s="63">
        <f>IF(AF12="Se investigan y resuelven oportunamente",15,0)</f>
        <v>15</v>
      </c>
      <c r="AH12" s="60" t="s">
        <v>445</v>
      </c>
      <c r="AI12" s="63">
        <f>IF(AH12="Se investigan y resuelven oportunamente",15,0)</f>
        <v>15</v>
      </c>
      <c r="AJ12" s="60" t="s">
        <v>445</v>
      </c>
      <c r="AK12" s="63">
        <f>IF(AJ12="Se investigan y resuelven oportunamente",15,0)</f>
        <v>15</v>
      </c>
      <c r="AL12" s="60" t="s">
        <v>445</v>
      </c>
      <c r="AM12" s="63">
        <f>IF(AL12="Se investigan y resuelven oportunamente",15,0)</f>
        <v>15</v>
      </c>
      <c r="AN12" s="60" t="s">
        <v>445</v>
      </c>
      <c r="AO12" s="63">
        <f>IF(AN12="Se investigan y resuelven oportunamente",15,0)</f>
        <v>15</v>
      </c>
      <c r="AP12" s="60" t="s">
        <v>445</v>
      </c>
      <c r="AQ12" s="63">
        <f>IF(AP12="Se investigan y resuelven oportunamente",15,0)</f>
        <v>15</v>
      </c>
      <c r="AR12" s="60" t="s">
        <v>445</v>
      </c>
      <c r="AS12" s="63">
        <f>IF(AR12="Se investigan y resuelven oportunamente",15,0)</f>
        <v>15</v>
      </c>
      <c r="AT12" s="60" t="s">
        <v>445</v>
      </c>
      <c r="AU12" s="63">
        <f>IF(AT12="Se investigan y resuelven oportunamente",15,0)</f>
        <v>15</v>
      </c>
      <c r="AV12" s="60" t="s">
        <v>445</v>
      </c>
      <c r="AW12" s="63">
        <f>IF(AV12="Se investigan y resuelven oportunamente",15,0)</f>
        <v>15</v>
      </c>
      <c r="AX12" s="60" t="s">
        <v>445</v>
      </c>
      <c r="AY12" s="63">
        <f>IF(AX12="Se investigan y resuelven oportunamente",15,0)</f>
        <v>15</v>
      </c>
      <c r="AZ12" s="60" t="s">
        <v>445</v>
      </c>
      <c r="BA12" s="63">
        <f>IF(AZ12="Se investigan y resuelven oportunamente",15,0)</f>
        <v>15</v>
      </c>
      <c r="BB12" s="60" t="s">
        <v>445</v>
      </c>
      <c r="BC12" s="63">
        <f>IF(BB12="Se investigan y resuelven oportunamente",15,0)</f>
        <v>15</v>
      </c>
      <c r="BD12" s="60" t="s">
        <v>445</v>
      </c>
      <c r="BE12" s="63">
        <f>IF(BD12="Se investigan y resuelven oportunamente",15,0)</f>
        <v>15</v>
      </c>
      <c r="BF12" s="60" t="s">
        <v>446</v>
      </c>
      <c r="BG12" s="63">
        <f>IF(BF12="Se investigan y resuelven oportunamente",15,0)</f>
        <v>0</v>
      </c>
      <c r="BH12" s="60" t="s">
        <v>445</v>
      </c>
      <c r="BI12" s="63">
        <f>IF(BH12="Se investigan y resuelven oportunamente",15,0)</f>
        <v>15</v>
      </c>
      <c r="BJ12" s="60" t="s">
        <v>445</v>
      </c>
      <c r="BK12" s="63">
        <f>IF(BJ12="Se investigan y resuelven oportunamente",15,0)</f>
        <v>15</v>
      </c>
      <c r="BL12" s="60" t="s">
        <v>445</v>
      </c>
      <c r="BM12" s="63">
        <f>IF(BL12="Se investigan y resuelven oportunamente",15,0)</f>
        <v>15</v>
      </c>
      <c r="BN12" s="60" t="s">
        <v>445</v>
      </c>
      <c r="BO12" s="63">
        <f>IF(BN12="Se investigan y resuelven oportunamente",15,0)</f>
        <v>15</v>
      </c>
      <c r="BP12" s="60" t="s">
        <v>445</v>
      </c>
      <c r="BQ12" s="63">
        <f>IF(BP12="Se investigan y resuelven oportunamente",15,0)</f>
        <v>15</v>
      </c>
      <c r="BR12" s="60" t="s">
        <v>445</v>
      </c>
      <c r="BS12" s="63">
        <f>IF(BR12="Se investigan y resuelven oportunamente",15,0)</f>
        <v>15</v>
      </c>
      <c r="BT12" s="60" t="s">
        <v>445</v>
      </c>
      <c r="BU12" s="65">
        <f>IF(BT12="Se investigan y resuelven oportunamente",15,0)</f>
        <v>15</v>
      </c>
      <c r="BV12" s="60" t="s">
        <v>446</v>
      </c>
      <c r="BW12" s="63">
        <f>IF(BV12="Se investigan y resuelven oportunamente",15,0)</f>
        <v>0</v>
      </c>
      <c r="BX12" s="60" t="s">
        <v>445</v>
      </c>
      <c r="BY12" s="63">
        <f>IF(BX12="Se investigan y resuelven oportunamente",15,0)</f>
        <v>15</v>
      </c>
      <c r="BZ12" s="60" t="s">
        <v>445</v>
      </c>
      <c r="CA12" s="63">
        <f>IF(BZ12="Se investigan y resuelven oportunamente",15,0)</f>
        <v>15</v>
      </c>
      <c r="CB12" s="60" t="s">
        <v>445</v>
      </c>
      <c r="CC12" s="63">
        <f>IF(CB12="Se investigan y resuelven oportunamente",15,0)</f>
        <v>15</v>
      </c>
      <c r="CD12" s="60" t="s">
        <v>445</v>
      </c>
      <c r="CE12" s="63">
        <f>IF(CD12="Se investigan y resuelven oportunamente",15,0)</f>
        <v>15</v>
      </c>
      <c r="CF12" s="60" t="s">
        <v>445</v>
      </c>
      <c r="CG12" s="63">
        <f>IF(CF12="Se investigan y resuelven oportunamente",15,0)</f>
        <v>15</v>
      </c>
      <c r="CH12" s="60" t="s">
        <v>445</v>
      </c>
      <c r="CI12" s="63">
        <f>IF(CH12="Se investigan y resuelven oportunamente",15,0)</f>
        <v>15</v>
      </c>
      <c r="CJ12" s="60" t="s">
        <v>445</v>
      </c>
      <c r="CK12" s="63">
        <f>IF(CJ12="Se investigan y resuelven oportunamente",15,0)</f>
        <v>15</v>
      </c>
      <c r="CL12" s="60" t="s">
        <v>445</v>
      </c>
      <c r="CM12" s="63">
        <f>IF(CL12="Se investigan y resuelven oportunamente",15,0)</f>
        <v>15</v>
      </c>
      <c r="CN12" s="60" t="s">
        <v>445</v>
      </c>
      <c r="CO12" s="63">
        <f>IF(CN12="Se investigan y resuelven oportunamente",15,0)</f>
        <v>15</v>
      </c>
      <c r="CP12" s="60" t="s">
        <v>446</v>
      </c>
      <c r="CQ12" s="63">
        <f>IF(CP12="Se investigan y resuelven oportunamente",15,0)</f>
        <v>0</v>
      </c>
      <c r="CR12" s="60" t="s">
        <v>445</v>
      </c>
      <c r="CS12" s="63">
        <f>IF(CR12="Se investigan y resuelven oportunamente",15,0)</f>
        <v>15</v>
      </c>
      <c r="CT12" s="60" t="s">
        <v>445</v>
      </c>
      <c r="CU12" s="63">
        <f>IF(CT12="Se investigan y resuelven oportunamente",15,0)</f>
        <v>15</v>
      </c>
      <c r="CV12" s="60" t="s">
        <v>445</v>
      </c>
      <c r="CW12" s="63">
        <f>IF(CV12="Se investigan y resuelven oportunamente",15,0)</f>
        <v>15</v>
      </c>
      <c r="CX12" s="60" t="s">
        <v>445</v>
      </c>
      <c r="CY12" s="63">
        <f>IF(CX12="Se investigan y resuelven oportunamente",15,0)</f>
        <v>15</v>
      </c>
      <c r="CZ12" s="60" t="s">
        <v>445</v>
      </c>
      <c r="DA12" s="63">
        <f>IF(CZ12="Se investigan y resuelven oportunamente",15,0)</f>
        <v>15</v>
      </c>
      <c r="DB12" s="60" t="s">
        <v>445</v>
      </c>
      <c r="DC12" s="63">
        <f>IF(DB12="Se investigan y resuelven oportunamente",15,0)</f>
        <v>15</v>
      </c>
      <c r="DD12" s="60" t="s">
        <v>445</v>
      </c>
      <c r="DE12" s="63">
        <f>IF(DD12="Se investigan y resuelven oportunamente",15,0)</f>
        <v>15</v>
      </c>
      <c r="DF12" s="60" t="s">
        <v>445</v>
      </c>
      <c r="DG12" s="63">
        <f>IF(DF12="Se investigan y resuelven oportunamente",15,0)</f>
        <v>15</v>
      </c>
      <c r="DH12" s="60" t="s">
        <v>445</v>
      </c>
      <c r="DI12" s="63">
        <f>IF(DH12="Se investigan y resuelven oportunamente",15,0)</f>
        <v>15</v>
      </c>
      <c r="DJ12" s="60" t="s">
        <v>445</v>
      </c>
      <c r="DK12" s="63">
        <f>IF(DJ12="Se investigan y resuelven oportunamente",15,0)</f>
        <v>15</v>
      </c>
      <c r="DL12" s="60" t="s">
        <v>445</v>
      </c>
      <c r="DM12" s="63">
        <f>IF(DL12="Se investigan y resuelven oportunamente",15,0)</f>
        <v>15</v>
      </c>
      <c r="DN12" s="60" t="s">
        <v>445</v>
      </c>
      <c r="DO12" s="63">
        <f>IF(DN12="Se investigan y resuelven oportunamente",15,0)</f>
        <v>15</v>
      </c>
      <c r="DP12" s="60" t="s">
        <v>445</v>
      </c>
      <c r="DQ12" s="63">
        <f>IF(DP12="Se investigan y resuelven oportunamente",15,0)</f>
        <v>15</v>
      </c>
      <c r="DR12" s="60" t="s">
        <v>445</v>
      </c>
      <c r="DS12" s="63">
        <f>IF(DR12="Se investigan y resuelven oportunamente",15,0)</f>
        <v>15</v>
      </c>
      <c r="DT12" s="60" t="s">
        <v>445</v>
      </c>
      <c r="DU12" s="63">
        <f>IF(DT12="Se investigan y resuelven oportunamente",15,0)</f>
        <v>15</v>
      </c>
      <c r="DV12" s="60" t="s">
        <v>445</v>
      </c>
      <c r="DW12" s="63">
        <f>IF(DV12="Se investigan y resuelven oportunamente",15,0)</f>
        <v>15</v>
      </c>
      <c r="DX12" s="60" t="s">
        <v>445</v>
      </c>
      <c r="DY12" s="63">
        <f>IF(DX12="Se investigan y resuelven oportunamente",15,0)</f>
        <v>15</v>
      </c>
      <c r="DZ12" s="60" t="s">
        <v>445</v>
      </c>
      <c r="EA12" s="63">
        <f>IF(DZ12="Se investigan y resuelven oportunamente",15,0)</f>
        <v>15</v>
      </c>
      <c r="EB12" s="60" t="s">
        <v>445</v>
      </c>
      <c r="EC12" s="63">
        <f>IF(EB12="Se investigan y resuelven oportunamente",15,0)</f>
        <v>15</v>
      </c>
      <c r="ED12" s="60" t="s">
        <v>445</v>
      </c>
      <c r="EE12" s="63">
        <f>IF(ED12="Se investigan y resuelven oportunamente",15,0)</f>
        <v>15</v>
      </c>
      <c r="EF12" s="60" t="s">
        <v>445</v>
      </c>
      <c r="EG12" s="63">
        <f>IF(EF12="Se investigan y resuelven oportunamente",15,0)</f>
        <v>15</v>
      </c>
      <c r="EH12" s="60" t="s">
        <v>445</v>
      </c>
      <c r="EI12" s="63">
        <f>IF(EH12="Se investigan y resuelven oportunamente",15,0)</f>
        <v>15</v>
      </c>
      <c r="EJ12" s="60" t="s">
        <v>446</v>
      </c>
      <c r="EK12" s="63">
        <f>IF(EJ12="Se investigan y resuelven oportunamente",15,0)</f>
        <v>0</v>
      </c>
      <c r="EL12" s="60" t="s">
        <v>445</v>
      </c>
      <c r="EM12" s="63">
        <f>IF(EL12="Se investigan y resuelven oportunamente",15,0)</f>
        <v>15</v>
      </c>
      <c r="EN12" s="60" t="s">
        <v>445</v>
      </c>
      <c r="EO12" s="63">
        <f>IF(EN12="Se investigan y resuelven oportunamente",15,0)</f>
        <v>15</v>
      </c>
      <c r="EP12" s="60" t="s">
        <v>445</v>
      </c>
      <c r="EQ12" s="63">
        <f>IF(EP12="Se investigan y resuelven oportunamente",15,0)</f>
        <v>15</v>
      </c>
      <c r="ER12" s="60" t="s">
        <v>445</v>
      </c>
      <c r="ES12" s="63">
        <f>IF(ER12="Se investigan y resuelven oportunamente",15,0)</f>
        <v>15</v>
      </c>
      <c r="ET12" s="60" t="s">
        <v>445</v>
      </c>
      <c r="EU12" s="63">
        <f>IF(ET12="Se investigan y resuelven oportunamente",15,0)</f>
        <v>15</v>
      </c>
      <c r="EV12" s="60" t="s">
        <v>445</v>
      </c>
      <c r="EW12" s="63">
        <f>IF(EV12="Se investigan y resuelven oportunamente",15,0)</f>
        <v>15</v>
      </c>
      <c r="EX12" s="60" t="s">
        <v>445</v>
      </c>
      <c r="EY12" s="63">
        <f>IF(EX12="Se investigan y resuelven oportunamente",15,0)</f>
        <v>15</v>
      </c>
      <c r="EZ12" s="60" t="s">
        <v>445</v>
      </c>
      <c r="FA12" s="63">
        <f>IF(EZ12="Se investigan y resuelven oportunamente",15,0)</f>
        <v>15</v>
      </c>
      <c r="FB12" s="60" t="s">
        <v>445</v>
      </c>
      <c r="FC12" s="63">
        <f>IF(FB12="Se investigan y resuelven oportunamente",15,0)</f>
        <v>15</v>
      </c>
      <c r="FD12" s="60" t="s">
        <v>445</v>
      </c>
      <c r="FE12" s="63">
        <f>IF(FD12="Se investigan y resuelven oportunamente",15,0)</f>
        <v>15</v>
      </c>
      <c r="FF12" s="60" t="s">
        <v>445</v>
      </c>
      <c r="FG12" s="63">
        <f>IF(FF12="Se investigan y resuelven oportunamente",15,0)</f>
        <v>15</v>
      </c>
      <c r="FH12" s="60" t="s">
        <v>445</v>
      </c>
      <c r="FI12" s="63">
        <f>IF(FH12="Se investigan y resuelven oportunamente",15,0)</f>
        <v>15</v>
      </c>
      <c r="FJ12" s="60" t="s">
        <v>445</v>
      </c>
      <c r="FK12" s="63">
        <f>IF(FJ12="Se investigan y resuelven oportunamente",15,0)</f>
        <v>15</v>
      </c>
      <c r="FL12" s="60" t="s">
        <v>445</v>
      </c>
      <c r="FM12" s="63">
        <f>IF(FL12="Se investigan y resuelven oportunamente",15,0)</f>
        <v>15</v>
      </c>
      <c r="FN12" s="60" t="s">
        <v>445</v>
      </c>
      <c r="FO12" s="63">
        <f>IF(FN12="Se investigan y resuelven oportunamente",15,0)</f>
        <v>15</v>
      </c>
      <c r="FP12" s="60" t="s">
        <v>445</v>
      </c>
      <c r="FQ12" s="63">
        <f>IF(FP12="Se investigan y resuelven oportunamente",15,0)</f>
        <v>15</v>
      </c>
      <c r="FR12" s="60" t="s">
        <v>445</v>
      </c>
      <c r="FS12" s="63">
        <f>IF(FR12="Se investigan y resuelven oportunamente",15,0)</f>
        <v>15</v>
      </c>
      <c r="FT12" s="60" t="s">
        <v>445</v>
      </c>
      <c r="FU12" s="63">
        <f>IF(FT12="Se investigan y resuelven oportunamente",15,0)</f>
        <v>15</v>
      </c>
      <c r="FV12" s="60" t="s">
        <v>445</v>
      </c>
      <c r="FW12" s="63">
        <f>IF(FV12="Se investigan y resuelven oportunamente",15,0)</f>
        <v>15</v>
      </c>
      <c r="FX12" s="60" t="s">
        <v>445</v>
      </c>
      <c r="FY12" s="63">
        <f>IF(FX12="Se investigan y resuelven oportunamente",15,0)</f>
        <v>15</v>
      </c>
      <c r="FZ12" s="60" t="s">
        <v>445</v>
      </c>
      <c r="GA12" s="63">
        <f>IF(FZ12="Se investigan y resuelven oportunamente",15,0)</f>
        <v>15</v>
      </c>
      <c r="GB12" s="60" t="s">
        <v>445</v>
      </c>
      <c r="GC12" s="63">
        <f>IF(GB12="Se investigan y resuelven oportunamente",15,0)</f>
        <v>15</v>
      </c>
      <c r="GD12" s="60" t="s">
        <v>445</v>
      </c>
      <c r="GE12" s="63">
        <f>IF(GD12="Se investigan y resuelven oportunamente",15,0)</f>
        <v>15</v>
      </c>
      <c r="GF12" s="60" t="s">
        <v>445</v>
      </c>
      <c r="GG12" s="63">
        <f>IF(GF12="Se investigan y resuelven oportunamente",15,0)</f>
        <v>15</v>
      </c>
      <c r="GH12" s="60" t="s">
        <v>445</v>
      </c>
      <c r="GI12" s="63">
        <f>IF(GH12="Se investigan y resuelven oportunamente",15,0)</f>
        <v>15</v>
      </c>
      <c r="GJ12" s="60" t="s">
        <v>445</v>
      </c>
      <c r="GK12" s="63">
        <f>IF(GJ12="Se investigan y resuelven oportunamente",15,0)</f>
        <v>15</v>
      </c>
      <c r="GL12" s="60" t="s">
        <v>445</v>
      </c>
      <c r="GM12" s="63">
        <f>IF(GL12="Se investigan y resuelven oportunamente",15,0)</f>
        <v>15</v>
      </c>
      <c r="GN12" s="60" t="s">
        <v>445</v>
      </c>
      <c r="GO12" s="63">
        <f>IF(GN12="Se investigan y resuelven oportunamente",15,0)</f>
        <v>15</v>
      </c>
      <c r="GP12" s="60" t="s">
        <v>445</v>
      </c>
      <c r="GQ12" s="63">
        <f>IF(GP12="Se investigan y resuelven oportunamente",15,0)</f>
        <v>15</v>
      </c>
      <c r="GR12" s="60" t="s">
        <v>445</v>
      </c>
      <c r="GS12" s="63">
        <f>IF(GR12="Se investigan y resuelven oportunamente",15,0)</f>
        <v>15</v>
      </c>
      <c r="GT12" s="60" t="s">
        <v>445</v>
      </c>
      <c r="GU12" s="63">
        <f>IF(GT12="Se investigan y resuelven oportunamente",15,0)</f>
        <v>15</v>
      </c>
      <c r="GV12" s="60" t="s">
        <v>445</v>
      </c>
      <c r="GW12" s="63">
        <f>IF(GV12="Se investigan y resuelven oportunamente",15,0)</f>
        <v>15</v>
      </c>
      <c r="GX12" s="60" t="s">
        <v>445</v>
      </c>
      <c r="GY12" s="63">
        <f>IF(GX12="Se investigan y resuelven oportunamente",15,0)</f>
        <v>15</v>
      </c>
      <c r="GZ12" s="60" t="s">
        <v>445</v>
      </c>
      <c r="HA12" s="63">
        <f>IF(GZ12="Se investigan y resuelven oportunamente",15,0)</f>
        <v>15</v>
      </c>
      <c r="HB12" s="60" t="s">
        <v>445</v>
      </c>
      <c r="HC12" s="63">
        <f>IF(HB12="Se investigan y resuelven oportunamente",15,0)</f>
        <v>15</v>
      </c>
      <c r="HD12" s="60" t="s">
        <v>445</v>
      </c>
      <c r="HE12" s="63">
        <f>IF(HD12="Se investigan y resuelven oportunamente",15,0)</f>
        <v>15</v>
      </c>
      <c r="HF12" s="60" t="s">
        <v>445</v>
      </c>
      <c r="HG12" s="63">
        <f>IF(HF12="Se investigan y resuelven oportunamente",15,0)</f>
        <v>15</v>
      </c>
      <c r="HH12" s="60" t="s">
        <v>445</v>
      </c>
      <c r="HI12" s="63">
        <f>IF(HH12="Se investigan y resuelven oportunamente",15,0)</f>
        <v>15</v>
      </c>
      <c r="HJ12" s="60" t="s">
        <v>445</v>
      </c>
      <c r="HK12" s="63">
        <f>IF(HJ12="Se investigan y resuelven oportunamente",15,0)</f>
        <v>15</v>
      </c>
      <c r="HL12" s="60" t="s">
        <v>445</v>
      </c>
      <c r="HM12" s="63">
        <f>IF(HL12="Se investigan y resuelven oportunamente",15,0)</f>
        <v>15</v>
      </c>
      <c r="HN12" s="60" t="s">
        <v>445</v>
      </c>
      <c r="HO12" s="63">
        <f>IF(HN12="Se investigan y resuelven oportunamente",15,0)</f>
        <v>15</v>
      </c>
      <c r="HP12" s="60" t="s">
        <v>445</v>
      </c>
      <c r="HQ12" s="63">
        <f>IF(HP12="Se investigan y resuelven oportunamente",15,0)</f>
        <v>15</v>
      </c>
      <c r="HR12" s="60" t="s">
        <v>445</v>
      </c>
      <c r="HS12" s="63">
        <f>IF(HR12="Se investigan y resuelven oportunamente",15,0)</f>
        <v>15</v>
      </c>
      <c r="HT12" s="60" t="s">
        <v>445</v>
      </c>
      <c r="HU12" s="63">
        <f>IF(HT12="Se investigan y resuelven oportunamente",15,0)</f>
        <v>15</v>
      </c>
      <c r="HV12" s="60" t="s">
        <v>445</v>
      </c>
      <c r="HW12" s="63">
        <f>IF(HV12="Se investigan y resuelven oportunamente",15,0)</f>
        <v>15</v>
      </c>
      <c r="HX12" s="60" t="s">
        <v>445</v>
      </c>
      <c r="HY12" s="63">
        <f>IF(HX12="Se investigan y resuelven oportunamente",15,0)</f>
        <v>15</v>
      </c>
      <c r="HZ12" s="60" t="s">
        <v>445</v>
      </c>
      <c r="IA12" s="63">
        <f>IF(HZ12="Se investigan y resuelven oportunamente",15,0)</f>
        <v>15</v>
      </c>
      <c r="IB12" s="60" t="s">
        <v>445</v>
      </c>
      <c r="IC12" s="63">
        <f>IF(IB12="Se investigan y resuelven oportunamente",15,0)</f>
        <v>15</v>
      </c>
      <c r="ID12" s="60" t="s">
        <v>445</v>
      </c>
      <c r="IE12" s="63">
        <f>IF(ID12="Se investigan y resuelven oportunamente",15,0)</f>
        <v>15</v>
      </c>
      <c r="IF12" s="60" t="s">
        <v>445</v>
      </c>
      <c r="IG12" s="63">
        <f>IF(IF12="Se investigan y resuelven oportunamente",15,0)</f>
        <v>15</v>
      </c>
      <c r="IH12" s="60" t="s">
        <v>445</v>
      </c>
      <c r="II12" s="63">
        <f>IF(IH12="Se investigan y resuelven oportunamente",15,0)</f>
        <v>15</v>
      </c>
      <c r="IJ12" s="60" t="s">
        <v>445</v>
      </c>
      <c r="IK12" s="63">
        <f>IF(IJ12="Se investigan y resuelven oportunamente",15,0)</f>
        <v>15</v>
      </c>
      <c r="IL12" s="60" t="s">
        <v>445</v>
      </c>
      <c r="IM12" s="63">
        <f>IF(IL12="Se investigan y resuelven oportunamente",15,0)</f>
        <v>15</v>
      </c>
      <c r="IN12" s="60" t="s">
        <v>445</v>
      </c>
      <c r="IO12" s="63">
        <f>IF(IN12="Se investigan y resuelven oportunamente",15,0)</f>
        <v>15</v>
      </c>
      <c r="IP12" s="60" t="s">
        <v>445</v>
      </c>
      <c r="IQ12" s="63">
        <f>IF(IP12="Se investigan y resuelven oportunamente",15,0)</f>
        <v>15</v>
      </c>
      <c r="IR12" s="60" t="s">
        <v>445</v>
      </c>
      <c r="IS12" s="63">
        <f>IF(IR12="Se investigan y resuelven oportunamente",15,0)</f>
        <v>15</v>
      </c>
      <c r="IT12" s="60" t="s">
        <v>445</v>
      </c>
      <c r="IU12" s="63">
        <f>IF(IT12="Se investigan y resuelven oportunamente",15,0)</f>
        <v>15</v>
      </c>
      <c r="IV12" s="60" t="s">
        <v>445</v>
      </c>
      <c r="IW12" s="63">
        <f>IF(IV12="Se investigan y resuelven oportunamente",15,0)</f>
        <v>15</v>
      </c>
      <c r="IX12" s="60" t="s">
        <v>445</v>
      </c>
      <c r="IY12" s="63">
        <f>IF(IX12="Se investigan y resuelven oportunamente",15,0)</f>
        <v>15</v>
      </c>
      <c r="IZ12" s="60" t="s">
        <v>445</v>
      </c>
      <c r="JA12" s="63">
        <f>IF(IZ12="Se investigan y resuelven oportunamente",15,0)</f>
        <v>15</v>
      </c>
      <c r="JB12" s="60" t="s">
        <v>445</v>
      </c>
      <c r="JC12" s="63">
        <f>IF(JB12="Se investigan y resuelven oportunamente",15,0)</f>
        <v>15</v>
      </c>
      <c r="JD12" s="60" t="s">
        <v>445</v>
      </c>
      <c r="JE12" s="63">
        <f>IF(JD12="Se investigan y resuelven oportunamente",15,0)</f>
        <v>15</v>
      </c>
      <c r="JF12" s="60" t="s">
        <v>445</v>
      </c>
      <c r="JG12" s="63">
        <f>IF(JF12="Se investigan y resuelven oportunamente",15,0)</f>
        <v>15</v>
      </c>
      <c r="JH12" s="60" t="s">
        <v>446</v>
      </c>
      <c r="JI12" s="63">
        <f>IF(JH12="Se investigan y resuelven oportunamente",15,0)</f>
        <v>0</v>
      </c>
      <c r="JJ12" s="60" t="s">
        <v>445</v>
      </c>
      <c r="JK12" s="63">
        <f>IF(JJ12="Se investigan y resuelven oportunamente",15,0)</f>
        <v>15</v>
      </c>
      <c r="JL12" s="60"/>
      <c r="JM12" s="63">
        <f>IF(JL12="Se investigan y resuelven oportunamente",15,0)</f>
        <v>0</v>
      </c>
      <c r="JN12" s="60"/>
      <c r="JO12" s="63">
        <f>IF(JN12="Se investigan y resuelven oportunamente",15,0)</f>
        <v>0</v>
      </c>
      <c r="JP12" s="60"/>
      <c r="JQ12" s="63">
        <f>IF(JP12="Se investigan y resuelven oportunamente",15,0)</f>
        <v>0</v>
      </c>
      <c r="JR12" s="60"/>
      <c r="JS12" s="63">
        <f>IF(JR12="Se investigan y resuelven oportunamente",15,0)</f>
        <v>0</v>
      </c>
      <c r="JT12" s="60"/>
      <c r="JU12" s="63">
        <f>IF(JT12="Se investigan y resuelven oportunamente",15,0)</f>
        <v>0</v>
      </c>
    </row>
    <row r="13" spans="1:281" ht="39.6">
      <c r="A13" s="60">
        <v>6</v>
      </c>
      <c r="B13" s="47" t="s">
        <v>447</v>
      </c>
      <c r="C13" s="47" t="s">
        <v>448</v>
      </c>
      <c r="D13" s="66" t="s">
        <v>449</v>
      </c>
      <c r="E13" s="67">
        <f>IF(D13="Completa",10,IF(D13="Incompleta",5,0))</f>
        <v>10</v>
      </c>
      <c r="F13" s="66" t="s">
        <v>449</v>
      </c>
      <c r="G13" s="67">
        <f>IF(F13="Completa",10,IF(F13="Incompleta",5,0))</f>
        <v>10</v>
      </c>
      <c r="H13" s="66" t="s">
        <v>449</v>
      </c>
      <c r="I13" s="67">
        <f>IF(H13="Completa",10,IF(H13="Incompleta",5,0))</f>
        <v>10</v>
      </c>
      <c r="J13" s="66" t="s">
        <v>449</v>
      </c>
      <c r="K13" s="67">
        <f>IF(J13="Completa",10,IF(J13="Incompleta",5,0))</f>
        <v>10</v>
      </c>
      <c r="L13" s="66" t="s">
        <v>449</v>
      </c>
      <c r="M13" s="67">
        <f>IF(L13="Completa",10,IF(L13="Incompleta",5,0))</f>
        <v>10</v>
      </c>
      <c r="N13" s="66" t="s">
        <v>449</v>
      </c>
      <c r="O13" s="67">
        <f>IF(N13="Completa",10,IF(N13="Incompleta",5,0))</f>
        <v>10</v>
      </c>
      <c r="P13" s="66" t="s">
        <v>449</v>
      </c>
      <c r="Q13" s="67">
        <f>IF(P13="Completa",10,IF(P13="Incompleta",5,0))</f>
        <v>10</v>
      </c>
      <c r="R13" s="66" t="s">
        <v>449</v>
      </c>
      <c r="S13" s="67">
        <f>IF(R13="Completa",10,IF(R13="Incompleta",5,0))</f>
        <v>10</v>
      </c>
      <c r="T13" s="66" t="s">
        <v>449</v>
      </c>
      <c r="U13" s="67">
        <f>IF(T13="Completa",10,IF(T13="Incompleta",5,0))</f>
        <v>10</v>
      </c>
      <c r="V13" s="66" t="s">
        <v>449</v>
      </c>
      <c r="W13" s="67">
        <f>IF(V13="Completa",10,IF(V13="Incompleta",5,0))</f>
        <v>10</v>
      </c>
      <c r="X13" s="66" t="s">
        <v>449</v>
      </c>
      <c r="Y13" s="67">
        <f>IF(X13="Completa",10,IF(X13="Incompleta",5,0))</f>
        <v>10</v>
      </c>
      <c r="Z13" s="66" t="s">
        <v>449</v>
      </c>
      <c r="AA13" s="67">
        <f>IF(Z13="Completa",10,IF(Z13="Incompleta",5,0))</f>
        <v>10</v>
      </c>
      <c r="AB13" s="66" t="s">
        <v>449</v>
      </c>
      <c r="AC13" s="67">
        <f>IF(AB13="Completa",10,IF(AB13="Incompleta",5,0))</f>
        <v>10</v>
      </c>
      <c r="AD13" s="66" t="s">
        <v>449</v>
      </c>
      <c r="AE13" s="67">
        <f>IF(AD13="Completa",10,IF(AD13="Incompleta",5,0))</f>
        <v>10</v>
      </c>
      <c r="AF13" s="66" t="s">
        <v>449</v>
      </c>
      <c r="AG13" s="67">
        <f>IF(AF13="Completa",10,IF(AF13="Incompleta",5,0))</f>
        <v>10</v>
      </c>
      <c r="AH13" s="66" t="s">
        <v>449</v>
      </c>
      <c r="AI13" s="67">
        <f>IF(AH13="Completa",10,IF(AH13="Incompleta",5,0))</f>
        <v>10</v>
      </c>
      <c r="AJ13" s="66" t="s">
        <v>449</v>
      </c>
      <c r="AK13" s="67">
        <f>IF(AJ13="Completa",10,IF(AJ13="Incompleta",5,0))</f>
        <v>10</v>
      </c>
      <c r="AL13" s="66" t="s">
        <v>450</v>
      </c>
      <c r="AM13" s="67">
        <f>IF(AL13="Completa",10,IF(AL13="Incompleta",5,0))</f>
        <v>0</v>
      </c>
      <c r="AN13" s="66" t="s">
        <v>449</v>
      </c>
      <c r="AO13" s="67">
        <f>IF(AN13="Completa",10,IF(AN13="Incompleta",5,0))</f>
        <v>10</v>
      </c>
      <c r="AP13" s="66" t="s">
        <v>449</v>
      </c>
      <c r="AQ13" s="67">
        <f>IF(AP13="Completa",10,IF(AP13="Incompleta",5,0))</f>
        <v>10</v>
      </c>
      <c r="AR13" s="66" t="s">
        <v>449</v>
      </c>
      <c r="AS13" s="67">
        <f>IF(AR13="Completa",10,IF(AR13="Incompleta",5,0))</f>
        <v>10</v>
      </c>
      <c r="AT13" s="66" t="s">
        <v>449</v>
      </c>
      <c r="AU13" s="67">
        <f>IF(AT13="Completa",10,IF(AT13="Incompleta",5,0))</f>
        <v>10</v>
      </c>
      <c r="AV13" s="66" t="s">
        <v>449</v>
      </c>
      <c r="AW13" s="67">
        <f>IF(AV13="Completa",10,IF(AV13="Incompleta",5,0))</f>
        <v>10</v>
      </c>
      <c r="AX13" s="66" t="s">
        <v>449</v>
      </c>
      <c r="AY13" s="67">
        <f>IF(AX13="Completa",10,IF(AX13="Incompleta",5,0))</f>
        <v>10</v>
      </c>
      <c r="AZ13" s="66" t="s">
        <v>449</v>
      </c>
      <c r="BA13" s="67">
        <f>IF(AZ13="Completa",10,IF(AZ13="Incompleta",5,0))</f>
        <v>10</v>
      </c>
      <c r="BB13" s="66" t="s">
        <v>449</v>
      </c>
      <c r="BC13" s="67">
        <f>IF(BB13="Completa",10,IF(BB13="Incompleta",5,0))</f>
        <v>10</v>
      </c>
      <c r="BD13" s="66" t="s">
        <v>449</v>
      </c>
      <c r="BE13" s="67">
        <f>IF(BD13="Completa",10,IF(BD13="Incompleta",5,0))</f>
        <v>10</v>
      </c>
      <c r="BF13" s="66" t="s">
        <v>449</v>
      </c>
      <c r="BG13" s="67">
        <f>IF(BF13="Completa",10,IF(BF13="Incompleta",5,0))</f>
        <v>10</v>
      </c>
      <c r="BH13" s="66" t="s">
        <v>449</v>
      </c>
      <c r="BI13" s="67">
        <f>IF(BH13="Completa",10,IF(BH13="Incompleta",5,0))</f>
        <v>10</v>
      </c>
      <c r="BJ13" s="66" t="s">
        <v>449</v>
      </c>
      <c r="BK13" s="67">
        <f>IF(BJ13="Completa",10,IF(BJ13="Incompleta",5,0))</f>
        <v>10</v>
      </c>
      <c r="BL13" s="66" t="s">
        <v>449</v>
      </c>
      <c r="BM13" s="67">
        <f>IF(BL13="Completa",10,IF(BL13="Incompleta",5,0))</f>
        <v>10</v>
      </c>
      <c r="BN13" s="66" t="s">
        <v>449</v>
      </c>
      <c r="BO13" s="67">
        <f>IF(BN13="Completa",10,IF(BN13="Incompleta",5,0))</f>
        <v>10</v>
      </c>
      <c r="BP13" s="66" t="s">
        <v>449</v>
      </c>
      <c r="BQ13" s="67">
        <f>IF(BP13="Completa",10,IF(BP13="Incompleta",5,0))</f>
        <v>10</v>
      </c>
      <c r="BR13" s="66" t="s">
        <v>449</v>
      </c>
      <c r="BS13" s="67">
        <f>IF(BR13="Completa",10,IF(BR13="Incompleta",5,0))</f>
        <v>10</v>
      </c>
      <c r="BT13" s="66" t="s">
        <v>449</v>
      </c>
      <c r="BU13" s="68">
        <f>IF(BT13="Completa",10,IF(BT13="Incompleta",5,0))</f>
        <v>10</v>
      </c>
      <c r="BV13" s="66" t="s">
        <v>449</v>
      </c>
      <c r="BW13" s="67">
        <f>IF(BV13="Completa",10,IF(BV13="Incompleta",5,0))</f>
        <v>10</v>
      </c>
      <c r="BX13" s="66" t="s">
        <v>449</v>
      </c>
      <c r="BY13" s="67">
        <f>IF(BX13="Completa",10,IF(BX13="Incompleta",5,0))</f>
        <v>10</v>
      </c>
      <c r="BZ13" s="66" t="s">
        <v>449</v>
      </c>
      <c r="CA13" s="67">
        <f>IF(BZ13="Completa",10,IF(BZ13="Incompleta",5,0))</f>
        <v>10</v>
      </c>
      <c r="CB13" s="66" t="s">
        <v>449</v>
      </c>
      <c r="CC13" s="67">
        <f>IF(CB13="Completa",10,IF(CB13="Incompleta",5,0))</f>
        <v>10</v>
      </c>
      <c r="CD13" s="66" t="s">
        <v>449</v>
      </c>
      <c r="CE13" s="67">
        <f>IF(CD13="Completa",10,IF(CD13="Incompleta",5,0))</f>
        <v>10</v>
      </c>
      <c r="CF13" s="66" t="s">
        <v>449</v>
      </c>
      <c r="CG13" s="67">
        <f>IF(CF13="Completa",10,IF(CF13="Incompleta",5,0))</f>
        <v>10</v>
      </c>
      <c r="CH13" s="66" t="s">
        <v>449</v>
      </c>
      <c r="CI13" s="67">
        <f>IF(CH13="Completa",10,IF(CH13="Incompleta",5,0))</f>
        <v>10</v>
      </c>
      <c r="CJ13" s="66" t="s">
        <v>449</v>
      </c>
      <c r="CK13" s="67">
        <f>IF(CJ13="Completa",10,IF(CJ13="Incompleta",5,0))</f>
        <v>10</v>
      </c>
      <c r="CL13" s="66" t="s">
        <v>449</v>
      </c>
      <c r="CM13" s="67">
        <f>IF(CL13="Completa",10,IF(CL13="Incompleta",5,0))</f>
        <v>10</v>
      </c>
      <c r="CN13" s="66" t="s">
        <v>449</v>
      </c>
      <c r="CO13" s="67">
        <f>IF(CN13="Completa",10,IF(CN13="Incompleta",5,0))</f>
        <v>10</v>
      </c>
      <c r="CP13" s="66" t="s">
        <v>449</v>
      </c>
      <c r="CQ13" s="67">
        <f>IF(CP13="Completa",10,IF(CP13="Incompleta",5,0))</f>
        <v>10</v>
      </c>
      <c r="CR13" s="66" t="s">
        <v>449</v>
      </c>
      <c r="CS13" s="67">
        <f>IF(CR13="Completa",10,IF(CR13="Incompleta",5,0))</f>
        <v>10</v>
      </c>
      <c r="CT13" s="66" t="s">
        <v>449</v>
      </c>
      <c r="CU13" s="67">
        <f>IF(CT13="Completa",10,IF(CT13="Incompleta",5,0))</f>
        <v>10</v>
      </c>
      <c r="CV13" s="66" t="s">
        <v>449</v>
      </c>
      <c r="CW13" s="67">
        <f>IF(CV13="Completa",10,IF(CV13="Incompleta",5,0))</f>
        <v>10</v>
      </c>
      <c r="CX13" s="66" t="s">
        <v>449</v>
      </c>
      <c r="CY13" s="67">
        <f>IF(CX13="Completa",10,IF(CX13="Incompleta",5,0))</f>
        <v>10</v>
      </c>
      <c r="CZ13" s="66" t="s">
        <v>449</v>
      </c>
      <c r="DA13" s="67">
        <f>IF(CZ13="Completa",10,IF(CZ13="Incompleta",5,0))</f>
        <v>10</v>
      </c>
      <c r="DB13" s="66" t="s">
        <v>449</v>
      </c>
      <c r="DC13" s="67">
        <f>IF(DB13="Completa",10,IF(DB13="Incompleta",5,0))</f>
        <v>10</v>
      </c>
      <c r="DD13" s="66" t="s">
        <v>449</v>
      </c>
      <c r="DE13" s="67">
        <f>IF(DD13="Completa",10,IF(DD13="Incompleta",5,0))</f>
        <v>10</v>
      </c>
      <c r="DF13" s="66" t="s">
        <v>449</v>
      </c>
      <c r="DG13" s="67">
        <f>IF(DF13="Completa",10,IF(DF13="Incompleta",5,0))</f>
        <v>10</v>
      </c>
      <c r="DH13" s="66" t="s">
        <v>449</v>
      </c>
      <c r="DI13" s="67">
        <f>IF(DH13="Completa",10,IF(DH13="Incompleta",5,0))</f>
        <v>10</v>
      </c>
      <c r="DJ13" s="66" t="s">
        <v>449</v>
      </c>
      <c r="DK13" s="67">
        <f>IF(DJ13="Completa",10,IF(DJ13="Incompleta",5,0))</f>
        <v>10</v>
      </c>
      <c r="DL13" s="66" t="s">
        <v>449</v>
      </c>
      <c r="DM13" s="67">
        <f>IF(DL13="Completa",10,IF(DL13="Incompleta",5,0))</f>
        <v>10</v>
      </c>
      <c r="DN13" s="66" t="s">
        <v>449</v>
      </c>
      <c r="DO13" s="67">
        <f>IF(DN13="Completa",10,IF(DN13="Incompleta",5,0))</f>
        <v>10</v>
      </c>
      <c r="DP13" s="66" t="s">
        <v>449</v>
      </c>
      <c r="DQ13" s="67">
        <f>IF(DP13="Completa",10,IF(DP13="Incompleta",5,0))</f>
        <v>10</v>
      </c>
      <c r="DR13" s="66" t="s">
        <v>449</v>
      </c>
      <c r="DS13" s="67">
        <f>IF(DR13="Completa",10,IF(DR13="Incompleta",5,0))</f>
        <v>10</v>
      </c>
      <c r="DT13" s="66" t="s">
        <v>449</v>
      </c>
      <c r="DU13" s="67">
        <f>IF(DT13="Completa",10,IF(DT13="Incompleta",5,0))</f>
        <v>10</v>
      </c>
      <c r="DV13" s="66" t="s">
        <v>449</v>
      </c>
      <c r="DW13" s="67">
        <f>IF(DV13="Completa",10,IF(DV13="Incompleta",5,0))</f>
        <v>10</v>
      </c>
      <c r="DX13" s="66" t="s">
        <v>449</v>
      </c>
      <c r="DY13" s="67">
        <f>IF(DX13="Completa",10,IF(DX13="Incompleta",5,0))</f>
        <v>10</v>
      </c>
      <c r="DZ13" s="66" t="s">
        <v>449</v>
      </c>
      <c r="EA13" s="67">
        <f>IF(DZ13="Completa",10,IF(DZ13="Incompleta",5,0))</f>
        <v>10</v>
      </c>
      <c r="EB13" s="66" t="s">
        <v>449</v>
      </c>
      <c r="EC13" s="67">
        <f>IF(EB13="Completa",10,IF(EB13="Incompleta",5,0))</f>
        <v>10</v>
      </c>
      <c r="ED13" s="66" t="s">
        <v>449</v>
      </c>
      <c r="EE13" s="67">
        <f>IF(ED13="Completa",10,IF(ED13="Incompleta",5,0))</f>
        <v>10</v>
      </c>
      <c r="EF13" s="66" t="s">
        <v>449</v>
      </c>
      <c r="EG13" s="67">
        <f>IF(EF13="Completa",10,IF(EF13="Incompleta",5,0))</f>
        <v>10</v>
      </c>
      <c r="EH13" s="66" t="s">
        <v>449</v>
      </c>
      <c r="EI13" s="67">
        <f>IF(EH13="Completa",10,IF(EH13="Incompleta",5,0))</f>
        <v>10</v>
      </c>
      <c r="EJ13" s="66" t="s">
        <v>451</v>
      </c>
      <c r="EK13" s="67">
        <f>IF(EJ13="Completa",10,IF(EJ13="Incompleta",5,0))</f>
        <v>5</v>
      </c>
      <c r="EL13" s="66" t="s">
        <v>451</v>
      </c>
      <c r="EM13" s="67">
        <f>IF(EL13="Completa",10,IF(EL13="Incompleta",5,0))</f>
        <v>5</v>
      </c>
      <c r="EN13" s="66" t="s">
        <v>449</v>
      </c>
      <c r="EO13" s="67">
        <f>IF(EN13="Completa",10,IF(EN13="Incompleta",5,0))</f>
        <v>10</v>
      </c>
      <c r="EP13" s="66" t="s">
        <v>449</v>
      </c>
      <c r="EQ13" s="67">
        <f>IF(EP13="Completa",10,IF(EP13="Incompleta",5,0))</f>
        <v>10</v>
      </c>
      <c r="ER13" s="66" t="s">
        <v>449</v>
      </c>
      <c r="ES13" s="67">
        <f>IF(ER13="Completa",10,IF(ER13="Incompleta",5,0))</f>
        <v>10</v>
      </c>
      <c r="ET13" s="66" t="s">
        <v>449</v>
      </c>
      <c r="EU13" s="67">
        <f>IF(ET13="Completa",10,IF(ET13="Incompleta",5,0))</f>
        <v>10</v>
      </c>
      <c r="EV13" s="66" t="s">
        <v>449</v>
      </c>
      <c r="EW13" s="67">
        <f>IF(EV13="Completa",10,IF(EV13="Incompleta",5,0))</f>
        <v>10</v>
      </c>
      <c r="EX13" s="66" t="s">
        <v>449</v>
      </c>
      <c r="EY13" s="67">
        <f>IF(EX13="Completa",10,IF(EX13="Incompleta",5,0))</f>
        <v>10</v>
      </c>
      <c r="EZ13" s="66" t="s">
        <v>449</v>
      </c>
      <c r="FA13" s="67">
        <f>IF(EZ13="Completa",10,IF(EZ13="Incompleta",5,0))</f>
        <v>10</v>
      </c>
      <c r="FB13" s="66" t="s">
        <v>449</v>
      </c>
      <c r="FC13" s="67">
        <f>IF(FB13="Completa",10,IF(FB13="Incompleta",5,0))</f>
        <v>10</v>
      </c>
      <c r="FD13" s="66" t="s">
        <v>449</v>
      </c>
      <c r="FE13" s="67">
        <f>IF(FD13="Completa",10,IF(FD13="Incompleta",5,0))</f>
        <v>10</v>
      </c>
      <c r="FF13" s="66" t="s">
        <v>449</v>
      </c>
      <c r="FG13" s="67">
        <f>IF(FF13="Completa",10,IF(FF13="Incompleta",5,0))</f>
        <v>10</v>
      </c>
      <c r="FH13" s="66" t="s">
        <v>449</v>
      </c>
      <c r="FI13" s="67">
        <f>IF(FH13="Completa",10,IF(FH13="Incompleta",5,0))</f>
        <v>10</v>
      </c>
      <c r="FJ13" s="66" t="s">
        <v>449</v>
      </c>
      <c r="FK13" s="67">
        <f>IF(FJ13="Completa",10,IF(FJ13="Incompleta",5,0))</f>
        <v>10</v>
      </c>
      <c r="FL13" s="66" t="s">
        <v>449</v>
      </c>
      <c r="FM13" s="67">
        <f>IF(FL13="Completa",10,IF(FL13="Incompleta",5,0))</f>
        <v>10</v>
      </c>
      <c r="FN13" s="66" t="s">
        <v>449</v>
      </c>
      <c r="FO13" s="67">
        <f>IF(FN13="Completa",10,IF(FN13="Incompleta",5,0))</f>
        <v>10</v>
      </c>
      <c r="FP13" s="66" t="s">
        <v>449</v>
      </c>
      <c r="FQ13" s="67">
        <f>IF(FP13="Completa",10,IF(FP13="Incompleta",5,0))</f>
        <v>10</v>
      </c>
      <c r="FR13" s="66" t="s">
        <v>449</v>
      </c>
      <c r="FS13" s="67">
        <f>IF(FR13="Completa",10,IF(FR13="Incompleta",5,0))</f>
        <v>10</v>
      </c>
      <c r="FT13" s="66" t="s">
        <v>449</v>
      </c>
      <c r="FU13" s="67">
        <f>IF(FT13="Completa",10,IF(FT13="Incompleta",5,0))</f>
        <v>10</v>
      </c>
      <c r="FV13" s="66" t="s">
        <v>449</v>
      </c>
      <c r="FW13" s="67">
        <f>IF(FV13="Completa",10,IF(FV13="Incompleta",5,0))</f>
        <v>10</v>
      </c>
      <c r="FX13" s="66" t="s">
        <v>449</v>
      </c>
      <c r="FY13" s="67">
        <f>IF(FX13="Completa",10,IF(FX13="Incompleta",5,0))</f>
        <v>10</v>
      </c>
      <c r="FZ13" s="66" t="s">
        <v>449</v>
      </c>
      <c r="GA13" s="67">
        <f>IF(FZ13="Completa",10,IF(FZ13="Incompleta",5,0))</f>
        <v>10</v>
      </c>
      <c r="GB13" s="66" t="s">
        <v>449</v>
      </c>
      <c r="GC13" s="67">
        <f>IF(GB13="Completa",10,IF(GB13="Incompleta",5,0))</f>
        <v>10</v>
      </c>
      <c r="GD13" s="66" t="s">
        <v>449</v>
      </c>
      <c r="GE13" s="67">
        <f>IF(GD13="Completa",10,IF(GD13="Incompleta",5,0))</f>
        <v>10</v>
      </c>
      <c r="GF13" s="66" t="s">
        <v>449</v>
      </c>
      <c r="GG13" s="67">
        <f>IF(GF13="Completa",10,IF(GF13="Incompleta",5,0))</f>
        <v>10</v>
      </c>
      <c r="GH13" s="66" t="s">
        <v>449</v>
      </c>
      <c r="GI13" s="67">
        <f>IF(GH13="Completa",10,IF(GH13="Incompleta",5,0))</f>
        <v>10</v>
      </c>
      <c r="GJ13" s="66" t="s">
        <v>449</v>
      </c>
      <c r="GK13" s="67">
        <f>IF(GJ13="Completa",10,IF(GJ13="Incompleta",5,0))</f>
        <v>10</v>
      </c>
      <c r="GL13" s="66" t="s">
        <v>449</v>
      </c>
      <c r="GM13" s="67">
        <f>IF(GL13="Completa",10,IF(GL13="Incompleta",5,0))</f>
        <v>10</v>
      </c>
      <c r="GN13" s="66" t="s">
        <v>449</v>
      </c>
      <c r="GO13" s="67">
        <f>IF(GN13="Completa",10,IF(GN13="Incompleta",5,0))</f>
        <v>10</v>
      </c>
      <c r="GP13" s="66" t="s">
        <v>449</v>
      </c>
      <c r="GQ13" s="67">
        <f>IF(GP13="Completa",10,IF(GP13="Incompleta",5,0))</f>
        <v>10</v>
      </c>
      <c r="GR13" s="66" t="s">
        <v>449</v>
      </c>
      <c r="GS13" s="67">
        <f>IF(GR13="Completa",10,IF(GR13="Incompleta",5,0))</f>
        <v>10</v>
      </c>
      <c r="GT13" s="66" t="s">
        <v>449</v>
      </c>
      <c r="GU13" s="67">
        <f>IF(GT13="Completa",10,IF(GT13="Incompleta",5,0))</f>
        <v>10</v>
      </c>
      <c r="GV13" s="66" t="s">
        <v>449</v>
      </c>
      <c r="GW13" s="67">
        <f>IF(GV13="Completa",10,IF(GV13="Incompleta",5,0))</f>
        <v>10</v>
      </c>
      <c r="GX13" s="66" t="s">
        <v>449</v>
      </c>
      <c r="GY13" s="67">
        <f>IF(GX13="Completa",10,IF(GX13="Incompleta",5,0))</f>
        <v>10</v>
      </c>
      <c r="GZ13" s="66" t="s">
        <v>449</v>
      </c>
      <c r="HA13" s="67">
        <f>IF(GZ13="Completa",10,IF(GZ13="Incompleta",5,0))</f>
        <v>10</v>
      </c>
      <c r="HB13" s="66" t="s">
        <v>449</v>
      </c>
      <c r="HC13" s="67">
        <f>IF(HB13="Completa",10,IF(HB13="Incompleta",5,0))</f>
        <v>10</v>
      </c>
      <c r="HD13" s="66" t="s">
        <v>449</v>
      </c>
      <c r="HE13" s="67">
        <f>IF(HD13="Completa",10,IF(HD13="Incompleta",5,0))</f>
        <v>10</v>
      </c>
      <c r="HF13" s="66" t="s">
        <v>449</v>
      </c>
      <c r="HG13" s="67">
        <f>IF(HF13="Completa",10,IF(HF13="Incompleta",5,0))</f>
        <v>10</v>
      </c>
      <c r="HH13" s="66" t="s">
        <v>449</v>
      </c>
      <c r="HI13" s="67">
        <f>IF(HH13="Completa",10,IF(HH13="Incompleta",5,0))</f>
        <v>10</v>
      </c>
      <c r="HJ13" s="66" t="s">
        <v>449</v>
      </c>
      <c r="HK13" s="67">
        <f>IF(HJ13="Completa",10,IF(HJ13="Incompleta",5,0))</f>
        <v>10</v>
      </c>
      <c r="HL13" s="66" t="s">
        <v>449</v>
      </c>
      <c r="HM13" s="67">
        <f>IF(HL13="Completa",10,IF(HL13="Incompleta",5,0))</f>
        <v>10</v>
      </c>
      <c r="HN13" s="66" t="s">
        <v>449</v>
      </c>
      <c r="HO13" s="67">
        <f>IF(HN13="Completa",10,IF(HN13="Incompleta",5,0))</f>
        <v>10</v>
      </c>
      <c r="HP13" s="66" t="s">
        <v>449</v>
      </c>
      <c r="HQ13" s="67">
        <f>IF(HP13="Completa",10,IF(HP13="Incompleta",5,0))</f>
        <v>10</v>
      </c>
      <c r="HR13" s="66" t="s">
        <v>449</v>
      </c>
      <c r="HS13" s="67">
        <f>IF(HR13="Completa",10,IF(HR13="Incompleta",5,0))</f>
        <v>10</v>
      </c>
      <c r="HT13" s="66" t="s">
        <v>449</v>
      </c>
      <c r="HU13" s="67">
        <f>IF(HT13="Completa",10,IF(HT13="Incompleta",5,0))</f>
        <v>10</v>
      </c>
      <c r="HV13" s="66" t="s">
        <v>449</v>
      </c>
      <c r="HW13" s="67">
        <f>IF(HV13="Completa",10,IF(HV13="Incompleta",5,0))</f>
        <v>10</v>
      </c>
      <c r="HX13" s="66" t="s">
        <v>449</v>
      </c>
      <c r="HY13" s="67">
        <f>IF(HX13="Completa",10,IF(HX13="Incompleta",5,0))</f>
        <v>10</v>
      </c>
      <c r="HZ13" s="66" t="s">
        <v>449</v>
      </c>
      <c r="IA13" s="67">
        <f>IF(HZ13="Completa",10,IF(HZ13="Incompleta",5,0))</f>
        <v>10</v>
      </c>
      <c r="IB13" s="66" t="s">
        <v>449</v>
      </c>
      <c r="IC13" s="67">
        <f>IF(IB13="Completa",10,IF(IB13="Incompleta",5,0))</f>
        <v>10</v>
      </c>
      <c r="ID13" s="66" t="s">
        <v>449</v>
      </c>
      <c r="IE13" s="67">
        <f>IF(ID13="Completa",10,IF(ID13="Incompleta",5,0))</f>
        <v>10</v>
      </c>
      <c r="IF13" s="66" t="s">
        <v>449</v>
      </c>
      <c r="IG13" s="67">
        <f>IF(IF13="Completa",10,IF(IF13="Incompleta",5,0))</f>
        <v>10</v>
      </c>
      <c r="IH13" s="66" t="s">
        <v>449</v>
      </c>
      <c r="II13" s="67">
        <f>IF(IH13="Completa",10,IF(IH13="Incompleta",5,0))</f>
        <v>10</v>
      </c>
      <c r="IJ13" s="66" t="s">
        <v>449</v>
      </c>
      <c r="IK13" s="67">
        <f>IF(IJ13="Completa",10,IF(IJ13="Incompleta",5,0))</f>
        <v>10</v>
      </c>
      <c r="IL13" s="66" t="s">
        <v>449</v>
      </c>
      <c r="IM13" s="67">
        <f>IF(IL13="Completa",10,IF(IL13="Incompleta",5,0))</f>
        <v>10</v>
      </c>
      <c r="IN13" s="66" t="s">
        <v>449</v>
      </c>
      <c r="IO13" s="67">
        <f>IF(IN13="Completa",10,IF(IN13="Incompleta",5,0))</f>
        <v>10</v>
      </c>
      <c r="IP13" s="66" t="s">
        <v>449</v>
      </c>
      <c r="IQ13" s="67">
        <f>IF(IP13="Completa",10,IF(IP13="Incompleta",5,0))</f>
        <v>10</v>
      </c>
      <c r="IR13" s="66" t="s">
        <v>449</v>
      </c>
      <c r="IS13" s="67">
        <f>IF(IR13="Completa",10,IF(IR13="Incompleta",5,0))</f>
        <v>10</v>
      </c>
      <c r="IT13" s="66" t="s">
        <v>449</v>
      </c>
      <c r="IU13" s="67">
        <f>IF(IT13="Completa",10,IF(IT13="Incompleta",5,0))</f>
        <v>10</v>
      </c>
      <c r="IV13" s="66" t="s">
        <v>449</v>
      </c>
      <c r="IW13" s="67">
        <f>IF(IV13="Completa",10,IF(IV13="Incompleta",5,0))</f>
        <v>10</v>
      </c>
      <c r="IX13" s="66" t="s">
        <v>449</v>
      </c>
      <c r="IY13" s="67">
        <f>IF(IX13="Completa",10,IF(IX13="Incompleta",5,0))</f>
        <v>10</v>
      </c>
      <c r="IZ13" s="66" t="s">
        <v>449</v>
      </c>
      <c r="JA13" s="67">
        <f>IF(IZ13="Completa",10,IF(IZ13="Incompleta",5,0))</f>
        <v>10</v>
      </c>
      <c r="JB13" s="66" t="s">
        <v>449</v>
      </c>
      <c r="JC13" s="67">
        <f>IF(JB13="Completa",10,IF(JB13="Incompleta",5,0))</f>
        <v>10</v>
      </c>
      <c r="JD13" s="66" t="s">
        <v>449</v>
      </c>
      <c r="JE13" s="67">
        <f>IF(JD13="Completa",10,IF(JD13="Incompleta",5,0))</f>
        <v>10</v>
      </c>
      <c r="JF13" s="66" t="s">
        <v>449</v>
      </c>
      <c r="JG13" s="67">
        <f>IF(JF13="Completa",10,IF(JF13="Incompleta",5,0))</f>
        <v>10</v>
      </c>
      <c r="JH13" s="66" t="s">
        <v>449</v>
      </c>
      <c r="JI13" s="67">
        <f>IF(JH13="Completa",10,IF(JH13="Incompleta",5,0))</f>
        <v>10</v>
      </c>
      <c r="JJ13" s="66" t="s">
        <v>449</v>
      </c>
      <c r="JK13" s="67">
        <f>IF(JJ13="Completa",10,IF(JJ13="Incompleta",5,0))</f>
        <v>10</v>
      </c>
      <c r="JL13" s="66"/>
      <c r="JM13" s="67">
        <f>IF(JL13="Completa",10,IF(JL13="Incompleta",5,0))</f>
        <v>0</v>
      </c>
      <c r="JN13" s="66"/>
      <c r="JO13" s="67">
        <f>IF(JN13="Completa",10,IF(JN13="Incompleta",5,0))</f>
        <v>0</v>
      </c>
      <c r="JP13" s="66"/>
      <c r="JQ13" s="67">
        <f>IF(JP13="Completa",10,IF(JP13="Incompleta",5,0))</f>
        <v>0</v>
      </c>
      <c r="JR13" s="66"/>
      <c r="JS13" s="67">
        <f>IF(JR13="Completa",10,IF(JR13="Incompleta",5,0))</f>
        <v>0</v>
      </c>
      <c r="JT13" s="66"/>
      <c r="JU13" s="67">
        <f>IF(JT13="Completa",10,IF(JT13="Incompleta",5,0))</f>
        <v>0</v>
      </c>
    </row>
    <row r="14" spans="1:281" ht="18" customHeight="1">
      <c r="A14" s="69" t="s">
        <v>452</v>
      </c>
      <c r="B14" s="70" t="s">
        <v>453</v>
      </c>
      <c r="C14" s="71" t="s">
        <v>454</v>
      </c>
      <c r="D14" s="72" t="str">
        <f>IF(E14&lt;=85,"Débil",IF(AND(E14&gt;85,E14&lt;=95),"Moderado","Fuerte"))</f>
        <v>Fuerte</v>
      </c>
      <c r="E14" s="73">
        <f>SUM(E7:E13)</f>
        <v>100</v>
      </c>
      <c r="F14" s="72" t="str">
        <f>IF(G14&lt;=85,"Débil",IF(AND(G14&gt;85,G14&lt;=95),"Moderado","Fuerte"))</f>
        <v>Moderado</v>
      </c>
      <c r="G14" s="73">
        <f>SUM(G7:G13)</f>
        <v>95</v>
      </c>
      <c r="H14" s="72" t="str">
        <f>IF(I14&lt;=85,"Débil",IF(AND(I14&gt;85,I14&lt;=95),"Moderado","Fuerte"))</f>
        <v>Moderado</v>
      </c>
      <c r="I14" s="73">
        <f>SUM(I7:I13)</f>
        <v>95</v>
      </c>
      <c r="J14" s="72" t="str">
        <f>IF(K14&lt;=85,"Débil",IF(AND(K14&gt;85,K14&lt;=95),"Moderado","Fuerte"))</f>
        <v>Moderado</v>
      </c>
      <c r="K14" s="73">
        <f>SUM(K7:K13)</f>
        <v>95</v>
      </c>
      <c r="L14" s="72" t="str">
        <f>IF(M14&lt;=85,"Débil",IF(AND(M14&gt;85,M14&lt;=95),"Moderado","Fuerte"))</f>
        <v>Moderado</v>
      </c>
      <c r="M14" s="73">
        <f>SUM(M7:M13)</f>
        <v>95</v>
      </c>
      <c r="N14" s="72" t="str">
        <f>IF(O14&lt;=85,"Débil",IF(AND(O14&gt;85,O14&lt;=95),"Moderado","Fuerte"))</f>
        <v>Moderado</v>
      </c>
      <c r="O14" s="73">
        <f>SUM(O7:O13)</f>
        <v>95</v>
      </c>
      <c r="P14" s="72" t="str">
        <f>IF(Q14&lt;=85,"Débil",IF(AND(Q14&gt;85,Q14&lt;=95),"Moderado","Fuerte"))</f>
        <v>Fuerte</v>
      </c>
      <c r="Q14" s="73">
        <f>SUM(Q7:Q13)</f>
        <v>100</v>
      </c>
      <c r="R14" s="72" t="str">
        <f>IF(S14&lt;=85,"Débil",IF(AND(S14&gt;85,S14&lt;=95),"Moderado","Fuerte"))</f>
        <v>Fuerte</v>
      </c>
      <c r="S14" s="73">
        <f>SUM(S7:S13)</f>
        <v>100</v>
      </c>
      <c r="T14" s="72" t="str">
        <f>IF(U14&lt;=85,"Débil",IF(AND(U14&gt;85,U14&lt;=95),"Moderado","Fuerte"))</f>
        <v>Fuerte</v>
      </c>
      <c r="U14" s="73">
        <f>SUM(U7:U13)</f>
        <v>100</v>
      </c>
      <c r="V14" s="72" t="str">
        <f>IF(W14&lt;=85,"Débil",IF(AND(W14&gt;85,W14&lt;=95),"Moderado","Fuerte"))</f>
        <v>Fuerte</v>
      </c>
      <c r="W14" s="73">
        <f>SUM(W7:W13)</f>
        <v>100</v>
      </c>
      <c r="X14" s="72" t="str">
        <f>IF(Y14&lt;=85,"Débil",IF(AND(Y14&gt;85,Y14&lt;=95),"Moderado","Fuerte"))</f>
        <v>Fuerte</v>
      </c>
      <c r="Y14" s="73">
        <f>SUM(Y7:Y13)</f>
        <v>100</v>
      </c>
      <c r="Z14" s="72" t="str">
        <f>IF(AA14&lt;=85,"Débil",IF(AND(AA14&gt;85,AA14&lt;=95),"Moderado","Fuerte"))</f>
        <v>Fuerte</v>
      </c>
      <c r="AA14" s="73">
        <f>SUM(AA7:AA13)</f>
        <v>100</v>
      </c>
      <c r="AB14" s="72" t="str">
        <f>IF(AC14&lt;=85,"Débil",IF(AND(AC14&gt;85,AC14&lt;=95),"Moderado","Fuerte"))</f>
        <v>Fuerte</v>
      </c>
      <c r="AC14" s="73">
        <f>SUM(AC7:AC13)</f>
        <v>100</v>
      </c>
      <c r="AD14" s="72" t="str">
        <f>IF(AE14&lt;=85,"Débil",IF(AND(AE14&gt;85,AE14&lt;=95),"Moderado","Fuerte"))</f>
        <v>Moderado</v>
      </c>
      <c r="AE14" s="73">
        <f>SUM(AE7:AE13)</f>
        <v>95</v>
      </c>
      <c r="AF14" s="72" t="str">
        <f>IF(AG14&lt;=85,"Débil",IF(AND(AG14&gt;85,AG14&lt;=95),"Moderado","Fuerte"))</f>
        <v>Moderado</v>
      </c>
      <c r="AG14" s="73">
        <f>SUM(AG7:AG13)</f>
        <v>95</v>
      </c>
      <c r="AH14" s="72" t="str">
        <f>IF(AI14&lt;=85,"Débil",IF(AND(AI14&gt;85,AI14&lt;=95),"Moderado","Fuerte"))</f>
        <v>Fuerte</v>
      </c>
      <c r="AI14" s="73">
        <f>SUM(AI7:AI13)</f>
        <v>100</v>
      </c>
      <c r="AJ14" s="72" t="str">
        <f>IF(AK14&lt;=85,"Débil",IF(AND(AK14&gt;85,AK14&lt;=95),"Moderado","Fuerte"))</f>
        <v>Moderado</v>
      </c>
      <c r="AK14" s="73">
        <f>SUM(AK7:AK13)</f>
        <v>95</v>
      </c>
      <c r="AL14" s="72" t="str">
        <f>IF(AM14&lt;=85,"Débil",IF(AND(AM14&gt;85,AM14&lt;=95),"Moderado","Fuerte"))</f>
        <v>Moderado</v>
      </c>
      <c r="AM14" s="73">
        <f>SUM(AM7:AM13)</f>
        <v>90</v>
      </c>
      <c r="AN14" s="72" t="str">
        <f>IF(AO14&lt;=85,"Débil",IF(AND(AO14&gt;85,AO14&lt;=95),"Moderado","Fuerte"))</f>
        <v>Moderado</v>
      </c>
      <c r="AO14" s="73">
        <f>SUM(AO7:AO13)</f>
        <v>95</v>
      </c>
      <c r="AP14" s="72" t="str">
        <f>IF(AQ14&lt;=85,"Débil",IF(AND(AQ14&gt;85,AQ14&lt;=95),"Moderado","Fuerte"))</f>
        <v>Fuerte</v>
      </c>
      <c r="AQ14" s="73">
        <f>SUM(AQ7:AQ13)</f>
        <v>100</v>
      </c>
      <c r="AR14" s="72" t="str">
        <f>IF(AS14&lt;=85,"Débil",IF(AND(AS14&gt;85,AS14&lt;=95),"Moderado","Fuerte"))</f>
        <v>Moderado</v>
      </c>
      <c r="AS14" s="73">
        <f>SUM(AS7:AS13)</f>
        <v>95</v>
      </c>
      <c r="AT14" s="72" t="str">
        <f>IF(AU14&lt;=85,"Débil",IF(AND(AU14&gt;85,AU14&lt;=95),"Moderado","Fuerte"))</f>
        <v>Fuerte</v>
      </c>
      <c r="AU14" s="73">
        <f>SUM(AU7:AU13)</f>
        <v>100</v>
      </c>
      <c r="AV14" s="72" t="str">
        <f>IF(AW14&lt;=85,"Débil",IF(AND(AW14&gt;85,AW14&lt;=95),"Moderado","Fuerte"))</f>
        <v>Fuerte</v>
      </c>
      <c r="AW14" s="73">
        <f>SUM(AW7:AW13)</f>
        <v>100</v>
      </c>
      <c r="AX14" s="72" t="str">
        <f>IF(AY14&lt;=85,"Débil",IF(AND(AY14&gt;85,AY14&lt;=95),"Moderado","Fuerte"))</f>
        <v>Fuerte</v>
      </c>
      <c r="AY14" s="73">
        <f>SUM(AY7:AY13)</f>
        <v>100</v>
      </c>
      <c r="AZ14" s="72" t="str">
        <f>IF(BA14&lt;=85,"Débil",IF(AND(BA14&gt;85,BA14&lt;=95),"Moderado","Fuerte"))</f>
        <v>Fuerte</v>
      </c>
      <c r="BA14" s="73">
        <f>SUM(BA7:BA13)</f>
        <v>100</v>
      </c>
      <c r="BB14" s="72" t="str">
        <f>IF(BC14&lt;=85,"Débil",IF(AND(BC14&gt;85,BC14&lt;=95),"Moderado","Fuerte"))</f>
        <v>Moderado</v>
      </c>
      <c r="BC14" s="73">
        <f>SUM(BC7:BC13)</f>
        <v>95</v>
      </c>
      <c r="BD14" s="72" t="str">
        <f>IF(BE14&lt;=85,"Débil",IF(AND(BE14&gt;85,BE14&lt;=95),"Moderado","Fuerte"))</f>
        <v>Fuerte</v>
      </c>
      <c r="BE14" s="73">
        <f>SUM(BE7:BE13)</f>
        <v>100</v>
      </c>
      <c r="BF14" s="72" t="str">
        <f>IF(BG14&lt;=85,"Débil",IF(AND(BG14&gt;85,BG14&lt;=95),"Moderado","Fuerte"))</f>
        <v>Débil</v>
      </c>
      <c r="BG14" s="73">
        <f>SUM(BG7:BG13)</f>
        <v>85</v>
      </c>
      <c r="BH14" s="72" t="str">
        <f>IF(BI14&lt;=85,"Débil",IF(AND(BI14&gt;85,BI14&lt;=95),"Moderado","Fuerte"))</f>
        <v>Fuerte</v>
      </c>
      <c r="BI14" s="73">
        <f>SUM(BI7:BI13)</f>
        <v>100</v>
      </c>
      <c r="BJ14" s="72" t="str">
        <f>IF(BK14&lt;=85,"Débil",IF(AND(BK14&gt;85,BK14&lt;=95),"Moderado","Fuerte"))</f>
        <v>Fuerte</v>
      </c>
      <c r="BK14" s="73">
        <f>SUM(BK7:BK13)</f>
        <v>100</v>
      </c>
      <c r="BL14" s="72" t="str">
        <f>IF(BM14&lt;=85,"Débil",IF(AND(BM14&gt;85,BM14&lt;=95),"Moderado","Fuerte"))</f>
        <v>Fuerte</v>
      </c>
      <c r="BM14" s="73">
        <f>SUM(BM7:BM13)</f>
        <v>100</v>
      </c>
      <c r="BN14" s="72" t="str">
        <f>IF(BO14&lt;=85,"Débil",IF(AND(BO14&gt;85,BO14&lt;=95),"Moderado","Fuerte"))</f>
        <v>Fuerte</v>
      </c>
      <c r="BO14" s="73">
        <f>SUM(BO7:BO13)</f>
        <v>100</v>
      </c>
      <c r="BP14" s="72" t="str">
        <f>IF(BQ14&lt;=85,"Débil",IF(AND(BQ14&gt;85,BQ14&lt;=95),"Moderado","Fuerte"))</f>
        <v>Fuerte</v>
      </c>
      <c r="BQ14" s="73">
        <f>SUM(BQ7:BQ13)</f>
        <v>100</v>
      </c>
      <c r="BR14" s="72" t="str">
        <f>IF(BS14&lt;=85,"Débil",IF(AND(BS14&gt;85,BS14&lt;=95),"Moderado","Fuerte"))</f>
        <v>Fuerte</v>
      </c>
      <c r="BS14" s="73">
        <f>SUM(BS7:BS13)</f>
        <v>100</v>
      </c>
      <c r="BT14" s="72" t="str">
        <f>IF(BU14&lt;=85,"Débil",IF(AND(BU14&gt;85,BU14&lt;=95),"Moderado","Fuerte"))</f>
        <v>Fuerte</v>
      </c>
      <c r="BU14" s="73">
        <f>SUM(BU7:BU13)</f>
        <v>100</v>
      </c>
      <c r="BV14" s="72" t="str">
        <f>IF(BW14&lt;=85,"Débil",IF(AND(BW14&gt;85,BW14&lt;=95),"Moderado","Fuerte"))</f>
        <v>Débil</v>
      </c>
      <c r="BW14" s="73">
        <f>SUM(BW7:BW13)</f>
        <v>85</v>
      </c>
      <c r="BX14" s="72" t="str">
        <f>IF(BY14&lt;=85,"Débil",IF(AND(BY14&gt;85,BY14&lt;=95),"Moderado","Fuerte"))</f>
        <v>Fuerte</v>
      </c>
      <c r="BY14" s="73">
        <f>SUM(BY7:BY13)</f>
        <v>100</v>
      </c>
      <c r="BZ14" s="72" t="str">
        <f>IF(CA14&lt;=85,"Débil",IF(AND(CA14&gt;85,CA14&lt;=95),"Moderado","Fuerte"))</f>
        <v>Débil</v>
      </c>
      <c r="CA14" s="73">
        <f>SUM(CA7:CA13)</f>
        <v>80</v>
      </c>
      <c r="CB14" s="72" t="str">
        <f>IF(CC14&lt;=85,"Débil",IF(AND(CC14&gt;85,CC14&lt;=95),"Moderado","Fuerte"))</f>
        <v>Fuerte</v>
      </c>
      <c r="CC14" s="73">
        <f>SUM(CC7:CC13)</f>
        <v>100</v>
      </c>
      <c r="CD14" s="72" t="str">
        <f>IF(CE14&lt;=85,"Débil",IF(AND(CE14&gt;85,CE14&lt;=95),"Moderado","Fuerte"))</f>
        <v>Fuerte</v>
      </c>
      <c r="CE14" s="73">
        <f>SUM(CE7:CE13)</f>
        <v>100</v>
      </c>
      <c r="CF14" s="72" t="str">
        <f>IF(CG14&lt;=85,"Débil",IF(AND(CG14&gt;85,CG14&lt;=95),"Moderado","Fuerte"))</f>
        <v>Moderado</v>
      </c>
      <c r="CG14" s="73">
        <f>SUM(CG7:CG13)</f>
        <v>95</v>
      </c>
      <c r="CH14" s="72" t="str">
        <f>IF(CI14&lt;=85,"Débil",IF(AND(CI14&gt;85,CI14&lt;=95),"Moderado","Fuerte"))</f>
        <v>Fuerte</v>
      </c>
      <c r="CI14" s="73">
        <f>SUM(CI7:CI13)</f>
        <v>100</v>
      </c>
      <c r="CJ14" s="72" t="str">
        <f>IF(CK14&lt;=85,"Débil",IF(AND(CK14&gt;85,CK14&lt;=95),"Moderado","Fuerte"))</f>
        <v>Fuerte</v>
      </c>
      <c r="CK14" s="73">
        <f>SUM(CK7:CK13)</f>
        <v>100</v>
      </c>
      <c r="CL14" s="72" t="str">
        <f>IF(CM14&lt;=85,"Débil",IF(AND(CM14&gt;85,CM14&lt;=95),"Moderado","Fuerte"))</f>
        <v>Fuerte</v>
      </c>
      <c r="CM14" s="73">
        <f>SUM(CM7:CM13)</f>
        <v>100</v>
      </c>
      <c r="CN14" s="72" t="str">
        <f>IF(CO14&lt;=85,"Débil",IF(AND(CO14&gt;85,CO14&lt;=95),"Moderado","Fuerte"))</f>
        <v>Débil</v>
      </c>
      <c r="CO14" s="73">
        <f>SUM(CO7:CO13)</f>
        <v>85</v>
      </c>
      <c r="CP14" s="72" t="str">
        <f>IF(CQ14&lt;=85,"Débil",IF(AND(CQ14&gt;85,CQ14&lt;=95),"Moderado","Fuerte"))</f>
        <v>Débil</v>
      </c>
      <c r="CQ14" s="73">
        <f>SUM(CQ7:CQ13)</f>
        <v>70</v>
      </c>
      <c r="CR14" s="72" t="str">
        <f>IF(CS14&lt;=85,"Débil",IF(AND(CS14&gt;85,CS14&lt;=95),"Moderado","Fuerte"))</f>
        <v>Débil</v>
      </c>
      <c r="CS14" s="73">
        <f>SUM(CS7:CS13)</f>
        <v>85</v>
      </c>
      <c r="CT14" s="72" t="str">
        <f>IF(CU14&lt;=85,"Débil",IF(AND(CU14&gt;85,CU14&lt;=95),"Moderado","Fuerte"))</f>
        <v>Fuerte</v>
      </c>
      <c r="CU14" s="73">
        <f>SUM(CU7:CU13)</f>
        <v>100</v>
      </c>
      <c r="CV14" s="72" t="str">
        <f>IF(CW14&lt;=85,"Débil",IF(AND(CW14&gt;85,CW14&lt;=95),"Moderado","Fuerte"))</f>
        <v>Fuerte</v>
      </c>
      <c r="CW14" s="73">
        <f>SUM(CW7:CW13)</f>
        <v>100</v>
      </c>
      <c r="CX14" s="72" t="str">
        <f>IF(CY14&lt;=85,"Débil",IF(AND(CY14&gt;85,CY14&lt;=95),"Moderado","Fuerte"))</f>
        <v>Fuerte</v>
      </c>
      <c r="CY14" s="73">
        <f>SUM(CY7:CY13)</f>
        <v>100</v>
      </c>
      <c r="CZ14" s="72" t="str">
        <f>IF(DA14&lt;=85,"Débil",IF(AND(DA14&gt;85,DA14&lt;=95),"Moderado","Fuerte"))</f>
        <v>Fuerte</v>
      </c>
      <c r="DA14" s="73">
        <f>SUM(DA7:DA13)</f>
        <v>100</v>
      </c>
      <c r="DB14" s="72" t="str">
        <f>IF(DC14&lt;=85,"Débil",IF(AND(DC14&gt;85,DC14&lt;=95),"Moderado","Fuerte"))</f>
        <v>Fuerte</v>
      </c>
      <c r="DC14" s="73">
        <f>SUM(DC7:DC13)</f>
        <v>100</v>
      </c>
      <c r="DD14" s="72" t="str">
        <f>IF(DE14&lt;=85,"Débil",IF(AND(DE14&gt;85,DE14&lt;=95),"Moderado","Fuerte"))</f>
        <v>Fuerte</v>
      </c>
      <c r="DE14" s="73">
        <f>SUM(DE7:DE13)</f>
        <v>100</v>
      </c>
      <c r="DF14" s="72" t="str">
        <f>IF(DG14&lt;=85,"Débil",IF(AND(DG14&gt;85,DG14&lt;=95),"Moderado","Fuerte"))</f>
        <v>Fuerte</v>
      </c>
      <c r="DG14" s="73">
        <f>SUM(DG7:DG13)</f>
        <v>100</v>
      </c>
      <c r="DH14" s="72" t="str">
        <f>IF(DI14&lt;=85,"Débil",IF(AND(DI14&gt;85,DI14&lt;=95),"Moderado","Fuerte"))</f>
        <v>Fuerte</v>
      </c>
      <c r="DI14" s="73">
        <f>SUM(DI7:DI13)</f>
        <v>100</v>
      </c>
      <c r="DJ14" s="72" t="str">
        <f>IF(DK14&lt;=85,"Débil",IF(AND(DK14&gt;85,DK14&lt;=95),"Moderado","Fuerte"))</f>
        <v>Fuerte</v>
      </c>
      <c r="DK14" s="73">
        <f>SUM(DK7:DK13)</f>
        <v>100</v>
      </c>
      <c r="DL14" s="72" t="str">
        <f>IF(DM14&lt;=85,"Débil",IF(AND(DM14&gt;85,DM14&lt;=95),"Moderado","Fuerte"))</f>
        <v>Fuerte</v>
      </c>
      <c r="DM14" s="73">
        <f>SUM(DM7:DM13)</f>
        <v>100</v>
      </c>
      <c r="DN14" s="72" t="str">
        <f>IF(DO14&lt;=85,"Débil",IF(AND(DO14&gt;85,DO14&lt;=95),"Moderado","Fuerte"))</f>
        <v>Moderado</v>
      </c>
      <c r="DO14" s="73">
        <f>SUM(DO7:DO13)</f>
        <v>95</v>
      </c>
      <c r="DP14" s="72" t="str">
        <f>IF(DQ14&lt;=85,"Débil",IF(AND(DQ14&gt;85,DQ14&lt;=95),"Moderado","Fuerte"))</f>
        <v>Fuerte</v>
      </c>
      <c r="DQ14" s="73">
        <f>SUM(DQ7:DQ13)</f>
        <v>100</v>
      </c>
      <c r="DR14" s="72" t="str">
        <f>IF(DS14&lt;=85,"Débil",IF(AND(DS14&gt;85,DS14&lt;=95),"Moderado","Fuerte"))</f>
        <v>Fuerte</v>
      </c>
      <c r="DS14" s="73">
        <f>SUM(DS7:DS13)</f>
        <v>100</v>
      </c>
      <c r="DT14" s="72" t="str">
        <f>IF(DU14&lt;=85,"Débil",IF(AND(DU14&gt;85,DU14&lt;=95),"Moderado","Fuerte"))</f>
        <v>Fuerte</v>
      </c>
      <c r="DU14" s="73">
        <f>SUM(DU7:DU13)</f>
        <v>100</v>
      </c>
      <c r="DV14" s="72" t="str">
        <f>IF(DW14&lt;=85,"Débil",IF(AND(DW14&gt;85,DW14&lt;=95),"Moderado","Fuerte"))</f>
        <v>Fuerte</v>
      </c>
      <c r="DW14" s="73">
        <f>SUM(DW7:DW13)</f>
        <v>100</v>
      </c>
      <c r="DX14" s="72" t="str">
        <f>IF(DY14&lt;=85,"Débil",IF(AND(DY14&gt;85,DY14&lt;=95),"Moderado","Fuerte"))</f>
        <v>Fuerte</v>
      </c>
      <c r="DY14" s="73">
        <f>SUM(DY7:DY13)</f>
        <v>100</v>
      </c>
      <c r="DZ14" s="72" t="str">
        <f>IF(EA14&lt;=85,"Débil",IF(AND(EA14&gt;85,EA14&lt;=95),"Moderado","Fuerte"))</f>
        <v>Fuerte</v>
      </c>
      <c r="EA14" s="73">
        <f>SUM(EA7:EA13)</f>
        <v>100</v>
      </c>
      <c r="EB14" s="72" t="str">
        <f>IF(EC14&lt;=85,"Débil",IF(AND(EC14&gt;85,EC14&lt;=95),"Moderado","Fuerte"))</f>
        <v>Fuerte</v>
      </c>
      <c r="EC14" s="73">
        <f>SUM(EC7:EC13)</f>
        <v>100</v>
      </c>
      <c r="ED14" s="72" t="str">
        <f>IF(EE14&lt;=85,"Débil",IF(AND(EE14&gt;85,EE14&lt;=95),"Moderado","Fuerte"))</f>
        <v>Fuerte</v>
      </c>
      <c r="EE14" s="73">
        <f>SUM(EE7:EE13)</f>
        <v>100</v>
      </c>
      <c r="EF14" s="72" t="str">
        <f>IF(EG14&lt;=85,"Débil",IF(AND(EG14&gt;85,EG14&lt;=95),"Moderado","Fuerte"))</f>
        <v>Fuerte</v>
      </c>
      <c r="EG14" s="73">
        <f>SUM(EG7:EG13)</f>
        <v>100</v>
      </c>
      <c r="EH14" s="72" t="str">
        <f>IF(EI14&lt;=85,"Débil",IF(AND(EI14&gt;85,EI14&lt;=95),"Moderado","Fuerte"))</f>
        <v>Fuerte</v>
      </c>
      <c r="EI14" s="73">
        <f>SUM(EI7:EI13)</f>
        <v>100</v>
      </c>
      <c r="EJ14" s="72" t="str">
        <f>IF(EK14&lt;=85,"Débil",IF(AND(EK14&gt;85,EK14&lt;=95),"Moderado","Fuerte"))</f>
        <v>Débil</v>
      </c>
      <c r="EK14" s="73">
        <f>SUM(EK7:EK13)</f>
        <v>80</v>
      </c>
      <c r="EL14" s="72" t="str">
        <f>IF(EM14&lt;=85,"Débil",IF(AND(EM14&gt;85,EM14&lt;=95),"Moderado","Fuerte"))</f>
        <v>Moderado</v>
      </c>
      <c r="EM14" s="73">
        <f>SUM(EM7:EM13)</f>
        <v>95</v>
      </c>
      <c r="EN14" s="72" t="str">
        <f>IF(EO14&lt;=85,"Débil",IF(AND(EO14&gt;85,EO14&lt;=95),"Moderado","Fuerte"))</f>
        <v>Fuerte</v>
      </c>
      <c r="EO14" s="73">
        <f>SUM(EO7:EO13)</f>
        <v>100</v>
      </c>
      <c r="EP14" s="72" t="str">
        <f>IF(EQ14&lt;=85,"Débil",IF(AND(EQ14&gt;85,EQ14&lt;=95),"Moderado","Fuerte"))</f>
        <v>Fuerte</v>
      </c>
      <c r="EQ14" s="73">
        <f>SUM(EQ7:EQ13)</f>
        <v>100</v>
      </c>
      <c r="ER14" s="72" t="str">
        <f>IF(ES14&lt;=85,"Débil",IF(AND(ES14&gt;85,ES14&lt;=95),"Moderado","Fuerte"))</f>
        <v>Fuerte</v>
      </c>
      <c r="ES14" s="73">
        <f>SUM(ES7:ES13)</f>
        <v>100</v>
      </c>
      <c r="ET14" s="72" t="str">
        <f>IF(EU14&lt;=85,"Débil",IF(AND(EU14&gt;85,EU14&lt;=95),"Moderado","Fuerte"))</f>
        <v>Fuerte</v>
      </c>
      <c r="EU14" s="73">
        <f>SUM(EU7:EU13)</f>
        <v>100</v>
      </c>
      <c r="EV14" s="72" t="str">
        <f>IF(EW14&lt;=85,"Débil",IF(AND(EW14&gt;85,EW14&lt;=95),"Moderado","Fuerte"))</f>
        <v>Fuerte</v>
      </c>
      <c r="EW14" s="73">
        <f>SUM(EW7:EW13)</f>
        <v>100</v>
      </c>
      <c r="EX14" s="72" t="str">
        <f>IF(EY14&lt;=85,"Débil",IF(AND(EY14&gt;85,EY14&lt;=95),"Moderado","Fuerte"))</f>
        <v>Fuerte</v>
      </c>
      <c r="EY14" s="73">
        <f>SUM(EY7:EY13)</f>
        <v>100</v>
      </c>
      <c r="EZ14" s="72" t="str">
        <f>IF(FA14&lt;=85,"Débil",IF(AND(FA14&gt;85,FA14&lt;=95),"Moderado","Fuerte"))</f>
        <v>Fuerte</v>
      </c>
      <c r="FA14" s="73">
        <f>SUM(FA7:FA13)</f>
        <v>100</v>
      </c>
      <c r="FB14" s="72" t="str">
        <f>IF(FC14&lt;=85,"Débil",IF(AND(FC14&gt;85,FC14&lt;=95),"Moderado","Fuerte"))</f>
        <v>Fuerte</v>
      </c>
      <c r="FC14" s="73">
        <f>SUM(FC7:FC13)</f>
        <v>100</v>
      </c>
      <c r="FD14" s="72" t="str">
        <f>IF(FE14&lt;=85,"Débil",IF(AND(FE14&gt;85,FE14&lt;=95),"Moderado","Fuerte"))</f>
        <v>Fuerte</v>
      </c>
      <c r="FE14" s="73">
        <f>SUM(FE7:FE13)</f>
        <v>100</v>
      </c>
      <c r="FF14" s="72" t="str">
        <f>IF(FG14&lt;=85,"Débil",IF(AND(FG14&gt;85,FG14&lt;=95),"Moderado","Fuerte"))</f>
        <v>Fuerte</v>
      </c>
      <c r="FG14" s="73">
        <f>SUM(FG7:FG13)</f>
        <v>100</v>
      </c>
      <c r="FH14" s="72" t="str">
        <f>IF(FI14&lt;=85,"Débil",IF(AND(FI14&gt;85,FI14&lt;=95),"Moderado","Fuerte"))</f>
        <v>Fuerte</v>
      </c>
      <c r="FI14" s="73">
        <f>SUM(FI7:FI13)</f>
        <v>100</v>
      </c>
      <c r="FJ14" s="72" t="str">
        <f>IF(FK14&lt;=85,"Débil",IF(AND(FK14&gt;85,FK14&lt;=95),"Moderado","Fuerte"))</f>
        <v>Fuerte</v>
      </c>
      <c r="FK14" s="73">
        <f>SUM(FK7:FK13)</f>
        <v>100</v>
      </c>
      <c r="FL14" s="72" t="str">
        <f>IF(FM14&lt;=85,"Débil",IF(AND(FM14&gt;85,FM14&lt;=95),"Moderado","Fuerte"))</f>
        <v>Fuerte</v>
      </c>
      <c r="FM14" s="73">
        <f>SUM(FM7:FM13)</f>
        <v>100</v>
      </c>
      <c r="FN14" s="72" t="str">
        <f>IF(FO14&lt;=85,"Débil",IF(AND(FO14&gt;85,FO14&lt;=95),"Moderado","Fuerte"))</f>
        <v>Fuerte</v>
      </c>
      <c r="FO14" s="73">
        <f>SUM(FO7:FO13)</f>
        <v>100</v>
      </c>
      <c r="FP14" s="72" t="str">
        <f>IF(FQ14&lt;=85,"Débil",IF(AND(FQ14&gt;85,FQ14&lt;=95),"Moderado","Fuerte"))</f>
        <v>Fuerte</v>
      </c>
      <c r="FQ14" s="73">
        <f>SUM(FQ7:FQ13)</f>
        <v>100</v>
      </c>
      <c r="FR14" s="72" t="str">
        <f>IF(FS14&lt;=85,"Débil",IF(AND(FS14&gt;85,FS14&lt;=95),"Moderado","Fuerte"))</f>
        <v>Fuerte</v>
      </c>
      <c r="FS14" s="73">
        <f>SUM(FS7:FS13)</f>
        <v>100</v>
      </c>
      <c r="FT14" s="72" t="str">
        <f>IF(FU14&lt;=85,"Débil",IF(AND(FU14&gt;85,FU14&lt;=95),"Moderado","Fuerte"))</f>
        <v>Fuerte</v>
      </c>
      <c r="FU14" s="73">
        <f>SUM(FU7:FU13)</f>
        <v>100</v>
      </c>
      <c r="FV14" s="72" t="str">
        <f>IF(FW14&lt;=85,"Débil",IF(AND(FW14&gt;85,FW14&lt;=95),"Moderado","Fuerte"))</f>
        <v>Fuerte</v>
      </c>
      <c r="FW14" s="73">
        <f>SUM(FW7:FW13)</f>
        <v>100</v>
      </c>
      <c r="FX14" s="72" t="str">
        <f>IF(FY14&lt;=85,"Débil",IF(AND(FY14&gt;85,FY14&lt;=95),"Moderado","Fuerte"))</f>
        <v>Fuerte</v>
      </c>
      <c r="FY14" s="73">
        <f>SUM(FY7:FY13)</f>
        <v>100</v>
      </c>
      <c r="FZ14" s="72" t="str">
        <f>IF(GA14&lt;=85,"Débil",IF(AND(GA14&gt;85,GA14&lt;=95),"Moderado","Fuerte"))</f>
        <v>Moderado</v>
      </c>
      <c r="GA14" s="73">
        <f>SUM(GA7:GA13)</f>
        <v>95</v>
      </c>
      <c r="GB14" s="72" t="str">
        <f>IF(GC14&lt;=85,"Débil",IF(AND(GC14&gt;85,GC14&lt;=95),"Moderado","Fuerte"))</f>
        <v>Fuerte</v>
      </c>
      <c r="GC14" s="73">
        <f>SUM(GC7:GC13)</f>
        <v>100</v>
      </c>
      <c r="GD14" s="72" t="str">
        <f>IF(GE14&lt;=85,"Débil",IF(AND(GE14&gt;85,GE14&lt;=95),"Moderado","Fuerte"))</f>
        <v>Fuerte</v>
      </c>
      <c r="GE14" s="73">
        <f>SUM(GE7:GE13)</f>
        <v>100</v>
      </c>
      <c r="GF14" s="72" t="str">
        <f>IF(GG14&lt;=85,"Débil",IF(AND(GG14&gt;85,GG14&lt;=95),"Moderado","Fuerte"))</f>
        <v>Fuerte</v>
      </c>
      <c r="GG14" s="73">
        <f>SUM(GG7:GG13)</f>
        <v>100</v>
      </c>
      <c r="GH14" s="72" t="str">
        <f>IF(GI14&lt;=85,"Débil",IF(AND(GI14&gt;85,GI14&lt;=95),"Moderado","Fuerte"))</f>
        <v>Fuerte</v>
      </c>
      <c r="GI14" s="73">
        <f>SUM(GI7:GI13)</f>
        <v>100</v>
      </c>
      <c r="GJ14" s="72" t="str">
        <f>IF(GK14&lt;=85,"Débil",IF(AND(GK14&gt;85,GK14&lt;=95),"Moderado","Fuerte"))</f>
        <v>Fuerte</v>
      </c>
      <c r="GK14" s="73">
        <f>SUM(GK7:GK13)</f>
        <v>100</v>
      </c>
      <c r="GL14" s="72" t="str">
        <f>IF(GM14&lt;=85,"Débil",IF(AND(GM14&gt;85,GM14&lt;=95),"Moderado","Fuerte"))</f>
        <v>Fuerte</v>
      </c>
      <c r="GM14" s="73">
        <f>SUM(GM7:GM13)</f>
        <v>100</v>
      </c>
      <c r="GN14" s="72" t="str">
        <f>IF(GO14&lt;=85,"Débil",IF(AND(GO14&gt;85,GO14&lt;=95),"Moderado","Fuerte"))</f>
        <v>Fuerte</v>
      </c>
      <c r="GO14" s="73">
        <f>SUM(GO7:GO13)</f>
        <v>100</v>
      </c>
      <c r="GP14" s="72" t="str">
        <f>IF(GQ14&lt;=85,"Débil",IF(AND(GQ14&gt;85,GQ14&lt;=95),"Moderado","Fuerte"))</f>
        <v>Fuerte</v>
      </c>
      <c r="GQ14" s="73">
        <f>SUM(GQ7:GQ13)</f>
        <v>100</v>
      </c>
      <c r="GR14" s="72" t="str">
        <f>IF(GS14&lt;=85,"Débil",IF(AND(GS14&gt;85,GS14&lt;=95),"Moderado","Fuerte"))</f>
        <v>Fuerte</v>
      </c>
      <c r="GS14" s="73">
        <f>SUM(GS7:GS13)</f>
        <v>100</v>
      </c>
      <c r="GT14" s="72" t="str">
        <f>IF(GU14&lt;=85,"Débil",IF(AND(GU14&gt;85,GU14&lt;=95),"Moderado","Fuerte"))</f>
        <v>Fuerte</v>
      </c>
      <c r="GU14" s="73">
        <f>SUM(GU7:GU13)</f>
        <v>100</v>
      </c>
      <c r="GV14" s="72" t="str">
        <f>IF(GW14&lt;=85,"Débil",IF(AND(GW14&gt;85,GW14&lt;=95),"Moderado","Fuerte"))</f>
        <v>Fuerte</v>
      </c>
      <c r="GW14" s="73">
        <f>SUM(GW7:GW13)</f>
        <v>100</v>
      </c>
      <c r="GX14" s="72" t="str">
        <f>IF(GY14&lt;=85,"Débil",IF(AND(GY14&gt;85,GY14&lt;=95),"Moderado","Fuerte"))</f>
        <v>Fuerte</v>
      </c>
      <c r="GY14" s="73">
        <f>SUM(GY7:GY13)</f>
        <v>100</v>
      </c>
      <c r="GZ14" s="72" t="str">
        <f>IF(HA14&lt;=85,"Débil",IF(AND(HA14&gt;85,HA14&lt;=95),"Moderado","Fuerte"))</f>
        <v>Fuerte</v>
      </c>
      <c r="HA14" s="73">
        <f>SUM(HA7:HA13)</f>
        <v>100</v>
      </c>
      <c r="HB14" s="72" t="str">
        <f>IF(HC14&lt;=85,"Débil",IF(AND(HC14&gt;85,HC14&lt;=95),"Moderado","Fuerte"))</f>
        <v>Moderado</v>
      </c>
      <c r="HC14" s="73">
        <f>SUM(HC7:HC13)</f>
        <v>95</v>
      </c>
      <c r="HD14" s="72" t="str">
        <f>IF(HE14&lt;=85,"Débil",IF(AND(HE14&gt;85,HE14&lt;=95),"Moderado","Fuerte"))</f>
        <v>Fuerte</v>
      </c>
      <c r="HE14" s="73">
        <f>SUM(HE7:HE13)</f>
        <v>100</v>
      </c>
      <c r="HF14" s="72" t="str">
        <f>IF(HG14&lt;=85,"Débil",IF(AND(HG14&gt;85,HG14&lt;=95),"Moderado","Fuerte"))</f>
        <v>Fuerte</v>
      </c>
      <c r="HG14" s="73">
        <f>SUM(HG7:HG13)</f>
        <v>100</v>
      </c>
      <c r="HH14" s="72" t="str">
        <f>IF(HI14&lt;=85,"Débil",IF(AND(HI14&gt;85,HI14&lt;=95),"Moderado","Fuerte"))</f>
        <v>Fuerte</v>
      </c>
      <c r="HI14" s="73">
        <f>SUM(HI7:HI13)</f>
        <v>100</v>
      </c>
      <c r="HJ14" s="72" t="str">
        <f>IF(HK14&lt;=85,"Débil",IF(AND(HK14&gt;85,HK14&lt;=95),"Moderado","Fuerte"))</f>
        <v>Fuerte</v>
      </c>
      <c r="HK14" s="73">
        <f>SUM(HK7:HK13)</f>
        <v>100</v>
      </c>
      <c r="HL14" s="72" t="str">
        <f>IF(HM14&lt;=85,"Débil",IF(AND(HM14&gt;85,HM14&lt;=95),"Moderado","Fuerte"))</f>
        <v>Fuerte</v>
      </c>
      <c r="HM14" s="73">
        <f>SUM(HM7:HM13)</f>
        <v>100</v>
      </c>
      <c r="HN14" s="72" t="str">
        <f>IF(HO14&lt;=85,"Débil",IF(AND(HO14&gt;85,HO14&lt;=95),"Moderado","Fuerte"))</f>
        <v>Fuerte</v>
      </c>
      <c r="HO14" s="73">
        <f>SUM(HO7:HO13)</f>
        <v>100</v>
      </c>
      <c r="HP14" s="72" t="str">
        <f>IF(HQ14&lt;=85,"Débil",IF(AND(HQ14&gt;85,HQ14&lt;=95),"Moderado","Fuerte"))</f>
        <v>Moderado</v>
      </c>
      <c r="HQ14" s="73">
        <f>SUM(HQ7:HQ13)</f>
        <v>95</v>
      </c>
      <c r="HR14" s="72" t="str">
        <f>IF(HS14&lt;=85,"Débil",IF(AND(HS14&gt;85,HS14&lt;=95),"Moderado","Fuerte"))</f>
        <v>Fuerte</v>
      </c>
      <c r="HS14" s="73">
        <f>SUM(HS7:HS13)</f>
        <v>100</v>
      </c>
      <c r="HT14" s="72" t="str">
        <f>IF(HU14&lt;=85,"Débil",IF(AND(HU14&gt;85,HU14&lt;=95),"Moderado","Fuerte"))</f>
        <v>Fuerte</v>
      </c>
      <c r="HU14" s="73">
        <f>SUM(HU7:HU13)</f>
        <v>100</v>
      </c>
      <c r="HV14" s="72" t="str">
        <f>IF(HW14&lt;=85,"Débil",IF(AND(HW14&gt;85,HW14&lt;=95),"Moderado","Fuerte"))</f>
        <v>Fuerte</v>
      </c>
      <c r="HW14" s="73">
        <f>SUM(HW7:HW13)</f>
        <v>100</v>
      </c>
      <c r="HX14" s="72" t="str">
        <f>IF(HY14&lt;=85,"Débil",IF(AND(HY14&gt;85,HY14&lt;=95),"Moderado","Fuerte"))</f>
        <v>Fuerte</v>
      </c>
      <c r="HY14" s="73">
        <f>SUM(HY7:HY13)</f>
        <v>100</v>
      </c>
      <c r="HZ14" s="72" t="str">
        <f>IF(IA14&lt;=85,"Débil",IF(AND(IA14&gt;85,IA14&lt;=95),"Moderado","Fuerte"))</f>
        <v>Fuerte</v>
      </c>
      <c r="IA14" s="73">
        <f>SUM(IA7:IA13)</f>
        <v>100</v>
      </c>
      <c r="IB14" s="72" t="str">
        <f>IF(IC14&lt;=85,"Débil",IF(AND(IC14&gt;85,IC14&lt;=95),"Moderado","Fuerte"))</f>
        <v>Fuerte</v>
      </c>
      <c r="IC14" s="73">
        <f>SUM(IC7:IC13)</f>
        <v>100</v>
      </c>
      <c r="ID14" s="72" t="str">
        <f>IF(IE14&lt;=85,"Débil",IF(AND(IE14&gt;85,IE14&lt;=95),"Moderado","Fuerte"))</f>
        <v>Fuerte</v>
      </c>
      <c r="IE14" s="73">
        <f>SUM(IE7:IE13)</f>
        <v>100</v>
      </c>
      <c r="IF14" s="72" t="str">
        <f>IF(IG14&lt;=85,"Débil",IF(AND(IG14&gt;85,IG14&lt;=95),"Moderado","Fuerte"))</f>
        <v>Fuerte</v>
      </c>
      <c r="IG14" s="73">
        <f>SUM(IG7:IG13)</f>
        <v>100</v>
      </c>
      <c r="IH14" s="72" t="str">
        <f>IF(II14&lt;=85,"Débil",IF(AND(II14&gt;85,II14&lt;=95),"Moderado","Fuerte"))</f>
        <v>Fuerte</v>
      </c>
      <c r="II14" s="73">
        <f>SUM(II7:II13)</f>
        <v>100</v>
      </c>
      <c r="IJ14" s="72" t="str">
        <f>IF(IK14&lt;=85,"Débil",IF(AND(IK14&gt;85,IK14&lt;=95),"Moderado","Fuerte"))</f>
        <v>Fuerte</v>
      </c>
      <c r="IK14" s="73">
        <f>SUM(IK7:IK13)</f>
        <v>100</v>
      </c>
      <c r="IL14" s="72" t="str">
        <f>IF(IM14&lt;=85,"Débil",IF(AND(IM14&gt;85,IM14&lt;=95),"Moderado","Fuerte"))</f>
        <v>Moderado</v>
      </c>
      <c r="IM14" s="73">
        <f>SUM(IM7:IM13)</f>
        <v>95</v>
      </c>
      <c r="IN14" s="72" t="str">
        <f>IF(IO14&lt;=85,"Débil",IF(AND(IO14&gt;85,IO14&lt;=95),"Moderado","Fuerte"))</f>
        <v>Fuerte</v>
      </c>
      <c r="IO14" s="73">
        <f>SUM(IO7:IO13)</f>
        <v>100</v>
      </c>
      <c r="IP14" s="72" t="str">
        <f>IF(IQ14&lt;=85,"Débil",IF(AND(IQ14&gt;85,IQ14&lt;=95),"Moderado","Fuerte"))</f>
        <v>Fuerte</v>
      </c>
      <c r="IQ14" s="73">
        <f>SUM(IQ7:IQ13)</f>
        <v>100</v>
      </c>
      <c r="IR14" s="72" t="str">
        <f>IF(IS14&lt;=85,"Débil",IF(AND(IS14&gt;85,IS14&lt;=95),"Moderado","Fuerte"))</f>
        <v>Fuerte</v>
      </c>
      <c r="IS14" s="73">
        <f>SUM(IS7:IS13)</f>
        <v>100</v>
      </c>
      <c r="IT14" s="72" t="str">
        <f>IF(IU14&lt;=85,"Débil",IF(AND(IU14&gt;85,IU14&lt;=95),"Moderado","Fuerte"))</f>
        <v>Moderado</v>
      </c>
      <c r="IU14" s="73">
        <f>SUM(IU7:IU13)</f>
        <v>95</v>
      </c>
      <c r="IV14" s="72" t="str">
        <f>IF(IW14&lt;=85,"Débil",IF(AND(IW14&gt;85,IW14&lt;=95),"Moderado","Fuerte"))</f>
        <v>Fuerte</v>
      </c>
      <c r="IW14" s="73">
        <f>SUM(IW7:IW13)</f>
        <v>100</v>
      </c>
      <c r="IX14" s="72" t="str">
        <f>IF(IY14&lt;=85,"Débil",IF(AND(IY14&gt;85,IY14&lt;=95),"Moderado","Fuerte"))</f>
        <v>Fuerte</v>
      </c>
      <c r="IY14" s="73">
        <f>SUM(IY7:IY13)</f>
        <v>100</v>
      </c>
      <c r="IZ14" s="72" t="str">
        <f>IF(JA14&lt;=85,"Débil",IF(AND(JA14&gt;85,JA14&lt;=95),"Moderado","Fuerte"))</f>
        <v>Fuerte</v>
      </c>
      <c r="JA14" s="73">
        <f>SUM(JA7:JA13)</f>
        <v>100</v>
      </c>
      <c r="JB14" s="72" t="str">
        <f>IF(JC14&lt;=85,"Débil",IF(AND(JC14&gt;85,JC14&lt;=95),"Moderado","Fuerte"))</f>
        <v>Fuerte</v>
      </c>
      <c r="JC14" s="73">
        <f>SUM(JC7:JC13)</f>
        <v>100</v>
      </c>
      <c r="JD14" s="72" t="str">
        <f>IF(JE14&lt;=85,"Débil",IF(AND(JE14&gt;85,JE14&lt;=95),"Moderado","Fuerte"))</f>
        <v>Fuerte</v>
      </c>
      <c r="JE14" s="73">
        <f>SUM(JE7:JE13)</f>
        <v>100</v>
      </c>
      <c r="JF14" s="72" t="str">
        <f>IF(JG14&lt;=85,"Débil",IF(AND(JG14&gt;85,JG14&lt;=95),"Moderado","Fuerte"))</f>
        <v>Moderado</v>
      </c>
      <c r="JG14" s="73">
        <f>SUM(JG7:JG13)</f>
        <v>95</v>
      </c>
      <c r="JH14" s="72" t="str">
        <f>IF(JI14&lt;=85,"Débil",IF(AND(JI14&gt;85,JI14&lt;=95),"Moderado","Fuerte"))</f>
        <v>Débil</v>
      </c>
      <c r="JI14" s="73">
        <f>SUM(JI7:JI13)</f>
        <v>85</v>
      </c>
      <c r="JJ14" s="72" t="str">
        <f>IF(JK14&lt;=85,"Débil",IF(AND(JK14&gt;85,JK14&lt;=95),"Moderado","Fuerte"))</f>
        <v>Fuerte</v>
      </c>
      <c r="JK14" s="73">
        <f>SUM(JK7:JK13)</f>
        <v>100</v>
      </c>
      <c r="JL14" s="72" t="str">
        <f>IF(JM14&lt;=85,"Débil",IF(AND(JM14&gt;85,JM14&lt;=95),"Moderado","Fuerte"))</f>
        <v>Débil</v>
      </c>
      <c r="JM14" s="73">
        <f>SUM(JM7:JM13)</f>
        <v>0</v>
      </c>
      <c r="JN14" s="72" t="str">
        <f>IF(JO14&lt;=85,"Débil",IF(AND(JO14&gt;85,JO14&lt;=95),"Moderado","Fuerte"))</f>
        <v>Débil</v>
      </c>
      <c r="JO14" s="73">
        <f>SUM(JO7:JO13)</f>
        <v>0</v>
      </c>
      <c r="JP14" s="72" t="str">
        <f>IF(JQ14&lt;=85,"Débil",IF(AND(JQ14&gt;85,JQ14&lt;=95),"Moderado","Fuerte"))</f>
        <v>Débil</v>
      </c>
      <c r="JQ14" s="73">
        <f>SUM(JQ7:JQ13)</f>
        <v>0</v>
      </c>
      <c r="JR14" s="72" t="str">
        <f>IF(JS14&lt;=85,"Débil",IF(AND(JS14&gt;85,JS14&lt;=95),"Moderado","Fuerte"))</f>
        <v>Débil</v>
      </c>
      <c r="JS14" s="73">
        <f>SUM(JS7:JS13)</f>
        <v>0</v>
      </c>
      <c r="JT14" s="72" t="str">
        <f>IF(JU14&lt;=85,"Débil",IF(AND(JU14&gt;85,JU14&lt;=95),"Moderado","Fuerte"))</f>
        <v>Débil</v>
      </c>
      <c r="JU14" s="73">
        <f>SUM(JU7:JU13)</f>
        <v>0</v>
      </c>
    </row>
    <row r="15" spans="1:281" ht="6" customHeight="1">
      <c r="F15" s="47"/>
      <c r="H15" s="47"/>
      <c r="J15" s="47"/>
      <c r="L15" s="47"/>
      <c r="N15" s="47"/>
      <c r="P15" s="47"/>
      <c r="R15" s="47"/>
      <c r="T15" s="47"/>
      <c r="V15" s="47"/>
      <c r="X15" s="47"/>
      <c r="Z15" s="47"/>
      <c r="AB15" s="47"/>
      <c r="AC15" s="74"/>
      <c r="AE15" s="74"/>
      <c r="AG15" s="74"/>
      <c r="AI15" s="74"/>
      <c r="AK15" s="74"/>
      <c r="AM15" s="74"/>
      <c r="AO15" s="74"/>
      <c r="AQ15" s="74"/>
      <c r="AS15" s="74"/>
      <c r="AU15" s="74"/>
      <c r="AW15" s="74"/>
      <c r="AY15" s="74"/>
      <c r="BA15" s="74"/>
      <c r="BC15" s="74"/>
      <c r="BE15" s="74"/>
      <c r="BG15" s="74"/>
      <c r="BI15" s="74"/>
      <c r="BK15" s="74"/>
      <c r="BM15" s="74"/>
      <c r="BO15" s="74"/>
      <c r="BQ15" s="74"/>
      <c r="BS15" s="74"/>
      <c r="BU15" s="74"/>
      <c r="BW15" s="74"/>
      <c r="BY15" s="74"/>
      <c r="CA15" s="74"/>
      <c r="CC15" s="74"/>
      <c r="CE15" s="74"/>
      <c r="CG15" s="74"/>
      <c r="CI15" s="74"/>
      <c r="CK15" s="74"/>
      <c r="CM15" s="74"/>
      <c r="CO15" s="74"/>
      <c r="CQ15" s="74"/>
      <c r="CS15" s="74"/>
      <c r="CU15" s="74"/>
      <c r="CW15" s="74"/>
      <c r="CY15" s="74"/>
      <c r="DA15" s="74"/>
      <c r="DC15" s="74"/>
      <c r="DE15" s="74"/>
      <c r="DG15" s="74"/>
      <c r="DI15" s="74"/>
      <c r="DK15" s="74"/>
      <c r="DM15" s="74"/>
      <c r="DO15" s="74"/>
      <c r="DQ15" s="74"/>
      <c r="DS15" s="74"/>
      <c r="DU15" s="74"/>
      <c r="DW15" s="74"/>
      <c r="DY15" s="74"/>
      <c r="EA15" s="74"/>
      <c r="EC15" s="74"/>
      <c r="EE15" s="74"/>
      <c r="EG15" s="74"/>
      <c r="EI15" s="74"/>
      <c r="EK15" s="74"/>
      <c r="EM15" s="74"/>
      <c r="EO15" s="74"/>
      <c r="EQ15" s="74"/>
      <c r="ES15" s="74"/>
      <c r="EU15" s="74"/>
      <c r="EW15" s="74"/>
      <c r="EY15" s="74"/>
      <c r="FA15" s="74"/>
      <c r="FC15" s="74"/>
      <c r="FE15" s="74"/>
      <c r="FG15" s="74"/>
      <c r="FI15" s="74"/>
      <c r="FK15" s="74"/>
      <c r="FM15" s="74"/>
      <c r="FO15" s="74"/>
      <c r="FQ15" s="74"/>
      <c r="FS15" s="74"/>
      <c r="FU15" s="74"/>
      <c r="FW15" s="74"/>
      <c r="FY15" s="74"/>
      <c r="GA15" s="74"/>
      <c r="GC15" s="74"/>
      <c r="GE15" s="74"/>
      <c r="GG15" s="74"/>
      <c r="GI15" s="74"/>
      <c r="GK15" s="74"/>
      <c r="GM15" s="74"/>
      <c r="GO15" s="74"/>
      <c r="GQ15" s="74"/>
      <c r="GS15" s="74"/>
      <c r="GU15" s="74"/>
      <c r="GW15" s="74"/>
      <c r="GY15" s="74"/>
      <c r="HA15" s="74"/>
      <c r="HC15" s="74"/>
      <c r="HE15" s="74"/>
      <c r="HG15" s="74"/>
      <c r="HI15" s="74"/>
      <c r="HK15" s="74"/>
      <c r="HM15" s="74"/>
      <c r="HO15" s="74"/>
      <c r="HQ15" s="74"/>
      <c r="HS15" s="74"/>
      <c r="HU15" s="74"/>
      <c r="HW15" s="74"/>
      <c r="HY15" s="74"/>
      <c r="IA15" s="74"/>
      <c r="IC15" s="74"/>
      <c r="IE15" s="74"/>
      <c r="IG15" s="74"/>
      <c r="II15" s="74"/>
      <c r="IK15" s="74"/>
      <c r="IM15" s="74"/>
      <c r="IO15" s="74"/>
      <c r="IQ15" s="74"/>
      <c r="IS15" s="74"/>
      <c r="IU15" s="74"/>
      <c r="IW15" s="74"/>
      <c r="IY15" s="74"/>
      <c r="JA15" s="74"/>
      <c r="JC15" s="74"/>
      <c r="JE15" s="74"/>
      <c r="JG15" s="74"/>
      <c r="JI15" s="74"/>
      <c r="JK15" s="74"/>
      <c r="JM15" s="74"/>
      <c r="JO15" s="74"/>
      <c r="JQ15" s="74"/>
      <c r="JS15" s="74"/>
      <c r="JU15" s="74"/>
    </row>
    <row r="16" spans="1:281" ht="95.25" customHeight="1">
      <c r="A16" s="75" t="s">
        <v>455</v>
      </c>
      <c r="B16" s="76" t="s">
        <v>456</v>
      </c>
      <c r="C16" s="45" t="s">
        <v>457</v>
      </c>
      <c r="D16" s="77" t="s">
        <v>458</v>
      </c>
      <c r="E16" s="73" t="str">
        <f>IF(D16="El control se ejecuta de manera consistente por parte del responsable","Fuerte",IF(D16="El control se ejecuta algunas veces por parte del responsable","Moderado",IF(D16="El control no se ejecuta por parte del responsable","Débil","")))</f>
        <v>Fuerte</v>
      </c>
      <c r="F16" s="77" t="s">
        <v>458</v>
      </c>
      <c r="G16" s="73" t="str">
        <f>IF(F16="El control se ejecuta de manera consistente por parte del responsable","Fuerte",IF(F16="El control se ejecuta algunas veces por parte del responsable","Moderado",IF(F16="El control no se ejecuta por parte del responsable","Débil","")))</f>
        <v>Fuerte</v>
      </c>
      <c r="H16" s="77" t="s">
        <v>459</v>
      </c>
      <c r="I16" s="73" t="str">
        <f>IF(H16="El control se ejecuta de manera consistente por parte del responsable","Fuerte",IF(H16="El control se ejecuta algunas veces por parte del responsable","Moderado",IF(H16="El control no se ejecuta por parte del responsable","Débil","")))</f>
        <v>Moderado</v>
      </c>
      <c r="J16" s="77" t="s">
        <v>459</v>
      </c>
      <c r="K16" s="73" t="str">
        <f>IF(J16="El control se ejecuta de manera consistente por parte del responsable","Fuerte",IF(J16="El control se ejecuta algunas veces por parte del responsable","Moderado",IF(J16="El control no se ejecuta por parte del responsable","Débil","")))</f>
        <v>Moderado</v>
      </c>
      <c r="L16" s="77" t="s">
        <v>459</v>
      </c>
      <c r="M16" s="73" t="str">
        <f>IF(L16="El control se ejecuta de manera consistente por parte del responsable","Fuerte",IF(L16="El control se ejecuta algunas veces por parte del responsable","Moderado",IF(L16="El control no se ejecuta por parte del responsable","Débil","")))</f>
        <v>Moderado</v>
      </c>
      <c r="N16" s="77" t="s">
        <v>458</v>
      </c>
      <c r="O16" s="73" t="str">
        <f>IF(N16="El control se ejecuta de manera consistente por parte del responsable","Fuerte",IF(N16="El control se ejecuta algunas veces por parte del responsable","Moderado",IF(N16="El control no se ejecuta por parte del responsable","Débil","")))</f>
        <v>Fuerte</v>
      </c>
      <c r="P16" s="77" t="s">
        <v>458</v>
      </c>
      <c r="Q16" s="73" t="str">
        <f>IF(P16="El control se ejecuta de manera consistente por parte del responsable","Fuerte",IF(P16="El control se ejecuta algunas veces por parte del responsable","Moderado",IF(P16="El control no se ejecuta por parte del responsable","Débil","")))</f>
        <v>Fuerte</v>
      </c>
      <c r="R16" s="77" t="s">
        <v>458</v>
      </c>
      <c r="S16" s="73" t="str">
        <f>IF(R16="El control se ejecuta de manera consistente por parte del responsable","Fuerte",IF(R16="El control se ejecuta algunas veces por parte del responsable","Moderado",IF(R16="El control no se ejecuta por parte del responsable","Débil","")))</f>
        <v>Fuerte</v>
      </c>
      <c r="T16" s="77" t="s">
        <v>458</v>
      </c>
      <c r="U16" s="73" t="str">
        <f>IF(T16="El control se ejecuta de manera consistente por parte del responsable","Fuerte",IF(T16="El control se ejecuta algunas veces por parte del responsable","Moderado",IF(T16="El control no se ejecuta por parte del responsable","Débil","")))</f>
        <v>Fuerte</v>
      </c>
      <c r="V16" s="77" t="s">
        <v>459</v>
      </c>
      <c r="W16" s="73" t="str">
        <f>IF(V16="El control se ejecuta de manera consistente por parte del responsable","Fuerte",IF(V16="El control se ejecuta algunas veces por parte del responsable","Moderado",IF(V16="El control no se ejecuta por parte del responsable","Débil","")))</f>
        <v>Moderado</v>
      </c>
      <c r="X16" s="77" t="s">
        <v>459</v>
      </c>
      <c r="Y16" s="73" t="str">
        <f>IF(X16="El control se ejecuta de manera consistente por parte del responsable","Fuerte",IF(X16="El control se ejecuta algunas veces por parte del responsable","Moderado",IF(X16="El control no se ejecuta por parte del responsable","Débil","")))</f>
        <v>Moderado</v>
      </c>
      <c r="Z16" s="77" t="s">
        <v>459</v>
      </c>
      <c r="AA16" s="73" t="str">
        <f>IF(Z16="El control se ejecuta de manera consistente por parte del responsable","Fuerte",IF(Z16="El control se ejecuta algunas veces por parte del responsable","Moderado",IF(Z16="El control no se ejecuta por parte del responsable","Débil","")))</f>
        <v>Moderado</v>
      </c>
      <c r="AB16" s="77" t="s">
        <v>459</v>
      </c>
      <c r="AC16" s="73" t="str">
        <f>IF(AB16="El control se ejecuta de manera consistente por parte del responsable","Fuerte",IF(AB16="El control se ejecuta algunas veces por parte del responsable","Moderado",IF(AB16="El control no se ejecuta por parte del responsable","Débil","")))</f>
        <v>Moderado</v>
      </c>
      <c r="AD16" s="77" t="s">
        <v>459</v>
      </c>
      <c r="AE16" s="73" t="str">
        <f>IF(AD16="El control se ejecuta de manera consistente por parte del responsable","Fuerte",IF(AD16="El control se ejecuta algunas veces por parte del responsable","Moderado",IF(AD16="El control no se ejecuta por parte del responsable","Débil","")))</f>
        <v>Moderado</v>
      </c>
      <c r="AF16" s="77" t="s">
        <v>459</v>
      </c>
      <c r="AG16" s="73" t="str">
        <f>IF(AF16="El control se ejecuta de manera consistente por parte del responsable","Fuerte",IF(AF16="El control se ejecuta algunas veces por parte del responsable","Moderado",IF(AF16="El control no se ejecuta por parte del responsable","Débil","")))</f>
        <v>Moderado</v>
      </c>
      <c r="AH16" s="77" t="s">
        <v>459</v>
      </c>
      <c r="AI16" s="73" t="str">
        <f>IF(AH16="El control se ejecuta de manera consistente por parte del responsable","Fuerte",IF(AH16="El control se ejecuta algunas veces por parte del responsable","Moderado",IF(AH16="El control no se ejecuta por parte del responsable","Débil","")))</f>
        <v>Moderado</v>
      </c>
      <c r="AJ16" s="77" t="s">
        <v>458</v>
      </c>
      <c r="AK16" s="73" t="str">
        <f>IF(AJ16="El control se ejecuta de manera consistente por parte del responsable","Fuerte",IF(AJ16="El control se ejecuta algunas veces por parte del responsable","Moderado",IF(AJ16="El control no se ejecuta por parte del responsable","Débil","")))</f>
        <v>Fuerte</v>
      </c>
      <c r="AL16" s="77" t="s">
        <v>459</v>
      </c>
      <c r="AM16" s="73" t="str">
        <f>IF(AL16="El control se ejecuta de manera consistente por parte del responsable","Fuerte",IF(AL16="El control se ejecuta algunas veces por parte del responsable","Moderado",IF(AL16="El control no se ejecuta por parte del responsable","Débil","")))</f>
        <v>Moderado</v>
      </c>
      <c r="AN16" s="77" t="s">
        <v>458</v>
      </c>
      <c r="AO16" s="73" t="str">
        <f>IF(AN16="El control se ejecuta de manera consistente por parte del responsable","Fuerte",IF(AN16="El control se ejecuta algunas veces por parte del responsable","Moderado",IF(AN16="El control no se ejecuta por parte del responsable","Débil","")))</f>
        <v>Fuerte</v>
      </c>
      <c r="AP16" s="77" t="s">
        <v>459</v>
      </c>
      <c r="AQ16" s="73" t="str">
        <f>IF(AP16="El control se ejecuta de manera consistente por parte del responsable","Fuerte",IF(AP16="El control se ejecuta algunas veces por parte del responsable","Moderado",IF(AP16="El control no se ejecuta por parte del responsable","Débil","")))</f>
        <v>Moderado</v>
      </c>
      <c r="AR16" s="77" t="s">
        <v>459</v>
      </c>
      <c r="AS16" s="73" t="str">
        <f>IF(AR16="El control se ejecuta de manera consistente por parte del responsable","Fuerte",IF(AR16="El control se ejecuta algunas veces por parte del responsable","Moderado",IF(AR16="El control no se ejecuta por parte del responsable","Débil","")))</f>
        <v>Moderado</v>
      </c>
      <c r="AT16" s="77" t="s">
        <v>459</v>
      </c>
      <c r="AU16" s="73" t="str">
        <f>IF(AT16="El control se ejecuta de manera consistente por parte del responsable","Fuerte",IF(AT16="El control se ejecuta algunas veces por parte del responsable","Moderado",IF(AT16="El control no se ejecuta por parte del responsable","Débil","")))</f>
        <v>Moderado</v>
      </c>
      <c r="AV16" s="77" t="s">
        <v>459</v>
      </c>
      <c r="AW16" s="73" t="str">
        <f>IF(AV16="El control se ejecuta de manera consistente por parte del responsable","Fuerte",IF(AV16="El control se ejecuta algunas veces por parte del responsable","Moderado",IF(AV16="El control no se ejecuta por parte del responsable","Débil","")))</f>
        <v>Moderado</v>
      </c>
      <c r="AX16" s="77" t="s">
        <v>458</v>
      </c>
      <c r="AY16" s="73" t="str">
        <f>IF(AX16="El control se ejecuta de manera consistente por parte del responsable","Fuerte",IF(AX16="El control se ejecuta algunas veces por parte del responsable","Moderado",IF(AX16="El control no se ejecuta por parte del responsable","Débil","")))</f>
        <v>Fuerte</v>
      </c>
      <c r="AZ16" s="77" t="s">
        <v>459</v>
      </c>
      <c r="BA16" s="73" t="str">
        <f>IF(AZ16="El control se ejecuta de manera consistente por parte del responsable","Fuerte",IF(AZ16="El control se ejecuta algunas veces por parte del responsable","Moderado",IF(AZ16="El control no se ejecuta por parte del responsable","Débil","")))</f>
        <v>Moderado</v>
      </c>
      <c r="BB16" s="77" t="s">
        <v>460</v>
      </c>
      <c r="BC16" s="73" t="str">
        <f>IF(BB16="El control se ejecuta de manera consistente por parte del responsable","Fuerte",IF(BB16="El control se ejecuta algunas veces por parte del responsable","Moderado",IF(BB16="El control no se ejecuta por parte del responsable","Débil","")))</f>
        <v>Débil</v>
      </c>
      <c r="BD16" s="77" t="s">
        <v>459</v>
      </c>
      <c r="BE16" s="73" t="str">
        <f>IF(BD16="El control se ejecuta de manera consistente por parte del responsable","Fuerte",IF(BD16="El control se ejecuta algunas veces por parte del responsable","Moderado",IF(BD16="El control no se ejecuta por parte del responsable","Débil","")))</f>
        <v>Moderado</v>
      </c>
      <c r="BF16" s="77" t="s">
        <v>459</v>
      </c>
      <c r="BG16" s="73" t="str">
        <f>IF(BF16="El control se ejecuta de manera consistente por parte del responsable","Fuerte",IF(BF16="El control se ejecuta algunas veces por parte del responsable","Moderado",IF(BF16="El control no se ejecuta por parte del responsable","Débil","")))</f>
        <v>Moderado</v>
      </c>
      <c r="BH16" s="77" t="s">
        <v>459</v>
      </c>
      <c r="BI16" s="73" t="str">
        <f>IF(BH16="El control se ejecuta de manera consistente por parte del responsable","Fuerte",IF(BH16="El control se ejecuta algunas veces por parte del responsable","Moderado",IF(BH16="El control no se ejecuta por parte del responsable","Débil","")))</f>
        <v>Moderado</v>
      </c>
      <c r="BJ16" s="77" t="s">
        <v>458</v>
      </c>
      <c r="BK16" s="73" t="str">
        <f>IF(BJ16="El control se ejecuta de manera consistente por parte del responsable","Fuerte",IF(BJ16="El control se ejecuta algunas veces por parte del responsable","Moderado",IF(BJ16="El control no se ejecuta por parte del responsable","Débil","")))</f>
        <v>Fuerte</v>
      </c>
      <c r="BL16" s="77" t="s">
        <v>458</v>
      </c>
      <c r="BM16" s="73" t="str">
        <f>IF(BL16="El control se ejecuta de manera consistente por parte del responsable","Fuerte",IF(BL16="El control se ejecuta algunas veces por parte del responsable","Moderado",IF(BL16="El control no se ejecuta por parte del responsable","Débil","")))</f>
        <v>Fuerte</v>
      </c>
      <c r="BN16" s="77" t="s">
        <v>458</v>
      </c>
      <c r="BO16" s="73" t="str">
        <f>IF(BN16="El control se ejecuta de manera consistente por parte del responsable","Fuerte",IF(BN16="El control se ejecuta algunas veces por parte del responsable","Moderado",IF(BN16="El control no se ejecuta por parte del responsable","Débil","")))</f>
        <v>Fuerte</v>
      </c>
      <c r="BP16" s="77" t="s">
        <v>458</v>
      </c>
      <c r="BQ16" s="73" t="str">
        <f>IF(BP16="El control se ejecuta de manera consistente por parte del responsable","Fuerte",IF(BP16="El control se ejecuta algunas veces por parte del responsable","Moderado",IF(BP16="El control no se ejecuta por parte del responsable","Débil","")))</f>
        <v>Fuerte</v>
      </c>
      <c r="BR16" s="77" t="s">
        <v>458</v>
      </c>
      <c r="BS16" s="73" t="str">
        <f>IF(BR16="El control se ejecuta de manera consistente por parte del responsable","Fuerte",IF(BR16="El control se ejecuta algunas veces por parte del responsable","Moderado",IF(BR16="El control no se ejecuta por parte del responsable","Débil","")))</f>
        <v>Fuerte</v>
      </c>
      <c r="BT16" s="77" t="s">
        <v>458</v>
      </c>
      <c r="BU16" s="73" t="str">
        <f>IF(BT16="El control se ejecuta de manera consistente por parte del responsable","Fuerte",IF(BT16="El control se ejecuta algunas veces por parte del responsable","Moderado",IF(BT16="El control no se ejecuta por parte del responsable","Débil","")))</f>
        <v>Fuerte</v>
      </c>
      <c r="BV16" s="77" t="s">
        <v>458</v>
      </c>
      <c r="BW16" s="73" t="str">
        <f>IF(BV16="El control se ejecuta de manera consistente por parte del responsable","Fuerte",IF(BV16="El control se ejecuta algunas veces por parte del responsable","Moderado",IF(BV16="El control no se ejecuta por parte del responsable","Débil","")))</f>
        <v>Fuerte</v>
      </c>
      <c r="BX16" s="77" t="s">
        <v>458</v>
      </c>
      <c r="BY16" s="73" t="str">
        <f>IF(BX16="El control se ejecuta de manera consistente por parte del responsable","Fuerte",IF(BX16="El control se ejecuta algunas veces por parte del responsable","Moderado",IF(BX16="El control no se ejecuta por parte del responsable","Débil","")))</f>
        <v>Fuerte</v>
      </c>
      <c r="BZ16" s="77" t="s">
        <v>458</v>
      </c>
      <c r="CA16" s="73" t="str">
        <f>IF(BZ16="El control se ejecuta de manera consistente por parte del responsable","Fuerte",IF(BZ16="El control se ejecuta algunas veces por parte del responsable","Moderado",IF(BZ16="El control no se ejecuta por parte del responsable","Débil","")))</f>
        <v>Fuerte</v>
      </c>
      <c r="CB16" s="77" t="s">
        <v>458</v>
      </c>
      <c r="CC16" s="73" t="str">
        <f>IF(CB16="El control se ejecuta de manera consistente por parte del responsable","Fuerte",IF(CB16="El control se ejecuta algunas veces por parte del responsable","Moderado",IF(CB16="El control no se ejecuta por parte del responsable","Débil","")))</f>
        <v>Fuerte</v>
      </c>
      <c r="CD16" s="77" t="s">
        <v>458</v>
      </c>
      <c r="CE16" s="73" t="str">
        <f>IF(CD16="El control se ejecuta de manera consistente por parte del responsable","Fuerte",IF(CD16="El control se ejecuta algunas veces por parte del responsable","Moderado",IF(CD16="El control no se ejecuta por parte del responsable","Débil","")))</f>
        <v>Fuerte</v>
      </c>
      <c r="CF16" s="77" t="s">
        <v>458</v>
      </c>
      <c r="CG16" s="73" t="str">
        <f>IF(CF16="El control se ejecuta de manera consistente por parte del responsable","Fuerte",IF(CF16="El control se ejecuta algunas veces por parte del responsable","Moderado",IF(CF16="El control no se ejecuta por parte del responsable","Débil","")))</f>
        <v>Fuerte</v>
      </c>
      <c r="CH16" s="77" t="s">
        <v>458</v>
      </c>
      <c r="CI16" s="73" t="str">
        <f>IF(CH16="El control se ejecuta de manera consistente por parte del responsable","Fuerte",IF(CH16="El control se ejecuta algunas veces por parte del responsable","Moderado",IF(CH16="El control no se ejecuta por parte del responsable","Débil","")))</f>
        <v>Fuerte</v>
      </c>
      <c r="CJ16" s="77" t="s">
        <v>458</v>
      </c>
      <c r="CK16" s="73" t="str">
        <f>IF(CJ16="El control se ejecuta de manera consistente por parte del responsable","Fuerte",IF(CJ16="El control se ejecuta algunas veces por parte del responsable","Moderado",IF(CJ16="El control no se ejecuta por parte del responsable","Débil","")))</f>
        <v>Fuerte</v>
      </c>
      <c r="CL16" s="77" t="s">
        <v>458</v>
      </c>
      <c r="CM16" s="73" t="str">
        <f>IF(CL16="El control se ejecuta de manera consistente por parte del responsable","Fuerte",IF(CL16="El control se ejecuta algunas veces por parte del responsable","Moderado",IF(CL16="El control no se ejecuta por parte del responsable","Débil","")))</f>
        <v>Fuerte</v>
      </c>
      <c r="CN16" s="77" t="s">
        <v>458</v>
      </c>
      <c r="CO16" s="73" t="str">
        <f>IF(CN16="El control se ejecuta de manera consistente por parte del responsable","Fuerte",IF(CN16="El control se ejecuta algunas veces por parte del responsable","Moderado",IF(CN16="El control no se ejecuta por parte del responsable","Débil","")))</f>
        <v>Fuerte</v>
      </c>
      <c r="CP16" s="77" t="s">
        <v>458</v>
      </c>
      <c r="CQ16" s="73" t="str">
        <f>IF(CP16="El control se ejecuta de manera consistente por parte del responsable","Fuerte",IF(CP16="El control se ejecuta algunas veces por parte del responsable","Moderado",IF(CP16="El control no se ejecuta por parte del responsable","Débil","")))</f>
        <v>Fuerte</v>
      </c>
      <c r="CR16" s="77" t="s">
        <v>458</v>
      </c>
      <c r="CS16" s="73" t="str">
        <f>IF(CR16="El control se ejecuta de manera consistente por parte del responsable","Fuerte",IF(CR16="El control se ejecuta algunas veces por parte del responsable","Moderado",IF(CR16="El control no se ejecuta por parte del responsable","Débil","")))</f>
        <v>Fuerte</v>
      </c>
      <c r="CT16" s="77" t="s">
        <v>458</v>
      </c>
      <c r="CU16" s="73" t="str">
        <f>IF(CT16="El control se ejecuta de manera consistente por parte del responsable","Fuerte",IF(CT16="El control se ejecuta algunas veces por parte del responsable","Moderado",IF(CT16="El control no se ejecuta por parte del responsable","Débil","")))</f>
        <v>Fuerte</v>
      </c>
      <c r="CV16" s="77" t="s">
        <v>458</v>
      </c>
      <c r="CW16" s="73" t="str">
        <f>IF(CV16="El control se ejecuta de manera consistente por parte del responsable","Fuerte",IF(CV16="El control se ejecuta algunas veces por parte del responsable","Moderado",IF(CV16="El control no se ejecuta por parte del responsable","Débil","")))</f>
        <v>Fuerte</v>
      </c>
      <c r="CX16" s="77" t="s">
        <v>458</v>
      </c>
      <c r="CY16" s="73" t="str">
        <f>IF(CX16="El control se ejecuta de manera consistente por parte del responsable","Fuerte",IF(CX16="El control se ejecuta algunas veces por parte del responsable","Moderado",IF(CX16="El control no se ejecuta por parte del responsable","Débil","")))</f>
        <v>Fuerte</v>
      </c>
      <c r="CZ16" s="77" t="s">
        <v>458</v>
      </c>
      <c r="DA16" s="73" t="str">
        <f>IF(CZ16="El control se ejecuta de manera consistente por parte del responsable","Fuerte",IF(CZ16="El control se ejecuta algunas veces por parte del responsable","Moderado",IF(CZ16="El control no se ejecuta por parte del responsable","Débil","")))</f>
        <v>Fuerte</v>
      </c>
      <c r="DB16" s="77" t="s">
        <v>458</v>
      </c>
      <c r="DC16" s="73" t="str">
        <f>IF(DB16="El control se ejecuta de manera consistente por parte del responsable","Fuerte",IF(DB16="El control se ejecuta algunas veces por parte del responsable","Moderado",IF(DB16="El control no se ejecuta por parte del responsable","Débil","")))</f>
        <v>Fuerte</v>
      </c>
      <c r="DD16" s="77" t="s">
        <v>458</v>
      </c>
      <c r="DE16" s="73" t="str">
        <f>IF(DD16="El control se ejecuta de manera consistente por parte del responsable","Fuerte",IF(DD16="El control se ejecuta algunas veces por parte del responsable","Moderado",IF(DD16="El control no se ejecuta por parte del responsable","Débil","")))</f>
        <v>Fuerte</v>
      </c>
      <c r="DF16" s="77" t="s">
        <v>458</v>
      </c>
      <c r="DG16" s="73" t="str">
        <f>IF(DF16="El control se ejecuta de manera consistente por parte del responsable","Fuerte",IF(DF16="El control se ejecuta algunas veces por parte del responsable","Moderado",IF(DF16="El control no se ejecuta por parte del responsable","Débil","")))</f>
        <v>Fuerte</v>
      </c>
      <c r="DH16" s="77" t="s">
        <v>458</v>
      </c>
      <c r="DI16" s="73" t="str">
        <f>IF(DH16="El control se ejecuta de manera consistente por parte del responsable","Fuerte",IF(DH16="El control se ejecuta algunas veces por parte del responsable","Moderado",IF(DH16="El control no se ejecuta por parte del responsable","Débil","")))</f>
        <v>Fuerte</v>
      </c>
      <c r="DJ16" s="77" t="s">
        <v>458</v>
      </c>
      <c r="DK16" s="73" t="str">
        <f>IF(DJ16="El control se ejecuta de manera consistente por parte del responsable","Fuerte",IF(DJ16="El control se ejecuta algunas veces por parte del responsable","Moderado",IF(DJ16="El control no se ejecuta por parte del responsable","Débil","")))</f>
        <v>Fuerte</v>
      </c>
      <c r="DL16" s="77" t="s">
        <v>458</v>
      </c>
      <c r="DM16" s="73" t="str">
        <f>IF(DL16="El control se ejecuta de manera consistente por parte del responsable","Fuerte",IF(DL16="El control se ejecuta algunas veces por parte del responsable","Moderado",IF(DL16="El control no se ejecuta por parte del responsable","Débil","")))</f>
        <v>Fuerte</v>
      </c>
      <c r="DN16" s="77" t="s">
        <v>458</v>
      </c>
      <c r="DO16" s="73" t="str">
        <f>IF(DN16="El control se ejecuta de manera consistente por parte del responsable","Fuerte",IF(DN16="El control se ejecuta algunas veces por parte del responsable","Moderado",IF(DN16="El control no se ejecuta por parte del responsable","Débil","")))</f>
        <v>Fuerte</v>
      </c>
      <c r="DP16" s="77" t="s">
        <v>458</v>
      </c>
      <c r="DQ16" s="73" t="str">
        <f>IF(DP16="El control se ejecuta de manera consistente por parte del responsable","Fuerte",IF(DP16="El control se ejecuta algunas veces por parte del responsable","Moderado",IF(DP16="El control no se ejecuta por parte del responsable","Débil","")))</f>
        <v>Fuerte</v>
      </c>
      <c r="DR16" s="77" t="s">
        <v>458</v>
      </c>
      <c r="DS16" s="73" t="str">
        <f>IF(DR16="El control se ejecuta de manera consistente por parte del responsable","Fuerte",IF(DR16="El control se ejecuta algunas veces por parte del responsable","Moderado",IF(DR16="El control no se ejecuta por parte del responsable","Débil","")))</f>
        <v>Fuerte</v>
      </c>
      <c r="DT16" s="77" t="s">
        <v>458</v>
      </c>
      <c r="DU16" s="73" t="str">
        <f>IF(DT16="El control se ejecuta de manera consistente por parte del responsable","Fuerte",IF(DT16="El control se ejecuta algunas veces por parte del responsable","Moderado",IF(DT16="El control no se ejecuta por parte del responsable","Débil","")))</f>
        <v>Fuerte</v>
      </c>
      <c r="DV16" s="77" t="s">
        <v>458</v>
      </c>
      <c r="DW16" s="73" t="str">
        <f>IF(DV16="El control se ejecuta de manera consistente por parte del responsable","Fuerte",IF(DV16="El control se ejecuta algunas veces por parte del responsable","Moderado",IF(DV16="El control no se ejecuta por parte del responsable","Débil","")))</f>
        <v>Fuerte</v>
      </c>
      <c r="DX16" s="77" t="s">
        <v>458</v>
      </c>
      <c r="DY16" s="73" t="str">
        <f>IF(DX16="El control se ejecuta de manera consistente por parte del responsable","Fuerte",IF(DX16="El control se ejecuta algunas veces por parte del responsable","Moderado",IF(DX16="El control no se ejecuta por parte del responsable","Débil","")))</f>
        <v>Fuerte</v>
      </c>
      <c r="DZ16" s="77" t="s">
        <v>458</v>
      </c>
      <c r="EA16" s="73" t="str">
        <f>IF(DZ16="El control se ejecuta de manera consistente por parte del responsable","Fuerte",IF(DZ16="El control se ejecuta algunas veces por parte del responsable","Moderado",IF(DZ16="El control no se ejecuta por parte del responsable","Débil","")))</f>
        <v>Fuerte</v>
      </c>
      <c r="EB16" s="77" t="s">
        <v>458</v>
      </c>
      <c r="EC16" s="73" t="str">
        <f>IF(EB16="El control se ejecuta de manera consistente por parte del responsable","Fuerte",IF(EB16="El control se ejecuta algunas veces por parte del responsable","Moderado",IF(EB16="El control no se ejecuta por parte del responsable","Débil","")))</f>
        <v>Fuerte</v>
      </c>
      <c r="ED16" s="77" t="s">
        <v>458</v>
      </c>
      <c r="EE16" s="73" t="str">
        <f>IF(ED16="El control se ejecuta de manera consistente por parte del responsable","Fuerte",IF(ED16="El control se ejecuta algunas veces por parte del responsable","Moderado",IF(ED16="El control no se ejecuta por parte del responsable","Débil","")))</f>
        <v>Fuerte</v>
      </c>
      <c r="EF16" s="77" t="s">
        <v>458</v>
      </c>
      <c r="EG16" s="73" t="str">
        <f>IF(EF16="El control se ejecuta de manera consistente por parte del responsable","Fuerte",IF(EF16="El control se ejecuta algunas veces por parte del responsable","Moderado",IF(EF16="El control no se ejecuta por parte del responsable","Débil","")))</f>
        <v>Fuerte</v>
      </c>
      <c r="EH16" s="77" t="s">
        <v>458</v>
      </c>
      <c r="EI16" s="73" t="str">
        <f>IF(EH16="El control se ejecuta de manera consistente por parte del responsable","Fuerte",IF(EH16="El control se ejecuta algunas veces por parte del responsable","Moderado",IF(EH16="El control no se ejecuta por parte del responsable","Débil","")))</f>
        <v>Fuerte</v>
      </c>
      <c r="EJ16" s="77" t="s">
        <v>458</v>
      </c>
      <c r="EK16" s="73" t="str">
        <f>IF(EJ16="El control se ejecuta de manera consistente por parte del responsable","Fuerte",IF(EJ16="El control se ejecuta algunas veces por parte del responsable","Moderado",IF(EJ16="El control no se ejecuta por parte del responsable","Débil","")))</f>
        <v>Fuerte</v>
      </c>
      <c r="EL16" s="77" t="s">
        <v>458</v>
      </c>
      <c r="EM16" s="73" t="str">
        <f>IF(EL16="El control se ejecuta de manera consistente por parte del responsable","Fuerte",IF(EL16="El control se ejecuta algunas veces por parte del responsable","Moderado",IF(EL16="El control no se ejecuta por parte del responsable","Débil","")))</f>
        <v>Fuerte</v>
      </c>
      <c r="EN16" s="77" t="s">
        <v>458</v>
      </c>
      <c r="EO16" s="73" t="str">
        <f>IF(EN16="El control se ejecuta de manera consistente por parte del responsable","Fuerte",IF(EN16="El control se ejecuta algunas veces por parte del responsable","Moderado",IF(EN16="El control no se ejecuta por parte del responsable","Débil","")))</f>
        <v>Fuerte</v>
      </c>
      <c r="EP16" s="77" t="s">
        <v>458</v>
      </c>
      <c r="EQ16" s="73" t="str">
        <f>IF(EP16="El control se ejecuta de manera consistente por parte del responsable","Fuerte",IF(EP16="El control se ejecuta algunas veces por parte del responsable","Moderado",IF(EP16="El control no se ejecuta por parte del responsable","Débil","")))</f>
        <v>Fuerte</v>
      </c>
      <c r="ER16" s="77" t="s">
        <v>458</v>
      </c>
      <c r="ES16" s="73" t="str">
        <f>IF(ER16="El control se ejecuta de manera consistente por parte del responsable","Fuerte",IF(ER16="El control se ejecuta algunas veces por parte del responsable","Moderado",IF(ER16="El control no se ejecuta por parte del responsable","Débil","")))</f>
        <v>Fuerte</v>
      </c>
      <c r="ET16" s="77" t="s">
        <v>458</v>
      </c>
      <c r="EU16" s="73" t="str">
        <f>IF(ET16="El control se ejecuta de manera consistente por parte del responsable","Fuerte",IF(ET16="El control se ejecuta algunas veces por parte del responsable","Moderado",IF(ET16="El control no se ejecuta por parte del responsable","Débil","")))</f>
        <v>Fuerte</v>
      </c>
      <c r="EV16" s="77" t="s">
        <v>458</v>
      </c>
      <c r="EW16" s="73" t="str">
        <f>IF(EV16="El control se ejecuta de manera consistente por parte del responsable","Fuerte",IF(EV16="El control se ejecuta algunas veces por parte del responsable","Moderado",IF(EV16="El control no se ejecuta por parte del responsable","Débil","")))</f>
        <v>Fuerte</v>
      </c>
      <c r="EX16" s="77" t="s">
        <v>458</v>
      </c>
      <c r="EY16" s="73" t="str">
        <f>IF(EX16="El control se ejecuta de manera consistente por parte del responsable","Fuerte",IF(EX16="El control se ejecuta algunas veces por parte del responsable","Moderado",IF(EX16="El control no se ejecuta por parte del responsable","Débil","")))</f>
        <v>Fuerte</v>
      </c>
      <c r="EZ16" s="77" t="s">
        <v>458</v>
      </c>
      <c r="FA16" s="73" t="str">
        <f>IF(EZ16="El control se ejecuta de manera consistente por parte del responsable","Fuerte",IF(EZ16="El control se ejecuta algunas veces por parte del responsable","Moderado",IF(EZ16="El control no se ejecuta por parte del responsable","Débil","")))</f>
        <v>Fuerte</v>
      </c>
      <c r="FB16" s="77" t="s">
        <v>458</v>
      </c>
      <c r="FC16" s="73" t="str">
        <f>IF(FB16="El control se ejecuta de manera consistente por parte del responsable","Fuerte",IF(FB16="El control se ejecuta algunas veces por parte del responsable","Moderado",IF(FB16="El control no se ejecuta por parte del responsable","Débil","")))</f>
        <v>Fuerte</v>
      </c>
      <c r="FD16" s="77" t="s">
        <v>458</v>
      </c>
      <c r="FE16" s="73" t="str">
        <f>IF(FD16="El control se ejecuta de manera consistente por parte del responsable","Fuerte",IF(FD16="El control se ejecuta algunas veces por parte del responsable","Moderado",IF(FD16="El control no se ejecuta por parte del responsable","Débil","")))</f>
        <v>Fuerte</v>
      </c>
      <c r="FF16" s="77" t="s">
        <v>458</v>
      </c>
      <c r="FG16" s="73" t="str">
        <f>IF(FF16="El control se ejecuta de manera consistente por parte del responsable","Fuerte",IF(FF16="El control se ejecuta algunas veces por parte del responsable","Moderado",IF(FF16="El control no se ejecuta por parte del responsable","Débil","")))</f>
        <v>Fuerte</v>
      </c>
      <c r="FH16" s="77" t="s">
        <v>458</v>
      </c>
      <c r="FI16" s="73" t="str">
        <f>IF(FH16="El control se ejecuta de manera consistente por parte del responsable","Fuerte",IF(FH16="El control se ejecuta algunas veces por parte del responsable","Moderado",IF(FH16="El control no se ejecuta por parte del responsable","Débil","")))</f>
        <v>Fuerte</v>
      </c>
      <c r="FJ16" s="77" t="s">
        <v>458</v>
      </c>
      <c r="FK16" s="73" t="str">
        <f>IF(FJ16="El control se ejecuta de manera consistente por parte del responsable","Fuerte",IF(FJ16="El control se ejecuta algunas veces por parte del responsable","Moderado",IF(FJ16="El control no se ejecuta por parte del responsable","Débil","")))</f>
        <v>Fuerte</v>
      </c>
      <c r="FL16" s="77" t="s">
        <v>458</v>
      </c>
      <c r="FM16" s="73" t="str">
        <f>IF(FL16="El control se ejecuta de manera consistente por parte del responsable","Fuerte",IF(FL16="El control se ejecuta algunas veces por parte del responsable","Moderado",IF(FL16="El control no se ejecuta por parte del responsable","Débil","")))</f>
        <v>Fuerte</v>
      </c>
      <c r="FN16" s="77" t="s">
        <v>458</v>
      </c>
      <c r="FO16" s="73" t="str">
        <f>IF(FN16="El control se ejecuta de manera consistente por parte del responsable","Fuerte",IF(FN16="El control se ejecuta algunas veces por parte del responsable","Moderado",IF(FN16="El control no se ejecuta por parte del responsable","Débil","")))</f>
        <v>Fuerte</v>
      </c>
      <c r="FP16" s="77" t="s">
        <v>458</v>
      </c>
      <c r="FQ16" s="73" t="str">
        <f>IF(FP16="El control se ejecuta de manera consistente por parte del responsable","Fuerte",IF(FP16="El control se ejecuta algunas veces por parte del responsable","Moderado",IF(FP16="El control no se ejecuta por parte del responsable","Débil","")))</f>
        <v>Fuerte</v>
      </c>
      <c r="FR16" s="77" t="s">
        <v>458</v>
      </c>
      <c r="FS16" s="73" t="str">
        <f>IF(FR16="El control se ejecuta de manera consistente por parte del responsable","Fuerte",IF(FR16="El control se ejecuta algunas veces por parte del responsable","Moderado",IF(FR16="El control no se ejecuta por parte del responsable","Débil","")))</f>
        <v>Fuerte</v>
      </c>
      <c r="FT16" s="77" t="s">
        <v>458</v>
      </c>
      <c r="FU16" s="73" t="str">
        <f>IF(FT16="El control se ejecuta de manera consistente por parte del responsable","Fuerte",IF(FT16="El control se ejecuta algunas veces por parte del responsable","Moderado",IF(FT16="El control no se ejecuta por parte del responsable","Débil","")))</f>
        <v>Fuerte</v>
      </c>
      <c r="FV16" s="77" t="s">
        <v>458</v>
      </c>
      <c r="FW16" s="73" t="str">
        <f>IF(FV16="El control se ejecuta de manera consistente por parte del responsable","Fuerte",IF(FV16="El control se ejecuta algunas veces por parte del responsable","Moderado",IF(FV16="El control no se ejecuta por parte del responsable","Débil","")))</f>
        <v>Fuerte</v>
      </c>
      <c r="FX16" s="77" t="s">
        <v>458</v>
      </c>
      <c r="FY16" s="73" t="str">
        <f>IF(FX16="El control se ejecuta de manera consistente por parte del responsable","Fuerte",IF(FX16="El control se ejecuta algunas veces por parte del responsable","Moderado",IF(FX16="El control no se ejecuta por parte del responsable","Débil","")))</f>
        <v>Fuerte</v>
      </c>
      <c r="FZ16" s="77" t="s">
        <v>458</v>
      </c>
      <c r="GA16" s="73" t="str">
        <f>IF(FZ16="El control se ejecuta de manera consistente por parte del responsable","Fuerte",IF(FZ16="El control se ejecuta algunas veces por parte del responsable","Moderado",IF(FZ16="El control no se ejecuta por parte del responsable","Débil","")))</f>
        <v>Fuerte</v>
      </c>
      <c r="GB16" s="77" t="s">
        <v>458</v>
      </c>
      <c r="GC16" s="73" t="str">
        <f>IF(GB16="El control se ejecuta de manera consistente por parte del responsable","Fuerte",IF(GB16="El control se ejecuta algunas veces por parte del responsable","Moderado",IF(GB16="El control no se ejecuta por parte del responsable","Débil","")))</f>
        <v>Fuerte</v>
      </c>
      <c r="GD16" s="77" t="s">
        <v>459</v>
      </c>
      <c r="GE16" s="73" t="str">
        <f>IF(GD16="El control se ejecuta de manera consistente por parte del responsable","Fuerte",IF(GD16="El control se ejecuta algunas veces por parte del responsable","Moderado",IF(GD16="El control no se ejecuta por parte del responsable","Débil","")))</f>
        <v>Moderado</v>
      </c>
      <c r="GF16" s="77" t="s">
        <v>458</v>
      </c>
      <c r="GG16" s="73" t="str">
        <f>IF(GF16="El control se ejecuta de manera consistente por parte del responsable","Fuerte",IF(GF16="El control se ejecuta algunas veces por parte del responsable","Moderado",IF(GF16="El control no se ejecuta por parte del responsable","Débil","")))</f>
        <v>Fuerte</v>
      </c>
      <c r="GH16" s="77" t="s">
        <v>458</v>
      </c>
      <c r="GI16" s="73" t="str">
        <f>IF(GH16="El control se ejecuta de manera consistente por parte del responsable","Fuerte",IF(GH16="El control se ejecuta algunas veces por parte del responsable","Moderado",IF(GH16="El control no se ejecuta por parte del responsable","Débil","")))</f>
        <v>Fuerte</v>
      </c>
      <c r="GJ16" s="77" t="s">
        <v>458</v>
      </c>
      <c r="GK16" s="73" t="str">
        <f>IF(GJ16="El control se ejecuta de manera consistente por parte del responsable","Fuerte",IF(GJ16="El control se ejecuta algunas veces por parte del responsable","Moderado",IF(GJ16="El control no se ejecuta por parte del responsable","Débil","")))</f>
        <v>Fuerte</v>
      </c>
      <c r="GL16" s="77" t="s">
        <v>458</v>
      </c>
      <c r="GM16" s="73" t="str">
        <f>IF(GL16="El control se ejecuta de manera consistente por parte del responsable","Fuerte",IF(GL16="El control se ejecuta algunas veces por parte del responsable","Moderado",IF(GL16="El control no se ejecuta por parte del responsable","Débil","")))</f>
        <v>Fuerte</v>
      </c>
      <c r="GN16" s="77" t="s">
        <v>458</v>
      </c>
      <c r="GO16" s="73" t="str">
        <f>IF(GN16="El control se ejecuta de manera consistente por parte del responsable","Fuerte",IF(GN16="El control se ejecuta algunas veces por parte del responsable","Moderado",IF(GN16="El control no se ejecuta por parte del responsable","Débil","")))</f>
        <v>Fuerte</v>
      </c>
      <c r="GP16" s="77" t="s">
        <v>458</v>
      </c>
      <c r="GQ16" s="73" t="str">
        <f>IF(GP16="El control se ejecuta de manera consistente por parte del responsable","Fuerte",IF(GP16="El control se ejecuta algunas veces por parte del responsable","Moderado",IF(GP16="El control no se ejecuta por parte del responsable","Débil","")))</f>
        <v>Fuerte</v>
      </c>
      <c r="GR16" s="77" t="s">
        <v>458</v>
      </c>
      <c r="GS16" s="73" t="str">
        <f>IF(GR16="El control se ejecuta de manera consistente por parte del responsable","Fuerte",IF(GR16="El control se ejecuta algunas veces por parte del responsable","Moderado",IF(GR16="El control no se ejecuta por parte del responsable","Débil","")))</f>
        <v>Fuerte</v>
      </c>
      <c r="GT16" s="77" t="s">
        <v>458</v>
      </c>
      <c r="GU16" s="73" t="str">
        <f>IF(GT16="El control se ejecuta de manera consistente por parte del responsable","Fuerte",IF(GT16="El control se ejecuta algunas veces por parte del responsable","Moderado",IF(GT16="El control no se ejecuta por parte del responsable","Débil","")))</f>
        <v>Fuerte</v>
      </c>
      <c r="GV16" s="77" t="s">
        <v>458</v>
      </c>
      <c r="GW16" s="73" t="str">
        <f>IF(GV16="El control se ejecuta de manera consistente por parte del responsable","Fuerte",IF(GV16="El control se ejecuta algunas veces por parte del responsable","Moderado",IF(GV16="El control no se ejecuta por parte del responsable","Débil","")))</f>
        <v>Fuerte</v>
      </c>
      <c r="GX16" s="77" t="s">
        <v>458</v>
      </c>
      <c r="GY16" s="73" t="str">
        <f>IF(GX16="El control se ejecuta de manera consistente por parte del responsable","Fuerte",IF(GX16="El control se ejecuta algunas veces por parte del responsable","Moderado",IF(GX16="El control no se ejecuta por parte del responsable","Débil","")))</f>
        <v>Fuerte</v>
      </c>
      <c r="GZ16" s="77" t="s">
        <v>458</v>
      </c>
      <c r="HA16" s="73" t="str">
        <f>IF(GZ16="El control se ejecuta de manera consistente por parte del responsable","Fuerte",IF(GZ16="El control se ejecuta algunas veces por parte del responsable","Moderado",IF(GZ16="El control no se ejecuta por parte del responsable","Débil","")))</f>
        <v>Fuerte</v>
      </c>
      <c r="HB16" s="77" t="s">
        <v>458</v>
      </c>
      <c r="HC16" s="73" t="str">
        <f>IF(HB16="El control se ejecuta de manera consistente por parte del responsable","Fuerte",IF(HB16="El control se ejecuta algunas veces por parte del responsable","Moderado",IF(HB16="El control no se ejecuta por parte del responsable","Débil","")))</f>
        <v>Fuerte</v>
      </c>
      <c r="HD16" s="77" t="s">
        <v>458</v>
      </c>
      <c r="HE16" s="73" t="str">
        <f>IF(HD16="El control se ejecuta de manera consistente por parte del responsable","Fuerte",IF(HD16="El control se ejecuta algunas veces por parte del responsable","Moderado",IF(HD16="El control no se ejecuta por parte del responsable","Débil","")))</f>
        <v>Fuerte</v>
      </c>
      <c r="HF16" s="77" t="s">
        <v>458</v>
      </c>
      <c r="HG16" s="73" t="str">
        <f>IF(HF16="El control se ejecuta de manera consistente por parte del responsable","Fuerte",IF(HF16="El control se ejecuta algunas veces por parte del responsable","Moderado",IF(HF16="El control no se ejecuta por parte del responsable","Débil","")))</f>
        <v>Fuerte</v>
      </c>
      <c r="HH16" s="77" t="s">
        <v>458</v>
      </c>
      <c r="HI16" s="73" t="str">
        <f>IF(HH16="El control se ejecuta de manera consistente por parte del responsable","Fuerte",IF(HH16="El control se ejecuta algunas veces por parte del responsable","Moderado",IF(HH16="El control no se ejecuta por parte del responsable","Débil","")))</f>
        <v>Fuerte</v>
      </c>
      <c r="HJ16" s="77" t="s">
        <v>458</v>
      </c>
      <c r="HK16" s="73" t="str">
        <f>IF(HJ16="El control se ejecuta de manera consistente por parte del responsable","Fuerte",IF(HJ16="El control se ejecuta algunas veces por parte del responsable","Moderado",IF(HJ16="El control no se ejecuta por parte del responsable","Débil","")))</f>
        <v>Fuerte</v>
      </c>
      <c r="HL16" s="77" t="s">
        <v>458</v>
      </c>
      <c r="HM16" s="73" t="str">
        <f>IF(HL16="El control se ejecuta de manera consistente por parte del responsable","Fuerte",IF(HL16="El control se ejecuta algunas veces por parte del responsable","Moderado",IF(HL16="El control no se ejecuta por parte del responsable","Débil","")))</f>
        <v>Fuerte</v>
      </c>
      <c r="HN16" s="77" t="s">
        <v>458</v>
      </c>
      <c r="HO16" s="73" t="str">
        <f>IF(HN16="El control se ejecuta de manera consistente por parte del responsable","Fuerte",IF(HN16="El control se ejecuta algunas veces por parte del responsable","Moderado",IF(HN16="El control no se ejecuta por parte del responsable","Débil","")))</f>
        <v>Fuerte</v>
      </c>
      <c r="HP16" s="77" t="s">
        <v>458</v>
      </c>
      <c r="HQ16" s="73" t="str">
        <f>IF(HP16="El control se ejecuta de manera consistente por parte del responsable","Fuerte",IF(HP16="El control se ejecuta algunas veces por parte del responsable","Moderado",IF(HP16="El control no se ejecuta por parte del responsable","Débil","")))</f>
        <v>Fuerte</v>
      </c>
      <c r="HR16" s="77" t="s">
        <v>458</v>
      </c>
      <c r="HS16" s="73" t="str">
        <f>IF(HR16="El control se ejecuta de manera consistente por parte del responsable","Fuerte",IF(HR16="El control se ejecuta algunas veces por parte del responsable","Moderado",IF(HR16="El control no se ejecuta por parte del responsable","Débil","")))</f>
        <v>Fuerte</v>
      </c>
      <c r="HT16" s="77" t="s">
        <v>458</v>
      </c>
      <c r="HU16" s="73" t="str">
        <f>IF(HT16="El control se ejecuta de manera consistente por parte del responsable","Fuerte",IF(HT16="El control se ejecuta algunas veces por parte del responsable","Moderado",IF(HT16="El control no se ejecuta por parte del responsable","Débil","")))</f>
        <v>Fuerte</v>
      </c>
      <c r="HV16" s="77" t="s">
        <v>458</v>
      </c>
      <c r="HW16" s="73" t="str">
        <f>IF(HV16="El control se ejecuta de manera consistente por parte del responsable","Fuerte",IF(HV16="El control se ejecuta algunas veces por parte del responsable","Moderado",IF(HV16="El control no se ejecuta por parte del responsable","Débil","")))</f>
        <v>Fuerte</v>
      </c>
      <c r="HX16" s="77" t="s">
        <v>458</v>
      </c>
      <c r="HY16" s="73" t="str">
        <f>IF(HX16="El control se ejecuta de manera consistente por parte del responsable","Fuerte",IF(HX16="El control se ejecuta algunas veces por parte del responsable","Moderado",IF(HX16="El control no se ejecuta por parte del responsable","Débil","")))</f>
        <v>Fuerte</v>
      </c>
      <c r="HZ16" s="77" t="s">
        <v>458</v>
      </c>
      <c r="IA16" s="73" t="str">
        <f>IF(HZ16="El control se ejecuta de manera consistente por parte del responsable","Fuerte",IF(HZ16="El control se ejecuta algunas veces por parte del responsable","Moderado",IF(HZ16="El control no se ejecuta por parte del responsable","Débil","")))</f>
        <v>Fuerte</v>
      </c>
      <c r="IB16" s="77" t="s">
        <v>458</v>
      </c>
      <c r="IC16" s="73" t="str">
        <f>IF(IB16="El control se ejecuta de manera consistente por parte del responsable","Fuerte",IF(IB16="El control se ejecuta algunas veces por parte del responsable","Moderado",IF(IB16="El control no se ejecuta por parte del responsable","Débil","")))</f>
        <v>Fuerte</v>
      </c>
      <c r="ID16" s="77" t="s">
        <v>458</v>
      </c>
      <c r="IE16" s="73" t="str">
        <f>IF(ID16="El control se ejecuta de manera consistente por parte del responsable","Fuerte",IF(ID16="El control se ejecuta algunas veces por parte del responsable","Moderado",IF(ID16="El control no se ejecuta por parte del responsable","Débil","")))</f>
        <v>Fuerte</v>
      </c>
      <c r="IF16" s="77" t="s">
        <v>458</v>
      </c>
      <c r="IG16" s="73" t="str">
        <f>IF(IF16="El control se ejecuta de manera consistente por parte del responsable","Fuerte",IF(IF16="El control se ejecuta algunas veces por parte del responsable","Moderado",IF(IF16="El control no se ejecuta por parte del responsable","Débil","")))</f>
        <v>Fuerte</v>
      </c>
      <c r="IH16" s="77" t="s">
        <v>458</v>
      </c>
      <c r="II16" s="73" t="str">
        <f>IF(IH16="El control se ejecuta de manera consistente por parte del responsable","Fuerte",IF(IH16="El control se ejecuta algunas veces por parte del responsable","Moderado",IF(IH16="El control no se ejecuta por parte del responsable","Débil","")))</f>
        <v>Fuerte</v>
      </c>
      <c r="IJ16" s="77" t="s">
        <v>458</v>
      </c>
      <c r="IK16" s="73" t="str">
        <f>IF(IJ16="El control se ejecuta de manera consistente por parte del responsable","Fuerte",IF(IJ16="El control se ejecuta algunas veces por parte del responsable","Moderado",IF(IJ16="El control no se ejecuta por parte del responsable","Débil","")))</f>
        <v>Fuerte</v>
      </c>
      <c r="IL16" s="77" t="s">
        <v>458</v>
      </c>
      <c r="IM16" s="73" t="str">
        <f>IF(IL16="El control se ejecuta de manera consistente por parte del responsable","Fuerte",IF(IL16="El control se ejecuta algunas veces por parte del responsable","Moderado",IF(IL16="El control no se ejecuta por parte del responsable","Débil","")))</f>
        <v>Fuerte</v>
      </c>
      <c r="IN16" s="77" t="s">
        <v>458</v>
      </c>
      <c r="IO16" s="73" t="str">
        <f>IF(IN16="El control se ejecuta de manera consistente por parte del responsable","Fuerte",IF(IN16="El control se ejecuta algunas veces por parte del responsable","Moderado",IF(IN16="El control no se ejecuta por parte del responsable","Débil","")))</f>
        <v>Fuerte</v>
      </c>
      <c r="IP16" s="77" t="s">
        <v>458</v>
      </c>
      <c r="IQ16" s="73" t="str">
        <f>IF(IP16="El control se ejecuta de manera consistente por parte del responsable","Fuerte",IF(IP16="El control se ejecuta algunas veces por parte del responsable","Moderado",IF(IP16="El control no se ejecuta por parte del responsable","Débil","")))</f>
        <v>Fuerte</v>
      </c>
      <c r="IR16" s="77" t="s">
        <v>458</v>
      </c>
      <c r="IS16" s="73" t="str">
        <f>IF(IR16="El control se ejecuta de manera consistente por parte del responsable","Fuerte",IF(IR16="El control se ejecuta algunas veces por parte del responsable","Moderado",IF(IR16="El control no se ejecuta por parte del responsable","Débil","")))</f>
        <v>Fuerte</v>
      </c>
      <c r="IT16" s="77" t="s">
        <v>460</v>
      </c>
      <c r="IU16" s="73" t="str">
        <f>IF(IT16="El control se ejecuta de manera consistente por parte del responsable","Fuerte",IF(IT16="El control se ejecuta algunas veces por parte del responsable","Moderado",IF(IT16="El control no se ejecuta por parte del responsable","Débil","")))</f>
        <v>Débil</v>
      </c>
      <c r="IV16" s="77" t="s">
        <v>459</v>
      </c>
      <c r="IW16" s="73" t="str">
        <f>IF(IV16="El control se ejecuta de manera consistente por parte del responsable","Fuerte",IF(IV16="El control se ejecuta algunas veces por parte del responsable","Moderado",IF(IV16="El control no se ejecuta por parte del responsable","Débil","")))</f>
        <v>Moderado</v>
      </c>
      <c r="IX16" s="77" t="s">
        <v>458</v>
      </c>
      <c r="IY16" s="73" t="str">
        <f>IF(IX16="El control se ejecuta de manera consistente por parte del responsable","Fuerte",IF(IX16="El control se ejecuta algunas veces por parte del responsable","Moderado",IF(IX16="El control no se ejecuta por parte del responsable","Débil","")))</f>
        <v>Fuerte</v>
      </c>
      <c r="IZ16" s="77" t="s">
        <v>458</v>
      </c>
      <c r="JA16" s="73" t="str">
        <f>IF(IZ16="El control se ejecuta de manera consistente por parte del responsable","Fuerte",IF(IZ16="El control se ejecuta algunas veces por parte del responsable","Moderado",IF(IZ16="El control no se ejecuta por parte del responsable","Débil","")))</f>
        <v>Fuerte</v>
      </c>
      <c r="JB16" s="77" t="s">
        <v>458</v>
      </c>
      <c r="JC16" s="73" t="str">
        <f>IF(JB16="El control se ejecuta de manera consistente por parte del responsable","Fuerte",IF(JB16="El control se ejecuta algunas veces por parte del responsable","Moderado",IF(JB16="El control no se ejecuta por parte del responsable","Débil","")))</f>
        <v>Fuerte</v>
      </c>
      <c r="JD16" s="77" t="s">
        <v>458</v>
      </c>
      <c r="JE16" s="73" t="str">
        <f>IF(JD16="El control se ejecuta de manera consistente por parte del responsable","Fuerte",IF(JD16="El control se ejecuta algunas veces por parte del responsable","Moderado",IF(JD16="El control no se ejecuta por parte del responsable","Débil","")))</f>
        <v>Fuerte</v>
      </c>
      <c r="JF16" s="77" t="s">
        <v>458</v>
      </c>
      <c r="JG16" s="73" t="str">
        <f>IF(JF16="El control se ejecuta de manera consistente por parte del responsable","Fuerte",IF(JF16="El control se ejecuta algunas veces por parte del responsable","Moderado",IF(JF16="El control no se ejecuta por parte del responsable","Débil","")))</f>
        <v>Fuerte</v>
      </c>
      <c r="JH16" s="77" t="s">
        <v>459</v>
      </c>
      <c r="JI16" s="73" t="str">
        <f>IF(JH16="El control se ejecuta de manera consistente por parte del responsable","Fuerte",IF(JH16="El control se ejecuta algunas veces por parte del responsable","Moderado",IF(JH16="El control no se ejecuta por parte del responsable","Débil","")))</f>
        <v>Moderado</v>
      </c>
      <c r="JJ16" s="77" t="s">
        <v>458</v>
      </c>
      <c r="JK16" s="73" t="str">
        <f>IF(JJ16="El control se ejecuta de manera consistente por parte del responsable","Fuerte",IF(JJ16="El control se ejecuta algunas veces por parte del responsable","Moderado",IF(JJ16="El control no se ejecuta por parte del responsable","Débil","")))</f>
        <v>Fuerte</v>
      </c>
      <c r="JL16" s="77"/>
      <c r="JM16" s="73" t="str">
        <f>IF(JL16="El control se ejecuta de manera consistente por parte del responsable","Fuerte",IF(JL16="El control se ejecuta algunas veces por parte del responsable","Moderado",IF(JL16="El control no se ejecuta por parte del responsable","Débil","")))</f>
        <v/>
      </c>
      <c r="JN16" s="77"/>
      <c r="JO16" s="73" t="str">
        <f>IF(JN16="El control se ejecuta de manera consistente por parte del responsable","Fuerte",IF(JN16="El control se ejecuta algunas veces por parte del responsable","Moderado",IF(JN16="El control no se ejecuta por parte del responsable","Débil","")))</f>
        <v/>
      </c>
      <c r="JP16" s="77"/>
      <c r="JQ16" s="73" t="str">
        <f>IF(JP16="El control se ejecuta de manera consistente por parte del responsable","Fuerte",IF(JP16="El control se ejecuta algunas veces por parte del responsable","Moderado",IF(JP16="El control no se ejecuta por parte del responsable","Débil","")))</f>
        <v/>
      </c>
      <c r="JR16" s="77"/>
      <c r="JS16" s="73" t="str">
        <f>IF(JR16="El control se ejecuta de manera consistente por parte del responsable","Fuerte",IF(JR16="El control se ejecuta algunas veces por parte del responsable","Moderado",IF(JR16="El control no se ejecuta por parte del responsable","Débil","")))</f>
        <v/>
      </c>
      <c r="JT16" s="77"/>
      <c r="JU16" s="73" t="str">
        <f>IF(JT16="El control se ejecuta de manera consistente por parte del responsable","Fuerte",IF(JT16="El control se ejecuta algunas veces por parte del responsable","Moderado",IF(JT16="El control no se ejecuta por parte del responsable","Débil","")))</f>
        <v/>
      </c>
    </row>
    <row r="17" spans="1:281" ht="6" customHeight="1">
      <c r="F17" s="47"/>
      <c r="H17" s="47"/>
      <c r="J17" s="47"/>
      <c r="L17" s="47"/>
      <c r="N17" s="47"/>
      <c r="P17" s="47"/>
      <c r="R17" s="47"/>
      <c r="T17" s="47"/>
      <c r="V17" s="47"/>
      <c r="X17" s="47"/>
      <c r="Z17" s="47"/>
      <c r="AB17" s="47"/>
      <c r="AC17" s="74"/>
      <c r="AE17" s="74"/>
      <c r="AG17" s="74"/>
      <c r="AI17" s="74"/>
      <c r="AK17" s="74"/>
      <c r="AM17" s="74"/>
      <c r="AO17" s="74"/>
      <c r="AQ17" s="74"/>
      <c r="AS17" s="74"/>
      <c r="AU17" s="74"/>
      <c r="AW17" s="74"/>
      <c r="AY17" s="74"/>
      <c r="BA17" s="74"/>
      <c r="BC17" s="74"/>
      <c r="BE17" s="74"/>
      <c r="BG17" s="74"/>
      <c r="BI17" s="74"/>
      <c r="BK17" s="74"/>
      <c r="BM17" s="74"/>
      <c r="BO17" s="74"/>
      <c r="BQ17" s="74"/>
      <c r="BS17" s="74"/>
      <c r="BU17" s="74"/>
      <c r="BW17" s="74"/>
      <c r="BY17" s="74"/>
      <c r="CA17" s="74"/>
      <c r="CC17" s="74"/>
      <c r="CE17" s="74"/>
      <c r="CG17" s="74"/>
      <c r="CI17" s="74"/>
      <c r="CK17" s="74"/>
      <c r="CM17" s="74"/>
      <c r="CO17" s="74"/>
      <c r="CQ17" s="74"/>
      <c r="CS17" s="74"/>
      <c r="CU17" s="74"/>
      <c r="CW17" s="74"/>
      <c r="CY17" s="74"/>
      <c r="DA17" s="74"/>
      <c r="DC17" s="74"/>
      <c r="DE17" s="74"/>
      <c r="DG17" s="74"/>
      <c r="DI17" s="74"/>
      <c r="DK17" s="74"/>
      <c r="DM17" s="74"/>
      <c r="DO17" s="74"/>
      <c r="DQ17" s="74"/>
      <c r="DS17" s="74"/>
      <c r="DU17" s="74"/>
      <c r="DW17" s="74"/>
      <c r="DY17" s="74"/>
      <c r="EA17" s="74"/>
      <c r="EC17" s="74"/>
      <c r="EE17" s="74"/>
      <c r="EG17" s="74"/>
      <c r="EI17" s="74"/>
      <c r="EK17" s="74"/>
      <c r="EM17" s="74"/>
      <c r="EO17" s="74"/>
      <c r="EQ17" s="74"/>
      <c r="ES17" s="74"/>
      <c r="EU17" s="74"/>
      <c r="EW17" s="74"/>
      <c r="EY17" s="74"/>
      <c r="FA17" s="74"/>
      <c r="FC17" s="74"/>
      <c r="FE17" s="74"/>
      <c r="FG17" s="74"/>
      <c r="FI17" s="74"/>
      <c r="FK17" s="74"/>
      <c r="FM17" s="74"/>
      <c r="FO17" s="74"/>
      <c r="FQ17" s="74"/>
      <c r="FS17" s="74"/>
      <c r="FU17" s="74"/>
      <c r="FW17" s="74"/>
      <c r="FY17" s="74"/>
      <c r="GA17" s="74"/>
      <c r="GC17" s="74"/>
      <c r="GE17" s="74"/>
      <c r="GG17" s="74"/>
      <c r="GI17" s="74"/>
      <c r="GK17" s="74"/>
      <c r="GM17" s="74"/>
      <c r="GO17" s="74"/>
      <c r="GQ17" s="74"/>
      <c r="GS17" s="74"/>
      <c r="GU17" s="74"/>
      <c r="GW17" s="74"/>
      <c r="GY17" s="74"/>
      <c r="HA17" s="74"/>
      <c r="HC17" s="74"/>
      <c r="HE17" s="74"/>
      <c r="HG17" s="74"/>
      <c r="HI17" s="74"/>
      <c r="HK17" s="74"/>
      <c r="HM17" s="74"/>
      <c r="HO17" s="74"/>
      <c r="HQ17" s="74"/>
      <c r="HS17" s="74"/>
      <c r="HU17" s="74"/>
      <c r="HW17" s="74"/>
      <c r="HY17" s="74"/>
      <c r="IA17" s="74"/>
      <c r="IC17" s="74"/>
      <c r="IE17" s="74"/>
      <c r="IG17" s="74"/>
      <c r="II17" s="74"/>
      <c r="IK17" s="74"/>
      <c r="IM17" s="74"/>
      <c r="IO17" s="74"/>
      <c r="IQ17" s="74"/>
      <c r="IS17" s="74"/>
      <c r="IU17" s="74"/>
      <c r="IW17" s="74"/>
      <c r="IY17" s="74"/>
      <c r="JA17" s="74"/>
      <c r="JC17" s="74"/>
      <c r="JE17" s="74"/>
      <c r="JG17" s="74"/>
      <c r="JI17" s="74"/>
      <c r="JK17" s="74"/>
      <c r="JM17" s="74"/>
      <c r="JO17" s="74"/>
      <c r="JQ17" s="74"/>
      <c r="JS17" s="74"/>
      <c r="JU17" s="74"/>
    </row>
    <row r="18" spans="1:281" ht="26.45">
      <c r="A18" s="78" t="s">
        <v>461</v>
      </c>
      <c r="B18" s="79" t="s">
        <v>462</v>
      </c>
      <c r="C18" s="46" t="s">
        <v>463</v>
      </c>
      <c r="D18" s="77" t="str">
        <f>IF(AND(D14="Fuerte",E16="Fuerte"),"Fuerte",IF(AND(D14="Fuerte",E16="Moderado"),"Moderado",IF(AND(D14="Fuerte",E16="Débil"),"Débil",IF(AND(D14="Moderado",E16="Fuerte"),"Moderado",IF(AND(D14="Moderado",E16="Moderado"),"Moderado",IF(AND(D14="Moderado",E16="Débil"),"Débil",IF(AND(D14="Débil",E16="Fuerte"),"Débil",IF(AND(D14="Débil",E16="Moderado"),"Débil",IF(AND(D14="Débil",E16="Débil"),"Débil")))))))))</f>
        <v>Fuerte</v>
      </c>
      <c r="E18" s="80">
        <f>IF(D18="Fuerte",100,IF(D18="Moderado",50,0))</f>
        <v>100</v>
      </c>
      <c r="F18" s="77" t="str">
        <f>IF(AND(F14="Fuerte",G16="Fuerte"),"Fuerte",IF(AND(F14="Fuerte",G16="Moderado"),"Moderado",IF(AND(F14="Fuerte",G16="Débil"),"Débil",IF(AND(F14="Moderado",G16="Fuerte"),"Moderado",IF(AND(F14="Moderado",G16="Moderado"),"Moderado",IF(AND(F14="Moderado",G16="Débil"),"Débil",IF(AND(F14="Débil",G16="Fuerte"),"Débil",IF(AND(F14="Débil",G16="Moderado"),"Débil",IF(AND(F14="Débil",G16="Débil"),"Débil")))))))))</f>
        <v>Moderado</v>
      </c>
      <c r="G18" s="80">
        <f>IF(F18="Fuerte",100,IF(F18="Moderado",50,0))</f>
        <v>50</v>
      </c>
      <c r="H18" s="77" t="str">
        <f>IF(AND(H14="Fuerte",I16="Fuerte"),"Fuerte",IF(AND(H14="Fuerte",I16="Moderado"),"Moderado",IF(AND(H14="Fuerte",I16="Débil"),"Débil",IF(AND(H14="Moderado",I16="Fuerte"),"Moderado",IF(AND(H14="Moderado",I16="Moderado"),"Moderado",IF(AND(H14="Moderado",I16="Débil"),"Débil",IF(AND(H14="Débil",I16="Fuerte"),"Débil",IF(AND(H14="Débil",I16="Moderado"),"Débil",IF(AND(H14="Débil",I16="Débil"),"Débil")))))))))</f>
        <v>Moderado</v>
      </c>
      <c r="I18" s="80">
        <f>IF(H18="Fuerte",100,IF(H18="Moderado",50,0))</f>
        <v>50</v>
      </c>
      <c r="J18" s="77" t="str">
        <f>IF(AND(J14="Fuerte",K16="Fuerte"),"Fuerte",IF(AND(J14="Fuerte",K16="Moderado"),"Moderado",IF(AND(J14="Fuerte",K16="Débil"),"Débil",IF(AND(J14="Moderado",K16="Fuerte"),"Moderado",IF(AND(J14="Moderado",K16="Moderado"),"Moderado",IF(AND(J14="Moderado",K16="Débil"),"Débil",IF(AND(J14="Débil",K16="Fuerte"),"Débil",IF(AND(J14="Débil",K16="Moderado"),"Débil",IF(AND(J14="Débil",K16="Débil"),"Débil")))))))))</f>
        <v>Moderado</v>
      </c>
      <c r="K18" s="80">
        <f>IF(J18="Fuerte",100,IF(J18="Moderado",50,0))</f>
        <v>50</v>
      </c>
      <c r="L18" s="77" t="str">
        <f>IF(AND(L14="Fuerte",M16="Fuerte"),"Fuerte",IF(AND(L14="Fuerte",M16="Moderado"),"Moderado",IF(AND(L14="Fuerte",M16="Débil"),"Débil",IF(AND(L14="Moderado",M16="Fuerte"),"Moderado",IF(AND(L14="Moderado",M16="Moderado"),"Moderado",IF(AND(L14="Moderado",M16="Débil"),"Débil",IF(AND(L14="Débil",M16="Fuerte"),"Débil",IF(AND(L14="Débil",M16="Moderado"),"Débil",IF(AND(L14="Débil",M16="Débil"),"Débil")))))))))</f>
        <v>Moderado</v>
      </c>
      <c r="M18" s="80">
        <f>IF(L18="Fuerte",100,IF(L18="Moderado",50,0))</f>
        <v>50</v>
      </c>
      <c r="N18" s="77" t="str">
        <f>IF(AND(N14="Fuerte",O16="Fuerte"),"Fuerte",IF(AND(N14="Fuerte",O16="Moderado"),"Moderado",IF(AND(N14="Fuerte",O16="Débil"),"Débil",IF(AND(N14="Moderado",O16="Fuerte"),"Moderado",IF(AND(N14="Moderado",O16="Moderado"),"Moderado",IF(AND(N14="Moderado",O16="Débil"),"Débil",IF(AND(N14="Débil",O16="Fuerte"),"Débil",IF(AND(N14="Débil",O16="Moderado"),"Débil",IF(AND(N14="Débil",O16="Débil"),"Débil")))))))))</f>
        <v>Moderado</v>
      </c>
      <c r="O18" s="80">
        <f>IF(N18="Fuerte",100,IF(N18="Moderado",50,0))</f>
        <v>50</v>
      </c>
      <c r="P18" s="77" t="str">
        <f>IF(AND(P14="Fuerte",Q16="Fuerte"),"Fuerte",IF(AND(P14="Fuerte",Q16="Moderado"),"Moderado",IF(AND(P14="Fuerte",Q16="Débil"),"Débil",IF(AND(P14="Moderado",Q16="Fuerte"),"Moderado",IF(AND(P14="Moderado",Q16="Moderado"),"Moderado",IF(AND(P14="Moderado",Q16="Débil"),"Débil",IF(AND(P14="Débil",Q16="Fuerte"),"Débil",IF(AND(P14="Débil",Q16="Moderado"),"Débil",IF(AND(P14="Débil",Q16="Débil"),"Débil")))))))))</f>
        <v>Fuerte</v>
      </c>
      <c r="Q18" s="80">
        <f>IF(P18="Fuerte",100,IF(P18="Moderado",50,0))</f>
        <v>100</v>
      </c>
      <c r="R18" s="77" t="str">
        <f>IF(AND(R14="Fuerte",S16="Fuerte"),"Fuerte",IF(AND(R14="Fuerte",S16="Moderado"),"Moderado",IF(AND(R14="Fuerte",S16="Débil"),"Débil",IF(AND(R14="Moderado",S16="Fuerte"),"Moderado",IF(AND(R14="Moderado",S16="Moderado"),"Moderado",IF(AND(R14="Moderado",S16="Débil"),"Débil",IF(AND(R14="Débil",S16="Fuerte"),"Débil",IF(AND(R14="Débil",S16="Moderado"),"Débil",IF(AND(R14="Débil",S16="Débil"),"Débil")))))))))</f>
        <v>Fuerte</v>
      </c>
      <c r="S18" s="80">
        <f>IF(R18="Fuerte",100,IF(R18="Moderado",50,0))</f>
        <v>100</v>
      </c>
      <c r="T18" s="77" t="str">
        <f>IF(AND(T14="Fuerte",U16="Fuerte"),"Fuerte",IF(AND(T14="Fuerte",U16="Moderado"),"Moderado",IF(AND(T14="Fuerte",U16="Débil"),"Débil",IF(AND(T14="Moderado",U16="Fuerte"),"Moderado",IF(AND(T14="Moderado",U16="Moderado"),"Moderado",IF(AND(T14="Moderado",U16="Débil"),"Débil",IF(AND(T14="Débil",U16="Fuerte"),"Débil",IF(AND(T14="Débil",U16="Moderado"),"Débil",IF(AND(T14="Débil",U16="Débil"),"Débil")))))))))</f>
        <v>Fuerte</v>
      </c>
      <c r="U18" s="80">
        <f>IF(T18="Fuerte",100,IF(T18="Moderado",50,0))</f>
        <v>100</v>
      </c>
      <c r="V18" s="77" t="str">
        <f>IF(AND(V14="Fuerte",W16="Fuerte"),"Fuerte",IF(AND(V14="Fuerte",W16="Moderado"),"Moderado",IF(AND(V14="Fuerte",W16="Débil"),"Débil",IF(AND(V14="Moderado",W16="Fuerte"),"Moderado",IF(AND(V14="Moderado",W16="Moderado"),"Moderado",IF(AND(V14="Moderado",W16="Débil"),"Débil",IF(AND(V14="Débil",W16="Fuerte"),"Débil",IF(AND(V14="Débil",W16="Moderado"),"Débil",IF(AND(V14="Débil",W16="Débil"),"Débil")))))))))</f>
        <v>Moderado</v>
      </c>
      <c r="W18" s="80">
        <f>IF(V18="Fuerte",100,IF(V18="Moderado",50,0))</f>
        <v>50</v>
      </c>
      <c r="X18" s="77" t="str">
        <f>IF(AND(X14="Fuerte",Y16="Fuerte"),"Fuerte",IF(AND(X14="Fuerte",Y16="Moderado"),"Moderado",IF(AND(X14="Fuerte",Y16="Débil"),"Débil",IF(AND(X14="Moderado",Y16="Fuerte"),"Moderado",IF(AND(X14="Moderado",Y16="Moderado"),"Moderado",IF(AND(X14="Moderado",Y16="Débil"),"Débil",IF(AND(X14="Débil",Y16="Fuerte"),"Débil",IF(AND(X14="Débil",Y16="Moderado"),"Débil",IF(AND(X14="Débil",Y16="Débil"),"Débil")))))))))</f>
        <v>Moderado</v>
      </c>
      <c r="Y18" s="80">
        <f>IF(X18="Fuerte",100,IF(X18="Moderado",50,0))</f>
        <v>50</v>
      </c>
      <c r="Z18" s="77" t="str">
        <f>IF(AND(Z14="Fuerte",AA16="Fuerte"),"Fuerte",IF(AND(Z14="Fuerte",AA16="Moderado"),"Moderado",IF(AND(Z14="Fuerte",AA16="Débil"),"Débil",IF(AND(Z14="Moderado",AA16="Fuerte"),"Moderado",IF(AND(Z14="Moderado",AA16="Moderado"),"Moderado",IF(AND(Z14="Moderado",AA16="Débil"),"Débil",IF(AND(Z14="Débil",AA16="Fuerte"),"Débil",IF(AND(Z14="Débil",AA16="Moderado"),"Débil",IF(AND(Z14="Débil",AA16="Débil"),"Débil")))))))))</f>
        <v>Moderado</v>
      </c>
      <c r="AA18" s="80">
        <f>IF(Z18="Fuerte",100,IF(Z18="Moderado",50,0))</f>
        <v>50</v>
      </c>
      <c r="AB18" s="77" t="str">
        <f>IF(AND(AB14="Fuerte",AC16="Fuerte"),"Fuerte",IF(AND(AB14="Fuerte",AC16="Moderado"),"Moderado",IF(AND(AB14="Fuerte",AC16="Débil"),"Débil",IF(AND(AB14="Moderado",AC16="Fuerte"),"Moderado",IF(AND(AB14="Moderado",AC16="Moderado"),"Moderado",IF(AND(AB14="Moderado",AC16="Débil"),"Débil",IF(AND(AB14="Débil",AC16="Fuerte"),"Débil",IF(AND(AB14="Débil",AC16="Moderado"),"Débil",IF(AND(AB14="Débil",AC16="Débil"),"Débil")))))))))</f>
        <v>Moderado</v>
      </c>
      <c r="AC18" s="80">
        <f>IF(AB18="Fuerte",100,IF(AB18="Moderado",50,0))</f>
        <v>50</v>
      </c>
      <c r="AD18" s="77" t="str">
        <f>IF(AND(AD14="Fuerte",AE16="Fuerte"),"Fuerte",IF(AND(AD14="Fuerte",AE16="Moderado"),"Moderado",IF(AND(AD14="Fuerte",AE16="Débil"),"Débil",IF(AND(AD14="Moderado",AE16="Fuerte"),"Moderado",IF(AND(AD14="Moderado",AE16="Moderado"),"Moderado",IF(AND(AD14="Moderado",AE16="Débil"),"Débil",IF(AND(AD14="Débil",AE16="Fuerte"),"Débil",IF(AND(AD14="Débil",AE16="Moderado"),"Débil",IF(AND(AD14="Débil",AE16="Débil"),"Débil")))))))))</f>
        <v>Moderado</v>
      </c>
      <c r="AE18" s="80">
        <f>IF(AD18="Fuerte",100,IF(AD18="Moderado",50,0))</f>
        <v>50</v>
      </c>
      <c r="AF18" s="77" t="str">
        <f>IF(AND(AF14="Fuerte",AG16="Fuerte"),"Fuerte",IF(AND(AF14="Fuerte",AG16="Moderado"),"Moderado",IF(AND(AF14="Fuerte",AG16="Débil"),"Débil",IF(AND(AF14="Moderado",AG16="Fuerte"),"Moderado",IF(AND(AF14="Moderado",AG16="Moderado"),"Moderado",IF(AND(AF14="Moderado",AG16="Débil"),"Débil",IF(AND(AF14="Débil",AG16="Fuerte"),"Débil",IF(AND(AF14="Débil",AG16="Moderado"),"Débil",IF(AND(AF14="Débil",AG16="Débil"),"Débil")))))))))</f>
        <v>Moderado</v>
      </c>
      <c r="AG18" s="80">
        <f>IF(AF18="Fuerte",100,IF(AF18="Moderado",50,0))</f>
        <v>50</v>
      </c>
      <c r="AH18" s="77" t="str">
        <f>IF(AND(AH14="Fuerte",AI16="Fuerte"),"Fuerte",IF(AND(AH14="Fuerte",AI16="Moderado"),"Moderado",IF(AND(AH14="Fuerte",AI16="Débil"),"Débil",IF(AND(AH14="Moderado",AI16="Fuerte"),"Moderado",IF(AND(AH14="Moderado",AI16="Moderado"),"Moderado",IF(AND(AH14="Moderado",AI16="Débil"),"Débil",IF(AND(AH14="Débil",AI16="Fuerte"),"Débil",IF(AND(AH14="Débil",AI16="Moderado"),"Débil",IF(AND(AH14="Débil",AI16="Débil"),"Débil")))))))))</f>
        <v>Moderado</v>
      </c>
      <c r="AI18" s="80">
        <f>IF(AH18="Fuerte",100,IF(AH18="Moderado",50,0))</f>
        <v>50</v>
      </c>
      <c r="AJ18" s="77" t="str">
        <f>IF(AND(AJ14="Fuerte",AK16="Fuerte"),"Fuerte",IF(AND(AJ14="Fuerte",AK16="Moderado"),"Moderado",IF(AND(AJ14="Fuerte",AK16="Débil"),"Débil",IF(AND(AJ14="Moderado",AK16="Fuerte"),"Moderado",IF(AND(AJ14="Moderado",AK16="Moderado"),"Moderado",IF(AND(AJ14="Moderado",AK16="Débil"),"Débil",IF(AND(AJ14="Débil",AK16="Fuerte"),"Débil",IF(AND(AJ14="Débil",AK16="Moderado"),"Débil",IF(AND(AJ14="Débil",AK16="Débil"),"Débil")))))))))</f>
        <v>Moderado</v>
      </c>
      <c r="AK18" s="80">
        <f>IF(AJ18="Fuerte",100,IF(AJ18="Moderado",50,0))</f>
        <v>50</v>
      </c>
      <c r="AL18" s="77" t="str">
        <f>IF(AND(AL14="Fuerte",AM16="Fuerte"),"Fuerte",IF(AND(AL14="Fuerte",AM16="Moderado"),"Moderado",IF(AND(AL14="Fuerte",AM16="Débil"),"Débil",IF(AND(AL14="Moderado",AM16="Fuerte"),"Moderado",IF(AND(AL14="Moderado",AM16="Moderado"),"Moderado",IF(AND(AL14="Moderado",AM16="Débil"),"Débil",IF(AND(AL14="Débil",AM16="Fuerte"),"Débil",IF(AND(AL14="Débil",AM16="Moderado"),"Débil",IF(AND(AL14="Débil",AM16="Débil"),"Débil")))))))))</f>
        <v>Moderado</v>
      </c>
      <c r="AM18" s="80">
        <f>IF(AL18="Fuerte",100,IF(AL18="Moderado",50,0))</f>
        <v>50</v>
      </c>
      <c r="AN18" s="77" t="str">
        <f>IF(AND(AN14="Fuerte",AO16="Fuerte"),"Fuerte",IF(AND(AN14="Fuerte",AO16="Moderado"),"Moderado",IF(AND(AN14="Fuerte",AO16="Débil"),"Débil",IF(AND(AN14="Moderado",AO16="Fuerte"),"Moderado",IF(AND(AN14="Moderado",AO16="Moderado"),"Moderado",IF(AND(AN14="Moderado",AO16="Débil"),"Débil",IF(AND(AN14="Débil",AO16="Fuerte"),"Débil",IF(AND(AN14="Débil",AO16="Moderado"),"Débil",IF(AND(AN14="Débil",AO16="Débil"),"Débil")))))))))</f>
        <v>Moderado</v>
      </c>
      <c r="AO18" s="80">
        <f>IF(AN18="Fuerte",100,IF(AN18="Moderado",50,0))</f>
        <v>50</v>
      </c>
      <c r="AP18" s="77" t="str">
        <f>IF(AND(AP14="Fuerte",AQ16="Fuerte"),"Fuerte",IF(AND(AP14="Fuerte",AQ16="Moderado"),"Moderado",IF(AND(AP14="Fuerte",AQ16="Débil"),"Débil",IF(AND(AP14="Moderado",AQ16="Fuerte"),"Moderado",IF(AND(AP14="Moderado",AQ16="Moderado"),"Moderado",IF(AND(AP14="Moderado",AQ16="Débil"),"Débil",IF(AND(AP14="Débil",AQ16="Fuerte"),"Débil",IF(AND(AP14="Débil",AQ16="Moderado"),"Débil",IF(AND(AP14="Débil",AQ16="Débil"),"Débil")))))))))</f>
        <v>Moderado</v>
      </c>
      <c r="AQ18" s="80">
        <f>IF(AP18="Fuerte",100,IF(AP18="Moderado",50,0))</f>
        <v>50</v>
      </c>
      <c r="AR18" s="77" t="str">
        <f>IF(AND(AR14="Fuerte",AS16="Fuerte"),"Fuerte",IF(AND(AR14="Fuerte",AS16="Moderado"),"Moderado",IF(AND(AR14="Fuerte",AS16="Débil"),"Débil",IF(AND(AR14="Moderado",AS16="Fuerte"),"Moderado",IF(AND(AR14="Moderado",AS16="Moderado"),"Moderado",IF(AND(AR14="Moderado",AS16="Débil"),"Débil",IF(AND(AR14="Débil",AS16="Fuerte"),"Débil",IF(AND(AR14="Débil",AS16="Moderado"),"Débil",IF(AND(AR14="Débil",AS16="Débil"),"Débil")))))))))</f>
        <v>Moderado</v>
      </c>
      <c r="AS18" s="80">
        <f>IF(AR18="Fuerte",100,IF(AR18="Moderado",50,0))</f>
        <v>50</v>
      </c>
      <c r="AT18" s="77" t="str">
        <f>IF(AND(AT14="Fuerte",AU16="Fuerte"),"Fuerte",IF(AND(AT14="Fuerte",AU16="Moderado"),"Moderado",IF(AND(AT14="Fuerte",AU16="Débil"),"Débil",IF(AND(AT14="Moderado",AU16="Fuerte"),"Moderado",IF(AND(AT14="Moderado",AU16="Moderado"),"Moderado",IF(AND(AT14="Moderado",AU16="Débil"),"Débil",IF(AND(AT14="Débil",AU16="Fuerte"),"Débil",IF(AND(AT14="Débil",AU16="Moderado"),"Débil",IF(AND(AT14="Débil",AU16="Débil"),"Débil")))))))))</f>
        <v>Moderado</v>
      </c>
      <c r="AU18" s="80">
        <f>IF(AT18="Fuerte",100,IF(AT18="Moderado",50,0))</f>
        <v>50</v>
      </c>
      <c r="AV18" s="77" t="str">
        <f>IF(AND(AV14="Fuerte",AW16="Fuerte"),"Fuerte",IF(AND(AV14="Fuerte",AW16="Moderado"),"Moderado",IF(AND(AV14="Fuerte",AW16="Débil"),"Débil",IF(AND(AV14="Moderado",AW16="Fuerte"),"Moderado",IF(AND(AV14="Moderado",AW16="Moderado"),"Moderado",IF(AND(AV14="Moderado",AW16="Débil"),"Débil",IF(AND(AV14="Débil",AW16="Fuerte"),"Débil",IF(AND(AV14="Débil",AW16="Moderado"),"Débil",IF(AND(AV14="Débil",AW16="Débil"),"Débil")))))))))</f>
        <v>Moderado</v>
      </c>
      <c r="AW18" s="80">
        <f>IF(AV18="Fuerte",100,IF(AV18="Moderado",50,0))</f>
        <v>50</v>
      </c>
      <c r="AX18" s="77" t="str">
        <f>IF(AND(AX14="Fuerte",AY16="Fuerte"),"Fuerte",IF(AND(AX14="Fuerte",AY16="Moderado"),"Moderado",IF(AND(AX14="Fuerte",AY16="Débil"),"Débil",IF(AND(AX14="Moderado",AY16="Fuerte"),"Moderado",IF(AND(AX14="Moderado",AY16="Moderado"),"Moderado",IF(AND(AX14="Moderado",AY16="Débil"),"Débil",IF(AND(AX14="Débil",AY16="Fuerte"),"Débil",IF(AND(AX14="Débil",AY16="Moderado"),"Débil",IF(AND(AX14="Débil",AY16="Débil"),"Débil")))))))))</f>
        <v>Fuerte</v>
      </c>
      <c r="AY18" s="80">
        <f>IF(AX18="Fuerte",100,IF(AX18="Moderado",50,0))</f>
        <v>100</v>
      </c>
      <c r="AZ18" s="77" t="str">
        <f>IF(AND(AZ14="Fuerte",BA16="Fuerte"),"Fuerte",IF(AND(AZ14="Fuerte",BA16="Moderado"),"Moderado",IF(AND(AZ14="Fuerte",BA16="Débil"),"Débil",IF(AND(AZ14="Moderado",BA16="Fuerte"),"Moderado",IF(AND(AZ14="Moderado",BA16="Moderado"),"Moderado",IF(AND(AZ14="Moderado",BA16="Débil"),"Débil",IF(AND(AZ14="Débil",BA16="Fuerte"),"Débil",IF(AND(AZ14="Débil",BA16="Moderado"),"Débil",IF(AND(AZ14="Débil",BA16="Débil"),"Débil")))))))))</f>
        <v>Moderado</v>
      </c>
      <c r="BA18" s="80">
        <f>IF(AZ18="Fuerte",100,IF(AZ18="Moderado",50,0))</f>
        <v>50</v>
      </c>
      <c r="BB18" s="77" t="str">
        <f>IF(AND(BB14="Fuerte",BC16="Fuerte"),"Fuerte",IF(AND(BB14="Fuerte",BC16="Moderado"),"Moderado",IF(AND(BB14="Fuerte",BC16="Débil"),"Débil",IF(AND(BB14="Moderado",BC16="Fuerte"),"Moderado",IF(AND(BB14="Moderado",BC16="Moderado"),"Moderado",IF(AND(BB14="Moderado",BC16="Débil"),"Débil",IF(AND(BB14="Débil",BC16="Fuerte"),"Débil",IF(AND(BB14="Débil",BC16="Moderado"),"Débil",IF(AND(BB14="Débil",BC16="Débil"),"Débil")))))))))</f>
        <v>Débil</v>
      </c>
      <c r="BC18" s="80">
        <f>IF(BB18="Fuerte",100,IF(BB18="Moderado",50,0))</f>
        <v>0</v>
      </c>
      <c r="BD18" s="77" t="str">
        <f>IF(AND(BD14="Fuerte",BE16="Fuerte"),"Fuerte",IF(AND(BD14="Fuerte",BE16="Moderado"),"Moderado",IF(AND(BD14="Fuerte",BE16="Débil"),"Débil",IF(AND(BD14="Moderado",BE16="Fuerte"),"Moderado",IF(AND(BD14="Moderado",BE16="Moderado"),"Moderado",IF(AND(BD14="Moderado",BE16="Débil"),"Débil",IF(AND(BD14="Débil",BE16="Fuerte"),"Débil",IF(AND(BD14="Débil",BE16="Moderado"),"Débil",IF(AND(BD14="Débil",BE16="Débil"),"Débil")))))))))</f>
        <v>Moderado</v>
      </c>
      <c r="BE18" s="80">
        <f>IF(BD18="Fuerte",100,IF(BD18="Moderado",50,0))</f>
        <v>50</v>
      </c>
      <c r="BF18" s="77" t="str">
        <f>IF(AND(BF14="Fuerte",BG16="Fuerte"),"Fuerte",IF(AND(BF14="Fuerte",BG16="Moderado"),"Moderado",IF(AND(BF14="Fuerte",BG16="Débil"),"Débil",IF(AND(BF14="Moderado",BG16="Fuerte"),"Moderado",IF(AND(BF14="Moderado",BG16="Moderado"),"Moderado",IF(AND(BF14="Moderado",BG16="Débil"),"Débil",IF(AND(BF14="Débil",BG16="Fuerte"),"Débil",IF(AND(BF14="Débil",BG16="Moderado"),"Débil",IF(AND(BF14="Débil",BG16="Débil"),"Débil")))))))))</f>
        <v>Débil</v>
      </c>
      <c r="BG18" s="80">
        <f>IF(BF18="Fuerte",100,IF(BF18="Moderado",50,0))</f>
        <v>0</v>
      </c>
      <c r="BH18" s="77" t="str">
        <f>IF(AND(BH14="Fuerte",BI16="Fuerte"),"Fuerte",IF(AND(BH14="Fuerte",BI16="Moderado"),"Moderado",IF(AND(BH14="Fuerte",BI16="Débil"),"Débil",IF(AND(BH14="Moderado",BI16="Fuerte"),"Moderado",IF(AND(BH14="Moderado",BI16="Moderado"),"Moderado",IF(AND(BH14="Moderado",BI16="Débil"),"Débil",IF(AND(BH14="Débil",BI16="Fuerte"),"Débil",IF(AND(BH14="Débil",BI16="Moderado"),"Débil",IF(AND(BH14="Débil",BI16="Débil"),"Débil")))))))))</f>
        <v>Moderado</v>
      </c>
      <c r="BI18" s="80">
        <f>IF(BH18="Fuerte",100,IF(BH18="Moderado",50,0))</f>
        <v>50</v>
      </c>
      <c r="BJ18" s="77" t="str">
        <f>IF(AND(BJ14="Fuerte",BK16="Fuerte"),"Fuerte",IF(AND(BJ14="Fuerte",BK16="Moderado"),"Moderado",IF(AND(BJ14="Fuerte",BK16="Débil"),"Débil",IF(AND(BJ14="Moderado",BK16="Fuerte"),"Moderado",IF(AND(BJ14="Moderado",BK16="Moderado"),"Moderado",IF(AND(BJ14="Moderado",BK16="Débil"),"Débil",IF(AND(BJ14="Débil",BK16="Fuerte"),"Débil",IF(AND(BJ14="Débil",BK16="Moderado"),"Débil",IF(AND(BJ14="Débil",BK16="Débil"),"Débil")))))))))</f>
        <v>Fuerte</v>
      </c>
      <c r="BK18" s="80">
        <f>IF(BJ18="Fuerte",100,IF(BJ18="Moderado",50,0))</f>
        <v>100</v>
      </c>
      <c r="BL18" s="77" t="str">
        <f>IF(AND(BL14="Fuerte",BM16="Fuerte"),"Fuerte",IF(AND(BL14="Fuerte",BM16="Moderado"),"Moderado",IF(AND(BL14="Fuerte",BM16="Débil"),"Débil",IF(AND(BL14="Moderado",BM16="Fuerte"),"Moderado",IF(AND(BL14="Moderado",BM16="Moderado"),"Moderado",IF(AND(BL14="Moderado",BM16="Débil"),"Débil",IF(AND(BL14="Débil",BM16="Fuerte"),"Débil",IF(AND(BL14="Débil",BM16="Moderado"),"Débil",IF(AND(BL14="Débil",BM16="Débil"),"Débil")))))))))</f>
        <v>Fuerte</v>
      </c>
      <c r="BM18" s="80">
        <f>IF(BL18="Fuerte",100,IF(BL18="Moderado",50,0))</f>
        <v>100</v>
      </c>
      <c r="BN18" s="77" t="str">
        <f>IF(AND(BN14="Fuerte",BO16="Fuerte"),"Fuerte",IF(AND(BN14="Fuerte",BO16="Moderado"),"Moderado",IF(AND(BN14="Fuerte",BO16="Débil"),"Débil",IF(AND(BN14="Moderado",BO16="Fuerte"),"Moderado",IF(AND(BN14="Moderado",BO16="Moderado"),"Moderado",IF(AND(BN14="Moderado",BO16="Débil"),"Débil",IF(AND(BN14="Débil",BO16="Fuerte"),"Débil",IF(AND(BN14="Débil",BO16="Moderado"),"Débil",IF(AND(BN14="Débil",BO16="Débil"),"Débil")))))))))</f>
        <v>Fuerte</v>
      </c>
      <c r="BO18" s="80">
        <f>IF(BN18="Fuerte",100,IF(BN18="Moderado",50,0))</f>
        <v>100</v>
      </c>
      <c r="BP18" s="77" t="str">
        <f>IF(AND(BP14="Fuerte",BQ16="Fuerte"),"Fuerte",IF(AND(BP14="Fuerte",BQ16="Moderado"),"Moderado",IF(AND(BP14="Fuerte",BQ16="Débil"),"Débil",IF(AND(BP14="Moderado",BQ16="Fuerte"),"Moderado",IF(AND(BP14="Moderado",BQ16="Moderado"),"Moderado",IF(AND(BP14="Moderado",BQ16="Débil"),"Débil",IF(AND(BP14="Débil",BQ16="Fuerte"),"Débil",IF(AND(BP14="Débil",BQ16="Moderado"),"Débil",IF(AND(BP14="Débil",BQ16="Débil"),"Débil")))))))))</f>
        <v>Fuerte</v>
      </c>
      <c r="BQ18" s="80">
        <f>IF(BP18="Fuerte",100,IF(BP18="Moderado",50,0))</f>
        <v>100</v>
      </c>
      <c r="BR18" s="77" t="str">
        <f>IF(AND(BR14="Fuerte",BS16="Fuerte"),"Fuerte",IF(AND(BR14="Fuerte",BS16="Moderado"),"Moderado",IF(AND(BR14="Fuerte",BS16="Débil"),"Débil",IF(AND(BR14="Moderado",BS16="Fuerte"),"Moderado",IF(AND(BR14="Moderado",BS16="Moderado"),"Moderado",IF(AND(BR14="Moderado",BS16="Débil"),"Débil",IF(AND(BR14="Débil",BS16="Fuerte"),"Débil",IF(AND(BR14="Débil",BS16="Moderado"),"Débil",IF(AND(BR14="Débil",BS16="Débil"),"Débil")))))))))</f>
        <v>Fuerte</v>
      </c>
      <c r="BS18" s="80">
        <f>IF(BR18="Fuerte",100,IF(BR18="Moderado",50,0))</f>
        <v>100</v>
      </c>
      <c r="BT18" s="77" t="str">
        <f>IF(AND(BT14="Fuerte",BU16="Fuerte"),"Fuerte",IF(AND(BT14="Fuerte",BU16="Moderado"),"Moderado",IF(AND(BT14="Fuerte",BU16="Débil"),"Débil",IF(AND(BT14="Moderado",BU16="Fuerte"),"Moderado",IF(AND(BT14="Moderado",BU16="Moderado"),"Moderado",IF(AND(BT14="Moderado",BU16="Débil"),"Débil",IF(AND(BT14="Débil",BU16="Fuerte"),"Débil",IF(AND(BT14="Débil",BU16="Moderado"),"Débil",IF(AND(BT14="Débil",BU16="Débil"),"Débil")))))))))</f>
        <v>Fuerte</v>
      </c>
      <c r="BU18" s="80">
        <f>IF(BT18="Fuerte",100,IF(BT18="Moderado",50,0))</f>
        <v>100</v>
      </c>
      <c r="BV18" s="77" t="str">
        <f>IF(AND(BV14="Fuerte",BW16="Fuerte"),"Fuerte",IF(AND(BV14="Fuerte",BW16="Moderado"),"Moderado",IF(AND(BV14="Fuerte",BW16="Débil"),"Débil",IF(AND(BV14="Moderado",BW16="Fuerte"),"Moderado",IF(AND(BV14="Moderado",BW16="Moderado"),"Moderado",IF(AND(BV14="Moderado",BW16="Débil"),"Débil",IF(AND(BV14="Débil",BW16="Fuerte"),"Débil",IF(AND(BV14="Débil",BW16="Moderado"),"Débil",IF(AND(BV14="Débil",BW16="Débil"),"Débil")))))))))</f>
        <v>Débil</v>
      </c>
      <c r="BW18" s="80">
        <f>IF(BV18="Fuerte",100,IF(BV18="Moderado",50,0))</f>
        <v>0</v>
      </c>
      <c r="BX18" s="77" t="str">
        <f>IF(AND(BX14="Fuerte",BY16="Fuerte"),"Fuerte",IF(AND(BX14="Fuerte",BY16="Moderado"),"Moderado",IF(AND(BX14="Fuerte",BY16="Débil"),"Débil",IF(AND(BX14="Moderado",BY16="Fuerte"),"Moderado",IF(AND(BX14="Moderado",BY16="Moderado"),"Moderado",IF(AND(BX14="Moderado",BY16="Débil"),"Débil",IF(AND(BX14="Débil",BY16="Fuerte"),"Débil",IF(AND(BX14="Débil",BY16="Moderado"),"Débil",IF(AND(BX14="Débil",BY16="Débil"),"Débil")))))))))</f>
        <v>Fuerte</v>
      </c>
      <c r="BY18" s="80">
        <f>IF(BX18="Fuerte",100,IF(BX18="Moderado",50,0))</f>
        <v>100</v>
      </c>
      <c r="BZ18" s="77" t="str">
        <f>IF(AND(BZ14="Fuerte",CA16="Fuerte"),"Fuerte",IF(AND(BZ14="Fuerte",CA16="Moderado"),"Moderado",IF(AND(BZ14="Fuerte",CA16="Débil"),"Débil",IF(AND(BZ14="Moderado",CA16="Fuerte"),"Moderado",IF(AND(BZ14="Moderado",CA16="Moderado"),"Moderado",IF(AND(BZ14="Moderado",CA16="Débil"),"Débil",IF(AND(BZ14="Débil",CA16="Fuerte"),"Débil",IF(AND(BZ14="Débil",CA16="Moderado"),"Débil",IF(AND(BZ14="Débil",CA16="Débil"),"Débil")))))))))</f>
        <v>Débil</v>
      </c>
      <c r="CA18" s="80">
        <f>IF(BZ18="Fuerte",100,IF(BZ18="Moderado",50,0))</f>
        <v>0</v>
      </c>
      <c r="CB18" s="77" t="str">
        <f>IF(AND(CB14="Fuerte",CC16="Fuerte"),"Fuerte",IF(AND(CB14="Fuerte",CC16="Moderado"),"Moderado",IF(AND(CB14="Fuerte",CC16="Débil"),"Débil",IF(AND(CB14="Moderado",CC16="Fuerte"),"Moderado",IF(AND(CB14="Moderado",CC16="Moderado"),"Moderado",IF(AND(CB14="Moderado",CC16="Débil"),"Débil",IF(AND(CB14="Débil",CC16="Fuerte"),"Débil",IF(AND(CB14="Débil",CC16="Moderado"),"Débil",IF(AND(CB14="Débil",CC16="Débil"),"Débil")))))))))</f>
        <v>Fuerte</v>
      </c>
      <c r="CC18" s="80">
        <f>IF(CB18="Fuerte",100,IF(CB18="Moderado",50,0))</f>
        <v>100</v>
      </c>
      <c r="CD18" s="77" t="str">
        <f>IF(AND(CD14="Fuerte",CE16="Fuerte"),"Fuerte",IF(AND(CD14="Fuerte",CE16="Moderado"),"Moderado",IF(AND(CD14="Fuerte",CE16="Débil"),"Débil",IF(AND(CD14="Moderado",CE16="Fuerte"),"Moderado",IF(AND(CD14="Moderado",CE16="Moderado"),"Moderado",IF(AND(CD14="Moderado",CE16="Débil"),"Débil",IF(AND(CD14="Débil",CE16="Fuerte"),"Débil",IF(AND(CD14="Débil",CE16="Moderado"),"Débil",IF(AND(CD14="Débil",CE16="Débil"),"Débil")))))))))</f>
        <v>Fuerte</v>
      </c>
      <c r="CE18" s="80">
        <f>IF(CD18="Fuerte",100,IF(CD18="Moderado",50,0))</f>
        <v>100</v>
      </c>
      <c r="CF18" s="77" t="str">
        <f>IF(AND(CF14="Fuerte",CG16="Fuerte"),"Fuerte",IF(AND(CF14="Fuerte",CG16="Moderado"),"Moderado",IF(AND(CF14="Fuerte",CG16="Débil"),"Débil",IF(AND(CF14="Moderado",CG16="Fuerte"),"Moderado",IF(AND(CF14="Moderado",CG16="Moderado"),"Moderado",IF(AND(CF14="Moderado",CG16="Débil"),"Débil",IF(AND(CF14="Débil",CG16="Fuerte"),"Débil",IF(AND(CF14="Débil",CG16="Moderado"),"Débil",IF(AND(CF14="Débil",CG16="Débil"),"Débil")))))))))</f>
        <v>Moderado</v>
      </c>
      <c r="CG18" s="80">
        <f>IF(CF18="Fuerte",100,IF(CF18="Moderado",50,0))</f>
        <v>50</v>
      </c>
      <c r="CH18" s="77" t="str">
        <f>IF(AND(CH14="Fuerte",CI16="Fuerte"),"Fuerte",IF(AND(CH14="Fuerte",CI16="Moderado"),"Moderado",IF(AND(CH14="Fuerte",CI16="Débil"),"Débil",IF(AND(CH14="Moderado",CI16="Fuerte"),"Moderado",IF(AND(CH14="Moderado",CI16="Moderado"),"Moderado",IF(AND(CH14="Moderado",CI16="Débil"),"Débil",IF(AND(CH14="Débil",CI16="Fuerte"),"Débil",IF(AND(CH14="Débil",CI16="Moderado"),"Débil",IF(AND(CH14="Débil",CI16="Débil"),"Débil")))))))))</f>
        <v>Fuerte</v>
      </c>
      <c r="CI18" s="80">
        <f>IF(CH18="Fuerte",100,IF(CH18="Moderado",50,0))</f>
        <v>100</v>
      </c>
      <c r="CJ18" s="77" t="str">
        <f>IF(AND(CJ14="Fuerte",CK16="Fuerte"),"Fuerte",IF(AND(CJ14="Fuerte",CK16="Moderado"),"Moderado",IF(AND(CJ14="Fuerte",CK16="Débil"),"Débil",IF(AND(CJ14="Moderado",CK16="Fuerte"),"Moderado",IF(AND(CJ14="Moderado",CK16="Moderado"),"Moderado",IF(AND(CJ14="Moderado",CK16="Débil"),"Débil",IF(AND(CJ14="Débil",CK16="Fuerte"),"Débil",IF(AND(CJ14="Débil",CK16="Moderado"),"Débil",IF(AND(CJ14="Débil",CK16="Débil"),"Débil")))))))))</f>
        <v>Fuerte</v>
      </c>
      <c r="CK18" s="80">
        <f>IF(CJ18="Fuerte",100,IF(CJ18="Moderado",50,0))</f>
        <v>100</v>
      </c>
      <c r="CL18" s="77" t="str">
        <f>IF(AND(CL14="Fuerte",CM16="Fuerte"),"Fuerte",IF(AND(CL14="Fuerte",CM16="Moderado"),"Moderado",IF(AND(CL14="Fuerte",CM16="Débil"),"Débil",IF(AND(CL14="Moderado",CM16="Fuerte"),"Moderado",IF(AND(CL14="Moderado",CM16="Moderado"),"Moderado",IF(AND(CL14="Moderado",CM16="Débil"),"Débil",IF(AND(CL14="Débil",CM16="Fuerte"),"Débil",IF(AND(CL14="Débil",CM16="Moderado"),"Débil",IF(AND(CL14="Débil",CM16="Débil"),"Débil")))))))))</f>
        <v>Fuerte</v>
      </c>
      <c r="CM18" s="80">
        <f>IF(CL18="Fuerte",100,IF(CL18="Moderado",50,0))</f>
        <v>100</v>
      </c>
      <c r="CN18" s="77" t="str">
        <f>IF(AND(CN14="Fuerte",CO16="Fuerte"),"Fuerte",IF(AND(CN14="Fuerte",CO16="Moderado"),"Moderado",IF(AND(CN14="Fuerte",CO16="Débil"),"Débil",IF(AND(CN14="Moderado",CO16="Fuerte"),"Moderado",IF(AND(CN14="Moderado",CO16="Moderado"),"Moderado",IF(AND(CN14="Moderado",CO16="Débil"),"Débil",IF(AND(CN14="Débil",CO16="Fuerte"),"Débil",IF(AND(CN14="Débil",CO16="Moderado"),"Débil",IF(AND(CN14="Débil",CO16="Débil"),"Débil")))))))))</f>
        <v>Débil</v>
      </c>
      <c r="CO18" s="80">
        <f>IF(CN18="Fuerte",100,IF(CN18="Moderado",50,0))</f>
        <v>0</v>
      </c>
      <c r="CP18" s="77" t="str">
        <f>IF(AND(CP14="Fuerte",CQ16="Fuerte"),"Fuerte",IF(AND(CP14="Fuerte",CQ16="Moderado"),"Moderado",IF(AND(CP14="Fuerte",CQ16="Débil"),"Débil",IF(AND(CP14="Moderado",CQ16="Fuerte"),"Moderado",IF(AND(CP14="Moderado",CQ16="Moderado"),"Moderado",IF(AND(CP14="Moderado",CQ16="Débil"),"Débil",IF(AND(CP14="Débil",CQ16="Fuerte"),"Débil",IF(AND(CP14="Débil",CQ16="Moderado"),"Débil",IF(AND(CP14="Débil",CQ16="Débil"),"Débil")))))))))</f>
        <v>Débil</v>
      </c>
      <c r="CQ18" s="80">
        <f>IF(CP18="Fuerte",100,IF(CP18="Moderado",50,0))</f>
        <v>0</v>
      </c>
      <c r="CR18" s="77" t="str">
        <f>IF(AND(CR14="Fuerte",CS16="Fuerte"),"Fuerte",IF(AND(CR14="Fuerte",CS16="Moderado"),"Moderado",IF(AND(CR14="Fuerte",CS16="Débil"),"Débil",IF(AND(CR14="Moderado",CS16="Fuerte"),"Moderado",IF(AND(CR14="Moderado",CS16="Moderado"),"Moderado",IF(AND(CR14="Moderado",CS16="Débil"),"Débil",IF(AND(CR14="Débil",CS16="Fuerte"),"Débil",IF(AND(CR14="Débil",CS16="Moderado"),"Débil",IF(AND(CR14="Débil",CS16="Débil"),"Débil")))))))))</f>
        <v>Débil</v>
      </c>
      <c r="CS18" s="80">
        <f>IF(CR18="Fuerte",100,IF(CR18="Moderado",50,0))</f>
        <v>0</v>
      </c>
      <c r="CT18" s="77" t="str">
        <f>IF(AND(CT14="Fuerte",CU16="Fuerte"),"Fuerte",IF(AND(CT14="Fuerte",CU16="Moderado"),"Moderado",IF(AND(CT14="Fuerte",CU16="Débil"),"Débil",IF(AND(CT14="Moderado",CU16="Fuerte"),"Moderado",IF(AND(CT14="Moderado",CU16="Moderado"),"Moderado",IF(AND(CT14="Moderado",CU16="Débil"),"Débil",IF(AND(CT14="Débil",CU16="Fuerte"),"Débil",IF(AND(CT14="Débil",CU16="Moderado"),"Débil",IF(AND(CT14="Débil",CU16="Débil"),"Débil")))))))))</f>
        <v>Fuerte</v>
      </c>
      <c r="CU18" s="80">
        <f>IF(CT18="Fuerte",100,IF(CT18="Moderado",50,0))</f>
        <v>100</v>
      </c>
      <c r="CV18" s="77" t="str">
        <f>IF(AND(CV14="Fuerte",CW16="Fuerte"),"Fuerte",IF(AND(CV14="Fuerte",CW16="Moderado"),"Moderado",IF(AND(CV14="Fuerte",CW16="Débil"),"Débil",IF(AND(CV14="Moderado",CW16="Fuerte"),"Moderado",IF(AND(CV14="Moderado",CW16="Moderado"),"Moderado",IF(AND(CV14="Moderado",CW16="Débil"),"Débil",IF(AND(CV14="Débil",CW16="Fuerte"),"Débil",IF(AND(CV14="Débil",CW16="Moderado"),"Débil",IF(AND(CV14="Débil",CW16="Débil"),"Débil")))))))))</f>
        <v>Fuerte</v>
      </c>
      <c r="CW18" s="80">
        <f>IF(CV18="Fuerte",100,IF(CV18="Moderado",50,0))</f>
        <v>100</v>
      </c>
      <c r="CX18" s="77" t="str">
        <f>IF(AND(CX14="Fuerte",CY16="Fuerte"),"Fuerte",IF(AND(CX14="Fuerte",CY16="Moderado"),"Moderado",IF(AND(CX14="Fuerte",CY16="Débil"),"Débil",IF(AND(CX14="Moderado",CY16="Fuerte"),"Moderado",IF(AND(CX14="Moderado",CY16="Moderado"),"Moderado",IF(AND(CX14="Moderado",CY16="Débil"),"Débil",IF(AND(CX14="Débil",CY16="Fuerte"),"Débil",IF(AND(CX14="Débil",CY16="Moderado"),"Débil",IF(AND(CX14="Débil",CY16="Débil"),"Débil")))))))))</f>
        <v>Fuerte</v>
      </c>
      <c r="CY18" s="80">
        <f>IF(CX18="Fuerte",100,IF(CX18="Moderado",50,0))</f>
        <v>100</v>
      </c>
      <c r="CZ18" s="77" t="str">
        <f>IF(AND(CZ14="Fuerte",DA16="Fuerte"),"Fuerte",IF(AND(CZ14="Fuerte",DA16="Moderado"),"Moderado",IF(AND(CZ14="Fuerte",DA16="Débil"),"Débil",IF(AND(CZ14="Moderado",DA16="Fuerte"),"Moderado",IF(AND(CZ14="Moderado",DA16="Moderado"),"Moderado",IF(AND(CZ14="Moderado",DA16="Débil"),"Débil",IF(AND(CZ14="Débil",DA16="Fuerte"),"Débil",IF(AND(CZ14="Débil",DA16="Moderado"),"Débil",IF(AND(CZ14="Débil",DA16="Débil"),"Débil")))))))))</f>
        <v>Fuerte</v>
      </c>
      <c r="DA18" s="80">
        <f>IF(CZ18="Fuerte",100,IF(CZ18="Moderado",50,0))</f>
        <v>100</v>
      </c>
      <c r="DB18" s="77" t="str">
        <f>IF(AND(DB14="Fuerte",DC16="Fuerte"),"Fuerte",IF(AND(DB14="Fuerte",DC16="Moderado"),"Moderado",IF(AND(DB14="Fuerte",DC16="Débil"),"Débil",IF(AND(DB14="Moderado",DC16="Fuerte"),"Moderado",IF(AND(DB14="Moderado",DC16="Moderado"),"Moderado",IF(AND(DB14="Moderado",DC16="Débil"),"Débil",IF(AND(DB14="Débil",DC16="Fuerte"),"Débil",IF(AND(DB14="Débil",DC16="Moderado"),"Débil",IF(AND(DB14="Débil",DC16="Débil"),"Débil")))))))))</f>
        <v>Fuerte</v>
      </c>
      <c r="DC18" s="80">
        <f>IF(DB18="Fuerte",100,IF(DB18="Moderado",50,0))</f>
        <v>100</v>
      </c>
      <c r="DD18" s="77" t="str">
        <f>IF(AND(DD14="Fuerte",DE16="Fuerte"),"Fuerte",IF(AND(DD14="Fuerte",DE16="Moderado"),"Moderado",IF(AND(DD14="Fuerte",DE16="Débil"),"Débil",IF(AND(DD14="Moderado",DE16="Fuerte"),"Moderado",IF(AND(DD14="Moderado",DE16="Moderado"),"Moderado",IF(AND(DD14="Moderado",DE16="Débil"),"Débil",IF(AND(DD14="Débil",DE16="Fuerte"),"Débil",IF(AND(DD14="Débil",DE16="Moderado"),"Débil",IF(AND(DD14="Débil",DE16="Débil"),"Débil")))))))))</f>
        <v>Fuerte</v>
      </c>
      <c r="DE18" s="80">
        <f>IF(DD18="Fuerte",100,IF(DD18="Moderado",50,0))</f>
        <v>100</v>
      </c>
      <c r="DF18" s="77" t="str">
        <f>IF(AND(DF14="Fuerte",DG16="Fuerte"),"Fuerte",IF(AND(DF14="Fuerte",DG16="Moderado"),"Moderado",IF(AND(DF14="Fuerte",DG16="Débil"),"Débil",IF(AND(DF14="Moderado",DG16="Fuerte"),"Moderado",IF(AND(DF14="Moderado",DG16="Moderado"),"Moderado",IF(AND(DF14="Moderado",DG16="Débil"),"Débil",IF(AND(DF14="Débil",DG16="Fuerte"),"Débil",IF(AND(DF14="Débil",DG16="Moderado"),"Débil",IF(AND(DF14="Débil",DG16="Débil"),"Débil")))))))))</f>
        <v>Fuerte</v>
      </c>
      <c r="DG18" s="80">
        <f>IF(DF18="Fuerte",100,IF(DF18="Moderado",50,0))</f>
        <v>100</v>
      </c>
      <c r="DH18" s="77" t="str">
        <f>IF(AND(DH14="Fuerte",DI16="Fuerte"),"Fuerte",IF(AND(DH14="Fuerte",DI16="Moderado"),"Moderado",IF(AND(DH14="Fuerte",DI16="Débil"),"Débil",IF(AND(DH14="Moderado",DI16="Fuerte"),"Moderado",IF(AND(DH14="Moderado",DI16="Moderado"),"Moderado",IF(AND(DH14="Moderado",DI16="Débil"),"Débil",IF(AND(DH14="Débil",DI16="Fuerte"),"Débil",IF(AND(DH14="Débil",DI16="Moderado"),"Débil",IF(AND(DH14="Débil",DI16="Débil"),"Débil")))))))))</f>
        <v>Fuerte</v>
      </c>
      <c r="DI18" s="80">
        <f>IF(DH18="Fuerte",100,IF(DH18="Moderado",50,0))</f>
        <v>100</v>
      </c>
      <c r="DJ18" s="77" t="str">
        <f>IF(AND(DJ14="Fuerte",DK16="Fuerte"),"Fuerte",IF(AND(DJ14="Fuerte",DK16="Moderado"),"Moderado",IF(AND(DJ14="Fuerte",DK16="Débil"),"Débil",IF(AND(DJ14="Moderado",DK16="Fuerte"),"Moderado",IF(AND(DJ14="Moderado",DK16="Moderado"),"Moderado",IF(AND(DJ14="Moderado",DK16="Débil"),"Débil",IF(AND(DJ14="Débil",DK16="Fuerte"),"Débil",IF(AND(DJ14="Débil",DK16="Moderado"),"Débil",IF(AND(DJ14="Débil",DK16="Débil"),"Débil")))))))))</f>
        <v>Fuerte</v>
      </c>
      <c r="DK18" s="80">
        <f>IF(DJ18="Fuerte",100,IF(DJ18="Moderado",50,0))</f>
        <v>100</v>
      </c>
      <c r="DL18" s="77" t="str">
        <f>IF(AND(DL14="Fuerte",DM16="Fuerte"),"Fuerte",IF(AND(DL14="Fuerte",DM16="Moderado"),"Moderado",IF(AND(DL14="Fuerte",DM16="Débil"),"Débil",IF(AND(DL14="Moderado",DM16="Fuerte"),"Moderado",IF(AND(DL14="Moderado",DM16="Moderado"),"Moderado",IF(AND(DL14="Moderado",DM16="Débil"),"Débil",IF(AND(DL14="Débil",DM16="Fuerte"),"Débil",IF(AND(DL14="Débil",DM16="Moderado"),"Débil",IF(AND(DL14="Débil",DM16="Débil"),"Débil")))))))))</f>
        <v>Fuerte</v>
      </c>
      <c r="DM18" s="80">
        <f>IF(DL18="Fuerte",100,IF(DL18="Moderado",50,0))</f>
        <v>100</v>
      </c>
      <c r="DN18" s="77" t="str">
        <f>IF(AND(DN14="Fuerte",DO16="Fuerte"),"Fuerte",IF(AND(DN14="Fuerte",DO16="Moderado"),"Moderado",IF(AND(DN14="Fuerte",DO16="Débil"),"Débil",IF(AND(DN14="Moderado",DO16="Fuerte"),"Moderado",IF(AND(DN14="Moderado",DO16="Moderado"),"Moderado",IF(AND(DN14="Moderado",DO16="Débil"),"Débil",IF(AND(DN14="Débil",DO16="Fuerte"),"Débil",IF(AND(DN14="Débil",DO16="Moderado"),"Débil",IF(AND(DN14="Débil",DO16="Débil"),"Débil")))))))))</f>
        <v>Moderado</v>
      </c>
      <c r="DO18" s="80">
        <f>IF(DN18="Fuerte",100,IF(DN18="Moderado",50,0))</f>
        <v>50</v>
      </c>
      <c r="DP18" s="77" t="str">
        <f>IF(AND(DP14="Fuerte",DQ16="Fuerte"),"Fuerte",IF(AND(DP14="Fuerte",DQ16="Moderado"),"Moderado",IF(AND(DP14="Fuerte",DQ16="Débil"),"Débil",IF(AND(DP14="Moderado",DQ16="Fuerte"),"Moderado",IF(AND(DP14="Moderado",DQ16="Moderado"),"Moderado",IF(AND(DP14="Moderado",DQ16="Débil"),"Débil",IF(AND(DP14="Débil",DQ16="Fuerte"),"Débil",IF(AND(DP14="Débil",DQ16="Moderado"),"Débil",IF(AND(DP14="Débil",DQ16="Débil"),"Débil")))))))))</f>
        <v>Fuerte</v>
      </c>
      <c r="DQ18" s="80">
        <f>IF(DP18="Fuerte",100,IF(DP18="Moderado",50,0))</f>
        <v>100</v>
      </c>
      <c r="DR18" s="77" t="str">
        <f>IF(AND(DR14="Fuerte",DS16="Fuerte"),"Fuerte",IF(AND(DR14="Fuerte",DS16="Moderado"),"Moderado",IF(AND(DR14="Fuerte",DS16="Débil"),"Débil",IF(AND(DR14="Moderado",DS16="Fuerte"),"Moderado",IF(AND(DR14="Moderado",DS16="Moderado"),"Moderado",IF(AND(DR14="Moderado",DS16="Débil"),"Débil",IF(AND(DR14="Débil",DS16="Fuerte"),"Débil",IF(AND(DR14="Débil",DS16="Moderado"),"Débil",IF(AND(DR14="Débil",DS16="Débil"),"Débil")))))))))</f>
        <v>Fuerte</v>
      </c>
      <c r="DS18" s="80">
        <f>IF(DR18="Fuerte",100,IF(DR18="Moderado",50,0))</f>
        <v>100</v>
      </c>
      <c r="DT18" s="77" t="str">
        <f>IF(AND(DT14="Fuerte",DU16="Fuerte"),"Fuerte",IF(AND(DT14="Fuerte",DU16="Moderado"),"Moderado",IF(AND(DT14="Fuerte",DU16="Débil"),"Débil",IF(AND(DT14="Moderado",DU16="Fuerte"),"Moderado",IF(AND(DT14="Moderado",DU16="Moderado"),"Moderado",IF(AND(DT14="Moderado",DU16="Débil"),"Débil",IF(AND(DT14="Débil",DU16="Fuerte"),"Débil",IF(AND(DT14="Débil",DU16="Moderado"),"Débil",IF(AND(DT14="Débil",DU16="Débil"),"Débil")))))))))</f>
        <v>Fuerte</v>
      </c>
      <c r="DU18" s="80">
        <f>IF(DT18="Fuerte",100,IF(DT18="Moderado",50,0))</f>
        <v>100</v>
      </c>
      <c r="DV18" s="77" t="str">
        <f>IF(AND(DV14="Fuerte",DW16="Fuerte"),"Fuerte",IF(AND(DV14="Fuerte",DW16="Moderado"),"Moderado",IF(AND(DV14="Fuerte",DW16="Débil"),"Débil",IF(AND(DV14="Moderado",DW16="Fuerte"),"Moderado",IF(AND(DV14="Moderado",DW16="Moderado"),"Moderado",IF(AND(DV14="Moderado",DW16="Débil"),"Débil",IF(AND(DV14="Débil",DW16="Fuerte"),"Débil",IF(AND(DV14="Débil",DW16="Moderado"),"Débil",IF(AND(DV14="Débil",DW16="Débil"),"Débil")))))))))</f>
        <v>Fuerte</v>
      </c>
      <c r="DW18" s="80">
        <f>IF(DV18="Fuerte",100,IF(DV18="Moderado",50,0))</f>
        <v>100</v>
      </c>
      <c r="DX18" s="77" t="str">
        <f>IF(AND(DX14="Fuerte",DY16="Fuerte"),"Fuerte",IF(AND(DX14="Fuerte",DY16="Moderado"),"Moderado",IF(AND(DX14="Fuerte",DY16="Débil"),"Débil",IF(AND(DX14="Moderado",DY16="Fuerte"),"Moderado",IF(AND(DX14="Moderado",DY16="Moderado"),"Moderado",IF(AND(DX14="Moderado",DY16="Débil"),"Débil",IF(AND(DX14="Débil",DY16="Fuerte"),"Débil",IF(AND(DX14="Débil",DY16="Moderado"),"Débil",IF(AND(DX14="Débil",DY16="Débil"),"Débil")))))))))</f>
        <v>Fuerte</v>
      </c>
      <c r="DY18" s="80">
        <f>IF(DX18="Fuerte",100,IF(DX18="Moderado",50,0))</f>
        <v>100</v>
      </c>
      <c r="DZ18" s="77" t="str">
        <f>IF(AND(DZ14="Fuerte",EA16="Fuerte"),"Fuerte",IF(AND(DZ14="Fuerte",EA16="Moderado"),"Moderado",IF(AND(DZ14="Fuerte",EA16="Débil"),"Débil",IF(AND(DZ14="Moderado",EA16="Fuerte"),"Moderado",IF(AND(DZ14="Moderado",EA16="Moderado"),"Moderado",IF(AND(DZ14="Moderado",EA16="Débil"),"Débil",IF(AND(DZ14="Débil",EA16="Fuerte"),"Débil",IF(AND(DZ14="Débil",EA16="Moderado"),"Débil",IF(AND(DZ14="Débil",EA16="Débil"),"Débil")))))))))</f>
        <v>Fuerte</v>
      </c>
      <c r="EA18" s="80">
        <f>IF(DZ18="Fuerte",100,IF(DZ18="Moderado",50,0))</f>
        <v>100</v>
      </c>
      <c r="EB18" s="77" t="str">
        <f>IF(AND(EB14="Fuerte",EC16="Fuerte"),"Fuerte",IF(AND(EB14="Fuerte",EC16="Moderado"),"Moderado",IF(AND(EB14="Fuerte",EC16="Débil"),"Débil",IF(AND(EB14="Moderado",EC16="Fuerte"),"Moderado",IF(AND(EB14="Moderado",EC16="Moderado"),"Moderado",IF(AND(EB14="Moderado",EC16="Débil"),"Débil",IF(AND(EB14="Débil",EC16="Fuerte"),"Débil",IF(AND(EB14="Débil",EC16="Moderado"),"Débil",IF(AND(EB14="Débil",EC16="Débil"),"Débil")))))))))</f>
        <v>Fuerte</v>
      </c>
      <c r="EC18" s="80">
        <f>IF(EB18="Fuerte",100,IF(EB18="Moderado",50,0))</f>
        <v>100</v>
      </c>
      <c r="ED18" s="77" t="str">
        <f>IF(AND(ED14="Fuerte",EE16="Fuerte"),"Fuerte",IF(AND(ED14="Fuerte",EE16="Moderado"),"Moderado",IF(AND(ED14="Fuerte",EE16="Débil"),"Débil",IF(AND(ED14="Moderado",EE16="Fuerte"),"Moderado",IF(AND(ED14="Moderado",EE16="Moderado"),"Moderado",IF(AND(ED14="Moderado",EE16="Débil"),"Débil",IF(AND(ED14="Débil",EE16="Fuerte"),"Débil",IF(AND(ED14="Débil",EE16="Moderado"),"Débil",IF(AND(ED14="Débil",EE16="Débil"),"Débil")))))))))</f>
        <v>Fuerte</v>
      </c>
      <c r="EE18" s="80">
        <f>IF(ED18="Fuerte",100,IF(ED18="Moderado",50,0))</f>
        <v>100</v>
      </c>
      <c r="EF18" s="77" t="str">
        <f>IF(AND(EF14="Fuerte",EG16="Fuerte"),"Fuerte",IF(AND(EF14="Fuerte",EG16="Moderado"),"Moderado",IF(AND(EF14="Fuerte",EG16="Débil"),"Débil",IF(AND(EF14="Moderado",EG16="Fuerte"),"Moderado",IF(AND(EF14="Moderado",EG16="Moderado"),"Moderado",IF(AND(EF14="Moderado",EG16="Débil"),"Débil",IF(AND(EF14="Débil",EG16="Fuerte"),"Débil",IF(AND(EF14="Débil",EG16="Moderado"),"Débil",IF(AND(EF14="Débil",EG16="Débil"),"Débil")))))))))</f>
        <v>Fuerte</v>
      </c>
      <c r="EG18" s="80">
        <f>IF(EF18="Fuerte",100,IF(EF18="Moderado",50,0))</f>
        <v>100</v>
      </c>
      <c r="EH18" s="77" t="str">
        <f>IF(AND(EH14="Fuerte",EI16="Fuerte"),"Fuerte",IF(AND(EH14="Fuerte",EI16="Moderado"),"Moderado",IF(AND(EH14="Fuerte",EI16="Débil"),"Débil",IF(AND(EH14="Moderado",EI16="Fuerte"),"Moderado",IF(AND(EH14="Moderado",EI16="Moderado"),"Moderado",IF(AND(EH14="Moderado",EI16="Débil"),"Débil",IF(AND(EH14="Débil",EI16="Fuerte"),"Débil",IF(AND(EH14="Débil",EI16="Moderado"),"Débil",IF(AND(EH14="Débil",EI16="Débil"),"Débil")))))))))</f>
        <v>Fuerte</v>
      </c>
      <c r="EI18" s="80">
        <f>IF(EH18="Fuerte",100,IF(EH18="Moderado",50,0))</f>
        <v>100</v>
      </c>
      <c r="EJ18" s="77" t="str">
        <f>IF(AND(EJ14="Fuerte",EK16="Fuerte"),"Fuerte",IF(AND(EJ14="Fuerte",EK16="Moderado"),"Moderado",IF(AND(EJ14="Fuerte",EK16="Débil"),"Débil",IF(AND(EJ14="Moderado",EK16="Fuerte"),"Moderado",IF(AND(EJ14="Moderado",EK16="Moderado"),"Moderado",IF(AND(EJ14="Moderado",EK16="Débil"),"Débil",IF(AND(EJ14="Débil",EK16="Fuerte"),"Débil",IF(AND(EJ14="Débil",EK16="Moderado"),"Débil",IF(AND(EJ14="Débil",EK16="Débil"),"Débil")))))))))</f>
        <v>Débil</v>
      </c>
      <c r="EK18" s="80">
        <f>IF(EJ18="Fuerte",100,IF(EJ18="Moderado",50,0))</f>
        <v>0</v>
      </c>
      <c r="EL18" s="77" t="str">
        <f>IF(AND(EL14="Fuerte",EM16="Fuerte"),"Fuerte",IF(AND(EL14="Fuerte",EM16="Moderado"),"Moderado",IF(AND(EL14="Fuerte",EM16="Débil"),"Débil",IF(AND(EL14="Moderado",EM16="Fuerte"),"Moderado",IF(AND(EL14="Moderado",EM16="Moderado"),"Moderado",IF(AND(EL14="Moderado",EM16="Débil"),"Débil",IF(AND(EL14="Débil",EM16="Fuerte"),"Débil",IF(AND(EL14="Débil",EM16="Moderado"),"Débil",IF(AND(EL14="Débil",EM16="Débil"),"Débil")))))))))</f>
        <v>Moderado</v>
      </c>
      <c r="EM18" s="80">
        <f>IF(EL18="Fuerte",100,IF(EL18="Moderado",50,0))</f>
        <v>50</v>
      </c>
      <c r="EN18" s="77" t="str">
        <f>IF(AND(EN14="Fuerte",EO16="Fuerte"),"Fuerte",IF(AND(EN14="Fuerte",EO16="Moderado"),"Moderado",IF(AND(EN14="Fuerte",EO16="Débil"),"Débil",IF(AND(EN14="Moderado",EO16="Fuerte"),"Moderado",IF(AND(EN14="Moderado",EO16="Moderado"),"Moderado",IF(AND(EN14="Moderado",EO16="Débil"),"Débil",IF(AND(EN14="Débil",EO16="Fuerte"),"Débil",IF(AND(EN14="Débil",EO16="Moderado"),"Débil",IF(AND(EN14="Débil",EO16="Débil"),"Débil")))))))))</f>
        <v>Fuerte</v>
      </c>
      <c r="EO18" s="80">
        <f>IF(EN18="Fuerte",100,IF(EN18="Moderado",50,0))</f>
        <v>100</v>
      </c>
      <c r="EP18" s="77" t="str">
        <f>IF(AND(EP14="Fuerte",EQ16="Fuerte"),"Fuerte",IF(AND(EP14="Fuerte",EQ16="Moderado"),"Moderado",IF(AND(EP14="Fuerte",EQ16="Débil"),"Débil",IF(AND(EP14="Moderado",EQ16="Fuerte"),"Moderado",IF(AND(EP14="Moderado",EQ16="Moderado"),"Moderado",IF(AND(EP14="Moderado",EQ16="Débil"),"Débil",IF(AND(EP14="Débil",EQ16="Fuerte"),"Débil",IF(AND(EP14="Débil",EQ16="Moderado"),"Débil",IF(AND(EP14="Débil",EQ16="Débil"),"Débil")))))))))</f>
        <v>Fuerte</v>
      </c>
      <c r="EQ18" s="80">
        <f>IF(EP18="Fuerte",100,IF(EP18="Moderado",50,0))</f>
        <v>100</v>
      </c>
      <c r="ER18" s="77" t="str">
        <f>IF(AND(ER14="Fuerte",ES16="Fuerte"),"Fuerte",IF(AND(ER14="Fuerte",ES16="Moderado"),"Moderado",IF(AND(ER14="Fuerte",ES16="Débil"),"Débil",IF(AND(ER14="Moderado",ES16="Fuerte"),"Moderado",IF(AND(ER14="Moderado",ES16="Moderado"),"Moderado",IF(AND(ER14="Moderado",ES16="Débil"),"Débil",IF(AND(ER14="Débil",ES16="Fuerte"),"Débil",IF(AND(ER14="Débil",ES16="Moderado"),"Débil",IF(AND(ER14="Débil",ES16="Débil"),"Débil")))))))))</f>
        <v>Fuerte</v>
      </c>
      <c r="ES18" s="80">
        <f>IF(ER18="Fuerte",100,IF(ER18="Moderado",50,0))</f>
        <v>100</v>
      </c>
      <c r="ET18" s="77" t="str">
        <f>IF(AND(ET14="Fuerte",EU16="Fuerte"),"Fuerte",IF(AND(ET14="Fuerte",EU16="Moderado"),"Moderado",IF(AND(ET14="Fuerte",EU16="Débil"),"Débil",IF(AND(ET14="Moderado",EU16="Fuerte"),"Moderado",IF(AND(ET14="Moderado",EU16="Moderado"),"Moderado",IF(AND(ET14="Moderado",EU16="Débil"),"Débil",IF(AND(ET14="Débil",EU16="Fuerte"),"Débil",IF(AND(ET14="Débil",EU16="Moderado"),"Débil",IF(AND(ET14="Débil",EU16="Débil"),"Débil")))))))))</f>
        <v>Fuerte</v>
      </c>
      <c r="EU18" s="80">
        <f>IF(ET18="Fuerte",100,IF(ET18="Moderado",50,0))</f>
        <v>100</v>
      </c>
      <c r="EV18" s="77" t="str">
        <f>IF(AND(EV14="Fuerte",EW16="Fuerte"),"Fuerte",IF(AND(EV14="Fuerte",EW16="Moderado"),"Moderado",IF(AND(EV14="Fuerte",EW16="Débil"),"Débil",IF(AND(EV14="Moderado",EW16="Fuerte"),"Moderado",IF(AND(EV14="Moderado",EW16="Moderado"),"Moderado",IF(AND(EV14="Moderado",EW16="Débil"),"Débil",IF(AND(EV14="Débil",EW16="Fuerte"),"Débil",IF(AND(EV14="Débil",EW16="Moderado"),"Débil",IF(AND(EV14="Débil",EW16="Débil"),"Débil")))))))))</f>
        <v>Fuerte</v>
      </c>
      <c r="EW18" s="80">
        <f>IF(EV18="Fuerte",100,IF(EV18="Moderado",50,0))</f>
        <v>100</v>
      </c>
      <c r="EX18" s="77" t="str">
        <f>IF(AND(EX14="Fuerte",EY16="Fuerte"),"Fuerte",IF(AND(EX14="Fuerte",EY16="Moderado"),"Moderado",IF(AND(EX14="Fuerte",EY16="Débil"),"Débil",IF(AND(EX14="Moderado",EY16="Fuerte"),"Moderado",IF(AND(EX14="Moderado",EY16="Moderado"),"Moderado",IF(AND(EX14="Moderado",EY16="Débil"),"Débil",IF(AND(EX14="Débil",EY16="Fuerte"),"Débil",IF(AND(EX14="Débil",EY16="Moderado"),"Débil",IF(AND(EX14="Débil",EY16="Débil"),"Débil")))))))))</f>
        <v>Fuerte</v>
      </c>
      <c r="EY18" s="80">
        <f>IF(EX18="Fuerte",100,IF(EX18="Moderado",50,0))</f>
        <v>100</v>
      </c>
      <c r="EZ18" s="77" t="str">
        <f>IF(AND(EZ14="Fuerte",FA16="Fuerte"),"Fuerte",IF(AND(EZ14="Fuerte",FA16="Moderado"),"Moderado",IF(AND(EZ14="Fuerte",FA16="Débil"),"Débil",IF(AND(EZ14="Moderado",FA16="Fuerte"),"Moderado",IF(AND(EZ14="Moderado",FA16="Moderado"),"Moderado",IF(AND(EZ14="Moderado",FA16="Débil"),"Débil",IF(AND(EZ14="Débil",FA16="Fuerte"),"Débil",IF(AND(EZ14="Débil",FA16="Moderado"),"Débil",IF(AND(EZ14="Débil",FA16="Débil"),"Débil")))))))))</f>
        <v>Fuerte</v>
      </c>
      <c r="FA18" s="80">
        <f>IF(EZ18="Fuerte",100,IF(EZ18="Moderado",50,0))</f>
        <v>100</v>
      </c>
      <c r="FB18" s="77" t="str">
        <f>IF(AND(FB14="Fuerte",FC16="Fuerte"),"Fuerte",IF(AND(FB14="Fuerte",FC16="Moderado"),"Moderado",IF(AND(FB14="Fuerte",FC16="Débil"),"Débil",IF(AND(FB14="Moderado",FC16="Fuerte"),"Moderado",IF(AND(FB14="Moderado",FC16="Moderado"),"Moderado",IF(AND(FB14="Moderado",FC16="Débil"),"Débil",IF(AND(FB14="Débil",FC16="Fuerte"),"Débil",IF(AND(FB14="Débil",FC16="Moderado"),"Débil",IF(AND(FB14="Débil",FC16="Débil"),"Débil")))))))))</f>
        <v>Fuerte</v>
      </c>
      <c r="FC18" s="80">
        <f>IF(FB18="Fuerte",100,IF(FB18="Moderado",50,0))</f>
        <v>100</v>
      </c>
      <c r="FD18" s="77" t="str">
        <f>IF(AND(FD14="Fuerte",FE16="Fuerte"),"Fuerte",IF(AND(FD14="Fuerte",FE16="Moderado"),"Moderado",IF(AND(FD14="Fuerte",FE16="Débil"),"Débil",IF(AND(FD14="Moderado",FE16="Fuerte"),"Moderado",IF(AND(FD14="Moderado",FE16="Moderado"),"Moderado",IF(AND(FD14="Moderado",FE16="Débil"),"Débil",IF(AND(FD14="Débil",FE16="Fuerte"),"Débil",IF(AND(FD14="Débil",FE16="Moderado"),"Débil",IF(AND(FD14="Débil",FE16="Débil"),"Débil")))))))))</f>
        <v>Fuerte</v>
      </c>
      <c r="FE18" s="80">
        <f>IF(FD18="Fuerte",100,IF(FD18="Moderado",50,0))</f>
        <v>100</v>
      </c>
      <c r="FF18" s="77" t="str">
        <f>IF(AND(FF14="Fuerte",FG16="Fuerte"),"Fuerte",IF(AND(FF14="Fuerte",FG16="Moderado"),"Moderado",IF(AND(FF14="Fuerte",FG16="Débil"),"Débil",IF(AND(FF14="Moderado",FG16="Fuerte"),"Moderado",IF(AND(FF14="Moderado",FG16="Moderado"),"Moderado",IF(AND(FF14="Moderado",FG16="Débil"),"Débil",IF(AND(FF14="Débil",FG16="Fuerte"),"Débil",IF(AND(FF14="Débil",FG16="Moderado"),"Débil",IF(AND(FF14="Débil",FG16="Débil"),"Débil")))))))))</f>
        <v>Fuerte</v>
      </c>
      <c r="FG18" s="80">
        <f>IF(FF18="Fuerte",100,IF(FF18="Moderado",50,0))</f>
        <v>100</v>
      </c>
      <c r="FH18" s="77" t="str">
        <f>IF(AND(FH14="Fuerte",FI16="Fuerte"),"Fuerte",IF(AND(FH14="Fuerte",FI16="Moderado"),"Moderado",IF(AND(FH14="Fuerte",FI16="Débil"),"Débil",IF(AND(FH14="Moderado",FI16="Fuerte"),"Moderado",IF(AND(FH14="Moderado",FI16="Moderado"),"Moderado",IF(AND(FH14="Moderado",FI16="Débil"),"Débil",IF(AND(FH14="Débil",FI16="Fuerte"),"Débil",IF(AND(FH14="Débil",FI16="Moderado"),"Débil",IF(AND(FH14="Débil",FI16="Débil"),"Débil")))))))))</f>
        <v>Fuerte</v>
      </c>
      <c r="FI18" s="80">
        <f>IF(FH18="Fuerte",100,IF(FH18="Moderado",50,0))</f>
        <v>100</v>
      </c>
      <c r="FJ18" s="77" t="str">
        <f>IF(AND(FJ14="Fuerte",FK16="Fuerte"),"Fuerte",IF(AND(FJ14="Fuerte",FK16="Moderado"),"Moderado",IF(AND(FJ14="Fuerte",FK16="Débil"),"Débil",IF(AND(FJ14="Moderado",FK16="Fuerte"),"Moderado",IF(AND(FJ14="Moderado",FK16="Moderado"),"Moderado",IF(AND(FJ14="Moderado",FK16="Débil"),"Débil",IF(AND(FJ14="Débil",FK16="Fuerte"),"Débil",IF(AND(FJ14="Débil",FK16="Moderado"),"Débil",IF(AND(FJ14="Débil",FK16="Débil"),"Débil")))))))))</f>
        <v>Fuerte</v>
      </c>
      <c r="FK18" s="80">
        <f>IF(FJ18="Fuerte",100,IF(FJ18="Moderado",50,0))</f>
        <v>100</v>
      </c>
      <c r="FL18" s="77" t="str">
        <f>IF(AND(FL14="Fuerte",FM16="Fuerte"),"Fuerte",IF(AND(FL14="Fuerte",FM16="Moderado"),"Moderado",IF(AND(FL14="Fuerte",FM16="Débil"),"Débil",IF(AND(FL14="Moderado",FM16="Fuerte"),"Moderado",IF(AND(FL14="Moderado",FM16="Moderado"),"Moderado",IF(AND(FL14="Moderado",FM16="Débil"),"Débil",IF(AND(FL14="Débil",FM16="Fuerte"),"Débil",IF(AND(FL14="Débil",FM16="Moderado"),"Débil",IF(AND(FL14="Débil",FM16="Débil"),"Débil")))))))))</f>
        <v>Fuerte</v>
      </c>
      <c r="FM18" s="80">
        <f>IF(FL18="Fuerte",100,IF(FL18="Moderado",50,0))</f>
        <v>100</v>
      </c>
      <c r="FN18" s="77" t="str">
        <f>IF(AND(FN14="Fuerte",FO16="Fuerte"),"Fuerte",IF(AND(FN14="Fuerte",FO16="Moderado"),"Moderado",IF(AND(FN14="Fuerte",FO16="Débil"),"Débil",IF(AND(FN14="Moderado",FO16="Fuerte"),"Moderado",IF(AND(FN14="Moderado",FO16="Moderado"),"Moderado",IF(AND(FN14="Moderado",FO16="Débil"),"Débil",IF(AND(FN14="Débil",FO16="Fuerte"),"Débil",IF(AND(FN14="Débil",FO16="Moderado"),"Débil",IF(AND(FN14="Débil",FO16="Débil"),"Débil")))))))))</f>
        <v>Fuerte</v>
      </c>
      <c r="FO18" s="80">
        <f>IF(FN18="Fuerte",100,IF(FN18="Moderado",50,0))</f>
        <v>100</v>
      </c>
      <c r="FP18" s="77" t="str">
        <f>IF(AND(FP14="Fuerte",FQ16="Fuerte"),"Fuerte",IF(AND(FP14="Fuerte",FQ16="Moderado"),"Moderado",IF(AND(FP14="Fuerte",FQ16="Débil"),"Débil",IF(AND(FP14="Moderado",FQ16="Fuerte"),"Moderado",IF(AND(FP14="Moderado",FQ16="Moderado"),"Moderado",IF(AND(FP14="Moderado",FQ16="Débil"),"Débil",IF(AND(FP14="Débil",FQ16="Fuerte"),"Débil",IF(AND(FP14="Débil",FQ16="Moderado"),"Débil",IF(AND(FP14="Débil",FQ16="Débil"),"Débil")))))))))</f>
        <v>Fuerte</v>
      </c>
      <c r="FQ18" s="80">
        <f>IF(FP18="Fuerte",100,IF(FP18="Moderado",50,0))</f>
        <v>100</v>
      </c>
      <c r="FR18" s="77" t="str">
        <f>IF(AND(FR14="Fuerte",FS16="Fuerte"),"Fuerte",IF(AND(FR14="Fuerte",FS16="Moderado"),"Moderado",IF(AND(FR14="Fuerte",FS16="Débil"),"Débil",IF(AND(FR14="Moderado",FS16="Fuerte"),"Moderado",IF(AND(FR14="Moderado",FS16="Moderado"),"Moderado",IF(AND(FR14="Moderado",FS16="Débil"),"Débil",IF(AND(FR14="Débil",FS16="Fuerte"),"Débil",IF(AND(FR14="Débil",FS16="Moderado"),"Débil",IF(AND(FR14="Débil",FS16="Débil"),"Débil")))))))))</f>
        <v>Fuerte</v>
      </c>
      <c r="FS18" s="80">
        <f>IF(FR18="Fuerte",100,IF(FR18="Moderado",50,0))</f>
        <v>100</v>
      </c>
      <c r="FT18" s="77" t="str">
        <f>IF(AND(FT14="Fuerte",FU16="Fuerte"),"Fuerte",IF(AND(FT14="Fuerte",FU16="Moderado"),"Moderado",IF(AND(FT14="Fuerte",FU16="Débil"),"Débil",IF(AND(FT14="Moderado",FU16="Fuerte"),"Moderado",IF(AND(FT14="Moderado",FU16="Moderado"),"Moderado",IF(AND(FT14="Moderado",FU16="Débil"),"Débil",IF(AND(FT14="Débil",FU16="Fuerte"),"Débil",IF(AND(FT14="Débil",FU16="Moderado"),"Débil",IF(AND(FT14="Débil",FU16="Débil"),"Débil")))))))))</f>
        <v>Fuerte</v>
      </c>
      <c r="FU18" s="80">
        <f>IF(FT18="Fuerte",100,IF(FT18="Moderado",50,0))</f>
        <v>100</v>
      </c>
      <c r="FV18" s="77" t="str">
        <f>IF(AND(FV14="Fuerte",FW16="Fuerte"),"Fuerte",IF(AND(FV14="Fuerte",FW16="Moderado"),"Moderado",IF(AND(FV14="Fuerte",FW16="Débil"),"Débil",IF(AND(FV14="Moderado",FW16="Fuerte"),"Moderado",IF(AND(FV14="Moderado",FW16="Moderado"),"Moderado",IF(AND(FV14="Moderado",FW16="Débil"),"Débil",IF(AND(FV14="Débil",FW16="Fuerte"),"Débil",IF(AND(FV14="Débil",FW16="Moderado"),"Débil",IF(AND(FV14="Débil",FW16="Débil"),"Débil")))))))))</f>
        <v>Fuerte</v>
      </c>
      <c r="FW18" s="80">
        <f>IF(FV18="Fuerte",100,IF(FV18="Moderado",50,0))</f>
        <v>100</v>
      </c>
      <c r="FX18" s="77" t="str">
        <f>IF(AND(FX14="Fuerte",FY16="Fuerte"),"Fuerte",IF(AND(FX14="Fuerte",FY16="Moderado"),"Moderado",IF(AND(FX14="Fuerte",FY16="Débil"),"Débil",IF(AND(FX14="Moderado",FY16="Fuerte"),"Moderado",IF(AND(FX14="Moderado",FY16="Moderado"),"Moderado",IF(AND(FX14="Moderado",FY16="Débil"),"Débil",IF(AND(FX14="Débil",FY16="Fuerte"),"Débil",IF(AND(FX14="Débil",FY16="Moderado"),"Débil",IF(AND(FX14="Débil",FY16="Débil"),"Débil")))))))))</f>
        <v>Fuerte</v>
      </c>
      <c r="FY18" s="80">
        <f>IF(FX18="Fuerte",100,IF(FX18="Moderado",50,0))</f>
        <v>100</v>
      </c>
      <c r="FZ18" s="77" t="str">
        <f>IF(AND(FZ14="Fuerte",GA16="Fuerte"),"Fuerte",IF(AND(FZ14="Fuerte",GA16="Moderado"),"Moderado",IF(AND(FZ14="Fuerte",GA16="Débil"),"Débil",IF(AND(FZ14="Moderado",GA16="Fuerte"),"Moderado",IF(AND(FZ14="Moderado",GA16="Moderado"),"Moderado",IF(AND(FZ14="Moderado",GA16="Débil"),"Débil",IF(AND(FZ14="Débil",GA16="Fuerte"),"Débil",IF(AND(FZ14="Débil",GA16="Moderado"),"Débil",IF(AND(FZ14="Débil",GA16="Débil"),"Débil")))))))))</f>
        <v>Moderado</v>
      </c>
      <c r="GA18" s="80">
        <f>IF(FZ18="Fuerte",100,IF(FZ18="Moderado",50,0))</f>
        <v>50</v>
      </c>
      <c r="GB18" s="77" t="str">
        <f>IF(AND(GB14="Fuerte",GC16="Fuerte"),"Fuerte",IF(AND(GB14="Fuerte",GC16="Moderado"),"Moderado",IF(AND(GB14="Fuerte",GC16="Débil"),"Débil",IF(AND(GB14="Moderado",GC16="Fuerte"),"Moderado",IF(AND(GB14="Moderado",GC16="Moderado"),"Moderado",IF(AND(GB14="Moderado",GC16="Débil"),"Débil",IF(AND(GB14="Débil",GC16="Fuerte"),"Débil",IF(AND(GB14="Débil",GC16="Moderado"),"Débil",IF(AND(GB14="Débil",GC16="Débil"),"Débil")))))))))</f>
        <v>Fuerte</v>
      </c>
      <c r="GC18" s="80">
        <f>IF(GB18="Fuerte",100,IF(GB18="Moderado",50,0))</f>
        <v>100</v>
      </c>
      <c r="GD18" s="77" t="str">
        <f>IF(AND(GD14="Fuerte",GE16="Fuerte"),"Fuerte",IF(AND(GD14="Fuerte",GE16="Moderado"),"Moderado",IF(AND(GD14="Fuerte",GE16="Débil"),"Débil",IF(AND(GD14="Moderado",GE16="Fuerte"),"Moderado",IF(AND(GD14="Moderado",GE16="Moderado"),"Moderado",IF(AND(GD14="Moderado",GE16="Débil"),"Débil",IF(AND(GD14="Débil",GE16="Fuerte"),"Débil",IF(AND(GD14="Débil",GE16="Moderado"),"Débil",IF(AND(GD14="Débil",GE16="Débil"),"Débil")))))))))</f>
        <v>Moderado</v>
      </c>
      <c r="GE18" s="80">
        <f>IF(GD18="Fuerte",100,IF(GD18="Moderado",50,0))</f>
        <v>50</v>
      </c>
      <c r="GF18" s="77" t="str">
        <f>IF(AND(GF14="Fuerte",GG16="Fuerte"),"Fuerte",IF(AND(GF14="Fuerte",GG16="Moderado"),"Moderado",IF(AND(GF14="Fuerte",GG16="Débil"),"Débil",IF(AND(GF14="Moderado",GG16="Fuerte"),"Moderado",IF(AND(GF14="Moderado",GG16="Moderado"),"Moderado",IF(AND(GF14="Moderado",GG16="Débil"),"Débil",IF(AND(GF14="Débil",GG16="Fuerte"),"Débil",IF(AND(GF14="Débil",GG16="Moderado"),"Débil",IF(AND(GF14="Débil",GG16="Débil"),"Débil")))))))))</f>
        <v>Fuerte</v>
      </c>
      <c r="GG18" s="80">
        <f>IF(GF18="Fuerte",100,IF(GF18="Moderado",50,0))</f>
        <v>100</v>
      </c>
      <c r="GH18" s="77" t="str">
        <f>IF(AND(GH14="Fuerte",GI16="Fuerte"),"Fuerte",IF(AND(GH14="Fuerte",GI16="Moderado"),"Moderado",IF(AND(GH14="Fuerte",GI16="Débil"),"Débil",IF(AND(GH14="Moderado",GI16="Fuerte"),"Moderado",IF(AND(GH14="Moderado",GI16="Moderado"),"Moderado",IF(AND(GH14="Moderado",GI16="Débil"),"Débil",IF(AND(GH14="Débil",GI16="Fuerte"),"Débil",IF(AND(GH14="Débil",GI16="Moderado"),"Débil",IF(AND(GH14="Débil",GI16="Débil"),"Débil")))))))))</f>
        <v>Fuerte</v>
      </c>
      <c r="GI18" s="80">
        <f>IF(GH18="Fuerte",100,IF(GH18="Moderado",50,0))</f>
        <v>100</v>
      </c>
      <c r="GJ18" s="77" t="str">
        <f>IF(AND(GJ14="Fuerte",GK16="Fuerte"),"Fuerte",IF(AND(GJ14="Fuerte",GK16="Moderado"),"Moderado",IF(AND(GJ14="Fuerte",GK16="Débil"),"Débil",IF(AND(GJ14="Moderado",GK16="Fuerte"),"Moderado",IF(AND(GJ14="Moderado",GK16="Moderado"),"Moderado",IF(AND(GJ14="Moderado",GK16="Débil"),"Débil",IF(AND(GJ14="Débil",GK16="Fuerte"),"Débil",IF(AND(GJ14="Débil",GK16="Moderado"),"Débil",IF(AND(GJ14="Débil",GK16="Débil"),"Débil")))))))))</f>
        <v>Fuerte</v>
      </c>
      <c r="GK18" s="80">
        <f>IF(GJ18="Fuerte",100,IF(GJ18="Moderado",50,0))</f>
        <v>100</v>
      </c>
      <c r="GL18" s="77" t="str">
        <f>IF(AND(GL14="Fuerte",GM16="Fuerte"),"Fuerte",IF(AND(GL14="Fuerte",GM16="Moderado"),"Moderado",IF(AND(GL14="Fuerte",GM16="Débil"),"Débil",IF(AND(GL14="Moderado",GM16="Fuerte"),"Moderado",IF(AND(GL14="Moderado",GM16="Moderado"),"Moderado",IF(AND(GL14="Moderado",GM16="Débil"),"Débil",IF(AND(GL14="Débil",GM16="Fuerte"),"Débil",IF(AND(GL14="Débil",GM16="Moderado"),"Débil",IF(AND(GL14="Débil",GM16="Débil"),"Débil")))))))))</f>
        <v>Fuerte</v>
      </c>
      <c r="GM18" s="80">
        <f>IF(GL18="Fuerte",100,IF(GL18="Moderado",50,0))</f>
        <v>100</v>
      </c>
      <c r="GN18" s="77" t="str">
        <f>IF(AND(GN14="Fuerte",GO16="Fuerte"),"Fuerte",IF(AND(GN14="Fuerte",GO16="Moderado"),"Moderado",IF(AND(GN14="Fuerte",GO16="Débil"),"Débil",IF(AND(GN14="Moderado",GO16="Fuerte"),"Moderado",IF(AND(GN14="Moderado",GO16="Moderado"),"Moderado",IF(AND(GN14="Moderado",GO16="Débil"),"Débil",IF(AND(GN14="Débil",GO16="Fuerte"),"Débil",IF(AND(GN14="Débil",GO16="Moderado"),"Débil",IF(AND(GN14="Débil",GO16="Débil"),"Débil")))))))))</f>
        <v>Fuerte</v>
      </c>
      <c r="GO18" s="80">
        <f>IF(GN18="Fuerte",100,IF(GN18="Moderado",50,0))</f>
        <v>100</v>
      </c>
      <c r="GP18" s="77" t="str">
        <f>IF(AND(GP14="Fuerte",GQ16="Fuerte"),"Fuerte",IF(AND(GP14="Fuerte",GQ16="Moderado"),"Moderado",IF(AND(GP14="Fuerte",GQ16="Débil"),"Débil",IF(AND(GP14="Moderado",GQ16="Fuerte"),"Moderado",IF(AND(GP14="Moderado",GQ16="Moderado"),"Moderado",IF(AND(GP14="Moderado",GQ16="Débil"),"Débil",IF(AND(GP14="Débil",GQ16="Fuerte"),"Débil",IF(AND(GP14="Débil",GQ16="Moderado"),"Débil",IF(AND(GP14="Débil",GQ16="Débil"),"Débil")))))))))</f>
        <v>Fuerte</v>
      </c>
      <c r="GQ18" s="80">
        <f>IF(GP18="Fuerte",100,IF(GP18="Moderado",50,0))</f>
        <v>100</v>
      </c>
      <c r="GR18" s="77" t="str">
        <f>IF(AND(GR14="Fuerte",GS16="Fuerte"),"Fuerte",IF(AND(GR14="Fuerte",GS16="Moderado"),"Moderado",IF(AND(GR14="Fuerte",GS16="Débil"),"Débil",IF(AND(GR14="Moderado",GS16="Fuerte"),"Moderado",IF(AND(GR14="Moderado",GS16="Moderado"),"Moderado",IF(AND(GR14="Moderado",GS16="Débil"),"Débil",IF(AND(GR14="Débil",GS16="Fuerte"),"Débil",IF(AND(GR14="Débil",GS16="Moderado"),"Débil",IF(AND(GR14="Débil",GS16="Débil"),"Débil")))))))))</f>
        <v>Fuerte</v>
      </c>
      <c r="GS18" s="80">
        <f>IF(GR18="Fuerte",100,IF(GR18="Moderado",50,0))</f>
        <v>100</v>
      </c>
      <c r="GT18" s="77" t="str">
        <f>IF(AND(GT14="Fuerte",GU16="Fuerte"),"Fuerte",IF(AND(GT14="Fuerte",GU16="Moderado"),"Moderado",IF(AND(GT14="Fuerte",GU16="Débil"),"Débil",IF(AND(GT14="Moderado",GU16="Fuerte"),"Moderado",IF(AND(GT14="Moderado",GU16="Moderado"),"Moderado",IF(AND(GT14="Moderado",GU16="Débil"),"Débil",IF(AND(GT14="Débil",GU16="Fuerte"),"Débil",IF(AND(GT14="Débil",GU16="Moderado"),"Débil",IF(AND(GT14="Débil",GU16="Débil"),"Débil")))))))))</f>
        <v>Fuerte</v>
      </c>
      <c r="GU18" s="80">
        <f>IF(GT18="Fuerte",100,IF(GT18="Moderado",50,0))</f>
        <v>100</v>
      </c>
      <c r="GV18" s="77" t="str">
        <f>IF(AND(GV14="Fuerte",GW16="Fuerte"),"Fuerte",IF(AND(GV14="Fuerte",GW16="Moderado"),"Moderado",IF(AND(GV14="Fuerte",GW16="Débil"),"Débil",IF(AND(GV14="Moderado",GW16="Fuerte"),"Moderado",IF(AND(GV14="Moderado",GW16="Moderado"),"Moderado",IF(AND(GV14="Moderado",GW16="Débil"),"Débil",IF(AND(GV14="Débil",GW16="Fuerte"),"Débil",IF(AND(GV14="Débil",GW16="Moderado"),"Débil",IF(AND(GV14="Débil",GW16="Débil"),"Débil")))))))))</f>
        <v>Fuerte</v>
      </c>
      <c r="GW18" s="80">
        <f>IF(GV18="Fuerte",100,IF(GV18="Moderado",50,0))</f>
        <v>100</v>
      </c>
      <c r="GX18" s="77" t="str">
        <f>IF(AND(GX14="Fuerte",GY16="Fuerte"),"Fuerte",IF(AND(GX14="Fuerte",GY16="Moderado"),"Moderado",IF(AND(GX14="Fuerte",GY16="Débil"),"Débil",IF(AND(GX14="Moderado",GY16="Fuerte"),"Moderado",IF(AND(GX14="Moderado",GY16="Moderado"),"Moderado",IF(AND(GX14="Moderado",GY16="Débil"),"Débil",IF(AND(GX14="Débil",GY16="Fuerte"),"Débil",IF(AND(GX14="Débil",GY16="Moderado"),"Débil",IF(AND(GX14="Débil",GY16="Débil"),"Débil")))))))))</f>
        <v>Fuerte</v>
      </c>
      <c r="GY18" s="80">
        <f>IF(GX18="Fuerte",100,IF(GX18="Moderado",50,0))</f>
        <v>100</v>
      </c>
      <c r="GZ18" s="77" t="str">
        <f>IF(AND(GZ14="Fuerte",HA16="Fuerte"),"Fuerte",IF(AND(GZ14="Fuerte",HA16="Moderado"),"Moderado",IF(AND(GZ14="Fuerte",HA16="Débil"),"Débil",IF(AND(GZ14="Moderado",HA16="Fuerte"),"Moderado",IF(AND(GZ14="Moderado",HA16="Moderado"),"Moderado",IF(AND(GZ14="Moderado",HA16="Débil"),"Débil",IF(AND(GZ14="Débil",HA16="Fuerte"),"Débil",IF(AND(GZ14="Débil",HA16="Moderado"),"Débil",IF(AND(GZ14="Débil",HA16="Débil"),"Débil")))))))))</f>
        <v>Fuerte</v>
      </c>
      <c r="HA18" s="80">
        <f>IF(GZ18="Fuerte",100,IF(GZ18="Moderado",50,0))</f>
        <v>100</v>
      </c>
      <c r="HB18" s="77" t="str">
        <f>IF(AND(HB14="Fuerte",HC16="Fuerte"),"Fuerte",IF(AND(HB14="Fuerte",HC16="Moderado"),"Moderado",IF(AND(HB14="Fuerte",HC16="Débil"),"Débil",IF(AND(HB14="Moderado",HC16="Fuerte"),"Moderado",IF(AND(HB14="Moderado",HC16="Moderado"),"Moderado",IF(AND(HB14="Moderado",HC16="Débil"),"Débil",IF(AND(HB14="Débil",HC16="Fuerte"),"Débil",IF(AND(HB14="Débil",HC16="Moderado"),"Débil",IF(AND(HB14="Débil",HC16="Débil"),"Débil")))))))))</f>
        <v>Moderado</v>
      </c>
      <c r="HC18" s="80">
        <f>IF(HB18="Fuerte",100,IF(HB18="Moderado",50,0))</f>
        <v>50</v>
      </c>
      <c r="HD18" s="77" t="str">
        <f>IF(AND(HD14="Fuerte",HE16="Fuerte"),"Fuerte",IF(AND(HD14="Fuerte",HE16="Moderado"),"Moderado",IF(AND(HD14="Fuerte",HE16="Débil"),"Débil",IF(AND(HD14="Moderado",HE16="Fuerte"),"Moderado",IF(AND(HD14="Moderado",HE16="Moderado"),"Moderado",IF(AND(HD14="Moderado",HE16="Débil"),"Débil",IF(AND(HD14="Débil",HE16="Fuerte"),"Débil",IF(AND(HD14="Débil",HE16="Moderado"),"Débil",IF(AND(HD14="Débil",HE16="Débil"),"Débil")))))))))</f>
        <v>Fuerte</v>
      </c>
      <c r="HE18" s="80">
        <f>IF(HD18="Fuerte",100,IF(HD18="Moderado",50,0))</f>
        <v>100</v>
      </c>
      <c r="HF18" s="77" t="str">
        <f>IF(AND(HF14="Fuerte",HG16="Fuerte"),"Fuerte",IF(AND(HF14="Fuerte",HG16="Moderado"),"Moderado",IF(AND(HF14="Fuerte",HG16="Débil"),"Débil",IF(AND(HF14="Moderado",HG16="Fuerte"),"Moderado",IF(AND(HF14="Moderado",HG16="Moderado"),"Moderado",IF(AND(HF14="Moderado",HG16="Débil"),"Débil",IF(AND(HF14="Débil",HG16="Fuerte"),"Débil",IF(AND(HF14="Débil",HG16="Moderado"),"Débil",IF(AND(HF14="Débil",HG16="Débil"),"Débil")))))))))</f>
        <v>Fuerte</v>
      </c>
      <c r="HG18" s="80">
        <f>IF(HF18="Fuerte",100,IF(HF18="Moderado",50,0))</f>
        <v>100</v>
      </c>
      <c r="HH18" s="77" t="str">
        <f>IF(AND(HH14="Fuerte",HI16="Fuerte"),"Fuerte",IF(AND(HH14="Fuerte",HI16="Moderado"),"Moderado",IF(AND(HH14="Fuerte",HI16="Débil"),"Débil",IF(AND(HH14="Moderado",HI16="Fuerte"),"Moderado",IF(AND(HH14="Moderado",HI16="Moderado"),"Moderado",IF(AND(HH14="Moderado",HI16="Débil"),"Débil",IF(AND(HH14="Débil",HI16="Fuerte"),"Débil",IF(AND(HH14="Débil",HI16="Moderado"),"Débil",IF(AND(HH14="Débil",HI16="Débil"),"Débil")))))))))</f>
        <v>Fuerte</v>
      </c>
      <c r="HI18" s="80">
        <f>IF(HH18="Fuerte",100,IF(HH18="Moderado",50,0))</f>
        <v>100</v>
      </c>
      <c r="HJ18" s="77" t="str">
        <f>IF(AND(HJ14="Fuerte",HK16="Fuerte"),"Fuerte",IF(AND(HJ14="Fuerte",HK16="Moderado"),"Moderado",IF(AND(HJ14="Fuerte",HK16="Débil"),"Débil",IF(AND(HJ14="Moderado",HK16="Fuerte"),"Moderado",IF(AND(HJ14="Moderado",HK16="Moderado"),"Moderado",IF(AND(HJ14="Moderado",HK16="Débil"),"Débil",IF(AND(HJ14="Débil",HK16="Fuerte"),"Débil",IF(AND(HJ14="Débil",HK16="Moderado"),"Débil",IF(AND(HJ14="Débil",HK16="Débil"),"Débil")))))))))</f>
        <v>Fuerte</v>
      </c>
      <c r="HK18" s="80">
        <f>IF(HJ18="Fuerte",100,IF(HJ18="Moderado",50,0))</f>
        <v>100</v>
      </c>
      <c r="HL18" s="77" t="str">
        <f>IF(AND(HL14="Fuerte",HM16="Fuerte"),"Fuerte",IF(AND(HL14="Fuerte",HM16="Moderado"),"Moderado",IF(AND(HL14="Fuerte",HM16="Débil"),"Débil",IF(AND(HL14="Moderado",HM16="Fuerte"),"Moderado",IF(AND(HL14="Moderado",HM16="Moderado"),"Moderado",IF(AND(HL14="Moderado",HM16="Débil"),"Débil",IF(AND(HL14="Débil",HM16="Fuerte"),"Débil",IF(AND(HL14="Débil",HM16="Moderado"),"Débil",IF(AND(HL14="Débil",HM16="Débil"),"Débil")))))))))</f>
        <v>Fuerte</v>
      </c>
      <c r="HM18" s="80">
        <f>IF(HL18="Fuerte",100,IF(HL18="Moderado",50,0))</f>
        <v>100</v>
      </c>
      <c r="HN18" s="77" t="str">
        <f>IF(AND(HN14="Fuerte",HO16="Fuerte"),"Fuerte",IF(AND(HN14="Fuerte",HO16="Moderado"),"Moderado",IF(AND(HN14="Fuerte",HO16="Débil"),"Débil",IF(AND(HN14="Moderado",HO16="Fuerte"),"Moderado",IF(AND(HN14="Moderado",HO16="Moderado"),"Moderado",IF(AND(HN14="Moderado",HO16="Débil"),"Débil",IF(AND(HN14="Débil",HO16="Fuerte"),"Débil",IF(AND(HN14="Débil",HO16="Moderado"),"Débil",IF(AND(HN14="Débil",HO16="Débil"),"Débil")))))))))</f>
        <v>Fuerte</v>
      </c>
      <c r="HO18" s="80">
        <f>IF(HN18="Fuerte",100,IF(HN18="Moderado",50,0))</f>
        <v>100</v>
      </c>
      <c r="HP18" s="77" t="str">
        <f>IF(AND(HP14="Fuerte",HQ16="Fuerte"),"Fuerte",IF(AND(HP14="Fuerte",HQ16="Moderado"),"Moderado",IF(AND(HP14="Fuerte",HQ16="Débil"),"Débil",IF(AND(HP14="Moderado",HQ16="Fuerte"),"Moderado",IF(AND(HP14="Moderado",HQ16="Moderado"),"Moderado",IF(AND(HP14="Moderado",HQ16="Débil"),"Débil",IF(AND(HP14="Débil",HQ16="Fuerte"),"Débil",IF(AND(HP14="Débil",HQ16="Moderado"),"Débil",IF(AND(HP14="Débil",HQ16="Débil"),"Débil")))))))))</f>
        <v>Moderado</v>
      </c>
      <c r="HQ18" s="80">
        <f>IF(HP18="Fuerte",100,IF(HP18="Moderado",50,0))</f>
        <v>50</v>
      </c>
      <c r="HR18" s="77" t="str">
        <f>IF(AND(HR14="Fuerte",HS16="Fuerte"),"Fuerte",IF(AND(HR14="Fuerte",HS16="Moderado"),"Moderado",IF(AND(HR14="Fuerte",HS16="Débil"),"Débil",IF(AND(HR14="Moderado",HS16="Fuerte"),"Moderado",IF(AND(HR14="Moderado",HS16="Moderado"),"Moderado",IF(AND(HR14="Moderado",HS16="Débil"),"Débil",IF(AND(HR14="Débil",HS16="Fuerte"),"Débil",IF(AND(HR14="Débil",HS16="Moderado"),"Débil",IF(AND(HR14="Débil",HS16="Débil"),"Débil")))))))))</f>
        <v>Fuerte</v>
      </c>
      <c r="HS18" s="80">
        <f>IF(HR18="Fuerte",100,IF(HR18="Moderado",50,0))</f>
        <v>100</v>
      </c>
      <c r="HT18" s="77" t="str">
        <f>IF(AND(HT14="Fuerte",HU16="Fuerte"),"Fuerte",IF(AND(HT14="Fuerte",HU16="Moderado"),"Moderado",IF(AND(HT14="Fuerte",HU16="Débil"),"Débil",IF(AND(HT14="Moderado",HU16="Fuerte"),"Moderado",IF(AND(HT14="Moderado",HU16="Moderado"),"Moderado",IF(AND(HT14="Moderado",HU16="Débil"),"Débil",IF(AND(HT14="Débil",HU16="Fuerte"),"Débil",IF(AND(HT14="Débil",HU16="Moderado"),"Débil",IF(AND(HT14="Débil",HU16="Débil"),"Débil")))))))))</f>
        <v>Fuerte</v>
      </c>
      <c r="HU18" s="80">
        <f>IF(HT18="Fuerte",100,IF(HT18="Moderado",50,0))</f>
        <v>100</v>
      </c>
      <c r="HV18" s="77" t="str">
        <f>IF(AND(HV14="Fuerte",HW16="Fuerte"),"Fuerte",IF(AND(HV14="Fuerte",HW16="Moderado"),"Moderado",IF(AND(HV14="Fuerte",HW16="Débil"),"Débil",IF(AND(HV14="Moderado",HW16="Fuerte"),"Moderado",IF(AND(HV14="Moderado",HW16="Moderado"),"Moderado",IF(AND(HV14="Moderado",HW16="Débil"),"Débil",IF(AND(HV14="Débil",HW16="Fuerte"),"Débil",IF(AND(HV14="Débil",HW16="Moderado"),"Débil",IF(AND(HV14="Débil",HW16="Débil"),"Débil")))))))))</f>
        <v>Fuerte</v>
      </c>
      <c r="HW18" s="80">
        <f>IF(HV18="Fuerte",100,IF(HV18="Moderado",50,0))</f>
        <v>100</v>
      </c>
      <c r="HX18" s="77" t="str">
        <f>IF(AND(HX14="Fuerte",HY16="Fuerte"),"Fuerte",IF(AND(HX14="Fuerte",HY16="Moderado"),"Moderado",IF(AND(HX14="Fuerte",HY16="Débil"),"Débil",IF(AND(HX14="Moderado",HY16="Fuerte"),"Moderado",IF(AND(HX14="Moderado",HY16="Moderado"),"Moderado",IF(AND(HX14="Moderado",HY16="Débil"),"Débil",IF(AND(HX14="Débil",HY16="Fuerte"),"Débil",IF(AND(HX14="Débil",HY16="Moderado"),"Débil",IF(AND(HX14="Débil",HY16="Débil"),"Débil")))))))))</f>
        <v>Fuerte</v>
      </c>
      <c r="HY18" s="80">
        <f>IF(HX18="Fuerte",100,IF(HX18="Moderado",50,0))</f>
        <v>100</v>
      </c>
      <c r="HZ18" s="77" t="str">
        <f>IF(AND(HZ14="Fuerte",IA16="Fuerte"),"Fuerte",IF(AND(HZ14="Fuerte",IA16="Moderado"),"Moderado",IF(AND(HZ14="Fuerte",IA16="Débil"),"Débil",IF(AND(HZ14="Moderado",IA16="Fuerte"),"Moderado",IF(AND(HZ14="Moderado",IA16="Moderado"),"Moderado",IF(AND(HZ14="Moderado",IA16="Débil"),"Débil",IF(AND(HZ14="Débil",IA16="Fuerte"),"Débil",IF(AND(HZ14="Débil",IA16="Moderado"),"Débil",IF(AND(HZ14="Débil",IA16="Débil"),"Débil")))))))))</f>
        <v>Fuerte</v>
      </c>
      <c r="IA18" s="80">
        <f>IF(HZ18="Fuerte",100,IF(HZ18="Moderado",50,0))</f>
        <v>100</v>
      </c>
      <c r="IB18" s="77" t="str">
        <f>IF(AND(IB14="Fuerte",IC16="Fuerte"),"Fuerte",IF(AND(IB14="Fuerte",IC16="Moderado"),"Moderado",IF(AND(IB14="Fuerte",IC16="Débil"),"Débil",IF(AND(IB14="Moderado",IC16="Fuerte"),"Moderado",IF(AND(IB14="Moderado",IC16="Moderado"),"Moderado",IF(AND(IB14="Moderado",IC16="Débil"),"Débil",IF(AND(IB14="Débil",IC16="Fuerte"),"Débil",IF(AND(IB14="Débil",IC16="Moderado"),"Débil",IF(AND(IB14="Débil",IC16="Débil"),"Débil")))))))))</f>
        <v>Fuerte</v>
      </c>
      <c r="IC18" s="80">
        <f>IF(IB18="Fuerte",100,IF(IB18="Moderado",50,0))</f>
        <v>100</v>
      </c>
      <c r="ID18" s="77" t="str">
        <f>IF(AND(ID14="Fuerte",IE16="Fuerte"),"Fuerte",IF(AND(ID14="Fuerte",IE16="Moderado"),"Moderado",IF(AND(ID14="Fuerte",IE16="Débil"),"Débil",IF(AND(ID14="Moderado",IE16="Fuerte"),"Moderado",IF(AND(ID14="Moderado",IE16="Moderado"),"Moderado",IF(AND(ID14="Moderado",IE16="Débil"),"Débil",IF(AND(ID14="Débil",IE16="Fuerte"),"Débil",IF(AND(ID14="Débil",IE16="Moderado"),"Débil",IF(AND(ID14="Débil",IE16="Débil"),"Débil")))))))))</f>
        <v>Fuerte</v>
      </c>
      <c r="IE18" s="80">
        <f>IF(ID18="Fuerte",100,IF(ID18="Moderado",50,0))</f>
        <v>100</v>
      </c>
      <c r="IF18" s="77" t="str">
        <f>IF(AND(IF14="Fuerte",IG16="Fuerte"),"Fuerte",IF(AND(IF14="Fuerte",IG16="Moderado"),"Moderado",IF(AND(IF14="Fuerte",IG16="Débil"),"Débil",IF(AND(IF14="Moderado",IG16="Fuerte"),"Moderado",IF(AND(IF14="Moderado",IG16="Moderado"),"Moderado",IF(AND(IF14="Moderado",IG16="Débil"),"Débil",IF(AND(IF14="Débil",IG16="Fuerte"),"Débil",IF(AND(IF14="Débil",IG16="Moderado"),"Débil",IF(AND(IF14="Débil",IG16="Débil"),"Débil")))))))))</f>
        <v>Fuerte</v>
      </c>
      <c r="IG18" s="80">
        <f>IF(IF18="Fuerte",100,IF(IF18="Moderado",50,0))</f>
        <v>100</v>
      </c>
      <c r="IH18" s="77" t="str">
        <f>IF(AND(IH14="Fuerte",II16="Fuerte"),"Fuerte",IF(AND(IH14="Fuerte",II16="Moderado"),"Moderado",IF(AND(IH14="Fuerte",II16="Débil"),"Débil",IF(AND(IH14="Moderado",II16="Fuerte"),"Moderado",IF(AND(IH14="Moderado",II16="Moderado"),"Moderado",IF(AND(IH14="Moderado",II16="Débil"),"Débil",IF(AND(IH14="Débil",II16="Fuerte"),"Débil",IF(AND(IH14="Débil",II16="Moderado"),"Débil",IF(AND(IH14="Débil",II16="Débil"),"Débil")))))))))</f>
        <v>Fuerte</v>
      </c>
      <c r="II18" s="80">
        <f>IF(IH18="Fuerte",100,IF(IH18="Moderado",50,0))</f>
        <v>100</v>
      </c>
      <c r="IJ18" s="77" t="str">
        <f>IF(AND(IJ14="Fuerte",IK16="Fuerte"),"Fuerte",IF(AND(IJ14="Fuerte",IK16="Moderado"),"Moderado",IF(AND(IJ14="Fuerte",IK16="Débil"),"Débil",IF(AND(IJ14="Moderado",IK16="Fuerte"),"Moderado",IF(AND(IJ14="Moderado",IK16="Moderado"),"Moderado",IF(AND(IJ14="Moderado",IK16="Débil"),"Débil",IF(AND(IJ14="Débil",IK16="Fuerte"),"Débil",IF(AND(IJ14="Débil",IK16="Moderado"),"Débil",IF(AND(IJ14="Débil",IK16="Débil"),"Débil")))))))))</f>
        <v>Fuerte</v>
      </c>
      <c r="IK18" s="80">
        <f>IF(IJ18="Fuerte",100,IF(IJ18="Moderado",50,0))</f>
        <v>100</v>
      </c>
      <c r="IL18" s="77" t="str">
        <f>IF(AND(IL14="Fuerte",IM16="Fuerte"),"Fuerte",IF(AND(IL14="Fuerte",IM16="Moderado"),"Moderado",IF(AND(IL14="Fuerte",IM16="Débil"),"Débil",IF(AND(IL14="Moderado",IM16="Fuerte"),"Moderado",IF(AND(IL14="Moderado",IM16="Moderado"),"Moderado",IF(AND(IL14="Moderado",IM16="Débil"),"Débil",IF(AND(IL14="Débil",IM16="Fuerte"),"Débil",IF(AND(IL14="Débil",IM16="Moderado"),"Débil",IF(AND(IL14="Débil",IM16="Débil"),"Débil")))))))))</f>
        <v>Moderado</v>
      </c>
      <c r="IM18" s="80">
        <f>IF(IL18="Fuerte",100,IF(IL18="Moderado",50,0))</f>
        <v>50</v>
      </c>
      <c r="IN18" s="77" t="str">
        <f>IF(AND(IN14="Fuerte",IO16="Fuerte"),"Fuerte",IF(AND(IN14="Fuerte",IO16="Moderado"),"Moderado",IF(AND(IN14="Fuerte",IO16="Débil"),"Débil",IF(AND(IN14="Moderado",IO16="Fuerte"),"Moderado",IF(AND(IN14="Moderado",IO16="Moderado"),"Moderado",IF(AND(IN14="Moderado",IO16="Débil"),"Débil",IF(AND(IN14="Débil",IO16="Fuerte"),"Débil",IF(AND(IN14="Débil",IO16="Moderado"),"Débil",IF(AND(IN14="Débil",IO16="Débil"),"Débil")))))))))</f>
        <v>Fuerte</v>
      </c>
      <c r="IO18" s="80">
        <f>IF(IN18="Fuerte",100,IF(IN18="Moderado",50,0))</f>
        <v>100</v>
      </c>
      <c r="IP18" s="77" t="str">
        <f>IF(AND(IP14="Fuerte",IQ16="Fuerte"),"Fuerte",IF(AND(IP14="Fuerte",IQ16="Moderado"),"Moderado",IF(AND(IP14="Fuerte",IQ16="Débil"),"Débil",IF(AND(IP14="Moderado",IQ16="Fuerte"),"Moderado",IF(AND(IP14="Moderado",IQ16="Moderado"),"Moderado",IF(AND(IP14="Moderado",IQ16="Débil"),"Débil",IF(AND(IP14="Débil",IQ16="Fuerte"),"Débil",IF(AND(IP14="Débil",IQ16="Moderado"),"Débil",IF(AND(IP14="Débil",IQ16="Débil"),"Débil")))))))))</f>
        <v>Fuerte</v>
      </c>
      <c r="IQ18" s="80">
        <f>IF(IP18="Fuerte",100,IF(IP18="Moderado",50,0))</f>
        <v>100</v>
      </c>
      <c r="IR18" s="77" t="str">
        <f>IF(AND(IR14="Fuerte",IS16="Fuerte"),"Fuerte",IF(AND(IR14="Fuerte",IS16="Moderado"),"Moderado",IF(AND(IR14="Fuerte",IS16="Débil"),"Débil",IF(AND(IR14="Moderado",IS16="Fuerte"),"Moderado",IF(AND(IR14="Moderado",IS16="Moderado"),"Moderado",IF(AND(IR14="Moderado",IS16="Débil"),"Débil",IF(AND(IR14="Débil",IS16="Fuerte"),"Débil",IF(AND(IR14="Débil",IS16="Moderado"),"Débil",IF(AND(IR14="Débil",IS16="Débil"),"Débil")))))))))</f>
        <v>Fuerte</v>
      </c>
      <c r="IS18" s="80">
        <f>IF(IR18="Fuerte",100,IF(IR18="Moderado",50,0))</f>
        <v>100</v>
      </c>
      <c r="IT18" s="77" t="str">
        <f>IF(AND(IT14="Fuerte",IU16="Fuerte"),"Fuerte",IF(AND(IT14="Fuerte",IU16="Moderado"),"Moderado",IF(AND(IT14="Fuerte",IU16="Débil"),"Débil",IF(AND(IT14="Moderado",IU16="Fuerte"),"Moderado",IF(AND(IT14="Moderado",IU16="Moderado"),"Moderado",IF(AND(IT14="Moderado",IU16="Débil"),"Débil",IF(AND(IT14="Débil",IU16="Fuerte"),"Débil",IF(AND(IT14="Débil",IU16="Moderado"),"Débil",IF(AND(IT14="Débil",IU16="Débil"),"Débil")))))))))</f>
        <v>Débil</v>
      </c>
      <c r="IU18" s="80">
        <f>IF(IT18="Fuerte",100,IF(IT18="Moderado",50,0))</f>
        <v>0</v>
      </c>
      <c r="IV18" s="77" t="str">
        <f>IF(AND(IV14="Fuerte",IW16="Fuerte"),"Fuerte",IF(AND(IV14="Fuerte",IW16="Moderado"),"Moderado",IF(AND(IV14="Fuerte",IW16="Débil"),"Débil",IF(AND(IV14="Moderado",IW16="Fuerte"),"Moderado",IF(AND(IV14="Moderado",IW16="Moderado"),"Moderado",IF(AND(IV14="Moderado",IW16="Débil"),"Débil",IF(AND(IV14="Débil",IW16="Fuerte"),"Débil",IF(AND(IV14="Débil",IW16="Moderado"),"Débil",IF(AND(IV14="Débil",IW16="Débil"),"Débil")))))))))</f>
        <v>Moderado</v>
      </c>
      <c r="IW18" s="80">
        <f>IF(IV18="Fuerte",100,IF(IV18="Moderado",50,0))</f>
        <v>50</v>
      </c>
      <c r="IX18" s="77" t="str">
        <f>IF(AND(IX14="Fuerte",IY16="Fuerte"),"Fuerte",IF(AND(IX14="Fuerte",IY16="Moderado"),"Moderado",IF(AND(IX14="Fuerte",IY16="Débil"),"Débil",IF(AND(IX14="Moderado",IY16="Fuerte"),"Moderado",IF(AND(IX14="Moderado",IY16="Moderado"),"Moderado",IF(AND(IX14="Moderado",IY16="Débil"),"Débil",IF(AND(IX14="Débil",IY16="Fuerte"),"Débil",IF(AND(IX14="Débil",IY16="Moderado"),"Débil",IF(AND(IX14="Débil",IY16="Débil"),"Débil")))))))))</f>
        <v>Fuerte</v>
      </c>
      <c r="IY18" s="80">
        <f>IF(IX18="Fuerte",100,IF(IX18="Moderado",50,0))</f>
        <v>100</v>
      </c>
      <c r="IZ18" s="77" t="str">
        <f>IF(AND(IZ14="Fuerte",JA16="Fuerte"),"Fuerte",IF(AND(IZ14="Fuerte",JA16="Moderado"),"Moderado",IF(AND(IZ14="Fuerte",JA16="Débil"),"Débil",IF(AND(IZ14="Moderado",JA16="Fuerte"),"Moderado",IF(AND(IZ14="Moderado",JA16="Moderado"),"Moderado",IF(AND(IZ14="Moderado",JA16="Débil"),"Débil",IF(AND(IZ14="Débil",JA16="Fuerte"),"Débil",IF(AND(IZ14="Débil",JA16="Moderado"),"Débil",IF(AND(IZ14="Débil",JA16="Débil"),"Débil")))))))))</f>
        <v>Fuerte</v>
      </c>
      <c r="JA18" s="80">
        <f>IF(IZ18="Fuerte",100,IF(IZ18="Moderado",50,0))</f>
        <v>100</v>
      </c>
      <c r="JB18" s="77" t="str">
        <f>IF(AND(JB14="Fuerte",JC16="Fuerte"),"Fuerte",IF(AND(JB14="Fuerte",JC16="Moderado"),"Moderado",IF(AND(JB14="Fuerte",JC16="Débil"),"Débil",IF(AND(JB14="Moderado",JC16="Fuerte"),"Moderado",IF(AND(JB14="Moderado",JC16="Moderado"),"Moderado",IF(AND(JB14="Moderado",JC16="Débil"),"Débil",IF(AND(JB14="Débil",JC16="Fuerte"),"Débil",IF(AND(JB14="Débil",JC16="Moderado"),"Débil",IF(AND(JB14="Débil",JC16="Débil"),"Débil")))))))))</f>
        <v>Fuerte</v>
      </c>
      <c r="JC18" s="80">
        <f>IF(JB18="Fuerte",100,IF(JB18="Moderado",50,0))</f>
        <v>100</v>
      </c>
      <c r="JD18" s="77" t="str">
        <f>IF(AND(JD14="Fuerte",JE16="Fuerte"),"Fuerte",IF(AND(JD14="Fuerte",JE16="Moderado"),"Moderado",IF(AND(JD14="Fuerte",JE16="Débil"),"Débil",IF(AND(JD14="Moderado",JE16="Fuerte"),"Moderado",IF(AND(JD14="Moderado",JE16="Moderado"),"Moderado",IF(AND(JD14="Moderado",JE16="Débil"),"Débil",IF(AND(JD14="Débil",JE16="Fuerte"),"Débil",IF(AND(JD14="Débil",JE16="Moderado"),"Débil",IF(AND(JD14="Débil",JE16="Débil"),"Débil")))))))))</f>
        <v>Fuerte</v>
      </c>
      <c r="JE18" s="80">
        <f>IF(JD18="Fuerte",100,IF(JD18="Moderado",50,0))</f>
        <v>100</v>
      </c>
      <c r="JF18" s="77" t="str">
        <f>IF(AND(JF14="Fuerte",JG16="Fuerte"),"Fuerte",IF(AND(JF14="Fuerte",JG16="Moderado"),"Moderado",IF(AND(JF14="Fuerte",JG16="Débil"),"Débil",IF(AND(JF14="Moderado",JG16="Fuerte"),"Moderado",IF(AND(JF14="Moderado",JG16="Moderado"),"Moderado",IF(AND(JF14="Moderado",JG16="Débil"),"Débil",IF(AND(JF14="Débil",JG16="Fuerte"),"Débil",IF(AND(JF14="Débil",JG16="Moderado"),"Débil",IF(AND(JF14="Débil",JG16="Débil"),"Débil")))))))))</f>
        <v>Moderado</v>
      </c>
      <c r="JG18" s="80">
        <f>IF(JF18="Fuerte",100,IF(JF18="Moderado",50,0))</f>
        <v>50</v>
      </c>
      <c r="JH18" s="77" t="str">
        <f>IF(AND(JH14="Fuerte",JI16="Fuerte"),"Fuerte",IF(AND(JH14="Fuerte",JI16="Moderado"),"Moderado",IF(AND(JH14="Fuerte",JI16="Débil"),"Débil",IF(AND(JH14="Moderado",JI16="Fuerte"),"Moderado",IF(AND(JH14="Moderado",JI16="Moderado"),"Moderado",IF(AND(JH14="Moderado",JI16="Débil"),"Débil",IF(AND(JH14="Débil",JI16="Fuerte"),"Débil",IF(AND(JH14="Débil",JI16="Moderado"),"Débil",IF(AND(JH14="Débil",JI16="Débil"),"Débil")))))))))</f>
        <v>Débil</v>
      </c>
      <c r="JI18" s="80">
        <f>IF(JH18="Fuerte",100,IF(JH18="Moderado",50,0))</f>
        <v>0</v>
      </c>
      <c r="JJ18" s="77" t="str">
        <f>IF(AND(JJ14="Fuerte",JK16="Fuerte"),"Fuerte",IF(AND(JJ14="Fuerte",JK16="Moderado"),"Moderado",IF(AND(JJ14="Fuerte",JK16="Débil"),"Débil",IF(AND(JJ14="Moderado",JK16="Fuerte"),"Moderado",IF(AND(JJ14="Moderado",JK16="Moderado"),"Moderado",IF(AND(JJ14="Moderado",JK16="Débil"),"Débil",IF(AND(JJ14="Débil",JK16="Fuerte"),"Débil",IF(AND(JJ14="Débil",JK16="Moderado"),"Débil",IF(AND(JJ14="Débil",JK16="Débil"),"Débil")))))))))</f>
        <v>Fuerte</v>
      </c>
      <c r="JK18" s="80">
        <f>IF(JJ18="Fuerte",100,IF(JJ18="Moderado",50,0))</f>
        <v>100</v>
      </c>
      <c r="JL18" s="77" t="b">
        <f>IF(AND(JL14="Fuerte",JM16="Fuerte"),"Fuerte",IF(AND(JL14="Fuerte",JM16="Moderado"),"Moderado",IF(AND(JL14="Fuerte",JM16="Débil"),"Débil",IF(AND(JL14="Moderado",JM16="Fuerte"),"Moderado",IF(AND(JL14="Moderado",JM16="Moderado"),"Moderado",IF(AND(JL14="Moderado",JM16="Débil"),"Débil",IF(AND(JL14="Débil",JM16="Fuerte"),"Débil",IF(AND(JL14="Débil",JM16="Moderado"),"Débil",IF(AND(JL14="Débil",JM16="Débil"),"Débil")))))))))</f>
        <v>0</v>
      </c>
      <c r="JM18" s="80">
        <f>IF(JL18="Fuerte",100,IF(JL18="Moderado",50,0))</f>
        <v>0</v>
      </c>
      <c r="JN18" s="77" t="b">
        <f>IF(AND(JN14="Fuerte",JO16="Fuerte"),"Fuerte",IF(AND(JN14="Fuerte",JO16="Moderado"),"Moderado",IF(AND(JN14="Fuerte",JO16="Débil"),"Débil",IF(AND(JN14="Moderado",JO16="Fuerte"),"Moderado",IF(AND(JN14="Moderado",JO16="Moderado"),"Moderado",IF(AND(JN14="Moderado",JO16="Débil"),"Débil",IF(AND(JN14="Débil",JO16="Fuerte"),"Débil",IF(AND(JN14="Débil",JO16="Moderado"),"Débil",IF(AND(JN14="Débil",JO16="Débil"),"Débil")))))))))</f>
        <v>0</v>
      </c>
      <c r="JO18" s="80">
        <f>IF(JN18="Fuerte",100,IF(JN18="Moderado",50,0))</f>
        <v>0</v>
      </c>
      <c r="JP18" s="77" t="b">
        <f>IF(AND(JP14="Fuerte",JQ16="Fuerte"),"Fuerte",IF(AND(JP14="Fuerte",JQ16="Moderado"),"Moderado",IF(AND(JP14="Fuerte",JQ16="Débil"),"Débil",IF(AND(JP14="Moderado",JQ16="Fuerte"),"Moderado",IF(AND(JP14="Moderado",JQ16="Moderado"),"Moderado",IF(AND(JP14="Moderado",JQ16="Débil"),"Débil",IF(AND(JP14="Débil",JQ16="Fuerte"),"Débil",IF(AND(JP14="Débil",JQ16="Moderado"),"Débil",IF(AND(JP14="Débil",JQ16="Débil"),"Débil")))))))))</f>
        <v>0</v>
      </c>
      <c r="JQ18" s="80">
        <f>IF(JP18="Fuerte",100,IF(JP18="Moderado",50,0))</f>
        <v>0</v>
      </c>
      <c r="JR18" s="77" t="b">
        <f>IF(AND(JR14="Fuerte",JS16="Fuerte"),"Fuerte",IF(AND(JR14="Fuerte",JS16="Moderado"),"Moderado",IF(AND(JR14="Fuerte",JS16="Débil"),"Débil",IF(AND(JR14="Moderado",JS16="Fuerte"),"Moderado",IF(AND(JR14="Moderado",JS16="Moderado"),"Moderado",IF(AND(JR14="Moderado",JS16="Débil"),"Débil",IF(AND(JR14="Débil",JS16="Fuerte"),"Débil",IF(AND(JR14="Débil",JS16="Moderado"),"Débil",IF(AND(JR14="Débil",JS16="Débil"),"Débil")))))))))</f>
        <v>0</v>
      </c>
      <c r="JS18" s="80">
        <f>IF(JR18="Fuerte",100,IF(JR18="Moderado",50,0))</f>
        <v>0</v>
      </c>
      <c r="JT18" s="77" t="b">
        <f>IF(AND(JT14="Fuerte",JU16="Fuerte"),"Fuerte",IF(AND(JT14="Fuerte",JU16="Moderado"),"Moderado",IF(AND(JT14="Fuerte",JU16="Débil"),"Débil",IF(AND(JT14="Moderado",JU16="Fuerte"),"Moderado",IF(AND(JT14="Moderado",JU16="Moderado"),"Moderado",IF(AND(JT14="Moderado",JU16="Débil"),"Débil",IF(AND(JT14="Débil",JU16="Fuerte"),"Débil",IF(AND(JT14="Débil",JU16="Moderado"),"Débil",IF(AND(JT14="Débil",JU16="Débil"),"Débil")))))))))</f>
        <v>0</v>
      </c>
      <c r="JU18" s="80">
        <f>IF(JT18="Fuerte",100,IF(JT18="Moderado",50,0))</f>
        <v>0</v>
      </c>
    </row>
    <row r="19" spans="1:281" ht="6" customHeight="1">
      <c r="F19" s="47"/>
      <c r="H19" s="47"/>
      <c r="J19" s="47"/>
      <c r="L19" s="47"/>
      <c r="N19" s="47"/>
      <c r="P19" s="47"/>
      <c r="R19" s="47"/>
      <c r="T19" s="47"/>
      <c r="V19" s="47"/>
      <c r="X19" s="47"/>
      <c r="Z19" s="47"/>
      <c r="AB19" s="47"/>
      <c r="AC19" s="74"/>
      <c r="AE19" s="74"/>
      <c r="AG19" s="74"/>
      <c r="AI19" s="74"/>
      <c r="AK19" s="74"/>
      <c r="AM19" s="74"/>
      <c r="AO19" s="74"/>
      <c r="AQ19" s="74"/>
      <c r="AS19" s="74"/>
      <c r="AU19" s="74"/>
      <c r="AW19" s="74"/>
      <c r="AY19" s="74"/>
      <c r="BA19" s="74"/>
      <c r="BC19" s="74"/>
      <c r="BE19" s="74"/>
      <c r="BG19" s="74"/>
      <c r="BI19" s="74"/>
      <c r="BK19" s="74"/>
      <c r="BM19" s="74"/>
      <c r="BO19" s="74"/>
      <c r="BQ19" s="74"/>
      <c r="BS19" s="74"/>
      <c r="BU19" s="74"/>
      <c r="BW19" s="74"/>
      <c r="BY19" s="74"/>
      <c r="CA19" s="74"/>
      <c r="CC19" s="74"/>
      <c r="CE19" s="74"/>
      <c r="CG19" s="74"/>
      <c r="CI19" s="74"/>
      <c r="CK19" s="74"/>
      <c r="CM19" s="74"/>
      <c r="CO19" s="74"/>
      <c r="CQ19" s="74"/>
      <c r="CS19" s="74"/>
      <c r="CU19" s="74"/>
      <c r="CW19" s="74"/>
      <c r="CY19" s="74"/>
      <c r="DA19" s="74"/>
      <c r="DC19" s="74"/>
      <c r="DE19" s="74"/>
      <c r="DG19" s="74"/>
      <c r="DI19" s="74"/>
      <c r="DK19" s="74"/>
      <c r="DM19" s="74"/>
      <c r="DO19" s="74"/>
      <c r="DQ19" s="74"/>
      <c r="DS19" s="74"/>
      <c r="DU19" s="74"/>
      <c r="DW19" s="74"/>
      <c r="DY19" s="74"/>
      <c r="EA19" s="74"/>
      <c r="EC19" s="74"/>
      <c r="EE19" s="74"/>
      <c r="EG19" s="74"/>
      <c r="EI19" s="74"/>
      <c r="EK19" s="74"/>
      <c r="EM19" s="74"/>
      <c r="EO19" s="74"/>
      <c r="EQ19" s="74"/>
      <c r="ES19" s="74"/>
      <c r="EU19" s="74"/>
      <c r="EW19" s="74"/>
      <c r="EY19" s="74"/>
      <c r="FA19" s="74"/>
      <c r="FC19" s="74"/>
      <c r="FE19" s="74"/>
      <c r="FG19" s="74"/>
      <c r="FI19" s="74"/>
      <c r="FK19" s="74"/>
      <c r="FM19" s="74"/>
      <c r="FO19" s="74"/>
      <c r="FQ19" s="74"/>
      <c r="FS19" s="74"/>
      <c r="FU19" s="74"/>
      <c r="FW19" s="74"/>
      <c r="FY19" s="74"/>
      <c r="GA19" s="74"/>
      <c r="GC19" s="74"/>
      <c r="GE19" s="74"/>
      <c r="GG19" s="74"/>
      <c r="GI19" s="74"/>
      <c r="GK19" s="74"/>
      <c r="GM19" s="74"/>
      <c r="GO19" s="74"/>
      <c r="GQ19" s="74"/>
      <c r="GS19" s="74"/>
      <c r="GU19" s="74"/>
      <c r="GW19" s="74"/>
      <c r="GY19" s="74"/>
      <c r="HA19" s="74"/>
      <c r="HC19" s="74"/>
      <c r="HE19" s="74"/>
      <c r="HG19" s="74"/>
      <c r="HI19" s="74"/>
      <c r="HK19" s="74"/>
      <c r="HM19" s="74"/>
      <c r="HO19" s="74"/>
      <c r="HQ19" s="74"/>
      <c r="HS19" s="74"/>
      <c r="HU19" s="74"/>
      <c r="HW19" s="74"/>
      <c r="HY19" s="74"/>
      <c r="IA19" s="74"/>
      <c r="IC19" s="74"/>
      <c r="IE19" s="74"/>
      <c r="IG19" s="74"/>
      <c r="II19" s="74"/>
      <c r="IK19" s="74"/>
      <c r="IM19" s="74"/>
      <c r="IO19" s="74"/>
      <c r="IQ19" s="74"/>
      <c r="IS19" s="74"/>
      <c r="IU19" s="74"/>
      <c r="IW19" s="74"/>
      <c r="IY19" s="74"/>
      <c r="JA19" s="74"/>
      <c r="JC19" s="74"/>
      <c r="JE19" s="74"/>
      <c r="JG19" s="74"/>
      <c r="JI19" s="74"/>
      <c r="JK19" s="74"/>
      <c r="JM19" s="74"/>
      <c r="JO19" s="74"/>
      <c r="JQ19" s="74"/>
      <c r="JS19" s="74"/>
      <c r="JU19" s="74"/>
    </row>
    <row r="20" spans="1:281" ht="18" customHeight="1">
      <c r="A20" s="78" t="s">
        <v>464</v>
      </c>
      <c r="B20" s="536" t="s">
        <v>465</v>
      </c>
      <c r="C20" s="537"/>
      <c r="D20" s="81" t="str">
        <f>IF(D18="Fuerte","No","Si")</f>
        <v>No</v>
      </c>
      <c r="E20" s="80" t="str">
        <f>IF(D20="El control se ejecuta de manera consistente por parte del responsable","Fuerte",IF(D20="El control se ejecuta algunas veces por parte del responsable","Moderado",IF(D20="El control no se ejecuta por parte del responsable","Débil","")))</f>
        <v/>
      </c>
      <c r="F20" s="81" t="str">
        <f>IF(F18="Fuerte","No","Si")</f>
        <v>Si</v>
      </c>
      <c r="G20" s="80" t="str">
        <f>IF(F20="El control se ejecuta de manera consistente por parte del responsable","Fuerte",IF(F20="El control se ejecuta algunas veces por parte del responsable","Moderado",IF(F20="El control no se ejecuta por parte del responsable","Débil","")))</f>
        <v/>
      </c>
      <c r="H20" s="81" t="str">
        <f>IF(H18="Fuerte","No","Si")</f>
        <v>Si</v>
      </c>
      <c r="I20" s="80" t="str">
        <f>IF(H20="El control se ejecuta de manera consistente por parte del responsable","Fuerte",IF(H20="El control se ejecuta algunas veces por parte del responsable","Moderado",IF(H20="El control no se ejecuta por parte del responsable","Débil","")))</f>
        <v/>
      </c>
      <c r="J20" s="81" t="str">
        <f>IF(J18="Fuerte","No","Si")</f>
        <v>Si</v>
      </c>
      <c r="K20" s="80" t="str">
        <f>IF(J20="El control se ejecuta de manera consistente por parte del responsable","Fuerte",IF(J20="El control se ejecuta algunas veces por parte del responsable","Moderado",IF(J20="El control no se ejecuta por parte del responsable","Débil","")))</f>
        <v/>
      </c>
      <c r="L20" s="81" t="str">
        <f>IF(L18="Fuerte","No","Si")</f>
        <v>Si</v>
      </c>
      <c r="M20" s="80" t="str">
        <f>IF(L20="El control se ejecuta de manera consistente por parte del responsable","Fuerte",IF(L20="El control se ejecuta algunas veces por parte del responsable","Moderado",IF(L20="El control no se ejecuta por parte del responsable","Débil","")))</f>
        <v/>
      </c>
      <c r="N20" s="81" t="str">
        <f>IF(N18="Fuerte","No","Si")</f>
        <v>Si</v>
      </c>
      <c r="O20" s="80" t="str">
        <f>IF(N20="El control se ejecuta de manera consistente por parte del responsable","Fuerte",IF(N20="El control se ejecuta algunas veces por parte del responsable","Moderado",IF(N20="El control no se ejecuta por parte del responsable","Débil","")))</f>
        <v/>
      </c>
      <c r="P20" s="81" t="str">
        <f>IF(P18="Fuerte","No","Si")</f>
        <v>No</v>
      </c>
      <c r="Q20" s="80" t="str">
        <f>IF(P20="El control se ejecuta de manera consistente por parte del responsable","Fuerte",IF(P20="El control se ejecuta algunas veces por parte del responsable","Moderado",IF(P20="El control no se ejecuta por parte del responsable","Débil","")))</f>
        <v/>
      </c>
      <c r="R20" s="81" t="str">
        <f>IF(R18="Fuerte","No","Si")</f>
        <v>No</v>
      </c>
      <c r="S20" s="80" t="str">
        <f>IF(R20="El control se ejecuta de manera consistente por parte del responsable","Fuerte",IF(R20="El control se ejecuta algunas veces por parte del responsable","Moderado",IF(R20="El control no se ejecuta por parte del responsable","Débil","")))</f>
        <v/>
      </c>
      <c r="T20" s="81" t="str">
        <f>IF(T18="Fuerte","No","Si")</f>
        <v>No</v>
      </c>
      <c r="U20" s="80" t="str">
        <f>IF(T20="El control se ejecuta de manera consistente por parte del responsable","Fuerte",IF(T20="El control se ejecuta algunas veces por parte del responsable","Moderado",IF(T20="El control no se ejecuta por parte del responsable","Débil","")))</f>
        <v/>
      </c>
      <c r="V20" s="81" t="str">
        <f>IF(V18="Fuerte","No","Si")</f>
        <v>Si</v>
      </c>
      <c r="W20" s="80" t="str">
        <f>IF(V20="El control se ejecuta de manera consistente por parte del responsable","Fuerte",IF(V20="El control se ejecuta algunas veces por parte del responsable","Moderado",IF(V20="El control no se ejecuta por parte del responsable","Débil","")))</f>
        <v/>
      </c>
      <c r="X20" s="81" t="str">
        <f>IF(X18="Fuerte","No","Si")</f>
        <v>Si</v>
      </c>
      <c r="Y20" s="80" t="str">
        <f>IF(X20="El control se ejecuta de manera consistente por parte del responsable","Fuerte",IF(X20="El control se ejecuta algunas veces por parte del responsable","Moderado",IF(X20="El control no se ejecuta por parte del responsable","Débil","")))</f>
        <v/>
      </c>
      <c r="Z20" s="81" t="str">
        <f>IF(Z18="Fuerte","No","Si")</f>
        <v>Si</v>
      </c>
      <c r="AA20" s="80" t="str">
        <f>IF(Z20="El control se ejecuta de manera consistente por parte del responsable","Fuerte",IF(Z20="El control se ejecuta algunas veces por parte del responsable","Moderado",IF(Z20="El control no se ejecuta por parte del responsable","Débil","")))</f>
        <v/>
      </c>
      <c r="AB20" s="81" t="str">
        <f>IF(AB18="Fuerte","No","Si")</f>
        <v>Si</v>
      </c>
      <c r="AC20" s="80" t="str">
        <f>IF(AB20="El control se ejecuta de manera consistente por parte del responsable","Fuerte",IF(AB20="El control se ejecuta algunas veces por parte del responsable","Moderado",IF(AB20="El control no se ejecuta por parte del responsable","Débil","")))</f>
        <v/>
      </c>
      <c r="AD20" s="81" t="str">
        <f>IF(AD18="Fuerte","No","Si")</f>
        <v>Si</v>
      </c>
      <c r="AE20" s="80" t="str">
        <f>IF(AD20="El control se ejecuta de manera consistente por parte del responsable","Fuerte",IF(AD20="El control se ejecuta algunas veces por parte del responsable","Moderado",IF(AD20="El control no se ejecuta por parte del responsable","Débil","")))</f>
        <v/>
      </c>
      <c r="AF20" s="81" t="str">
        <f>IF(AF18="Fuerte","No","Si")</f>
        <v>Si</v>
      </c>
      <c r="AG20" s="80" t="str">
        <f>IF(AF20="El control se ejecuta de manera consistente por parte del responsable","Fuerte",IF(AF20="El control se ejecuta algunas veces por parte del responsable","Moderado",IF(AF20="El control no se ejecuta por parte del responsable","Débil","")))</f>
        <v/>
      </c>
      <c r="AH20" s="81" t="str">
        <f>IF(AH18="Fuerte","No","Si")</f>
        <v>Si</v>
      </c>
      <c r="AI20" s="80" t="str">
        <f>IF(AH20="El control se ejecuta de manera consistente por parte del responsable","Fuerte",IF(AH20="El control se ejecuta algunas veces por parte del responsable","Moderado",IF(AH20="El control no se ejecuta por parte del responsable","Débil","")))</f>
        <v/>
      </c>
      <c r="AJ20" s="81" t="str">
        <f>IF(AJ18="Fuerte","No","Si")</f>
        <v>Si</v>
      </c>
      <c r="AK20" s="80" t="str">
        <f>IF(AJ20="El control se ejecuta de manera consistente por parte del responsable","Fuerte",IF(AJ20="El control se ejecuta algunas veces por parte del responsable","Moderado",IF(AJ20="El control no se ejecuta por parte del responsable","Débil","")))</f>
        <v/>
      </c>
      <c r="AL20" s="81" t="str">
        <f>IF(AL18="Fuerte","No","Si")</f>
        <v>Si</v>
      </c>
      <c r="AM20" s="80" t="str">
        <f>IF(AL20="El control se ejecuta de manera consistente por parte del responsable","Fuerte",IF(AL20="El control se ejecuta algunas veces por parte del responsable","Moderado",IF(AL20="El control no se ejecuta por parte del responsable","Débil","")))</f>
        <v/>
      </c>
      <c r="AN20" s="81" t="str">
        <f>IF(AN18="Fuerte","No","Si")</f>
        <v>Si</v>
      </c>
      <c r="AO20" s="80" t="str">
        <f>IF(AN20="El control se ejecuta de manera consistente por parte del responsable","Fuerte",IF(AN20="El control se ejecuta algunas veces por parte del responsable","Moderado",IF(AN20="El control no se ejecuta por parte del responsable","Débil","")))</f>
        <v/>
      </c>
      <c r="AP20" s="81" t="str">
        <f>IF(AP18="Fuerte","No","Si")</f>
        <v>Si</v>
      </c>
      <c r="AQ20" s="80" t="str">
        <f>IF(AP20="El control se ejecuta de manera consistente por parte del responsable","Fuerte",IF(AP20="El control se ejecuta algunas veces por parte del responsable","Moderado",IF(AP20="El control no se ejecuta por parte del responsable","Débil","")))</f>
        <v/>
      </c>
      <c r="AR20" s="81" t="str">
        <f>IF(AR18="Fuerte","No","Si")</f>
        <v>Si</v>
      </c>
      <c r="AS20" s="80" t="str">
        <f>IF(AR20="El control se ejecuta de manera consistente por parte del responsable","Fuerte",IF(AR20="El control se ejecuta algunas veces por parte del responsable","Moderado",IF(AR20="El control no se ejecuta por parte del responsable","Débil","")))</f>
        <v/>
      </c>
      <c r="AT20" s="81" t="str">
        <f>IF(AT18="Fuerte","No","Si")</f>
        <v>Si</v>
      </c>
      <c r="AU20" s="80" t="str">
        <f>IF(AT20="El control se ejecuta de manera consistente por parte del responsable","Fuerte",IF(AT20="El control se ejecuta algunas veces por parte del responsable","Moderado",IF(AT20="El control no se ejecuta por parte del responsable","Débil","")))</f>
        <v/>
      </c>
      <c r="AV20" s="81" t="str">
        <f>IF(AV18="Fuerte","No","Si")</f>
        <v>Si</v>
      </c>
      <c r="AW20" s="80" t="str">
        <f>IF(AV20="El control se ejecuta de manera consistente por parte del responsable","Fuerte",IF(AV20="El control se ejecuta algunas veces por parte del responsable","Moderado",IF(AV20="El control no se ejecuta por parte del responsable","Débil","")))</f>
        <v/>
      </c>
      <c r="AX20" s="81" t="str">
        <f>IF(AX18="Fuerte","No","Si")</f>
        <v>No</v>
      </c>
      <c r="AY20" s="80" t="str">
        <f>IF(AX20="El control se ejecuta de manera consistente por parte del responsable","Fuerte",IF(AX20="El control se ejecuta algunas veces por parte del responsable","Moderado",IF(AX20="El control no se ejecuta por parte del responsable","Débil","")))</f>
        <v/>
      </c>
      <c r="AZ20" s="81" t="str">
        <f>IF(AZ18="Fuerte","No","Si")</f>
        <v>Si</v>
      </c>
      <c r="BA20" s="80" t="str">
        <f>IF(AZ20="El control se ejecuta de manera consistente por parte del responsable","Fuerte",IF(AZ20="El control se ejecuta algunas veces por parte del responsable","Moderado",IF(AZ20="El control no se ejecuta por parte del responsable","Débil","")))</f>
        <v/>
      </c>
      <c r="BB20" s="81" t="str">
        <f>IF(BB18="Fuerte","No","Si")</f>
        <v>Si</v>
      </c>
      <c r="BC20" s="80" t="str">
        <f>IF(BB20="El control se ejecuta de manera consistente por parte del responsable","Fuerte",IF(BB20="El control se ejecuta algunas veces por parte del responsable","Moderado",IF(BB20="El control no se ejecuta por parte del responsable","Débil","")))</f>
        <v/>
      </c>
      <c r="BD20" s="81" t="str">
        <f>IF(BD18="Fuerte","No","Si")</f>
        <v>Si</v>
      </c>
      <c r="BE20" s="80" t="str">
        <f>IF(BD20="El control se ejecuta de manera consistente por parte del responsable","Fuerte",IF(BD20="El control se ejecuta algunas veces por parte del responsable","Moderado",IF(BD20="El control no se ejecuta por parte del responsable","Débil","")))</f>
        <v/>
      </c>
      <c r="BF20" s="81" t="str">
        <f>IF(BF18="Fuerte","No","Si")</f>
        <v>Si</v>
      </c>
      <c r="BG20" s="80" t="str">
        <f>IF(BF20="El control se ejecuta de manera consistente por parte del responsable","Fuerte",IF(BF20="El control se ejecuta algunas veces por parte del responsable","Moderado",IF(BF20="El control no se ejecuta por parte del responsable","Débil","")))</f>
        <v/>
      </c>
      <c r="BH20" s="81" t="str">
        <f>IF(BH18="Fuerte","No","Si")</f>
        <v>Si</v>
      </c>
      <c r="BI20" s="80" t="str">
        <f>IF(BH20="El control se ejecuta de manera consistente por parte del responsable","Fuerte",IF(BH20="El control se ejecuta algunas veces por parte del responsable","Moderado",IF(BH20="El control no se ejecuta por parte del responsable","Débil","")))</f>
        <v/>
      </c>
      <c r="BJ20" s="81" t="str">
        <f>IF(BJ18="Fuerte","No","Si")</f>
        <v>No</v>
      </c>
      <c r="BK20" s="80" t="str">
        <f>IF(BJ20="El control se ejecuta de manera consistente por parte del responsable","Fuerte",IF(BJ20="El control se ejecuta algunas veces por parte del responsable","Moderado",IF(BJ20="El control no se ejecuta por parte del responsable","Débil","")))</f>
        <v/>
      </c>
      <c r="BL20" s="81" t="str">
        <f>IF(BL18="Fuerte","No","Si")</f>
        <v>No</v>
      </c>
      <c r="BM20" s="80" t="str">
        <f>IF(BL20="El control se ejecuta de manera consistente por parte del responsable","Fuerte",IF(BL20="El control se ejecuta algunas veces por parte del responsable","Moderado",IF(BL20="El control no se ejecuta por parte del responsable","Débil","")))</f>
        <v/>
      </c>
      <c r="BN20" s="81" t="str">
        <f>IF(BN18="Fuerte","No","Si")</f>
        <v>No</v>
      </c>
      <c r="BO20" s="80" t="str">
        <f>IF(BN20="El control se ejecuta de manera consistente por parte del responsable","Fuerte",IF(BN20="El control se ejecuta algunas veces por parte del responsable","Moderado",IF(BN20="El control no se ejecuta por parte del responsable","Débil","")))</f>
        <v/>
      </c>
      <c r="BP20" s="81" t="str">
        <f>IF(BP18="Fuerte","No","Si")</f>
        <v>No</v>
      </c>
      <c r="BQ20" s="80" t="str">
        <f>IF(BP20="El control se ejecuta de manera consistente por parte del responsable","Fuerte",IF(BP20="El control se ejecuta algunas veces por parte del responsable","Moderado",IF(BP20="El control no se ejecuta por parte del responsable","Débil","")))</f>
        <v/>
      </c>
      <c r="BR20" s="81" t="str">
        <f>IF(BR18="Fuerte","No","Si")</f>
        <v>No</v>
      </c>
      <c r="BS20" s="80" t="str">
        <f>IF(BR20="El control se ejecuta de manera consistente por parte del responsable","Fuerte",IF(BR20="El control se ejecuta algunas veces por parte del responsable","Moderado",IF(BR20="El control no se ejecuta por parte del responsable","Débil","")))</f>
        <v/>
      </c>
      <c r="BT20" s="81" t="str">
        <f>IF(BT18="Fuerte","No","Si")</f>
        <v>No</v>
      </c>
      <c r="BU20" s="80" t="str">
        <f>IF(BT20="El control se ejecuta de manera consistente por parte del responsable","Fuerte",IF(BT20="El control se ejecuta algunas veces por parte del responsable","Moderado",IF(BT20="El control no se ejecuta por parte del responsable","Débil","")))</f>
        <v/>
      </c>
      <c r="BV20" s="81" t="str">
        <f>IF(BV18="Fuerte","No","Si")</f>
        <v>Si</v>
      </c>
      <c r="BW20" s="80" t="str">
        <f>IF(BV20="El control se ejecuta de manera consistente por parte del responsable","Fuerte",IF(BV20="El control se ejecuta algunas veces por parte del responsable","Moderado",IF(BV20="El control no se ejecuta por parte del responsable","Débil","")))</f>
        <v/>
      </c>
      <c r="BX20" s="81" t="str">
        <f>IF(BX18="Fuerte","No","Si")</f>
        <v>No</v>
      </c>
      <c r="BY20" s="80" t="str">
        <f>IF(BX20="El control se ejecuta de manera consistente por parte del responsable","Fuerte",IF(BX20="El control se ejecuta algunas veces por parte del responsable","Moderado",IF(BX20="El control no se ejecuta por parte del responsable","Débil","")))</f>
        <v/>
      </c>
      <c r="BZ20" s="81" t="str">
        <f>IF(BZ18="Fuerte","No","Si")</f>
        <v>Si</v>
      </c>
      <c r="CA20" s="80" t="str">
        <f>IF(BZ20="El control se ejecuta de manera consistente por parte del responsable","Fuerte",IF(BZ20="El control se ejecuta algunas veces por parte del responsable","Moderado",IF(BZ20="El control no se ejecuta por parte del responsable","Débil","")))</f>
        <v/>
      </c>
      <c r="CB20" s="81" t="str">
        <f>IF(CB18="Fuerte","No","Si")</f>
        <v>No</v>
      </c>
      <c r="CC20" s="80" t="str">
        <f>IF(CB20="El control se ejecuta de manera consistente por parte del responsable","Fuerte",IF(CB20="El control se ejecuta algunas veces por parte del responsable","Moderado",IF(CB20="El control no se ejecuta por parte del responsable","Débil","")))</f>
        <v/>
      </c>
      <c r="CD20" s="81" t="str">
        <f>IF(CD18="Fuerte","No","Si")</f>
        <v>No</v>
      </c>
      <c r="CE20" s="80" t="str">
        <f>IF(CD20="El control se ejecuta de manera consistente por parte del responsable","Fuerte",IF(CD20="El control se ejecuta algunas veces por parte del responsable","Moderado",IF(CD20="El control no se ejecuta por parte del responsable","Débil","")))</f>
        <v/>
      </c>
      <c r="CF20" s="81" t="str">
        <f>IF(CF18="Fuerte","No","Si")</f>
        <v>Si</v>
      </c>
      <c r="CG20" s="80" t="str">
        <f>IF(CF20="El control se ejecuta de manera consistente por parte del responsable","Fuerte",IF(CF20="El control se ejecuta algunas veces por parte del responsable","Moderado",IF(CF20="El control no se ejecuta por parte del responsable","Débil","")))</f>
        <v/>
      </c>
      <c r="CH20" s="81" t="str">
        <f>IF(CH18="Fuerte","No","Si")</f>
        <v>No</v>
      </c>
      <c r="CI20" s="80" t="str">
        <f>IF(CH20="El control se ejecuta de manera consistente por parte del responsable","Fuerte",IF(CH20="El control se ejecuta algunas veces por parte del responsable","Moderado",IF(CH20="El control no se ejecuta por parte del responsable","Débil","")))</f>
        <v/>
      </c>
      <c r="CJ20" s="81" t="str">
        <f>IF(CJ18="Fuerte","No","Si")</f>
        <v>No</v>
      </c>
      <c r="CK20" s="80" t="str">
        <f>IF(CJ20="El control se ejecuta de manera consistente por parte del responsable","Fuerte",IF(CJ20="El control se ejecuta algunas veces por parte del responsable","Moderado",IF(CJ20="El control no se ejecuta por parte del responsable","Débil","")))</f>
        <v/>
      </c>
      <c r="CL20" s="81" t="str">
        <f>IF(CL18="Fuerte","No","Si")</f>
        <v>No</v>
      </c>
      <c r="CM20" s="80" t="str">
        <f>IF(CL20="El control se ejecuta de manera consistente por parte del responsable","Fuerte",IF(CL20="El control se ejecuta algunas veces por parte del responsable","Moderado",IF(CL20="El control no se ejecuta por parte del responsable","Débil","")))</f>
        <v/>
      </c>
      <c r="CN20" s="81" t="str">
        <f>IF(CN18="Fuerte","No","Si")</f>
        <v>Si</v>
      </c>
      <c r="CO20" s="80" t="str">
        <f>IF(CN20="El control se ejecuta de manera consistente por parte del responsable","Fuerte",IF(CN20="El control se ejecuta algunas veces por parte del responsable","Moderado",IF(CN20="El control no se ejecuta por parte del responsable","Débil","")))</f>
        <v/>
      </c>
      <c r="CP20" s="81" t="str">
        <f>IF(CP18="Fuerte","No","Si")</f>
        <v>Si</v>
      </c>
      <c r="CQ20" s="80" t="str">
        <f>IF(CP20="El control se ejecuta de manera consistente por parte del responsable","Fuerte",IF(CP20="El control se ejecuta algunas veces por parte del responsable","Moderado",IF(CP20="El control no se ejecuta por parte del responsable","Débil","")))</f>
        <v/>
      </c>
      <c r="CR20" s="81" t="str">
        <f>IF(CR18="Fuerte","No","Si")</f>
        <v>Si</v>
      </c>
      <c r="CS20" s="80" t="str">
        <f>IF(CR20="El control se ejecuta de manera consistente por parte del responsable","Fuerte",IF(CR20="El control se ejecuta algunas veces por parte del responsable","Moderado",IF(CR20="El control no se ejecuta por parte del responsable","Débil","")))</f>
        <v/>
      </c>
      <c r="CT20" s="81" t="str">
        <f>IF(CT18="Fuerte","No","Si")</f>
        <v>No</v>
      </c>
      <c r="CU20" s="80" t="str">
        <f>IF(CT20="El control se ejecuta de manera consistente por parte del responsable","Fuerte",IF(CT20="El control se ejecuta algunas veces por parte del responsable","Moderado",IF(CT20="El control no se ejecuta por parte del responsable","Débil","")))</f>
        <v/>
      </c>
      <c r="CV20" s="81" t="str">
        <f>IF(CV18="Fuerte","No","Si")</f>
        <v>No</v>
      </c>
      <c r="CW20" s="80" t="str">
        <f>IF(CV20="El control se ejecuta de manera consistente por parte del responsable","Fuerte",IF(CV20="El control se ejecuta algunas veces por parte del responsable","Moderado",IF(CV20="El control no se ejecuta por parte del responsable","Débil","")))</f>
        <v/>
      </c>
      <c r="CX20" s="81" t="str">
        <f>IF(CX18="Fuerte","No","Si")</f>
        <v>No</v>
      </c>
      <c r="CY20" s="80" t="str">
        <f>IF(CX20="El control se ejecuta de manera consistente por parte del responsable","Fuerte",IF(CX20="El control se ejecuta algunas veces por parte del responsable","Moderado",IF(CX20="El control no se ejecuta por parte del responsable","Débil","")))</f>
        <v/>
      </c>
      <c r="CZ20" s="81" t="str">
        <f>IF(CZ18="Fuerte","No","Si")</f>
        <v>No</v>
      </c>
      <c r="DA20" s="80" t="str">
        <f>IF(CZ20="El control se ejecuta de manera consistente por parte del responsable","Fuerte",IF(CZ20="El control se ejecuta algunas veces por parte del responsable","Moderado",IF(CZ20="El control no se ejecuta por parte del responsable","Débil","")))</f>
        <v/>
      </c>
      <c r="DB20" s="81" t="str">
        <f>IF(DB18="Fuerte","No","Si")</f>
        <v>No</v>
      </c>
      <c r="DC20" s="80" t="str">
        <f>IF(DB20="El control se ejecuta de manera consistente por parte del responsable","Fuerte",IF(DB20="El control se ejecuta algunas veces por parte del responsable","Moderado",IF(DB20="El control no se ejecuta por parte del responsable","Débil","")))</f>
        <v/>
      </c>
      <c r="DD20" s="81" t="str">
        <f>IF(DD18="Fuerte","No","Si")</f>
        <v>No</v>
      </c>
      <c r="DE20" s="80" t="str">
        <f>IF(DD20="El control se ejecuta de manera consistente por parte del responsable","Fuerte",IF(DD20="El control se ejecuta algunas veces por parte del responsable","Moderado",IF(DD20="El control no se ejecuta por parte del responsable","Débil","")))</f>
        <v/>
      </c>
      <c r="DF20" s="81" t="str">
        <f>IF(DF18="Fuerte","No","Si")</f>
        <v>No</v>
      </c>
      <c r="DG20" s="80" t="str">
        <f>IF(DF20="El control se ejecuta de manera consistente por parte del responsable","Fuerte",IF(DF20="El control se ejecuta algunas veces por parte del responsable","Moderado",IF(DF20="El control no se ejecuta por parte del responsable","Débil","")))</f>
        <v/>
      </c>
      <c r="DH20" s="81" t="str">
        <f>IF(DH18="Fuerte","No","Si")</f>
        <v>No</v>
      </c>
      <c r="DI20" s="80" t="str">
        <f>IF(DH20="El control se ejecuta de manera consistente por parte del responsable","Fuerte",IF(DH20="El control se ejecuta algunas veces por parte del responsable","Moderado",IF(DH20="El control no se ejecuta por parte del responsable","Débil","")))</f>
        <v/>
      </c>
      <c r="DJ20" s="81" t="str">
        <f>IF(DJ18="Fuerte","No","Si")</f>
        <v>No</v>
      </c>
      <c r="DK20" s="80" t="str">
        <f>IF(DJ20="El control se ejecuta de manera consistente por parte del responsable","Fuerte",IF(DJ20="El control se ejecuta algunas veces por parte del responsable","Moderado",IF(DJ20="El control no se ejecuta por parte del responsable","Débil","")))</f>
        <v/>
      </c>
      <c r="DL20" s="81" t="str">
        <f>IF(DL18="Fuerte","No","Si")</f>
        <v>No</v>
      </c>
      <c r="DM20" s="80" t="str">
        <f>IF(DL20="El control se ejecuta de manera consistente por parte del responsable","Fuerte",IF(DL20="El control se ejecuta algunas veces por parte del responsable","Moderado",IF(DL20="El control no se ejecuta por parte del responsable","Débil","")))</f>
        <v/>
      </c>
      <c r="DN20" s="81" t="str">
        <f>IF(DN18="Fuerte","No","Si")</f>
        <v>Si</v>
      </c>
      <c r="DO20" s="80" t="str">
        <f>IF(DN20="El control se ejecuta de manera consistente por parte del responsable","Fuerte",IF(DN20="El control se ejecuta algunas veces por parte del responsable","Moderado",IF(DN20="El control no se ejecuta por parte del responsable","Débil","")))</f>
        <v/>
      </c>
      <c r="DP20" s="81" t="str">
        <f>IF(DP18="Fuerte","No","Si")</f>
        <v>No</v>
      </c>
      <c r="DQ20" s="80" t="str">
        <f>IF(DP20="El control se ejecuta de manera consistente por parte del responsable","Fuerte",IF(DP20="El control se ejecuta algunas veces por parte del responsable","Moderado",IF(DP20="El control no se ejecuta por parte del responsable","Débil","")))</f>
        <v/>
      </c>
      <c r="DR20" s="81" t="str">
        <f>IF(DR18="Fuerte","No","Si")</f>
        <v>No</v>
      </c>
      <c r="DS20" s="80" t="str">
        <f>IF(DR20="El control se ejecuta de manera consistente por parte del responsable","Fuerte",IF(DR20="El control se ejecuta algunas veces por parte del responsable","Moderado",IF(DR20="El control no se ejecuta por parte del responsable","Débil","")))</f>
        <v/>
      </c>
      <c r="DT20" s="81" t="str">
        <f>IF(DT18="Fuerte","No","Si")</f>
        <v>No</v>
      </c>
      <c r="DU20" s="80" t="str">
        <f>IF(DT20="El control se ejecuta de manera consistente por parte del responsable","Fuerte",IF(DT20="El control se ejecuta algunas veces por parte del responsable","Moderado",IF(DT20="El control no se ejecuta por parte del responsable","Débil","")))</f>
        <v/>
      </c>
      <c r="DV20" s="81" t="str">
        <f>IF(DV18="Fuerte","No","Si")</f>
        <v>No</v>
      </c>
      <c r="DW20" s="80" t="str">
        <f>IF(DV20="El control se ejecuta de manera consistente por parte del responsable","Fuerte",IF(DV20="El control se ejecuta algunas veces por parte del responsable","Moderado",IF(DV20="El control no se ejecuta por parte del responsable","Débil","")))</f>
        <v/>
      </c>
      <c r="DX20" s="81" t="str">
        <f>IF(DX18="Fuerte","No","Si")</f>
        <v>No</v>
      </c>
      <c r="DY20" s="80" t="str">
        <f>IF(DX20="El control se ejecuta de manera consistente por parte del responsable","Fuerte",IF(DX20="El control se ejecuta algunas veces por parte del responsable","Moderado",IF(DX20="El control no se ejecuta por parte del responsable","Débil","")))</f>
        <v/>
      </c>
      <c r="DZ20" s="81" t="str">
        <f>IF(DZ18="Fuerte","No","Si")</f>
        <v>No</v>
      </c>
      <c r="EA20" s="80" t="str">
        <f>IF(DZ20="El control se ejecuta de manera consistente por parte del responsable","Fuerte",IF(DZ20="El control se ejecuta algunas veces por parte del responsable","Moderado",IF(DZ20="El control no se ejecuta por parte del responsable","Débil","")))</f>
        <v/>
      </c>
      <c r="EB20" s="81" t="str">
        <f>IF(EB18="Fuerte","No","Si")</f>
        <v>No</v>
      </c>
      <c r="EC20" s="80" t="str">
        <f>IF(EB20="El control se ejecuta de manera consistente por parte del responsable","Fuerte",IF(EB20="El control se ejecuta algunas veces por parte del responsable","Moderado",IF(EB20="El control no se ejecuta por parte del responsable","Débil","")))</f>
        <v/>
      </c>
      <c r="ED20" s="81" t="str">
        <f>IF(ED18="Fuerte","No","Si")</f>
        <v>No</v>
      </c>
      <c r="EE20" s="80" t="str">
        <f>IF(ED20="El control se ejecuta de manera consistente por parte del responsable","Fuerte",IF(ED20="El control se ejecuta algunas veces por parte del responsable","Moderado",IF(ED20="El control no se ejecuta por parte del responsable","Débil","")))</f>
        <v/>
      </c>
      <c r="EF20" s="81" t="str">
        <f>IF(EF18="Fuerte","No","Si")</f>
        <v>No</v>
      </c>
      <c r="EG20" s="80" t="str">
        <f>IF(EF20="El control se ejecuta de manera consistente por parte del responsable","Fuerte",IF(EF20="El control se ejecuta algunas veces por parte del responsable","Moderado",IF(EF20="El control no se ejecuta por parte del responsable","Débil","")))</f>
        <v/>
      </c>
      <c r="EH20" s="81" t="str">
        <f>IF(EH18="Fuerte","No","Si")</f>
        <v>No</v>
      </c>
      <c r="EI20" s="80" t="str">
        <f>IF(EH20="El control se ejecuta de manera consistente por parte del responsable","Fuerte",IF(EH20="El control se ejecuta algunas veces por parte del responsable","Moderado",IF(EH20="El control no se ejecuta por parte del responsable","Débil","")))</f>
        <v/>
      </c>
      <c r="EJ20" s="81" t="str">
        <f>IF(EJ18="Fuerte","No","Si")</f>
        <v>Si</v>
      </c>
      <c r="EK20" s="80" t="str">
        <f>IF(EJ20="El control se ejecuta de manera consistente por parte del responsable","Fuerte",IF(EJ20="El control se ejecuta algunas veces por parte del responsable","Moderado",IF(EJ20="El control no se ejecuta por parte del responsable","Débil","")))</f>
        <v/>
      </c>
      <c r="EL20" s="81" t="str">
        <f>IF(EL18="Fuerte","No","Si")</f>
        <v>Si</v>
      </c>
      <c r="EM20" s="80" t="str">
        <f>IF(EL20="El control se ejecuta de manera consistente por parte del responsable","Fuerte",IF(EL20="El control se ejecuta algunas veces por parte del responsable","Moderado",IF(EL20="El control no se ejecuta por parte del responsable","Débil","")))</f>
        <v/>
      </c>
      <c r="EN20" s="81" t="str">
        <f>IF(EN18="Fuerte","No","Si")</f>
        <v>No</v>
      </c>
      <c r="EO20" s="80" t="str">
        <f>IF(EN20="El control se ejecuta de manera consistente por parte del responsable","Fuerte",IF(EN20="El control se ejecuta algunas veces por parte del responsable","Moderado",IF(EN20="El control no se ejecuta por parte del responsable","Débil","")))</f>
        <v/>
      </c>
      <c r="EP20" s="81" t="str">
        <f>IF(EP18="Fuerte","No","Si")</f>
        <v>No</v>
      </c>
      <c r="EQ20" s="80" t="str">
        <f>IF(EP20="El control se ejecuta de manera consistente por parte del responsable","Fuerte",IF(EP20="El control se ejecuta algunas veces por parte del responsable","Moderado",IF(EP20="El control no se ejecuta por parte del responsable","Débil","")))</f>
        <v/>
      </c>
      <c r="ER20" s="81" t="str">
        <f>IF(ER18="Fuerte","No","Si")</f>
        <v>No</v>
      </c>
      <c r="ES20" s="80" t="str">
        <f>IF(ER20="El control se ejecuta de manera consistente por parte del responsable","Fuerte",IF(ER20="El control se ejecuta algunas veces por parte del responsable","Moderado",IF(ER20="El control no se ejecuta por parte del responsable","Débil","")))</f>
        <v/>
      </c>
      <c r="ET20" s="81" t="str">
        <f>IF(ET18="Fuerte","No","Si")</f>
        <v>No</v>
      </c>
      <c r="EU20" s="80" t="str">
        <f>IF(ET20="El control se ejecuta de manera consistente por parte del responsable","Fuerte",IF(ET20="El control se ejecuta algunas veces por parte del responsable","Moderado",IF(ET20="El control no se ejecuta por parte del responsable","Débil","")))</f>
        <v/>
      </c>
      <c r="EV20" s="81" t="str">
        <f>IF(EV18="Fuerte","No","Si")</f>
        <v>No</v>
      </c>
      <c r="EW20" s="80" t="str">
        <f>IF(EV20="El control se ejecuta de manera consistente por parte del responsable","Fuerte",IF(EV20="El control se ejecuta algunas veces por parte del responsable","Moderado",IF(EV20="El control no se ejecuta por parte del responsable","Débil","")))</f>
        <v/>
      </c>
      <c r="EX20" s="81" t="str">
        <f>IF(EX18="Fuerte","No","Si")</f>
        <v>No</v>
      </c>
      <c r="EY20" s="80" t="str">
        <f>IF(EX20="El control se ejecuta de manera consistente por parte del responsable","Fuerte",IF(EX20="El control se ejecuta algunas veces por parte del responsable","Moderado",IF(EX20="El control no se ejecuta por parte del responsable","Débil","")))</f>
        <v/>
      </c>
      <c r="EZ20" s="81" t="str">
        <f>IF(EZ18="Fuerte","No","Si")</f>
        <v>No</v>
      </c>
      <c r="FA20" s="80" t="str">
        <f>IF(EZ20="El control se ejecuta de manera consistente por parte del responsable","Fuerte",IF(EZ20="El control se ejecuta algunas veces por parte del responsable","Moderado",IF(EZ20="El control no se ejecuta por parte del responsable","Débil","")))</f>
        <v/>
      </c>
      <c r="FB20" s="81" t="str">
        <f>IF(FB18="Fuerte","No","Si")</f>
        <v>No</v>
      </c>
      <c r="FC20" s="80" t="str">
        <f>IF(FB20="El control se ejecuta de manera consistente por parte del responsable","Fuerte",IF(FB20="El control se ejecuta algunas veces por parte del responsable","Moderado",IF(FB20="El control no se ejecuta por parte del responsable","Débil","")))</f>
        <v/>
      </c>
      <c r="FD20" s="81" t="str">
        <f>IF(FD18="Fuerte","No","Si")</f>
        <v>No</v>
      </c>
      <c r="FE20" s="80" t="str">
        <f>IF(FD20="El control se ejecuta de manera consistente por parte del responsable","Fuerte",IF(FD20="El control se ejecuta algunas veces por parte del responsable","Moderado",IF(FD20="El control no se ejecuta por parte del responsable","Débil","")))</f>
        <v/>
      </c>
      <c r="FF20" s="81" t="str">
        <f>IF(FF18="Fuerte","No","Si")</f>
        <v>No</v>
      </c>
      <c r="FG20" s="80" t="str">
        <f>IF(FF20="El control se ejecuta de manera consistente por parte del responsable","Fuerte",IF(FF20="El control se ejecuta algunas veces por parte del responsable","Moderado",IF(FF20="El control no se ejecuta por parte del responsable","Débil","")))</f>
        <v/>
      </c>
      <c r="FH20" s="81" t="str">
        <f>IF(FH18="Fuerte","No","Si")</f>
        <v>No</v>
      </c>
      <c r="FI20" s="80" t="str">
        <f>IF(FH20="El control se ejecuta de manera consistente por parte del responsable","Fuerte",IF(FH20="El control se ejecuta algunas veces por parte del responsable","Moderado",IF(FH20="El control no se ejecuta por parte del responsable","Débil","")))</f>
        <v/>
      </c>
      <c r="FJ20" s="81" t="str">
        <f>IF(FJ18="Fuerte","No","Si")</f>
        <v>No</v>
      </c>
      <c r="FK20" s="80" t="str">
        <f>IF(FJ20="El control se ejecuta de manera consistente por parte del responsable","Fuerte",IF(FJ20="El control se ejecuta algunas veces por parte del responsable","Moderado",IF(FJ20="El control no se ejecuta por parte del responsable","Débil","")))</f>
        <v/>
      </c>
      <c r="FL20" s="81" t="str">
        <f>IF(FL18="Fuerte","No","Si")</f>
        <v>No</v>
      </c>
      <c r="FM20" s="80" t="str">
        <f>IF(FL20="El control se ejecuta de manera consistente por parte del responsable","Fuerte",IF(FL20="El control se ejecuta algunas veces por parte del responsable","Moderado",IF(FL20="El control no se ejecuta por parte del responsable","Débil","")))</f>
        <v/>
      </c>
      <c r="FN20" s="81" t="str">
        <f>IF(FN18="Fuerte","No","Si")</f>
        <v>No</v>
      </c>
      <c r="FO20" s="80" t="str">
        <f>IF(FN20="El control se ejecuta de manera consistente por parte del responsable","Fuerte",IF(FN20="El control se ejecuta algunas veces por parte del responsable","Moderado",IF(FN20="El control no se ejecuta por parte del responsable","Débil","")))</f>
        <v/>
      </c>
      <c r="FP20" s="81" t="str">
        <f>IF(FP18="Fuerte","No","Si")</f>
        <v>No</v>
      </c>
      <c r="FQ20" s="80" t="str">
        <f>IF(FP20="El control se ejecuta de manera consistente por parte del responsable","Fuerte",IF(FP20="El control se ejecuta algunas veces por parte del responsable","Moderado",IF(FP20="El control no se ejecuta por parte del responsable","Débil","")))</f>
        <v/>
      </c>
      <c r="FR20" s="81" t="str">
        <f>IF(FR18="Fuerte","No","Si")</f>
        <v>No</v>
      </c>
      <c r="FS20" s="80" t="str">
        <f>IF(FR20="El control se ejecuta de manera consistente por parte del responsable","Fuerte",IF(FR20="El control se ejecuta algunas veces por parte del responsable","Moderado",IF(FR20="El control no se ejecuta por parte del responsable","Débil","")))</f>
        <v/>
      </c>
      <c r="FT20" s="81" t="str">
        <f>IF(FT18="Fuerte","No","Si")</f>
        <v>No</v>
      </c>
      <c r="FU20" s="80" t="str">
        <f>IF(FT20="El control se ejecuta de manera consistente por parte del responsable","Fuerte",IF(FT20="El control se ejecuta algunas veces por parte del responsable","Moderado",IF(FT20="El control no se ejecuta por parte del responsable","Débil","")))</f>
        <v/>
      </c>
      <c r="FV20" s="81" t="str">
        <f>IF(FV18="Fuerte","No","Si")</f>
        <v>No</v>
      </c>
      <c r="FW20" s="80" t="str">
        <f>IF(FV20="El control se ejecuta de manera consistente por parte del responsable","Fuerte",IF(FV20="El control se ejecuta algunas veces por parte del responsable","Moderado",IF(FV20="El control no se ejecuta por parte del responsable","Débil","")))</f>
        <v/>
      </c>
      <c r="FX20" s="81" t="str">
        <f>IF(FX18="Fuerte","No","Si")</f>
        <v>No</v>
      </c>
      <c r="FY20" s="80" t="str">
        <f>IF(FX20="El control se ejecuta de manera consistente por parte del responsable","Fuerte",IF(FX20="El control se ejecuta algunas veces por parte del responsable","Moderado",IF(FX20="El control no se ejecuta por parte del responsable","Débil","")))</f>
        <v/>
      </c>
      <c r="FZ20" s="81" t="str">
        <f>IF(FZ18="Fuerte","No","Si")</f>
        <v>Si</v>
      </c>
      <c r="GA20" s="80" t="str">
        <f>IF(FZ20="El control se ejecuta de manera consistente por parte del responsable","Fuerte",IF(FZ20="El control se ejecuta algunas veces por parte del responsable","Moderado",IF(FZ20="El control no se ejecuta por parte del responsable","Débil","")))</f>
        <v/>
      </c>
      <c r="GB20" s="81" t="str">
        <f>IF(GB18="Fuerte","No","Si")</f>
        <v>No</v>
      </c>
      <c r="GC20" s="80" t="str">
        <f>IF(GB20="El control se ejecuta de manera consistente por parte del responsable","Fuerte",IF(GB20="El control se ejecuta algunas veces por parte del responsable","Moderado",IF(GB20="El control no se ejecuta por parte del responsable","Débil","")))</f>
        <v/>
      </c>
      <c r="GD20" s="81" t="str">
        <f>IF(GD18="Fuerte","No","Si")</f>
        <v>Si</v>
      </c>
      <c r="GE20" s="80" t="str">
        <f>IF(GD20="El control se ejecuta de manera consistente por parte del responsable","Fuerte",IF(GD20="El control se ejecuta algunas veces por parte del responsable","Moderado",IF(GD20="El control no se ejecuta por parte del responsable","Débil","")))</f>
        <v/>
      </c>
      <c r="GF20" s="81" t="str">
        <f>IF(GF18="Fuerte","No","Si")</f>
        <v>No</v>
      </c>
      <c r="GG20" s="80" t="str">
        <f>IF(GF20="El control se ejecuta de manera consistente por parte del responsable","Fuerte",IF(GF20="El control se ejecuta algunas veces por parte del responsable","Moderado",IF(GF20="El control no se ejecuta por parte del responsable","Débil","")))</f>
        <v/>
      </c>
      <c r="GH20" s="81" t="str">
        <f>IF(GH18="Fuerte","No","Si")</f>
        <v>No</v>
      </c>
      <c r="GI20" s="80" t="str">
        <f>IF(GH20="El control se ejecuta de manera consistente por parte del responsable","Fuerte",IF(GH20="El control se ejecuta algunas veces por parte del responsable","Moderado",IF(GH20="El control no se ejecuta por parte del responsable","Débil","")))</f>
        <v/>
      </c>
      <c r="GJ20" s="81" t="str">
        <f>IF(GJ18="Fuerte","No","Si")</f>
        <v>No</v>
      </c>
      <c r="GK20" s="80" t="str">
        <f>IF(GJ20="El control se ejecuta de manera consistente por parte del responsable","Fuerte",IF(GJ20="El control se ejecuta algunas veces por parte del responsable","Moderado",IF(GJ20="El control no se ejecuta por parte del responsable","Débil","")))</f>
        <v/>
      </c>
      <c r="GL20" s="81" t="str">
        <f>IF(GL18="Fuerte","No","Si")</f>
        <v>No</v>
      </c>
      <c r="GM20" s="80" t="str">
        <f>IF(GL20="El control se ejecuta de manera consistente por parte del responsable","Fuerte",IF(GL20="El control se ejecuta algunas veces por parte del responsable","Moderado",IF(GL20="El control no se ejecuta por parte del responsable","Débil","")))</f>
        <v/>
      </c>
      <c r="GN20" s="81" t="str">
        <f>IF(GN18="Fuerte","No","Si")</f>
        <v>No</v>
      </c>
      <c r="GO20" s="80" t="str">
        <f>IF(GN20="El control se ejecuta de manera consistente por parte del responsable","Fuerte",IF(GN20="El control se ejecuta algunas veces por parte del responsable","Moderado",IF(GN20="El control no se ejecuta por parte del responsable","Débil","")))</f>
        <v/>
      </c>
      <c r="GP20" s="81" t="str">
        <f>IF(GP18="Fuerte","No","Si")</f>
        <v>No</v>
      </c>
      <c r="GQ20" s="80" t="str">
        <f>IF(GP20="El control se ejecuta de manera consistente por parte del responsable","Fuerte",IF(GP20="El control se ejecuta algunas veces por parte del responsable","Moderado",IF(GP20="El control no se ejecuta por parte del responsable","Débil","")))</f>
        <v/>
      </c>
      <c r="GR20" s="81" t="str">
        <f>IF(GR18="Fuerte","No","Si")</f>
        <v>No</v>
      </c>
      <c r="GS20" s="80" t="str">
        <f>IF(GR20="El control se ejecuta de manera consistente por parte del responsable","Fuerte",IF(GR20="El control se ejecuta algunas veces por parte del responsable","Moderado",IF(GR20="El control no se ejecuta por parte del responsable","Débil","")))</f>
        <v/>
      </c>
      <c r="GT20" s="81" t="str">
        <f>IF(GT18="Fuerte","No","Si")</f>
        <v>No</v>
      </c>
      <c r="GU20" s="80" t="str">
        <f>IF(GT20="El control se ejecuta de manera consistente por parte del responsable","Fuerte",IF(GT20="El control se ejecuta algunas veces por parte del responsable","Moderado",IF(GT20="El control no se ejecuta por parte del responsable","Débil","")))</f>
        <v/>
      </c>
      <c r="GV20" s="81" t="str">
        <f>IF(GV18="Fuerte","No","Si")</f>
        <v>No</v>
      </c>
      <c r="GW20" s="80" t="str">
        <f>IF(GV20="El control se ejecuta de manera consistente por parte del responsable","Fuerte",IF(GV20="El control se ejecuta algunas veces por parte del responsable","Moderado",IF(GV20="El control no se ejecuta por parte del responsable","Débil","")))</f>
        <v/>
      </c>
      <c r="GX20" s="81" t="str">
        <f>IF(GX18="Fuerte","No","Si")</f>
        <v>No</v>
      </c>
      <c r="GY20" s="80" t="str">
        <f>IF(GX20="El control se ejecuta de manera consistente por parte del responsable","Fuerte",IF(GX20="El control se ejecuta algunas veces por parte del responsable","Moderado",IF(GX20="El control no se ejecuta por parte del responsable","Débil","")))</f>
        <v/>
      </c>
      <c r="GZ20" s="81" t="str">
        <f>IF(GZ18="Fuerte","No","Si")</f>
        <v>No</v>
      </c>
      <c r="HA20" s="80" t="str">
        <f>IF(GZ20="El control se ejecuta de manera consistente por parte del responsable","Fuerte",IF(GZ20="El control se ejecuta algunas veces por parte del responsable","Moderado",IF(GZ20="El control no se ejecuta por parte del responsable","Débil","")))</f>
        <v/>
      </c>
      <c r="HB20" s="81" t="str">
        <f>IF(HB18="Fuerte","No","Si")</f>
        <v>Si</v>
      </c>
      <c r="HC20" s="80" t="str">
        <f>IF(HB20="El control se ejecuta de manera consistente por parte del responsable","Fuerte",IF(HB20="El control se ejecuta algunas veces por parte del responsable","Moderado",IF(HB20="El control no se ejecuta por parte del responsable","Débil","")))</f>
        <v/>
      </c>
      <c r="HD20" s="81" t="str">
        <f>IF(HD18="Fuerte","No","Si")</f>
        <v>No</v>
      </c>
      <c r="HE20" s="80" t="str">
        <f>IF(HD20="El control se ejecuta de manera consistente por parte del responsable","Fuerte",IF(HD20="El control se ejecuta algunas veces por parte del responsable","Moderado",IF(HD20="El control no se ejecuta por parte del responsable","Débil","")))</f>
        <v/>
      </c>
      <c r="HF20" s="81" t="str">
        <f>IF(HF18="Fuerte","No","Si")</f>
        <v>No</v>
      </c>
      <c r="HG20" s="80" t="str">
        <f>IF(HF20="El control se ejecuta de manera consistente por parte del responsable","Fuerte",IF(HF20="El control se ejecuta algunas veces por parte del responsable","Moderado",IF(HF20="El control no se ejecuta por parte del responsable","Débil","")))</f>
        <v/>
      </c>
      <c r="HH20" s="81" t="str">
        <f>IF(HH18="Fuerte","No","Si")</f>
        <v>No</v>
      </c>
      <c r="HI20" s="80" t="str">
        <f>IF(HH20="El control se ejecuta de manera consistente por parte del responsable","Fuerte",IF(HH20="El control se ejecuta algunas veces por parte del responsable","Moderado",IF(HH20="El control no se ejecuta por parte del responsable","Débil","")))</f>
        <v/>
      </c>
      <c r="HJ20" s="81" t="str">
        <f>IF(HJ18="Fuerte","No","Si")</f>
        <v>No</v>
      </c>
      <c r="HK20" s="80" t="str">
        <f>IF(HJ20="El control se ejecuta de manera consistente por parte del responsable","Fuerte",IF(HJ20="El control se ejecuta algunas veces por parte del responsable","Moderado",IF(HJ20="El control no se ejecuta por parte del responsable","Débil","")))</f>
        <v/>
      </c>
      <c r="HL20" s="81" t="str">
        <f>IF(HL18="Fuerte","No","Si")</f>
        <v>No</v>
      </c>
      <c r="HM20" s="80" t="str">
        <f>IF(HL20="El control se ejecuta de manera consistente por parte del responsable","Fuerte",IF(HL20="El control se ejecuta algunas veces por parte del responsable","Moderado",IF(HL20="El control no se ejecuta por parte del responsable","Débil","")))</f>
        <v/>
      </c>
      <c r="HN20" s="81" t="str">
        <f>IF(HN18="Fuerte","No","Si")</f>
        <v>No</v>
      </c>
      <c r="HO20" s="80" t="str">
        <f>IF(HN20="El control se ejecuta de manera consistente por parte del responsable","Fuerte",IF(HN20="El control se ejecuta algunas veces por parte del responsable","Moderado",IF(HN20="El control no se ejecuta por parte del responsable","Débil","")))</f>
        <v/>
      </c>
      <c r="HP20" s="81" t="str">
        <f>IF(HP18="Fuerte","No","Si")</f>
        <v>Si</v>
      </c>
      <c r="HQ20" s="80" t="str">
        <f>IF(HP20="El control se ejecuta de manera consistente por parte del responsable","Fuerte",IF(HP20="El control se ejecuta algunas veces por parte del responsable","Moderado",IF(HP20="El control no se ejecuta por parte del responsable","Débil","")))</f>
        <v/>
      </c>
      <c r="HR20" s="81" t="str">
        <f>IF(HR18="Fuerte","No","Si")</f>
        <v>No</v>
      </c>
      <c r="HS20" s="80" t="str">
        <f>IF(HR20="El control se ejecuta de manera consistente por parte del responsable","Fuerte",IF(HR20="El control se ejecuta algunas veces por parte del responsable","Moderado",IF(HR20="El control no se ejecuta por parte del responsable","Débil","")))</f>
        <v/>
      </c>
      <c r="HT20" s="81" t="str">
        <f>IF(HT18="Fuerte","No","Si")</f>
        <v>No</v>
      </c>
      <c r="HU20" s="80" t="str">
        <f>IF(HT20="El control se ejecuta de manera consistente por parte del responsable","Fuerte",IF(HT20="El control se ejecuta algunas veces por parte del responsable","Moderado",IF(HT20="El control no se ejecuta por parte del responsable","Débil","")))</f>
        <v/>
      </c>
      <c r="HV20" s="81" t="str">
        <f>IF(HV18="Fuerte","No","Si")</f>
        <v>No</v>
      </c>
      <c r="HW20" s="80" t="str">
        <f>IF(HV20="El control se ejecuta de manera consistente por parte del responsable","Fuerte",IF(HV20="El control se ejecuta algunas veces por parte del responsable","Moderado",IF(HV20="El control no se ejecuta por parte del responsable","Débil","")))</f>
        <v/>
      </c>
      <c r="HX20" s="81" t="str">
        <f>IF(HX18="Fuerte","No","Si")</f>
        <v>No</v>
      </c>
      <c r="HY20" s="80" t="str">
        <f>IF(HX20="El control se ejecuta de manera consistente por parte del responsable","Fuerte",IF(HX20="El control se ejecuta algunas veces por parte del responsable","Moderado",IF(HX20="El control no se ejecuta por parte del responsable","Débil","")))</f>
        <v/>
      </c>
      <c r="HZ20" s="81" t="str">
        <f>IF(HZ18="Fuerte","No","Si")</f>
        <v>No</v>
      </c>
      <c r="IA20" s="80" t="str">
        <f>IF(HZ20="El control se ejecuta de manera consistente por parte del responsable","Fuerte",IF(HZ20="El control se ejecuta algunas veces por parte del responsable","Moderado",IF(HZ20="El control no se ejecuta por parte del responsable","Débil","")))</f>
        <v/>
      </c>
      <c r="IB20" s="81" t="str">
        <f>IF(IB18="Fuerte","No","Si")</f>
        <v>No</v>
      </c>
      <c r="IC20" s="80" t="str">
        <f>IF(IB20="El control se ejecuta de manera consistente por parte del responsable","Fuerte",IF(IB20="El control se ejecuta algunas veces por parte del responsable","Moderado",IF(IB20="El control no se ejecuta por parte del responsable","Débil","")))</f>
        <v/>
      </c>
      <c r="ID20" s="81" t="str">
        <f>IF(ID18="Fuerte","No","Si")</f>
        <v>No</v>
      </c>
      <c r="IE20" s="80" t="str">
        <f>IF(ID20="El control se ejecuta de manera consistente por parte del responsable","Fuerte",IF(ID20="El control se ejecuta algunas veces por parte del responsable","Moderado",IF(ID20="El control no se ejecuta por parte del responsable","Débil","")))</f>
        <v/>
      </c>
      <c r="IF20" s="81" t="str">
        <f>IF(IF18="Fuerte","No","Si")</f>
        <v>No</v>
      </c>
      <c r="IG20" s="80" t="str">
        <f>IF(IF20="El control se ejecuta de manera consistente por parte del responsable","Fuerte",IF(IF20="El control se ejecuta algunas veces por parte del responsable","Moderado",IF(IF20="El control no se ejecuta por parte del responsable","Débil","")))</f>
        <v/>
      </c>
      <c r="IH20" s="81" t="str">
        <f>IF(IH18="Fuerte","No","Si")</f>
        <v>No</v>
      </c>
      <c r="II20" s="80" t="str">
        <f>IF(IH20="El control se ejecuta de manera consistente por parte del responsable","Fuerte",IF(IH20="El control se ejecuta algunas veces por parte del responsable","Moderado",IF(IH20="El control no se ejecuta por parte del responsable","Débil","")))</f>
        <v/>
      </c>
      <c r="IJ20" s="81" t="str">
        <f>IF(IJ18="Fuerte","No","Si")</f>
        <v>No</v>
      </c>
      <c r="IK20" s="80" t="str">
        <f>IF(IJ20="El control se ejecuta de manera consistente por parte del responsable","Fuerte",IF(IJ20="El control se ejecuta algunas veces por parte del responsable","Moderado",IF(IJ20="El control no se ejecuta por parte del responsable","Débil","")))</f>
        <v/>
      </c>
      <c r="IL20" s="81" t="str">
        <f>IF(IL18="Fuerte","No","Si")</f>
        <v>Si</v>
      </c>
      <c r="IM20" s="80" t="str">
        <f>IF(IL20="El control se ejecuta de manera consistente por parte del responsable","Fuerte",IF(IL20="El control se ejecuta algunas veces por parte del responsable","Moderado",IF(IL20="El control no se ejecuta por parte del responsable","Débil","")))</f>
        <v/>
      </c>
      <c r="IN20" s="81" t="str">
        <f>IF(IN18="Fuerte","No","Si")</f>
        <v>No</v>
      </c>
      <c r="IO20" s="80" t="str">
        <f>IF(IN20="El control se ejecuta de manera consistente por parte del responsable","Fuerte",IF(IN20="El control se ejecuta algunas veces por parte del responsable","Moderado",IF(IN20="El control no se ejecuta por parte del responsable","Débil","")))</f>
        <v/>
      </c>
      <c r="IP20" s="81" t="str">
        <f>IF(IP18="Fuerte","No","Si")</f>
        <v>No</v>
      </c>
      <c r="IQ20" s="80" t="str">
        <f>IF(IP20="El control se ejecuta de manera consistente por parte del responsable","Fuerte",IF(IP20="El control se ejecuta algunas veces por parte del responsable","Moderado",IF(IP20="El control no se ejecuta por parte del responsable","Débil","")))</f>
        <v/>
      </c>
      <c r="IR20" s="81" t="str">
        <f>IF(IR18="Fuerte","No","Si")</f>
        <v>No</v>
      </c>
      <c r="IS20" s="80" t="str">
        <f>IF(IR20="El control se ejecuta de manera consistente por parte del responsable","Fuerte",IF(IR20="El control se ejecuta algunas veces por parte del responsable","Moderado",IF(IR20="El control no se ejecuta por parte del responsable","Débil","")))</f>
        <v/>
      </c>
      <c r="IT20" s="81" t="str">
        <f>IF(IT18="Fuerte","No","Si")</f>
        <v>Si</v>
      </c>
      <c r="IU20" s="80" t="str">
        <f>IF(IT20="El control se ejecuta de manera consistente por parte del responsable","Fuerte",IF(IT20="El control se ejecuta algunas veces por parte del responsable","Moderado",IF(IT20="El control no se ejecuta por parte del responsable","Débil","")))</f>
        <v/>
      </c>
      <c r="IV20" s="81" t="str">
        <f>IF(IV18="Fuerte","No","Si")</f>
        <v>Si</v>
      </c>
      <c r="IW20" s="80" t="str">
        <f>IF(IV20="El control se ejecuta de manera consistente por parte del responsable","Fuerte",IF(IV20="El control se ejecuta algunas veces por parte del responsable","Moderado",IF(IV20="El control no se ejecuta por parte del responsable","Débil","")))</f>
        <v/>
      </c>
      <c r="IX20" s="81" t="str">
        <f>IF(IX18="Fuerte","No","Si")</f>
        <v>No</v>
      </c>
      <c r="IY20" s="80" t="str">
        <f>IF(IX20="El control se ejecuta de manera consistente por parte del responsable","Fuerte",IF(IX20="El control se ejecuta algunas veces por parte del responsable","Moderado",IF(IX20="El control no se ejecuta por parte del responsable","Débil","")))</f>
        <v/>
      </c>
      <c r="IZ20" s="81" t="str">
        <f>IF(IZ18="Fuerte","No","Si")</f>
        <v>No</v>
      </c>
      <c r="JA20" s="80" t="str">
        <f>IF(IZ20="El control se ejecuta de manera consistente por parte del responsable","Fuerte",IF(IZ20="El control se ejecuta algunas veces por parte del responsable","Moderado",IF(IZ20="El control no se ejecuta por parte del responsable","Débil","")))</f>
        <v/>
      </c>
      <c r="JB20" s="81" t="str">
        <f>IF(JB18="Fuerte","No","Si")</f>
        <v>No</v>
      </c>
      <c r="JC20" s="80" t="str">
        <f>IF(JB20="El control se ejecuta de manera consistente por parte del responsable","Fuerte",IF(JB20="El control se ejecuta algunas veces por parte del responsable","Moderado",IF(JB20="El control no se ejecuta por parte del responsable","Débil","")))</f>
        <v/>
      </c>
      <c r="JD20" s="81" t="str">
        <f>IF(JD18="Fuerte","No","Si")</f>
        <v>No</v>
      </c>
      <c r="JE20" s="80" t="str">
        <f>IF(JD20="El control se ejecuta de manera consistente por parte del responsable","Fuerte",IF(JD20="El control se ejecuta algunas veces por parte del responsable","Moderado",IF(JD20="El control no se ejecuta por parte del responsable","Débil","")))</f>
        <v/>
      </c>
      <c r="JF20" s="81" t="str">
        <f>IF(JF18="Fuerte","No","Si")</f>
        <v>Si</v>
      </c>
      <c r="JG20" s="80" t="str">
        <f>IF(JF20="El control se ejecuta de manera consistente por parte del responsable","Fuerte",IF(JF20="El control se ejecuta algunas veces por parte del responsable","Moderado",IF(JF20="El control no se ejecuta por parte del responsable","Débil","")))</f>
        <v/>
      </c>
      <c r="JH20" s="81" t="str">
        <f>IF(JH18="Fuerte","No","Si")</f>
        <v>Si</v>
      </c>
      <c r="JI20" s="80" t="str">
        <f>IF(JH20="El control se ejecuta de manera consistente por parte del responsable","Fuerte",IF(JH20="El control se ejecuta algunas veces por parte del responsable","Moderado",IF(JH20="El control no se ejecuta por parte del responsable","Débil","")))</f>
        <v/>
      </c>
      <c r="JJ20" s="81" t="str">
        <f>IF(JJ18="Fuerte","No","Si")</f>
        <v>No</v>
      </c>
      <c r="JK20" s="80" t="str">
        <f>IF(JJ20="El control se ejecuta de manera consistente por parte del responsable","Fuerte",IF(JJ20="El control se ejecuta algunas veces por parte del responsable","Moderado",IF(JJ20="El control no se ejecuta por parte del responsable","Débil","")))</f>
        <v/>
      </c>
      <c r="JL20" s="81" t="str">
        <f>IF(JL18="Fuerte","No","Si")</f>
        <v>Si</v>
      </c>
      <c r="JM20" s="80" t="str">
        <f>IF(JL20="El control se ejecuta de manera consistente por parte del responsable","Fuerte",IF(JL20="El control se ejecuta algunas veces por parte del responsable","Moderado",IF(JL20="El control no se ejecuta por parte del responsable","Débil","")))</f>
        <v/>
      </c>
      <c r="JN20" s="81" t="str">
        <f>IF(JN18="Fuerte","No","Si")</f>
        <v>Si</v>
      </c>
      <c r="JO20" s="80" t="str">
        <f>IF(JN20="El control se ejecuta de manera consistente por parte del responsable","Fuerte",IF(JN20="El control se ejecuta algunas veces por parte del responsable","Moderado",IF(JN20="El control no se ejecuta por parte del responsable","Débil","")))</f>
        <v/>
      </c>
      <c r="JP20" s="81" t="str">
        <f>IF(JP18="Fuerte","No","Si")</f>
        <v>Si</v>
      </c>
      <c r="JQ20" s="80" t="str">
        <f>IF(JP20="El control se ejecuta de manera consistente por parte del responsable","Fuerte",IF(JP20="El control se ejecuta algunas veces por parte del responsable","Moderado",IF(JP20="El control no se ejecuta por parte del responsable","Débil","")))</f>
        <v/>
      </c>
      <c r="JR20" s="81" t="str">
        <f>IF(JR18="Fuerte","No","Si")</f>
        <v>Si</v>
      </c>
      <c r="JS20" s="80" t="str">
        <f>IF(JR20="El control se ejecuta de manera consistente por parte del responsable","Fuerte",IF(JR20="El control se ejecuta algunas veces por parte del responsable","Moderado",IF(JR20="El control no se ejecuta por parte del responsable","Débil","")))</f>
        <v/>
      </c>
      <c r="JT20" s="81" t="str">
        <f>IF(JT18="Fuerte","No","Si")</f>
        <v>Si</v>
      </c>
      <c r="JU20" s="80" t="str">
        <f>IF(JT20="El control se ejecuta de manera consistente por parte del responsable","Fuerte",IF(JT20="El control se ejecuta algunas veces por parte del responsable","Moderado",IF(JT20="El control no se ejecuta por parte del responsable","Débil","")))</f>
        <v/>
      </c>
    </row>
    <row r="22" spans="1:281" ht="39.6">
      <c r="A22" s="82" t="s">
        <v>415</v>
      </c>
    </row>
    <row r="23" spans="1:281" ht="52.9">
      <c r="A23" s="82" t="s">
        <v>418</v>
      </c>
    </row>
    <row r="24" spans="1:281" ht="39.6">
      <c r="A24" s="82" t="s">
        <v>417</v>
      </c>
    </row>
    <row r="25" spans="1:281" ht="39.6">
      <c r="A25" s="82" t="s">
        <v>416</v>
      </c>
    </row>
  </sheetData>
  <mergeCells count="140">
    <mergeCell ref="JR2:JS2"/>
    <mergeCell ref="IP2:IQ2"/>
    <mergeCell ref="IR2:IS2"/>
    <mergeCell ref="IT2:IU2"/>
    <mergeCell ref="GT2:GU2"/>
    <mergeCell ref="JD2:JE2"/>
    <mergeCell ref="HX2:HY2"/>
    <mergeCell ref="FL2:FM2"/>
    <mergeCell ref="HV2:HW2"/>
    <mergeCell ref="HH2:HI2"/>
    <mergeCell ref="HJ2:HK2"/>
    <mergeCell ref="HL2:HM2"/>
    <mergeCell ref="HT2:HU2"/>
    <mergeCell ref="HN2:HO2"/>
    <mergeCell ref="HP2:HQ2"/>
    <mergeCell ref="HR2:HS2"/>
    <mergeCell ref="IZ2:JA2"/>
    <mergeCell ref="JB2:JC2"/>
    <mergeCell ref="HZ2:IA2"/>
    <mergeCell ref="IX2:IY2"/>
    <mergeCell ref="IB2:IC2"/>
    <mergeCell ref="ID2:IE2"/>
    <mergeCell ref="IF2:IG2"/>
    <mergeCell ref="IH2:II2"/>
    <mergeCell ref="IV2:IW2"/>
    <mergeCell ref="IJ2:IK2"/>
    <mergeCell ref="IL2:IM2"/>
    <mergeCell ref="IN2:IO2"/>
    <mergeCell ref="FH2:FI2"/>
    <mergeCell ref="FJ2:FK2"/>
    <mergeCell ref="FV2:FW2"/>
    <mergeCell ref="FX2:FY2"/>
    <mergeCell ref="FZ2:GA2"/>
    <mergeCell ref="HF2:HG2"/>
    <mergeCell ref="FN2:FO2"/>
    <mergeCell ref="FP2:FQ2"/>
    <mergeCell ref="FR2:FS2"/>
    <mergeCell ref="FT2:FU2"/>
    <mergeCell ref="GV2:GW2"/>
    <mergeCell ref="GX2:GY2"/>
    <mergeCell ref="GB2:GC2"/>
    <mergeCell ref="GD2:GE2"/>
    <mergeCell ref="GF2:GG2"/>
    <mergeCell ref="GH2:GI2"/>
    <mergeCell ref="GJ2:GK2"/>
    <mergeCell ref="GZ2:HA2"/>
    <mergeCell ref="HB2:HC2"/>
    <mergeCell ref="HD2:HE2"/>
    <mergeCell ref="FB2:FC2"/>
    <mergeCell ref="FD2:FE2"/>
    <mergeCell ref="EX2:EY2"/>
    <mergeCell ref="EZ2:FA2"/>
    <mergeCell ref="ET2:EU2"/>
    <mergeCell ref="EV2:EW2"/>
    <mergeCell ref="ED2:EE2"/>
    <mergeCell ref="EF2:EG2"/>
    <mergeCell ref="EL2:EM2"/>
    <mergeCell ref="DJ2:DK2"/>
    <mergeCell ref="DL2:DM2"/>
    <mergeCell ref="EH2:EI2"/>
    <mergeCell ref="DN2:DO2"/>
    <mergeCell ref="DP2:DQ2"/>
    <mergeCell ref="EB2:EC2"/>
    <mergeCell ref="DR2:DS2"/>
    <mergeCell ref="DT2:DU2"/>
    <mergeCell ref="DV2:DW2"/>
    <mergeCell ref="DX2:DY2"/>
    <mergeCell ref="DZ2:EA2"/>
    <mergeCell ref="JT2:JU2"/>
    <mergeCell ref="BZ2:CA2"/>
    <mergeCell ref="CB2:CC2"/>
    <mergeCell ref="CD2:CE2"/>
    <mergeCell ref="CF2:CG2"/>
    <mergeCell ref="CP2:CQ2"/>
    <mergeCell ref="BR2:BS2"/>
    <mergeCell ref="BT2:BU2"/>
    <mergeCell ref="BV2:BW2"/>
    <mergeCell ref="BX2:BY2"/>
    <mergeCell ref="FF2:FG2"/>
    <mergeCell ref="ER2:ES2"/>
    <mergeCell ref="EP2:EQ2"/>
    <mergeCell ref="EN2:EO2"/>
    <mergeCell ref="CH2:CI2"/>
    <mergeCell ref="CJ2:CK2"/>
    <mergeCell ref="CL2:CM2"/>
    <mergeCell ref="CN2:CO2"/>
    <mergeCell ref="CZ2:DA2"/>
    <mergeCell ref="EJ2:EK2"/>
    <mergeCell ref="CT2:CU2"/>
    <mergeCell ref="CV2:CW2"/>
    <mergeCell ref="CX2:CY2"/>
    <mergeCell ref="DH2:DI2"/>
    <mergeCell ref="B20:C20"/>
    <mergeCell ref="AX2:AY2"/>
    <mergeCell ref="AZ2:BA2"/>
    <mergeCell ref="BB2:BC2"/>
    <mergeCell ref="BD2:BE2"/>
    <mergeCell ref="D2:E2"/>
    <mergeCell ref="F2:G2"/>
    <mergeCell ref="H2:I2"/>
    <mergeCell ref="J2:K2"/>
    <mergeCell ref="L2:M2"/>
    <mergeCell ref="N2:O2"/>
    <mergeCell ref="P2:Q2"/>
    <mergeCell ref="R2:S2"/>
    <mergeCell ref="T2:U2"/>
    <mergeCell ref="AF2:AG2"/>
    <mergeCell ref="AH2:AI2"/>
    <mergeCell ref="AT2:AU2"/>
    <mergeCell ref="AV2:AW2"/>
    <mergeCell ref="AJ2:AK2"/>
    <mergeCell ref="AL2:AM2"/>
    <mergeCell ref="AN2:AO2"/>
    <mergeCell ref="AP2:AQ2"/>
    <mergeCell ref="AR2:AS2"/>
    <mergeCell ref="V2:W2"/>
    <mergeCell ref="JJ2:JK2"/>
    <mergeCell ref="JP2:JQ2"/>
    <mergeCell ref="JF2:JG2"/>
    <mergeCell ref="JH2:JI2"/>
    <mergeCell ref="JL2:JM2"/>
    <mergeCell ref="JN2:JO2"/>
    <mergeCell ref="X2:Y2"/>
    <mergeCell ref="Z2:AA2"/>
    <mergeCell ref="AB2:AC2"/>
    <mergeCell ref="AD2:AE2"/>
    <mergeCell ref="BN2:BO2"/>
    <mergeCell ref="BP2:BQ2"/>
    <mergeCell ref="DB2:DC2"/>
    <mergeCell ref="DD2:DE2"/>
    <mergeCell ref="DF2:DG2"/>
    <mergeCell ref="BH2:BI2"/>
    <mergeCell ref="BF2:BG2"/>
    <mergeCell ref="CR2:CS2"/>
    <mergeCell ref="BJ2:BK2"/>
    <mergeCell ref="BL2:BM2"/>
    <mergeCell ref="GL2:GM2"/>
    <mergeCell ref="GN2:GO2"/>
    <mergeCell ref="GP2:GQ2"/>
    <mergeCell ref="GR2:GS2"/>
  </mergeCells>
  <conditionalFormatting sqref="AX2 AZ2 BB2 AX7:AX13 AZ7:AZ13 BB7:BB13 AX16 AZ16 BB16">
    <cfRule type="cellIs" dxfId="408" priority="314" operator="equal">
      <formula>""</formula>
    </cfRule>
  </conditionalFormatting>
  <conditionalFormatting sqref="BD2 BJ2 BD16 BJ16 BL16">
    <cfRule type="cellIs" dxfId="407" priority="313" operator="equal">
      <formula>""</formula>
    </cfRule>
  </conditionalFormatting>
  <conditionalFormatting sqref="BD7:BD13">
    <cfRule type="cellIs" dxfId="406" priority="307" operator="equal">
      <formula>""</formula>
    </cfRule>
  </conditionalFormatting>
  <conditionalFormatting sqref="BF2 BF16">
    <cfRule type="cellIs" dxfId="405" priority="286" operator="equal">
      <formula>""</formula>
    </cfRule>
  </conditionalFormatting>
  <conditionalFormatting sqref="BF7:BF13">
    <cfRule type="cellIs" dxfId="404" priority="285" operator="equal">
      <formula>""</formula>
    </cfRule>
  </conditionalFormatting>
  <conditionalFormatting sqref="BH2 BH16">
    <cfRule type="cellIs" dxfId="403" priority="288" operator="equal">
      <formula>""</formula>
    </cfRule>
  </conditionalFormatting>
  <conditionalFormatting sqref="BH7:BH13">
    <cfRule type="cellIs" dxfId="402" priority="287" operator="equal">
      <formula>""</formula>
    </cfRule>
  </conditionalFormatting>
  <conditionalFormatting sqref="BJ7:BJ13">
    <cfRule type="cellIs" dxfId="401" priority="306" operator="equal">
      <formula>""</formula>
    </cfRule>
  </conditionalFormatting>
  <conditionalFormatting sqref="BL2">
    <cfRule type="cellIs" dxfId="400" priority="282" operator="equal">
      <formula>""</formula>
    </cfRule>
  </conditionalFormatting>
  <conditionalFormatting sqref="BL7:BL13">
    <cfRule type="cellIs" dxfId="399" priority="305" operator="equal">
      <formula>""</formula>
    </cfRule>
  </conditionalFormatting>
  <conditionalFormatting sqref="BN2 BP2 BN16 BP16">
    <cfRule type="cellIs" dxfId="398" priority="312" operator="equal">
      <formula>""</formula>
    </cfRule>
  </conditionalFormatting>
  <conditionalFormatting sqref="BN7:BN13">
    <cfRule type="cellIs" dxfId="397" priority="304" operator="equal">
      <formula>""</formula>
    </cfRule>
  </conditionalFormatting>
  <conditionalFormatting sqref="BP7:BP13">
    <cfRule type="cellIs" dxfId="396" priority="302" operator="equal">
      <formula>""</formula>
    </cfRule>
  </conditionalFormatting>
  <conditionalFormatting sqref="BR2 BT2 BV2 BR16 BT16 BV16">
    <cfRule type="cellIs" dxfId="395" priority="311" operator="equal">
      <formula>""</formula>
    </cfRule>
  </conditionalFormatting>
  <conditionalFormatting sqref="BR7:BR13">
    <cfRule type="cellIs" dxfId="394" priority="301" operator="equal">
      <formula>""</formula>
    </cfRule>
  </conditionalFormatting>
  <conditionalFormatting sqref="BT7:BT13">
    <cfRule type="cellIs" dxfId="393" priority="300" operator="equal">
      <formula>""</formula>
    </cfRule>
  </conditionalFormatting>
  <conditionalFormatting sqref="BV7:BV13">
    <cfRule type="cellIs" dxfId="392" priority="299" operator="equal">
      <formula>""</formula>
    </cfRule>
  </conditionalFormatting>
  <conditionalFormatting sqref="BX2 BX16 BZ16 CB16">
    <cfRule type="cellIs" dxfId="391" priority="310" operator="equal">
      <formula>""</formula>
    </cfRule>
  </conditionalFormatting>
  <conditionalFormatting sqref="BX7:BX13">
    <cfRule type="cellIs" dxfId="390" priority="298" operator="equal">
      <formula>""</formula>
    </cfRule>
  </conditionalFormatting>
  <conditionalFormatting sqref="BZ2">
    <cfRule type="cellIs" dxfId="389" priority="283" operator="equal">
      <formula>""</formula>
    </cfRule>
  </conditionalFormatting>
  <conditionalFormatting sqref="BZ7:BZ13">
    <cfRule type="cellIs" dxfId="388" priority="297" operator="equal">
      <formula>""</formula>
    </cfRule>
  </conditionalFormatting>
  <conditionalFormatting sqref="CB2">
    <cfRule type="cellIs" dxfId="387" priority="281" operator="equal">
      <formula>""</formula>
    </cfRule>
  </conditionalFormatting>
  <conditionalFormatting sqref="CB7:CB13">
    <cfRule type="cellIs" dxfId="386" priority="296" operator="equal">
      <formula>""</formula>
    </cfRule>
  </conditionalFormatting>
  <conditionalFormatting sqref="CD2 CF2 CP2 CR2 EL2 JT2">
    <cfRule type="cellIs" dxfId="385" priority="289" operator="equal">
      <formula>""</formula>
    </cfRule>
  </conditionalFormatting>
  <conditionalFormatting sqref="CD7:CD13">
    <cfRule type="cellIs" dxfId="384" priority="295" operator="equal">
      <formula>""</formula>
    </cfRule>
  </conditionalFormatting>
  <conditionalFormatting sqref="CD16 CF16 CP16">
    <cfRule type="cellIs" dxfId="383" priority="309" operator="equal">
      <formula>""</formula>
    </cfRule>
  </conditionalFormatting>
  <conditionalFormatting sqref="CF7:CF13">
    <cfRule type="cellIs" dxfId="382" priority="294" operator="equal">
      <formula>""</formula>
    </cfRule>
  </conditionalFormatting>
  <conditionalFormatting sqref="CH2 CJ2 CL2 CN2">
    <cfRule type="cellIs" dxfId="381" priority="274" operator="equal">
      <formula>""</formula>
    </cfRule>
  </conditionalFormatting>
  <conditionalFormatting sqref="CH7:CH13">
    <cfRule type="cellIs" dxfId="380" priority="278" operator="equal">
      <formula>""</formula>
    </cfRule>
  </conditionalFormatting>
  <conditionalFormatting sqref="CH16">
    <cfRule type="cellIs" dxfId="379" priority="280" operator="equal">
      <formula>""</formula>
    </cfRule>
  </conditionalFormatting>
  <conditionalFormatting sqref="CJ7:CJ13">
    <cfRule type="cellIs" dxfId="378" priority="277" operator="equal">
      <formula>""</formula>
    </cfRule>
  </conditionalFormatting>
  <conditionalFormatting sqref="CJ16 CL16 CN16">
    <cfRule type="cellIs" dxfId="377" priority="279" operator="equal">
      <formula>""</formula>
    </cfRule>
  </conditionalFormatting>
  <conditionalFormatting sqref="CL7:CL13">
    <cfRule type="cellIs" dxfId="376" priority="276" operator="equal">
      <formula>""</formula>
    </cfRule>
  </conditionalFormatting>
  <conditionalFormatting sqref="CN7:CN13">
    <cfRule type="cellIs" dxfId="375" priority="275" operator="equal">
      <formula>""</formula>
    </cfRule>
  </conditionalFormatting>
  <conditionalFormatting sqref="CP7:CP13">
    <cfRule type="cellIs" dxfId="374" priority="293" operator="equal">
      <formula>""</formula>
    </cfRule>
  </conditionalFormatting>
  <conditionalFormatting sqref="CR7:CR13">
    <cfRule type="cellIs" dxfId="373" priority="292" operator="equal">
      <formula>""</formula>
    </cfRule>
  </conditionalFormatting>
  <conditionalFormatting sqref="CR16 EL16 JT16">
    <cfRule type="cellIs" dxfId="372" priority="308" operator="equal">
      <formula>""</formula>
    </cfRule>
  </conditionalFormatting>
  <conditionalFormatting sqref="CT2">
    <cfRule type="cellIs" dxfId="371" priority="262" operator="equal">
      <formula>""</formula>
    </cfRule>
  </conditionalFormatting>
  <conditionalFormatting sqref="CT7:CT13">
    <cfRule type="cellIs" dxfId="370" priority="265" operator="equal">
      <formula>""</formula>
    </cfRule>
  </conditionalFormatting>
  <conditionalFormatting sqref="CT16 CV16">
    <cfRule type="cellIs" dxfId="369" priority="266" operator="equal">
      <formula>""</formula>
    </cfRule>
  </conditionalFormatting>
  <conditionalFormatting sqref="CV2">
    <cfRule type="cellIs" dxfId="368" priority="261" operator="equal">
      <formula>""</formula>
    </cfRule>
  </conditionalFormatting>
  <conditionalFormatting sqref="CV7:CV13">
    <cfRule type="cellIs" dxfId="367" priority="264" operator="equal">
      <formula>""</formula>
    </cfRule>
  </conditionalFormatting>
  <conditionalFormatting sqref="CX2">
    <cfRule type="cellIs" dxfId="366" priority="260" operator="equal">
      <formula>""</formula>
    </cfRule>
  </conditionalFormatting>
  <conditionalFormatting sqref="CX7:CX13">
    <cfRule type="cellIs" dxfId="365" priority="268" operator="equal">
      <formula>""</formula>
    </cfRule>
  </conditionalFormatting>
  <conditionalFormatting sqref="CX16">
    <cfRule type="cellIs" dxfId="364" priority="269" operator="equal">
      <formula>""</formula>
    </cfRule>
  </conditionalFormatting>
  <conditionalFormatting sqref="CZ2">
    <cfRule type="cellIs" dxfId="363" priority="238" operator="equal">
      <formula>""</formula>
    </cfRule>
  </conditionalFormatting>
  <conditionalFormatting sqref="CZ7:CZ13">
    <cfRule type="cellIs" dxfId="362" priority="272" operator="equal">
      <formula>""</formula>
    </cfRule>
  </conditionalFormatting>
  <conditionalFormatting sqref="CZ16 EJ16">
    <cfRule type="cellIs" dxfId="361" priority="273" operator="equal">
      <formula>""</formula>
    </cfRule>
  </conditionalFormatting>
  <conditionalFormatting sqref="DB2">
    <cfRule type="cellIs" dxfId="360" priority="239" operator="equal">
      <formula>""</formula>
    </cfRule>
  </conditionalFormatting>
  <conditionalFormatting sqref="DB7:DB13">
    <cfRule type="cellIs" dxfId="359" priority="240" operator="equal">
      <formula>""</formula>
    </cfRule>
  </conditionalFormatting>
  <conditionalFormatting sqref="DB16">
    <cfRule type="cellIs" dxfId="358" priority="241" operator="equal">
      <formula>""</formula>
    </cfRule>
  </conditionalFormatting>
  <conditionalFormatting sqref="DD2">
    <cfRule type="cellIs" dxfId="357" priority="237" operator="equal">
      <formula>""</formula>
    </cfRule>
  </conditionalFormatting>
  <conditionalFormatting sqref="DD7:DD13">
    <cfRule type="cellIs" dxfId="356" priority="244" operator="equal">
      <formula>""</formula>
    </cfRule>
  </conditionalFormatting>
  <conditionalFormatting sqref="DD16 DF16">
    <cfRule type="cellIs" dxfId="355" priority="245" operator="equal">
      <formula>""</formula>
    </cfRule>
  </conditionalFormatting>
  <conditionalFormatting sqref="DF2">
    <cfRule type="cellIs" dxfId="354" priority="242" operator="equal">
      <formula>""</formula>
    </cfRule>
  </conditionalFormatting>
  <conditionalFormatting sqref="DF7:DF13">
    <cfRule type="cellIs" dxfId="353" priority="243" operator="equal">
      <formula>""</formula>
    </cfRule>
  </conditionalFormatting>
  <conditionalFormatting sqref="DH2">
    <cfRule type="cellIs" dxfId="352" priority="236" operator="equal">
      <formula>""</formula>
    </cfRule>
  </conditionalFormatting>
  <conditionalFormatting sqref="DH7:DH13">
    <cfRule type="cellIs" dxfId="351" priority="254" operator="equal">
      <formula>""</formula>
    </cfRule>
  </conditionalFormatting>
  <conditionalFormatting sqref="DH16">
    <cfRule type="cellIs" dxfId="350" priority="255" operator="equal">
      <formula>""</formula>
    </cfRule>
  </conditionalFormatting>
  <conditionalFormatting sqref="DJ2 DL2">
    <cfRule type="cellIs" dxfId="349" priority="256" operator="equal">
      <formula>""</formula>
    </cfRule>
  </conditionalFormatting>
  <conditionalFormatting sqref="DJ7:DJ13">
    <cfRule type="cellIs" dxfId="348" priority="258" operator="equal">
      <formula>""</formula>
    </cfRule>
  </conditionalFormatting>
  <conditionalFormatting sqref="DJ16 DL16">
    <cfRule type="cellIs" dxfId="347" priority="259" operator="equal">
      <formula>""</formula>
    </cfRule>
  </conditionalFormatting>
  <conditionalFormatting sqref="DL7:DL13">
    <cfRule type="cellIs" dxfId="346" priority="257" operator="equal">
      <formula>""</formula>
    </cfRule>
  </conditionalFormatting>
  <conditionalFormatting sqref="DN2">
    <cfRule type="cellIs" dxfId="345" priority="222" operator="equal">
      <formula>""</formula>
    </cfRule>
  </conditionalFormatting>
  <conditionalFormatting sqref="DN7:DN13">
    <cfRule type="cellIs" dxfId="344" priority="223" operator="equal">
      <formula>""</formula>
    </cfRule>
  </conditionalFormatting>
  <conditionalFormatting sqref="DN16">
    <cfRule type="cellIs" dxfId="343" priority="224" operator="equal">
      <formula>""</formula>
    </cfRule>
  </conditionalFormatting>
  <conditionalFormatting sqref="DP2">
    <cfRule type="cellIs" dxfId="342" priority="221" operator="equal">
      <formula>""</formula>
    </cfRule>
  </conditionalFormatting>
  <conditionalFormatting sqref="DP7:DP13">
    <cfRule type="cellIs" dxfId="341" priority="227" operator="equal">
      <formula>""</formula>
    </cfRule>
  </conditionalFormatting>
  <conditionalFormatting sqref="DP16 EB16">
    <cfRule type="cellIs" dxfId="340" priority="228" operator="equal">
      <formula>""</formula>
    </cfRule>
  </conditionalFormatting>
  <conditionalFormatting sqref="DR2">
    <cfRule type="cellIs" dxfId="339" priority="208" operator="equal">
      <formula>""</formula>
    </cfRule>
  </conditionalFormatting>
  <conditionalFormatting sqref="DR7:DR13">
    <cfRule type="cellIs" dxfId="338" priority="209" operator="equal">
      <formula>""</formula>
    </cfRule>
  </conditionalFormatting>
  <conditionalFormatting sqref="DR16">
    <cfRule type="cellIs" dxfId="337" priority="210" operator="equal">
      <formula>""</formula>
    </cfRule>
  </conditionalFormatting>
  <conditionalFormatting sqref="DT2">
    <cfRule type="cellIs" dxfId="336" priority="211" operator="equal">
      <formula>""</formula>
    </cfRule>
  </conditionalFormatting>
  <conditionalFormatting sqref="DT7:DT13">
    <cfRule type="cellIs" dxfId="335" priority="212" operator="equal">
      <formula>""</formula>
    </cfRule>
  </conditionalFormatting>
  <conditionalFormatting sqref="DT16">
    <cfRule type="cellIs" dxfId="334" priority="213" operator="equal">
      <formula>""</formula>
    </cfRule>
  </conditionalFormatting>
  <conditionalFormatting sqref="DV2 DX2">
    <cfRule type="cellIs" dxfId="333" priority="214" operator="equal">
      <formula>""</formula>
    </cfRule>
  </conditionalFormatting>
  <conditionalFormatting sqref="DV7:DV13">
    <cfRule type="cellIs" dxfId="332" priority="216" operator="equal">
      <formula>""</formula>
    </cfRule>
  </conditionalFormatting>
  <conditionalFormatting sqref="DV16 DX16">
    <cfRule type="cellIs" dxfId="331" priority="217" operator="equal">
      <formula>""</formula>
    </cfRule>
  </conditionalFormatting>
  <conditionalFormatting sqref="DX7:DX13">
    <cfRule type="cellIs" dxfId="330" priority="215" operator="equal">
      <formula>""</formula>
    </cfRule>
  </conditionalFormatting>
  <conditionalFormatting sqref="DZ2">
    <cfRule type="cellIs" dxfId="329" priority="218" operator="equal">
      <formula>""</formula>
    </cfRule>
  </conditionalFormatting>
  <conditionalFormatting sqref="DZ7:DZ13">
    <cfRule type="cellIs" dxfId="328" priority="219" operator="equal">
      <formula>""</formula>
    </cfRule>
  </conditionalFormatting>
  <conditionalFormatting sqref="DZ16">
    <cfRule type="cellIs" dxfId="327" priority="220" operator="equal">
      <formula>""</formula>
    </cfRule>
  </conditionalFormatting>
  <conditionalFormatting sqref="EB2">
    <cfRule type="cellIs" dxfId="326" priority="225" operator="equal">
      <formula>""</formula>
    </cfRule>
  </conditionalFormatting>
  <conditionalFormatting sqref="EB7:EB13">
    <cfRule type="cellIs" dxfId="325" priority="226" operator="equal">
      <formula>""</formula>
    </cfRule>
  </conditionalFormatting>
  <conditionalFormatting sqref="ED2">
    <cfRule type="cellIs" dxfId="324" priority="229" operator="equal">
      <formula>""</formula>
    </cfRule>
  </conditionalFormatting>
  <conditionalFormatting sqref="ED7:ED13">
    <cfRule type="cellIs" dxfId="323" priority="230" operator="equal">
      <formula>""</formula>
    </cfRule>
  </conditionalFormatting>
  <conditionalFormatting sqref="ED16">
    <cfRule type="cellIs" dxfId="322" priority="231" operator="equal">
      <formula>""</formula>
    </cfRule>
  </conditionalFormatting>
  <conditionalFormatting sqref="EF2 EH2">
    <cfRule type="cellIs" dxfId="321" priority="232" operator="equal">
      <formula>""</formula>
    </cfRule>
  </conditionalFormatting>
  <conditionalFormatting sqref="EF7:EF13">
    <cfRule type="cellIs" dxfId="320" priority="234" operator="equal">
      <formula>""</formula>
    </cfRule>
  </conditionalFormatting>
  <conditionalFormatting sqref="EF16 EH16">
    <cfRule type="cellIs" dxfId="319" priority="235" operator="equal">
      <formula>""</formula>
    </cfRule>
  </conditionalFormatting>
  <conditionalFormatting sqref="EH7:EH13">
    <cfRule type="cellIs" dxfId="318" priority="233" operator="equal">
      <formula>""</formula>
    </cfRule>
  </conditionalFormatting>
  <conditionalFormatting sqref="EJ2">
    <cfRule type="cellIs" dxfId="317" priority="270" operator="equal">
      <formula>""</formula>
    </cfRule>
  </conditionalFormatting>
  <conditionalFormatting sqref="EJ7:EJ13">
    <cfRule type="cellIs" dxfId="316" priority="271" operator="equal">
      <formula>""</formula>
    </cfRule>
  </conditionalFormatting>
  <conditionalFormatting sqref="EL7:EL13">
    <cfRule type="cellIs" dxfId="315" priority="291" operator="equal">
      <formula>""</formula>
    </cfRule>
  </conditionalFormatting>
  <conditionalFormatting sqref="EN2">
    <cfRule type="cellIs" dxfId="314" priority="196" operator="equal">
      <formula>""</formula>
    </cfRule>
  </conditionalFormatting>
  <conditionalFormatting sqref="EN7:EN13">
    <cfRule type="cellIs" dxfId="313" priority="197" operator="equal">
      <formula>""</formula>
    </cfRule>
  </conditionalFormatting>
  <conditionalFormatting sqref="EN16">
    <cfRule type="cellIs" dxfId="312" priority="198" operator="equal">
      <formula>""</formula>
    </cfRule>
  </conditionalFormatting>
  <conditionalFormatting sqref="EP2">
    <cfRule type="cellIs" dxfId="311" priority="199" operator="equal">
      <formula>""</formula>
    </cfRule>
  </conditionalFormatting>
  <conditionalFormatting sqref="EP7:EP13">
    <cfRule type="cellIs" dxfId="310" priority="200" operator="equal">
      <formula>""</formula>
    </cfRule>
  </conditionalFormatting>
  <conditionalFormatting sqref="EP16">
    <cfRule type="cellIs" dxfId="309" priority="201" operator="equal">
      <formula>""</formula>
    </cfRule>
  </conditionalFormatting>
  <conditionalFormatting sqref="ER2">
    <cfRule type="cellIs" dxfId="308" priority="202" operator="equal">
      <formula>""</formula>
    </cfRule>
  </conditionalFormatting>
  <conditionalFormatting sqref="ER7:ER13">
    <cfRule type="cellIs" dxfId="307" priority="203" operator="equal">
      <formula>""</formula>
    </cfRule>
  </conditionalFormatting>
  <conditionalFormatting sqref="ER16">
    <cfRule type="cellIs" dxfId="306" priority="204" operator="equal">
      <formula>""</formula>
    </cfRule>
  </conditionalFormatting>
  <conditionalFormatting sqref="ET2">
    <cfRule type="cellIs" dxfId="305" priority="178" operator="equal">
      <formula>""</formula>
    </cfRule>
  </conditionalFormatting>
  <conditionalFormatting sqref="ET7:ET13">
    <cfRule type="cellIs" dxfId="304" priority="179" operator="equal">
      <formula>""</formula>
    </cfRule>
  </conditionalFormatting>
  <conditionalFormatting sqref="ET16">
    <cfRule type="cellIs" dxfId="303" priority="180" operator="equal">
      <formula>""</formula>
    </cfRule>
  </conditionalFormatting>
  <conditionalFormatting sqref="EV2">
    <cfRule type="cellIs" dxfId="302" priority="181" operator="equal">
      <formula>""</formula>
    </cfRule>
  </conditionalFormatting>
  <conditionalFormatting sqref="EV7:EV13">
    <cfRule type="cellIs" dxfId="301" priority="182" operator="equal">
      <formula>""</formula>
    </cfRule>
  </conditionalFormatting>
  <conditionalFormatting sqref="EV16">
    <cfRule type="cellIs" dxfId="300" priority="183" operator="equal">
      <formula>""</formula>
    </cfRule>
  </conditionalFormatting>
  <conditionalFormatting sqref="EX2">
    <cfRule type="cellIs" dxfId="299" priority="184" operator="equal">
      <formula>""</formula>
    </cfRule>
  </conditionalFormatting>
  <conditionalFormatting sqref="EX7:EX13">
    <cfRule type="cellIs" dxfId="298" priority="185" operator="equal">
      <formula>""</formula>
    </cfRule>
  </conditionalFormatting>
  <conditionalFormatting sqref="EX16">
    <cfRule type="cellIs" dxfId="297" priority="186" operator="equal">
      <formula>""</formula>
    </cfRule>
  </conditionalFormatting>
  <conditionalFormatting sqref="EZ2">
    <cfRule type="cellIs" dxfId="296" priority="187" operator="equal">
      <formula>""</formula>
    </cfRule>
  </conditionalFormatting>
  <conditionalFormatting sqref="EZ7:EZ13">
    <cfRule type="cellIs" dxfId="295" priority="188" operator="equal">
      <formula>""</formula>
    </cfRule>
  </conditionalFormatting>
  <conditionalFormatting sqref="EZ16">
    <cfRule type="cellIs" dxfId="294" priority="189" operator="equal">
      <formula>""</formula>
    </cfRule>
  </conditionalFormatting>
  <conditionalFormatting sqref="FB2">
    <cfRule type="cellIs" dxfId="293" priority="190" operator="equal">
      <formula>""</formula>
    </cfRule>
  </conditionalFormatting>
  <conditionalFormatting sqref="FB7:FB13">
    <cfRule type="cellIs" dxfId="292" priority="191" operator="equal">
      <formula>""</formula>
    </cfRule>
  </conditionalFormatting>
  <conditionalFormatting sqref="FB16">
    <cfRule type="cellIs" dxfId="291" priority="192" operator="equal">
      <formula>""</formula>
    </cfRule>
  </conditionalFormatting>
  <conditionalFormatting sqref="FD2">
    <cfRule type="cellIs" dxfId="290" priority="193" operator="equal">
      <formula>""</formula>
    </cfRule>
  </conditionalFormatting>
  <conditionalFormatting sqref="FD7:FD13">
    <cfRule type="cellIs" dxfId="289" priority="194" operator="equal">
      <formula>""</formula>
    </cfRule>
  </conditionalFormatting>
  <conditionalFormatting sqref="FD16">
    <cfRule type="cellIs" dxfId="288" priority="195" operator="equal">
      <formula>""</formula>
    </cfRule>
  </conditionalFormatting>
  <conditionalFormatting sqref="FF2">
    <cfRule type="cellIs" dxfId="287" priority="205" operator="equal">
      <formula>""</formula>
    </cfRule>
  </conditionalFormatting>
  <conditionalFormatting sqref="FF7:FF13">
    <cfRule type="cellIs" dxfId="286" priority="206" operator="equal">
      <formula>""</formula>
    </cfRule>
  </conditionalFormatting>
  <conditionalFormatting sqref="FF16">
    <cfRule type="cellIs" dxfId="285" priority="207" operator="equal">
      <formula>""</formula>
    </cfRule>
  </conditionalFormatting>
  <conditionalFormatting sqref="FH2">
    <cfRule type="cellIs" dxfId="284" priority="160" operator="equal">
      <formula>""</formula>
    </cfRule>
  </conditionalFormatting>
  <conditionalFormatting sqref="FH7:FH13">
    <cfRule type="cellIs" dxfId="283" priority="161" operator="equal">
      <formula>""</formula>
    </cfRule>
  </conditionalFormatting>
  <conditionalFormatting sqref="FH16">
    <cfRule type="cellIs" dxfId="282" priority="162" operator="equal">
      <formula>""</formula>
    </cfRule>
  </conditionalFormatting>
  <conditionalFormatting sqref="FJ2">
    <cfRule type="cellIs" dxfId="281" priority="163" operator="equal">
      <formula>""</formula>
    </cfRule>
  </conditionalFormatting>
  <conditionalFormatting sqref="FJ7:FJ13">
    <cfRule type="cellIs" dxfId="280" priority="164" operator="equal">
      <formula>""</formula>
    </cfRule>
  </conditionalFormatting>
  <conditionalFormatting sqref="FJ16">
    <cfRule type="cellIs" dxfId="279" priority="165" operator="equal">
      <formula>""</formula>
    </cfRule>
  </conditionalFormatting>
  <conditionalFormatting sqref="FL2">
    <cfRule type="cellIs" dxfId="278" priority="166" operator="equal">
      <formula>""</formula>
    </cfRule>
  </conditionalFormatting>
  <conditionalFormatting sqref="FL7:FL13">
    <cfRule type="cellIs" dxfId="277" priority="167" operator="equal">
      <formula>""</formula>
    </cfRule>
  </conditionalFormatting>
  <conditionalFormatting sqref="FL16">
    <cfRule type="cellIs" dxfId="276" priority="168" operator="equal">
      <formula>""</formula>
    </cfRule>
  </conditionalFormatting>
  <conditionalFormatting sqref="FN2">
    <cfRule type="cellIs" dxfId="275" priority="136" operator="equal">
      <formula>""</formula>
    </cfRule>
  </conditionalFormatting>
  <conditionalFormatting sqref="FN7:FN13">
    <cfRule type="cellIs" dxfId="274" priority="137" operator="equal">
      <formula>""</formula>
    </cfRule>
  </conditionalFormatting>
  <conditionalFormatting sqref="FN16">
    <cfRule type="cellIs" dxfId="273" priority="138" operator="equal">
      <formula>""</formula>
    </cfRule>
  </conditionalFormatting>
  <conditionalFormatting sqref="FP2">
    <cfRule type="cellIs" dxfId="272" priority="139" operator="equal">
      <formula>""</formula>
    </cfRule>
  </conditionalFormatting>
  <conditionalFormatting sqref="FP7:FP13">
    <cfRule type="cellIs" dxfId="271" priority="140" operator="equal">
      <formula>""</formula>
    </cfRule>
  </conditionalFormatting>
  <conditionalFormatting sqref="FP16">
    <cfRule type="cellIs" dxfId="270" priority="141" operator="equal">
      <formula>""</formula>
    </cfRule>
  </conditionalFormatting>
  <conditionalFormatting sqref="FR2">
    <cfRule type="cellIs" dxfId="269" priority="142" operator="equal">
      <formula>""</formula>
    </cfRule>
  </conditionalFormatting>
  <conditionalFormatting sqref="FR7:FR13">
    <cfRule type="cellIs" dxfId="268" priority="143" operator="equal">
      <formula>""</formula>
    </cfRule>
  </conditionalFormatting>
  <conditionalFormatting sqref="FR16">
    <cfRule type="cellIs" dxfId="267" priority="144" operator="equal">
      <formula>""</formula>
    </cfRule>
  </conditionalFormatting>
  <conditionalFormatting sqref="FT2">
    <cfRule type="cellIs" dxfId="266" priority="145" operator="equal">
      <formula>""</formula>
    </cfRule>
  </conditionalFormatting>
  <conditionalFormatting sqref="FT7:FT13">
    <cfRule type="cellIs" dxfId="265" priority="146" operator="equal">
      <formula>""</formula>
    </cfRule>
  </conditionalFormatting>
  <conditionalFormatting sqref="FT16">
    <cfRule type="cellIs" dxfId="264" priority="147" operator="equal">
      <formula>""</formula>
    </cfRule>
  </conditionalFormatting>
  <conditionalFormatting sqref="FV2">
    <cfRule type="cellIs" dxfId="263" priority="148" operator="equal">
      <formula>""</formula>
    </cfRule>
  </conditionalFormatting>
  <conditionalFormatting sqref="FV7:FV13">
    <cfRule type="cellIs" dxfId="262" priority="149" operator="equal">
      <formula>""</formula>
    </cfRule>
  </conditionalFormatting>
  <conditionalFormatting sqref="FV16">
    <cfRule type="cellIs" dxfId="261" priority="150" operator="equal">
      <formula>""</formula>
    </cfRule>
  </conditionalFormatting>
  <conditionalFormatting sqref="FX2">
    <cfRule type="cellIs" dxfId="260" priority="135" operator="equal">
      <formula>""</formula>
    </cfRule>
  </conditionalFormatting>
  <conditionalFormatting sqref="FX7:FX13">
    <cfRule type="cellIs" dxfId="259" priority="152" operator="equal">
      <formula>""</formula>
    </cfRule>
  </conditionalFormatting>
  <conditionalFormatting sqref="FX16">
    <cfRule type="cellIs" dxfId="258" priority="153" operator="equal">
      <formula>""</formula>
    </cfRule>
  </conditionalFormatting>
  <conditionalFormatting sqref="FZ2">
    <cfRule type="cellIs" dxfId="257" priority="154" operator="equal">
      <formula>""</formula>
    </cfRule>
  </conditionalFormatting>
  <conditionalFormatting sqref="FZ7:FZ13">
    <cfRule type="cellIs" dxfId="256" priority="155" operator="equal">
      <formula>""</formula>
    </cfRule>
  </conditionalFormatting>
  <conditionalFormatting sqref="FZ16">
    <cfRule type="cellIs" dxfId="255" priority="156" operator="equal">
      <formula>""</formula>
    </cfRule>
  </conditionalFormatting>
  <conditionalFormatting sqref="GB2">
    <cfRule type="cellIs" dxfId="254" priority="90" operator="equal">
      <formula>""</formula>
    </cfRule>
  </conditionalFormatting>
  <conditionalFormatting sqref="GB7:GB13">
    <cfRule type="cellIs" dxfId="253" priority="91" operator="equal">
      <formula>""</formula>
    </cfRule>
  </conditionalFormatting>
  <conditionalFormatting sqref="GB16">
    <cfRule type="cellIs" dxfId="252" priority="92" operator="equal">
      <formula>""</formula>
    </cfRule>
  </conditionalFormatting>
  <conditionalFormatting sqref="GD2">
    <cfRule type="cellIs" dxfId="251" priority="93" operator="equal">
      <formula>""</formula>
    </cfRule>
  </conditionalFormatting>
  <conditionalFormatting sqref="GD7:GD13">
    <cfRule type="cellIs" dxfId="250" priority="94" operator="equal">
      <formula>""</formula>
    </cfRule>
  </conditionalFormatting>
  <conditionalFormatting sqref="GD16">
    <cfRule type="cellIs" dxfId="249" priority="95" operator="equal">
      <formula>""</formula>
    </cfRule>
  </conditionalFormatting>
  <conditionalFormatting sqref="GF2">
    <cfRule type="cellIs" dxfId="248" priority="96" operator="equal">
      <formula>""</formula>
    </cfRule>
  </conditionalFormatting>
  <conditionalFormatting sqref="GF7:GF13">
    <cfRule type="cellIs" dxfId="247" priority="97" operator="equal">
      <formula>""</formula>
    </cfRule>
  </conditionalFormatting>
  <conditionalFormatting sqref="GF16">
    <cfRule type="cellIs" dxfId="246" priority="98" operator="equal">
      <formula>""</formula>
    </cfRule>
  </conditionalFormatting>
  <conditionalFormatting sqref="GH2">
    <cfRule type="cellIs" dxfId="245" priority="99" operator="equal">
      <formula>""</formula>
    </cfRule>
  </conditionalFormatting>
  <conditionalFormatting sqref="GH7:GH13">
    <cfRule type="cellIs" dxfId="244" priority="100" operator="equal">
      <formula>""</formula>
    </cfRule>
  </conditionalFormatting>
  <conditionalFormatting sqref="GH16">
    <cfRule type="cellIs" dxfId="243" priority="101" operator="equal">
      <formula>""</formula>
    </cfRule>
  </conditionalFormatting>
  <conditionalFormatting sqref="GJ2">
    <cfRule type="cellIs" dxfId="242" priority="102" operator="equal">
      <formula>""</formula>
    </cfRule>
  </conditionalFormatting>
  <conditionalFormatting sqref="GJ7:GJ13">
    <cfRule type="cellIs" dxfId="241" priority="103" operator="equal">
      <formula>""</formula>
    </cfRule>
  </conditionalFormatting>
  <conditionalFormatting sqref="GJ16">
    <cfRule type="cellIs" dxfId="240" priority="104" operator="equal">
      <formula>""</formula>
    </cfRule>
  </conditionalFormatting>
  <conditionalFormatting sqref="GL2">
    <cfRule type="cellIs" dxfId="239" priority="105" operator="equal">
      <formula>""</formula>
    </cfRule>
  </conditionalFormatting>
  <conditionalFormatting sqref="GL7:GL13">
    <cfRule type="cellIs" dxfId="238" priority="106" operator="equal">
      <formula>""</formula>
    </cfRule>
  </conditionalFormatting>
  <conditionalFormatting sqref="GL16">
    <cfRule type="cellIs" dxfId="237" priority="107" operator="equal">
      <formula>""</formula>
    </cfRule>
  </conditionalFormatting>
  <conditionalFormatting sqref="GN2">
    <cfRule type="cellIs" dxfId="236" priority="108" operator="equal">
      <formula>""</formula>
    </cfRule>
  </conditionalFormatting>
  <conditionalFormatting sqref="GN7:GN13">
    <cfRule type="cellIs" dxfId="235" priority="109" operator="equal">
      <formula>""</formula>
    </cfRule>
  </conditionalFormatting>
  <conditionalFormatting sqref="GN16">
    <cfRule type="cellIs" dxfId="234" priority="110" operator="equal">
      <formula>""</formula>
    </cfRule>
  </conditionalFormatting>
  <conditionalFormatting sqref="GP2">
    <cfRule type="cellIs" dxfId="233" priority="111" operator="equal">
      <formula>""</formula>
    </cfRule>
  </conditionalFormatting>
  <conditionalFormatting sqref="GP7:GP13">
    <cfRule type="cellIs" dxfId="232" priority="112" operator="equal">
      <formula>""</formula>
    </cfRule>
  </conditionalFormatting>
  <conditionalFormatting sqref="GP16">
    <cfRule type="cellIs" dxfId="231" priority="113" operator="equal">
      <formula>""</formula>
    </cfRule>
  </conditionalFormatting>
  <conditionalFormatting sqref="GR2">
    <cfRule type="cellIs" dxfId="230" priority="89" operator="equal">
      <formula>""</formula>
    </cfRule>
  </conditionalFormatting>
  <conditionalFormatting sqref="GR7:GR13">
    <cfRule type="cellIs" dxfId="229" priority="115" operator="equal">
      <formula>""</formula>
    </cfRule>
  </conditionalFormatting>
  <conditionalFormatting sqref="GR16">
    <cfRule type="cellIs" dxfId="228" priority="116" operator="equal">
      <formula>""</formula>
    </cfRule>
  </conditionalFormatting>
  <conditionalFormatting sqref="GT2">
    <cfRule type="cellIs" dxfId="227" priority="117" operator="equal">
      <formula>""</formula>
    </cfRule>
  </conditionalFormatting>
  <conditionalFormatting sqref="GT7:GT13">
    <cfRule type="cellIs" dxfId="226" priority="118" operator="equal">
      <formula>""</formula>
    </cfRule>
  </conditionalFormatting>
  <conditionalFormatting sqref="GT16">
    <cfRule type="cellIs" dxfId="225" priority="119" operator="equal">
      <formula>""</formula>
    </cfRule>
  </conditionalFormatting>
  <conditionalFormatting sqref="GV2">
    <cfRule type="cellIs" dxfId="224" priority="120" operator="equal">
      <formula>""</formula>
    </cfRule>
  </conditionalFormatting>
  <conditionalFormatting sqref="GV7:GV13">
    <cfRule type="cellIs" dxfId="223" priority="121" operator="equal">
      <formula>""</formula>
    </cfRule>
  </conditionalFormatting>
  <conditionalFormatting sqref="GV16">
    <cfRule type="cellIs" dxfId="222" priority="122" operator="equal">
      <formula>""</formula>
    </cfRule>
  </conditionalFormatting>
  <conditionalFormatting sqref="GX2">
    <cfRule type="cellIs" dxfId="221" priority="123" operator="equal">
      <formula>""</formula>
    </cfRule>
  </conditionalFormatting>
  <conditionalFormatting sqref="GX7:GX13">
    <cfRule type="cellIs" dxfId="220" priority="124" operator="equal">
      <formula>""</formula>
    </cfRule>
  </conditionalFormatting>
  <conditionalFormatting sqref="GX16">
    <cfRule type="cellIs" dxfId="219" priority="125" operator="equal">
      <formula>""</formula>
    </cfRule>
  </conditionalFormatting>
  <conditionalFormatting sqref="GZ2">
    <cfRule type="cellIs" dxfId="218" priority="126" operator="equal">
      <formula>""</formula>
    </cfRule>
  </conditionalFormatting>
  <conditionalFormatting sqref="GZ7:GZ13">
    <cfRule type="cellIs" dxfId="217" priority="127" operator="equal">
      <formula>""</formula>
    </cfRule>
  </conditionalFormatting>
  <conditionalFormatting sqref="GZ16">
    <cfRule type="cellIs" dxfId="216" priority="128" operator="equal">
      <formula>""</formula>
    </cfRule>
  </conditionalFormatting>
  <conditionalFormatting sqref="HB2">
    <cfRule type="cellIs" dxfId="215" priority="129" operator="equal">
      <formula>""</formula>
    </cfRule>
  </conditionalFormatting>
  <conditionalFormatting sqref="HB7:HB13">
    <cfRule type="cellIs" dxfId="214" priority="130" operator="equal">
      <formula>""</formula>
    </cfRule>
  </conditionalFormatting>
  <conditionalFormatting sqref="HB16">
    <cfRule type="cellIs" dxfId="213" priority="131" operator="equal">
      <formula>""</formula>
    </cfRule>
  </conditionalFormatting>
  <conditionalFormatting sqref="HD2">
    <cfRule type="cellIs" dxfId="212" priority="132" operator="equal">
      <formula>""</formula>
    </cfRule>
  </conditionalFormatting>
  <conditionalFormatting sqref="HD7:HD13">
    <cfRule type="cellIs" dxfId="211" priority="133" operator="equal">
      <formula>""</formula>
    </cfRule>
  </conditionalFormatting>
  <conditionalFormatting sqref="HD16">
    <cfRule type="cellIs" dxfId="210" priority="134" operator="equal">
      <formula>""</formula>
    </cfRule>
  </conditionalFormatting>
  <conditionalFormatting sqref="HF2">
    <cfRule type="cellIs" dxfId="209" priority="157" operator="equal">
      <formula>""</formula>
    </cfRule>
  </conditionalFormatting>
  <conditionalFormatting sqref="HF7:HF13">
    <cfRule type="cellIs" dxfId="208" priority="158" operator="equal">
      <formula>""</formula>
    </cfRule>
  </conditionalFormatting>
  <conditionalFormatting sqref="HF16">
    <cfRule type="cellIs" dxfId="207" priority="159" operator="equal">
      <formula>""</formula>
    </cfRule>
  </conditionalFormatting>
  <conditionalFormatting sqref="HH2">
    <cfRule type="cellIs" dxfId="206" priority="77" operator="equal">
      <formula>""</formula>
    </cfRule>
  </conditionalFormatting>
  <conditionalFormatting sqref="HH7:HH13">
    <cfRule type="cellIs" dxfId="205" priority="78" operator="equal">
      <formula>""</formula>
    </cfRule>
  </conditionalFormatting>
  <conditionalFormatting sqref="HH16">
    <cfRule type="cellIs" dxfId="204" priority="79" operator="equal">
      <formula>""</formula>
    </cfRule>
  </conditionalFormatting>
  <conditionalFormatting sqref="HJ2">
    <cfRule type="cellIs" dxfId="203" priority="80" operator="equal">
      <formula>""</formula>
    </cfRule>
  </conditionalFormatting>
  <conditionalFormatting sqref="HJ7:HJ13">
    <cfRule type="cellIs" dxfId="202" priority="81" operator="equal">
      <formula>""</formula>
    </cfRule>
  </conditionalFormatting>
  <conditionalFormatting sqref="HJ16">
    <cfRule type="cellIs" dxfId="201" priority="82" operator="equal">
      <formula>""</formula>
    </cfRule>
  </conditionalFormatting>
  <conditionalFormatting sqref="HL2">
    <cfRule type="cellIs" dxfId="200" priority="83" operator="equal">
      <formula>""</formula>
    </cfRule>
  </conditionalFormatting>
  <conditionalFormatting sqref="HL7:HL13">
    <cfRule type="cellIs" dxfId="199" priority="84" operator="equal">
      <formula>""</formula>
    </cfRule>
  </conditionalFormatting>
  <conditionalFormatting sqref="HL16">
    <cfRule type="cellIs" dxfId="198" priority="85" operator="equal">
      <formula>""</formula>
    </cfRule>
  </conditionalFormatting>
  <conditionalFormatting sqref="HN2">
    <cfRule type="cellIs" dxfId="197" priority="68" operator="equal">
      <formula>""</formula>
    </cfRule>
  </conditionalFormatting>
  <conditionalFormatting sqref="HN7:HN13">
    <cfRule type="cellIs" dxfId="196" priority="69" operator="equal">
      <formula>""</formula>
    </cfRule>
  </conditionalFormatting>
  <conditionalFormatting sqref="HN16">
    <cfRule type="cellIs" dxfId="195" priority="70" operator="equal">
      <formula>""</formula>
    </cfRule>
  </conditionalFormatting>
  <conditionalFormatting sqref="HP2">
    <cfRule type="cellIs" dxfId="194" priority="71" operator="equal">
      <formula>""</formula>
    </cfRule>
  </conditionalFormatting>
  <conditionalFormatting sqref="HP7:HP13">
    <cfRule type="cellIs" dxfId="193" priority="72" operator="equal">
      <formula>""</formula>
    </cfRule>
  </conditionalFormatting>
  <conditionalFormatting sqref="HP16">
    <cfRule type="cellIs" dxfId="192" priority="73" operator="equal">
      <formula>""</formula>
    </cfRule>
  </conditionalFormatting>
  <conditionalFormatting sqref="HR2">
    <cfRule type="cellIs" dxfId="191" priority="74" operator="equal">
      <formula>""</formula>
    </cfRule>
  </conditionalFormatting>
  <conditionalFormatting sqref="HR7:HR13">
    <cfRule type="cellIs" dxfId="190" priority="75" operator="equal">
      <formula>""</formula>
    </cfRule>
  </conditionalFormatting>
  <conditionalFormatting sqref="HR16">
    <cfRule type="cellIs" dxfId="189" priority="76" operator="equal">
      <formula>""</formula>
    </cfRule>
  </conditionalFormatting>
  <conditionalFormatting sqref="HT2">
    <cfRule type="cellIs" dxfId="188" priority="86" operator="equal">
      <formula>""</formula>
    </cfRule>
  </conditionalFormatting>
  <conditionalFormatting sqref="HT7:HT13">
    <cfRule type="cellIs" dxfId="187" priority="87" operator="equal">
      <formula>""</formula>
    </cfRule>
  </conditionalFormatting>
  <conditionalFormatting sqref="HT16">
    <cfRule type="cellIs" dxfId="186" priority="88" operator="equal">
      <formula>""</formula>
    </cfRule>
  </conditionalFormatting>
  <conditionalFormatting sqref="HV2">
    <cfRule type="cellIs" dxfId="185" priority="169" operator="equal">
      <formula>""</formula>
    </cfRule>
  </conditionalFormatting>
  <conditionalFormatting sqref="HV7:HV13">
    <cfRule type="cellIs" dxfId="184" priority="170" operator="equal">
      <formula>""</formula>
    </cfRule>
  </conditionalFormatting>
  <conditionalFormatting sqref="HV16">
    <cfRule type="cellIs" dxfId="183" priority="171" operator="equal">
      <formula>""</formula>
    </cfRule>
  </conditionalFormatting>
  <conditionalFormatting sqref="HX2">
    <cfRule type="cellIs" dxfId="182" priority="172" operator="equal">
      <formula>""</formula>
    </cfRule>
  </conditionalFormatting>
  <conditionalFormatting sqref="HX7:HX13">
    <cfRule type="cellIs" dxfId="181" priority="173" operator="equal">
      <formula>""</formula>
    </cfRule>
  </conditionalFormatting>
  <conditionalFormatting sqref="HX16">
    <cfRule type="cellIs" dxfId="180" priority="174" operator="equal">
      <formula>""</formula>
    </cfRule>
  </conditionalFormatting>
  <conditionalFormatting sqref="HZ2">
    <cfRule type="cellIs" dxfId="179" priority="56" operator="equal">
      <formula>""</formula>
    </cfRule>
  </conditionalFormatting>
  <conditionalFormatting sqref="HZ7:HZ13">
    <cfRule type="cellIs" dxfId="178" priority="57" operator="equal">
      <formula>""</formula>
    </cfRule>
  </conditionalFormatting>
  <conditionalFormatting sqref="HZ16">
    <cfRule type="cellIs" dxfId="177" priority="58" operator="equal">
      <formula>""</formula>
    </cfRule>
  </conditionalFormatting>
  <conditionalFormatting sqref="IB2">
    <cfRule type="cellIs" dxfId="176" priority="41" operator="equal">
      <formula>""</formula>
    </cfRule>
  </conditionalFormatting>
  <conditionalFormatting sqref="IB7:IB13">
    <cfRule type="cellIs" dxfId="175" priority="42" operator="equal">
      <formula>""</formula>
    </cfRule>
  </conditionalFormatting>
  <conditionalFormatting sqref="IB16">
    <cfRule type="cellIs" dxfId="174" priority="43" operator="equal">
      <formula>""</formula>
    </cfRule>
  </conditionalFormatting>
  <conditionalFormatting sqref="ID2">
    <cfRule type="cellIs" dxfId="173" priority="44" operator="equal">
      <formula>""</formula>
    </cfRule>
  </conditionalFormatting>
  <conditionalFormatting sqref="ID7:ID13">
    <cfRule type="cellIs" dxfId="172" priority="45" operator="equal">
      <formula>""</formula>
    </cfRule>
  </conditionalFormatting>
  <conditionalFormatting sqref="ID16">
    <cfRule type="cellIs" dxfId="171" priority="46" operator="equal">
      <formula>""</formula>
    </cfRule>
  </conditionalFormatting>
  <conditionalFormatting sqref="IF2">
    <cfRule type="cellIs" dxfId="170" priority="47" operator="equal">
      <formula>""</formula>
    </cfRule>
  </conditionalFormatting>
  <conditionalFormatting sqref="IF7:IF13">
    <cfRule type="cellIs" dxfId="169" priority="48" operator="equal">
      <formula>""</formula>
    </cfRule>
  </conditionalFormatting>
  <conditionalFormatting sqref="IF16">
    <cfRule type="cellIs" dxfId="168" priority="49" operator="equal">
      <formula>""</formula>
    </cfRule>
  </conditionalFormatting>
  <conditionalFormatting sqref="IH2">
    <cfRule type="cellIs" dxfId="167" priority="50" operator="equal">
      <formula>""</formula>
    </cfRule>
  </conditionalFormatting>
  <conditionalFormatting sqref="IH7:IH13">
    <cfRule type="cellIs" dxfId="166" priority="51" operator="equal">
      <formula>""</formula>
    </cfRule>
  </conditionalFormatting>
  <conditionalFormatting sqref="IH16">
    <cfRule type="cellIs" dxfId="165" priority="52" operator="equal">
      <formula>""</formula>
    </cfRule>
  </conditionalFormatting>
  <conditionalFormatting sqref="IJ2">
    <cfRule type="cellIs" dxfId="164" priority="22" operator="equal">
      <formula>""</formula>
    </cfRule>
  </conditionalFormatting>
  <conditionalFormatting sqref="IJ7:IJ13">
    <cfRule type="cellIs" dxfId="163" priority="24" operator="equal">
      <formula>""</formula>
    </cfRule>
  </conditionalFormatting>
  <conditionalFormatting sqref="IJ16">
    <cfRule type="cellIs" dxfId="162" priority="25" operator="equal">
      <formula>""</formula>
    </cfRule>
  </conditionalFormatting>
  <conditionalFormatting sqref="IL2">
    <cfRule type="cellIs" dxfId="161" priority="26" operator="equal">
      <formula>""</formula>
    </cfRule>
  </conditionalFormatting>
  <conditionalFormatting sqref="IL7:IL13">
    <cfRule type="cellIs" dxfId="160" priority="27" operator="equal">
      <formula>""</formula>
    </cfRule>
  </conditionalFormatting>
  <conditionalFormatting sqref="IL16">
    <cfRule type="cellIs" dxfId="159" priority="28" operator="equal">
      <formula>""</formula>
    </cfRule>
  </conditionalFormatting>
  <conditionalFormatting sqref="IN2">
    <cfRule type="cellIs" dxfId="158" priority="29" operator="equal">
      <formula>""</formula>
    </cfRule>
  </conditionalFormatting>
  <conditionalFormatting sqref="IN7:IN13">
    <cfRule type="cellIs" dxfId="157" priority="30" operator="equal">
      <formula>""</formula>
    </cfRule>
  </conditionalFormatting>
  <conditionalFormatting sqref="IN16">
    <cfRule type="cellIs" dxfId="156" priority="31" operator="equal">
      <formula>""</formula>
    </cfRule>
  </conditionalFormatting>
  <conditionalFormatting sqref="IP2">
    <cfRule type="cellIs" dxfId="155" priority="32" operator="equal">
      <formula>""</formula>
    </cfRule>
  </conditionalFormatting>
  <conditionalFormatting sqref="IP7:IP13">
    <cfRule type="cellIs" dxfId="154" priority="33" operator="equal">
      <formula>""</formula>
    </cfRule>
  </conditionalFormatting>
  <conditionalFormatting sqref="IP16">
    <cfRule type="cellIs" dxfId="153" priority="34" operator="equal">
      <formula>""</formula>
    </cfRule>
  </conditionalFormatting>
  <conditionalFormatting sqref="IR2">
    <cfRule type="cellIs" dxfId="152" priority="35" operator="equal">
      <formula>""</formula>
    </cfRule>
  </conditionalFormatting>
  <conditionalFormatting sqref="IR7:IR13">
    <cfRule type="cellIs" dxfId="151" priority="36" operator="equal">
      <formula>""</formula>
    </cfRule>
  </conditionalFormatting>
  <conditionalFormatting sqref="IR16">
    <cfRule type="cellIs" dxfId="150" priority="37" operator="equal">
      <formula>""</formula>
    </cfRule>
  </conditionalFormatting>
  <conditionalFormatting sqref="IT2">
    <cfRule type="cellIs" dxfId="149" priority="38" operator="equal">
      <formula>""</formula>
    </cfRule>
  </conditionalFormatting>
  <conditionalFormatting sqref="IT7:IT13">
    <cfRule type="cellIs" dxfId="148" priority="39" operator="equal">
      <formula>""</formula>
    </cfRule>
  </conditionalFormatting>
  <conditionalFormatting sqref="IT16">
    <cfRule type="cellIs" dxfId="147" priority="40" operator="equal">
      <formula>""</formula>
    </cfRule>
  </conditionalFormatting>
  <conditionalFormatting sqref="IV2">
    <cfRule type="cellIs" dxfId="146" priority="53" operator="equal">
      <formula>""</formula>
    </cfRule>
  </conditionalFormatting>
  <conditionalFormatting sqref="IV7:IV13">
    <cfRule type="cellIs" dxfId="145" priority="54" operator="equal">
      <formula>""</formula>
    </cfRule>
  </conditionalFormatting>
  <conditionalFormatting sqref="IV16">
    <cfRule type="cellIs" dxfId="144" priority="55" operator="equal">
      <formula>""</formula>
    </cfRule>
  </conditionalFormatting>
  <conditionalFormatting sqref="IX2">
    <cfRule type="cellIs" dxfId="143" priority="59" operator="equal">
      <formula>""</formula>
    </cfRule>
  </conditionalFormatting>
  <conditionalFormatting sqref="IX7:IX13">
    <cfRule type="cellIs" dxfId="142" priority="60" operator="equal">
      <formula>""</formula>
    </cfRule>
  </conditionalFormatting>
  <conditionalFormatting sqref="IX16">
    <cfRule type="cellIs" dxfId="141" priority="61" operator="equal">
      <formula>""</formula>
    </cfRule>
  </conditionalFormatting>
  <conditionalFormatting sqref="IZ2">
    <cfRule type="cellIs" dxfId="140" priority="62" operator="equal">
      <formula>""</formula>
    </cfRule>
  </conditionalFormatting>
  <conditionalFormatting sqref="IZ7:IZ13">
    <cfRule type="cellIs" dxfId="139" priority="63" operator="equal">
      <formula>""</formula>
    </cfRule>
  </conditionalFormatting>
  <conditionalFormatting sqref="IZ16">
    <cfRule type="cellIs" dxfId="138" priority="64" operator="equal">
      <formula>""</formula>
    </cfRule>
  </conditionalFormatting>
  <conditionalFormatting sqref="JB2">
    <cfRule type="cellIs" dxfId="137" priority="65" operator="equal">
      <formula>""</formula>
    </cfRule>
  </conditionalFormatting>
  <conditionalFormatting sqref="JB7:JB13">
    <cfRule type="cellIs" dxfId="136" priority="66" operator="equal">
      <formula>""</formula>
    </cfRule>
  </conditionalFormatting>
  <conditionalFormatting sqref="JB16">
    <cfRule type="cellIs" dxfId="135" priority="67" operator="equal">
      <formula>""</formula>
    </cfRule>
  </conditionalFormatting>
  <conditionalFormatting sqref="JD2">
    <cfRule type="cellIs" dxfId="134" priority="175" operator="equal">
      <formula>""</formula>
    </cfRule>
  </conditionalFormatting>
  <conditionalFormatting sqref="JD7:JD13">
    <cfRule type="cellIs" dxfId="133" priority="176" operator="equal">
      <formula>""</formula>
    </cfRule>
  </conditionalFormatting>
  <conditionalFormatting sqref="JD16">
    <cfRule type="cellIs" dxfId="132" priority="177" operator="equal">
      <formula>""</formula>
    </cfRule>
  </conditionalFormatting>
  <conditionalFormatting sqref="JF2">
    <cfRule type="cellIs" dxfId="131" priority="7" operator="equal">
      <formula>""</formula>
    </cfRule>
  </conditionalFormatting>
  <conditionalFormatting sqref="JF7:JF13">
    <cfRule type="cellIs" dxfId="130" priority="8" operator="equal">
      <formula>""</formula>
    </cfRule>
  </conditionalFormatting>
  <conditionalFormatting sqref="JF16">
    <cfRule type="cellIs" dxfId="129" priority="9" operator="equal">
      <formula>""</formula>
    </cfRule>
  </conditionalFormatting>
  <conditionalFormatting sqref="JH2">
    <cfRule type="cellIs" dxfId="128" priority="10" operator="equal">
      <formula>""</formula>
    </cfRule>
  </conditionalFormatting>
  <conditionalFormatting sqref="JH7:JH13">
    <cfRule type="cellIs" dxfId="127" priority="11" operator="equal">
      <formula>""</formula>
    </cfRule>
  </conditionalFormatting>
  <conditionalFormatting sqref="JH16">
    <cfRule type="cellIs" dxfId="126" priority="12" operator="equal">
      <formula>""</formula>
    </cfRule>
  </conditionalFormatting>
  <conditionalFormatting sqref="JJ2">
    <cfRule type="cellIs" dxfId="125" priority="13" operator="equal">
      <formula>""</formula>
    </cfRule>
  </conditionalFormatting>
  <conditionalFormatting sqref="JJ7:JJ13">
    <cfRule type="cellIs" dxfId="124" priority="14" operator="equal">
      <formula>""</formula>
    </cfRule>
  </conditionalFormatting>
  <conditionalFormatting sqref="JJ16">
    <cfRule type="cellIs" dxfId="123" priority="15" operator="equal">
      <formula>""</formula>
    </cfRule>
  </conditionalFormatting>
  <conditionalFormatting sqref="JL2">
    <cfRule type="cellIs" dxfId="122" priority="1" operator="equal">
      <formula>""</formula>
    </cfRule>
  </conditionalFormatting>
  <conditionalFormatting sqref="JL7:JL13">
    <cfRule type="cellIs" dxfId="121" priority="2" operator="equal">
      <formula>""</formula>
    </cfRule>
  </conditionalFormatting>
  <conditionalFormatting sqref="JL16">
    <cfRule type="cellIs" dxfId="120" priority="3" operator="equal">
      <formula>""</formula>
    </cfRule>
  </conditionalFormatting>
  <conditionalFormatting sqref="JN2">
    <cfRule type="cellIs" dxfId="119" priority="4" operator="equal">
      <formula>""</formula>
    </cfRule>
  </conditionalFormatting>
  <conditionalFormatting sqref="JN7:JN13">
    <cfRule type="cellIs" dxfId="118" priority="5" operator="equal">
      <formula>""</formula>
    </cfRule>
  </conditionalFormatting>
  <conditionalFormatting sqref="JN16">
    <cfRule type="cellIs" dxfId="117" priority="6" operator="equal">
      <formula>""</formula>
    </cfRule>
  </conditionalFormatting>
  <conditionalFormatting sqref="JP2">
    <cfRule type="cellIs" dxfId="116" priority="16" operator="equal">
      <formula>""</formula>
    </cfRule>
  </conditionalFormatting>
  <conditionalFormatting sqref="JP7:JP13">
    <cfRule type="cellIs" dxfId="115" priority="17" operator="equal">
      <formula>""</formula>
    </cfRule>
  </conditionalFormatting>
  <conditionalFormatting sqref="JP16">
    <cfRule type="cellIs" dxfId="114" priority="18" operator="equal">
      <formula>""</formula>
    </cfRule>
  </conditionalFormatting>
  <conditionalFormatting sqref="JR2">
    <cfRule type="cellIs" dxfId="113" priority="19" operator="equal">
      <formula>""</formula>
    </cfRule>
  </conditionalFormatting>
  <conditionalFormatting sqref="JR7:JR13">
    <cfRule type="cellIs" dxfId="112" priority="20" operator="equal">
      <formula>""</formula>
    </cfRule>
  </conditionalFormatting>
  <conditionalFormatting sqref="JR16">
    <cfRule type="cellIs" dxfId="111" priority="21" operator="equal">
      <formula>""</formula>
    </cfRule>
  </conditionalFormatting>
  <conditionalFormatting sqref="JT7:JT13">
    <cfRule type="cellIs" dxfId="110" priority="290" operator="equal">
      <formula>""</formula>
    </cfRule>
  </conditionalFormatting>
  <dataValidations count="9">
    <dataValidation type="list" allowBlank="1" showInputMessage="1" showErrorMessage="1" sqref="JL4:JL5 JN4:JN5 JF4:JF5 JH4:JH5 JJ4:JJ5 JP4:JP5 JR4:JR5 IJ4:IJ5 IL4:IL5 IN4:IN5 IP4:IP5 IR4:IR5 IT4:IT5 IB4:IB5 ID4:ID5 IF4:IF5 IH4:IH5 IV4:IV5 HZ4:HZ5 IX4:IX5 IZ4:IZ5 JB4:JB5 HN4:HN5 HP4:HP5 HR4:HR5 HH4:HH5 HJ4:HJ5 HL4:HL5 HT4:HT5 GB4:GB5 GD4:GD5 GF4:GF5 GH4:GH5 GJ4:GJ5 GL4:GL5 GN4:GN5 GP4:GP5 GR4:GR5 GT4:GT5 GV4:GV5 GX4:GX5 GZ4:GZ5 HB4:HB5 HD4:HD5 FN4:FN5 FP4:FP5 FR4:FR5 FT4:FT5 FV4:FV5 FX4:FX5 FZ4:FZ5 HF4:HF5 FH4:FH5 FJ4:FJ5 FL4:FL5 HV4:HV5 HX4:HX5 JD4:JD5 ET4:ET5 EV4:EV5 EX4:EX5 EZ4:EZ5 FB4:FB5 FD4:FD5 EN4:EN5 EP4:EP5 ER4:ER5 FF4:FF5 DR4:DR5 DT4:DT5 DX4:DX5 DV4:DV5 DZ4:DZ5 DN4:DN5 EB4:EB5 DP4:DP5 ED4:ED5 EH4:EH5 EF4:EF5 DB4:DB5 DF4:DF5 DD4:DD5 DH4:DH5 DL4:DL5 DJ4:DJ5 CV4:CV5 CT4:CT5 CX4:CX5 EJ4:EJ5 CZ4:CZ5 CN4:CN5 CL4:CL5 CJ4:CJ5 CH4:CH5 BF4:BF5 BH4:BH5 JT4:JT5 EL4:EL5 CR4:CR5 CP4:CP5 CF4:CF5 CD4:CD5 CB4:CB5 BZ4:BZ5 BX4:BX5 BV4:BV5 BT4:BT5 BR4:BR5 BP4:BP5 BN4:BN5 BL4:BL5 BJ4:BJ5 BD4:BD5 BB4:BB5 AZ4:AZ5 AX4:AX5 Z4 T4 AL4 AT4:AT5 AR4:AR5 AP4:AP5 AN4:AN5 AV4:AV5 AJ4:AJ5 AH4:AH5 AF4:AF5 AD4:AD5 AB4:AB5 X4:X5 V4:V5 R4:R5 P4:P5 N4:N5 L4:L5 J4:J5 H4:H5 F4:F5 E4 D5" xr:uid="{00000000-0002-0000-0200-000000000000}">
      <formula1>$A$22:$A$25</formula1>
    </dataValidation>
    <dataValidation type="list" allowBlank="1" showInputMessage="1" showErrorMessage="1" sqref="D7 F7 H7 J7 L7 N7 P7 R7 V7 X7 AB7 AD7 AF7 AH7 AJ7 AN7 AP7 AR7 AT7 AV7 AL7 Z7 T7 AX7 AZ7 BB7 BD7 BJ7 BL7 BN7 BP7 BR7 BT7 BV7 BX7 BZ7 CB7 CD7 CF7 CP7 CR7 EL7 JT7 BH7 BF7 CH7 CJ7 CL7 CN7 CZ7 EJ7 CX7 CT7 CV7 DJ7 DL7 DH7 DD7 DF7 DB7 EF7 EH7 ED7 DP7 EB7 DN7 DZ7 DV7 DX7 DT7 DR7 FF7 ER7 EP7 EN7 FD7 FB7 EZ7 EX7 EV7 ET7 JD7 HX7 HV7 FL7 FJ7 FH7 HF7 FZ7 FX7 FV7 FT7 FR7 FP7 FN7 HD7 HB7 GZ7 GX7 GV7 GT7 GR7 GP7 GN7 GL7 GJ7 GH7 GF7 GD7 GB7 HT7 HL7 HJ7 HH7 HR7 HP7 HN7 JB7 IZ7 IX7 HZ7 IV7 IH7 IF7 ID7 IB7 IT7 IR7 IP7 IN7 IL7 IJ7 JR7 JP7 JJ7 JH7 JF7 JN7 JL7" xr:uid="{00000000-0002-0000-0200-000001000000}">
      <formula1>"Asignado,No asignado"</formula1>
    </dataValidation>
    <dataValidation type="list" allowBlank="1" showInputMessage="1" showErrorMessage="1" sqref="D8 F8 H8 J8 L8 N8 P8 R8 V8 X8 AB8 AD8 AF8 AH8 AJ8 AN8 AP8 AR8 AT8 AV8 AL8 Z8 T8 AX8 AZ8 BB8 BD8 BJ8 BL8 BN8 BP8 BR8 BT8 BV8 BX8 BZ8 CB8 CD8 CF8 CP8 CR8 EL8 JT8 BH8 BF8 CH8 CJ8 CL8 CN8 CZ8 EJ8 CX8 CT8 CV8 DJ8 DL8 DH8 DD8 DF8 DB8 EF8 EH8 ED8 DP8 EB8 DN8 DZ8 DV8 DX8 DT8 DR8 FF8 ER8 EP8 EN8 FD8 FB8 EZ8 EX8 EV8 ET8 JD8 HX8 HV8 FL8 FJ8 FH8 HF8 FZ8 FX8 FV8 FT8 FR8 FP8 FN8 HD8 HB8 GZ8 GX8 GV8 GT8 GR8 GP8 GN8 GL8 GJ8 GH8 GF8 GD8 GB8 HT8 HL8 HJ8 HH8 HR8 HP8 HN8 JB8 IZ8 IX8 HZ8 IV8 IH8 IF8 ID8 IB8 IT8 IR8 IP8 IN8 IL8 IJ8 JR8 JP8 JJ8 JH8 JF8 JN8 JL8" xr:uid="{00000000-0002-0000-0200-000002000000}">
      <formula1>"Adecuado,Inadecuado"</formula1>
    </dataValidation>
    <dataValidation type="list" allowBlank="1" showInputMessage="1" showErrorMessage="1" sqref="D9 F9 H9 J9 L9 N9 P9 R9 V9 X9 AB9 AD9 AF9 AH9 AJ9 AN9 AP9 AR9 AT9 AV9 AL9 Z9 T9 AX9 AZ9 BB9 BD9 BJ9 BL9 BN9 BP9 BR9 BT9 BV9 BX9 BZ9 CB9 CD9 CF9 CP9 CR9 EL9 JT9 BH9 BF9 CH9 CJ9 CL9 CN9 CZ9 EJ9 CX9 CT9 CV9 DJ9 DL9 DH9 DD9 DF9 DB9 EF9 EH9 ED9 DP9 EB9 DN9 DZ9 DV9 DX9 DT9 DR9 FF9 ER9 EP9 EN9 FD9 FB9 EZ9 EX9 EV9 ET9 JD9 HX9 HV9 FL9 FJ9 FH9 HF9 FZ9 FX9 FV9 FT9 FR9 FP9 FN9 HD9 HB9 GZ9 GX9 GV9 GT9 GR9 GP9 GN9 GL9 GJ9 GH9 GF9 GD9 GB9 HT9 HL9 HJ9 HH9 HR9 HP9 HN9 JB9 IZ9 IX9 HZ9 IV9 IH9 IF9 ID9 IB9 IT9 IR9 IP9 IN9 IL9 IJ9 JR9 JP9 JJ9 JH9 JF9 JN9 JL9" xr:uid="{00000000-0002-0000-0200-000003000000}">
      <formula1>"Oportuna,Inoportuna"</formula1>
    </dataValidation>
    <dataValidation type="list" allowBlank="1" showInputMessage="1" showErrorMessage="1" sqref="D11 F11 H11 J11 L11 N11 P11 R11 V11 X11 AB11 AD11 AF11 AH11 AJ11 AN11 AP11 AR11 AT11 AV11 AL11 Z11 T11 AX11 AZ11 BB11 BD11 BJ11 BL11 BN11 BP11 BR11 BT11 BV11 BX11 BZ11 CB11 CD11 CF11 CP11 CR11 EL11 JT11 BH11 BF11 CH11 CJ11 CL11 CN11 CZ11 EJ11 CX11 CT11 CV11 DJ11 DL11 DH11 DD11 DF11 DB11 EF11 EH11 ED11 DP11 EB11 DN11 DZ11 DV11 DX11 DT11 DR11 FF11 ER11 EP11 EN11 FD11 FB11 EZ11 EX11 EV11 ET11 JD11 HX11 HV11 FL11 FJ11 FH11 HF11 FZ11 FX11 FV11 FT11 FR11 FP11 FN11 HD11 HB11 GZ11 GX11 GV11 GT11 GR11 GP11 GN11 GL11 GJ11 GH11 GF11 GD11 GB11 HT11 HL11 HJ11 HH11 HR11 HP11 HN11 JB11 IZ11 IX11 HZ11 IV11 IH11 IF11 ID11 IB11 IT11 IR11 IP11 IN11 IL11 IJ11 JR11 JP11 JJ11 JH11 JF11 JN11 JL11" xr:uid="{00000000-0002-0000-0200-000004000000}">
      <formula1>"Confiable,No confiable"</formula1>
    </dataValidation>
    <dataValidation type="list" allowBlank="1" showInputMessage="1" showErrorMessage="1" sqref="D12 F12 H12 J12 L12 N12 P12 R12 V12 X12 AB12 AD12 AF12 AH12 AJ12 AN12 AP12 AR12 AT12 AV12 AL12 Z12 T12 AX12 AZ12 BB12 BD12 BJ12 BL12 BN12 BP12 BR12 BT12 BV12 BX12 BZ12 CB12 CD12 CF12 CP12 CR12 EL12 JT12 BH12 BF12 CH12 CJ12 CL12 CN12 CZ12 EJ12 CX12 CT12 CV12 DJ12 DL12 DH12 DD12 DF12 DB12 EF12 EH12 ED12 DP12 EB12 DN12 DZ12 DV12 DX12 DT12 DR12 FF12 ER12 EP12 EN12 FD12 FB12 EZ12 EX12 EV12 ET12 JD12 HX12 HV12 FL12 FJ12 FH12 HF12 FZ12 FX12 FV12 FT12 FR12 FP12 FN12 HD12 HB12 GZ12 GX12 GV12 GT12 GR12 GP12 GN12 GL12 GJ12 GH12 GF12 GD12 GB12 HT12 HL12 HJ12 HH12 HR12 HP12 HN12 JB12 IZ12 IX12 HZ12 IV12 IH12 IF12 ID12 IB12 IT12 IR12 IP12 IN12 IL12 IJ12 JR12 JP12 JJ12 JH12 JF12 JN12 JL12" xr:uid="{00000000-0002-0000-0200-000005000000}">
      <formula1>"Se investigan y resuelven oportunamente,No Se investigan y resuelven oportunamente"</formula1>
    </dataValidation>
    <dataValidation type="list" allowBlank="1" showInputMessage="1" showErrorMessage="1" sqref="D13 F13 H13 J13 L13 N13 P13 R13 V13 X13 AB13 AD13 AF13 AH13 AJ13 AN13 AP13 AR13 AT13 AV13 AL13 Z13 T13 AX13 AZ13 BB13 BD13 BJ13 BL13 BN13 BP13 BR13 BT13 BV13 BX13 BZ13 CB13 CD13 CF13 CP13 CR13 EL13 JT13 BH13 BF13 CH13 CJ13 CL13 CN13 CZ13 EJ13 CX13 CT13 CV13 DJ13 DL13 DH13 DD13 DF13 DB13 EF13 EH13 ED13 DP13 EB13 DN13 DZ13 DV13 DX13 DT13 DR13 FF13 ER13 EP13 EN13 FD13 FB13 EZ13 EX13 EV13 ET13 JD13 HX13 HV13 FL13 FJ13 FH13 HF13 FZ13 FX13 FV13 FT13 FR13 FP13 FN13 HD13 HB13 GZ13 GX13 GV13 GT13 GR13 GP13 GN13 GL13 GJ13 GH13 GF13 GD13 GB13 HT13 HL13 HJ13 HH13 HR13 HP13 HN13 JB13 IZ13 IX13 HZ13 IV13 IH13 IF13 ID13 IB13 IT13 IR13 IP13 IN13 IL13 IJ13 JR13 JP13 JJ13 JH13 JF13 JN13 JL13" xr:uid="{00000000-0002-0000-0200-000006000000}">
      <formula1>"Completa,Incompleta,No existe"</formula1>
    </dataValidation>
    <dataValidation type="list" allowBlank="1" showInputMessage="1" showErrorMessage="1" sqref="D16 F16 H16 J16 L16 N16 P16 R16 V16 X16 AB16 AD16 AF16 AH16 AJ16 AN16 AP16 AR16 AT16 AV16 AL16 Z16 T16 AX16 AZ16 BB16 BD16 BJ16 BL16 BN16 BP16 BR16 BT16 BV16 BX16 BZ16 CB16 CD16 CF16 CP16 CR16 EL16 JT16 BH16 BF16 CH16 CJ16 CL16 CN16 CZ16 EJ16 CX16 CT16 CV16 DJ16 DL16 DH16 DD16 DF16 DB16 EF16 EH16 ED16 DP16 EB16 DN16 DZ16 DV16 DX16 DT16 DR16 FF16 ER16 EP16 EN16 FD16 FB16 EZ16 EX16 EV16 ET16 JD16 HX16 HV16 FL16 FJ16 FH16 HF16 FZ16 FX16 FV16 FT16 FR16 FP16 FN16 HD16 HB16 GZ16 GX16 GV16 GT16 GR16 GP16 GN16 GL16 GJ16 GH16 GF16 GD16 GB16 HT16 HL16 HJ16 HH16 HR16 HP16 HN16 JB16 IZ16 IX16 HZ16 IV16 IH16 IF16 ID16 IB16 IT16 IR16 IP16 IN16 IL16 IJ16 JR16 JP16 JJ16 JH16 JF16 JN16 JL16" xr:uid="{00000000-0002-0000-0200-000007000000}">
      <formula1>"El control se ejecuta de manera consistente por parte del responsable,El control se ejecuta algunas veces por parte del responsable,El control no se ejecuta por parte del responsable"</formula1>
    </dataValidation>
    <dataValidation type="list" allowBlank="1" showInputMessage="1" showErrorMessage="1" sqref="D10 F10 H10 J10 L10 N10 P10 R10 T10 V10 X10 Z10 AB10 AD10 AF10 AH10 AJ10 AL10 AN10 AP10 AR10 AT10 AV10 AX10 AZ10 BB10 BD10 BJ10 BL10 BN10 BP10 BR10 BT10 BV10 BX10 BZ10 CB10 CD10 CF10 CP10 CR10 EL10 JT10 BH10 BF10 CH10 CJ10 CL10 CN10 CZ10 EJ10 CX10 CT10 CV10 DJ10 DL10 DH10 DD10 DF10 DB10 EF10 EH10 ED10 DP10 EB10 DN10 DZ10 DV10 DX10 DT10 DR10 FF10 ER10 EP10 EN10 FD10 FB10 EZ10 EX10 EV10 ET10 JD10 HX10 HV10 FL10 FJ10 FH10 HF10 FZ10 FX10 FV10 FT10 FR10 FP10 FN10 HD10 HB10 GZ10 GX10 GV10 GT10 GR10 GP10 GN10 GL10 GJ10 GH10 GF10 GD10 GB10 HT10 HL10 HJ10 HH10 HR10 HP10 HN10 JB10 IZ10 IX10 HZ10 IV10 IH10 IF10 ID10 IB10 IT10 IR10 IP10 IN10 IL10 IJ10 JR10 JP10 JJ10 JH10 JF10 JN10 JL10" xr:uid="{00000000-0002-0000-0200-000008000000}">
      <formula1>"Prevenir,Proteger,Detectar,Corregir,No es un control"</formula1>
    </dataValidation>
  </dataValidations>
  <pageMargins left="0.7" right="0.7" top="0.75" bottom="0.75" header="0.3" footer="0.3"/>
  <pageSetup paperSize="9" orientation="portrait" horizontalDpi="4294967294" verticalDpi="4294967294"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44"/>
  <sheetViews>
    <sheetView showGridLines="0" tabSelected="1" zoomScale="110" zoomScaleNormal="110" workbookViewId="0">
      <selection activeCell="B2" sqref="B2"/>
    </sheetView>
  </sheetViews>
  <sheetFormatPr defaultColWidth="11.42578125" defaultRowHeight="13.15"/>
  <cols>
    <col min="1" max="1" width="6.42578125" style="140" customWidth="1"/>
    <col min="2" max="2" width="40.85546875" style="152" customWidth="1"/>
    <col min="3" max="3" width="8" style="140" customWidth="1"/>
    <col min="4" max="4" width="11" style="85" customWidth="1"/>
    <col min="5" max="5" width="9" style="85" customWidth="1"/>
    <col min="6" max="6" width="11.5703125" style="85" customWidth="1"/>
    <col min="7" max="7" width="9.42578125" style="85" customWidth="1"/>
    <col min="8" max="8" width="10.85546875" style="85" customWidth="1"/>
    <col min="9" max="9" width="9.28515625" style="85" customWidth="1"/>
    <col min="10" max="10" width="8.42578125" style="85" customWidth="1"/>
    <col min="11" max="11" width="9" style="85" customWidth="1"/>
    <col min="12" max="12" width="15" style="85" customWidth="1"/>
    <col min="13" max="13" width="9.28515625" style="85" customWidth="1"/>
    <col min="14" max="14" width="15.5703125" style="85" customWidth="1"/>
    <col min="15" max="15" width="9.5703125" style="85" customWidth="1"/>
    <col min="16" max="16" width="12.140625" style="85" customWidth="1"/>
    <col min="17" max="17" width="9.28515625" style="85" customWidth="1"/>
    <col min="18" max="18" width="11" style="85" customWidth="1"/>
    <col min="19" max="19" width="9" style="85" customWidth="1"/>
    <col min="20" max="20" width="12.7109375" style="85" customWidth="1"/>
    <col min="21" max="21" width="9.42578125" style="85" customWidth="1"/>
    <col min="22" max="22" width="12.7109375" style="85" customWidth="1"/>
    <col min="23" max="23" width="9.140625" style="85" customWidth="1"/>
    <col min="24" max="24" width="8.28515625" style="85" customWidth="1"/>
    <col min="25" max="16384" width="11.42578125" style="85"/>
  </cols>
  <sheetData>
    <row r="1" spans="1:27" ht="37.5" customHeight="1">
      <c r="A1" s="136" t="s">
        <v>27</v>
      </c>
      <c r="B1" s="151" t="s">
        <v>466</v>
      </c>
      <c r="C1" s="136" t="s">
        <v>29</v>
      </c>
      <c r="D1" s="135" t="s">
        <v>467</v>
      </c>
      <c r="E1" s="136" t="s">
        <v>423</v>
      </c>
      <c r="F1" s="135" t="s">
        <v>468</v>
      </c>
      <c r="G1" s="136" t="s">
        <v>469</v>
      </c>
      <c r="H1" s="135" t="s">
        <v>470</v>
      </c>
      <c r="I1" s="136" t="s">
        <v>471</v>
      </c>
      <c r="J1" s="135" t="s">
        <v>472</v>
      </c>
      <c r="K1" s="136" t="s">
        <v>473</v>
      </c>
      <c r="L1" s="135" t="s">
        <v>474</v>
      </c>
      <c r="M1" s="136" t="s">
        <v>475</v>
      </c>
      <c r="N1" s="135" t="s">
        <v>476</v>
      </c>
      <c r="O1" s="136" t="s">
        <v>477</v>
      </c>
      <c r="P1" s="135" t="s">
        <v>478</v>
      </c>
      <c r="Q1" s="136" t="s">
        <v>479</v>
      </c>
      <c r="R1" s="137" t="s">
        <v>480</v>
      </c>
      <c r="S1" s="137" t="s">
        <v>481</v>
      </c>
      <c r="T1" s="138" t="s">
        <v>482</v>
      </c>
      <c r="U1" s="138" t="s">
        <v>483</v>
      </c>
      <c r="V1" s="139" t="s">
        <v>484</v>
      </c>
      <c r="W1" s="139" t="s">
        <v>485</v>
      </c>
      <c r="X1" s="136" t="s">
        <v>486</v>
      </c>
      <c r="Z1" s="150" t="s">
        <v>487</v>
      </c>
    </row>
    <row r="2" spans="1:27" ht="15.6" customHeight="1">
      <c r="A2" s="135" t="s">
        <v>158</v>
      </c>
      <c r="B2" s="420"/>
      <c r="C2" s="141" t="s">
        <v>415</v>
      </c>
      <c r="D2" s="47" t="s">
        <v>426</v>
      </c>
      <c r="E2" s="74">
        <f>IF(D2="Asignado",15,0)</f>
        <v>15</v>
      </c>
      <c r="F2" s="47" t="s">
        <v>428</v>
      </c>
      <c r="G2" s="74">
        <f>IF(F2="Adecuado",15,0)</f>
        <v>15</v>
      </c>
      <c r="H2" s="47" t="s">
        <v>432</v>
      </c>
      <c r="I2" s="74">
        <f>IF(H2="Oportuna",15,0)</f>
        <v>15</v>
      </c>
      <c r="J2" s="47" t="s">
        <v>435</v>
      </c>
      <c r="K2" s="74">
        <f>IF(OR(J2="Prevenir",J2="Proteger"),15,IF(OR(J2="Detectar",J2="Corregir"),10,0))</f>
        <v>15</v>
      </c>
      <c r="L2" s="47" t="s">
        <v>441</v>
      </c>
      <c r="M2" s="74">
        <f>IF(L2="Confiable",15,0)</f>
        <v>15</v>
      </c>
      <c r="N2" s="47" t="s">
        <v>445</v>
      </c>
      <c r="O2" s="74">
        <f>IF(N2="Se investigan y resuelven oportunamente",15,0)</f>
        <v>15</v>
      </c>
      <c r="P2" s="47" t="s">
        <v>449</v>
      </c>
      <c r="Q2" s="74">
        <f>IF(P2="Completa",10,IF(P2="Incompleta",5,0))</f>
        <v>10</v>
      </c>
      <c r="R2" s="47" t="str">
        <f t="shared" ref="R2:R31" si="0">IF(S2&lt;=85,"Débil",IF(AND(S2&gt;85,S2&lt;=95),"Moderado","Fuerte"))</f>
        <v>Fuerte</v>
      </c>
      <c r="S2" s="74">
        <f>SUM(D2:Q2)</f>
        <v>100</v>
      </c>
      <c r="T2" s="47" t="s">
        <v>458</v>
      </c>
      <c r="U2" s="74" t="str">
        <f>IF(T2="El control se ejecuta de manera consistente por parte del responsable","Fuerte",IF(T2="El control se ejecuta algunas veces por parte del responsable","Moderado",IF(T2="El control no se ejecuta por parte del responsable","Débil","")))</f>
        <v>Fuerte</v>
      </c>
      <c r="V2" s="47" t="str">
        <f>IF(AND(R2="Fuerte",U2="Fuerte"),"Fuerte",IF(AND(R2="Fuerte",U2="Moderado"),"Moderado",IF(AND(R2="Fuerte",U2="Débil"),"Débil",IF(AND(R2="Moderado",U2="Fuerte"),"Moderado",IF(AND(R2="Moderado",U2="Moderado"),"Moderado",IF(AND(R2="Moderado",U2="Débil"),"Débil",IF(AND(R2="Débil",U2="Fuerte"),"Débil",IF(AND(R2="Débil",U2="Moderado"),"Débil",IF(AND(R2="Débil",U2="Débil"),"Débil")))))))))</f>
        <v>Fuerte</v>
      </c>
      <c r="W2" s="74">
        <f>IF(V2="Fuerte",100,IF(V2="Moderado",50,0))</f>
        <v>100</v>
      </c>
      <c r="X2" s="47" t="str">
        <f>IF(V2="Fuerte","No","Si")</f>
        <v>No</v>
      </c>
      <c r="Z2" s="150" t="s">
        <v>415</v>
      </c>
      <c r="AA2" s="85" t="str">
        <f>IF(Z2=Tabla1[[#This Row],[n.° del control]],Tabla1[[#This Row],[Descripción del control]],"")</f>
        <v/>
      </c>
    </row>
    <row r="3" spans="1:27" ht="79.150000000000006">
      <c r="A3" s="135" t="s">
        <v>89</v>
      </c>
      <c r="B3" s="420" t="s">
        <v>488</v>
      </c>
      <c r="C3" s="141" t="s">
        <v>418</v>
      </c>
      <c r="D3" s="47" t="s">
        <v>426</v>
      </c>
      <c r="E3" s="74">
        <f>IF(D3="Asignado",15,0)</f>
        <v>15</v>
      </c>
      <c r="F3" s="47" t="s">
        <v>428</v>
      </c>
      <c r="G3" s="74">
        <f>IF(F3="Adecuado",15,0)</f>
        <v>15</v>
      </c>
      <c r="H3" s="47" t="s">
        <v>432</v>
      </c>
      <c r="I3" s="74">
        <f>IF(H3="Oportuna",15,0)</f>
        <v>15</v>
      </c>
      <c r="J3" s="47" t="s">
        <v>437</v>
      </c>
      <c r="K3" s="74">
        <f>IF(OR(J3="Prevenir",J3="Proteger"),15,IF(OR(J3="Detectar",J3="Corregir"),10,0))</f>
        <v>15</v>
      </c>
      <c r="L3" s="47" t="s">
        <v>441</v>
      </c>
      <c r="M3" s="74">
        <f t="shared" ref="M3:M33" si="1">IF(L3="Confiable",15,0)</f>
        <v>15</v>
      </c>
      <c r="N3" s="47" t="s">
        <v>445</v>
      </c>
      <c r="O3" s="74">
        <f>IF(N3="Se investigan y resuelven oportunamente",15,0)</f>
        <v>15</v>
      </c>
      <c r="P3" s="47" t="s">
        <v>449</v>
      </c>
      <c r="Q3" s="74">
        <f>IF(P3="Completa",10,IF(P3="Incompleta",5,0))</f>
        <v>10</v>
      </c>
      <c r="R3" s="47" t="str">
        <f t="shared" si="0"/>
        <v>Fuerte</v>
      </c>
      <c r="S3" s="74">
        <f>SUM(D3:Q3)</f>
        <v>100</v>
      </c>
      <c r="T3" s="47" t="s">
        <v>458</v>
      </c>
      <c r="U3" s="74" t="str">
        <f>IF(T3="El control se ejecuta de manera consistente por parte del responsable","Fuerte",IF(T3="El control se ejecuta algunas veces por parte del responsable","Moderado",IF(T3="El control no se ejecuta por parte del responsable","Débil","")))</f>
        <v>Fuerte</v>
      </c>
      <c r="V3" s="47" t="str">
        <f>IF(AND(R3="Fuerte",U3="Fuerte"),"Fuerte",IF(AND(R3="Fuerte",U3="Moderado"),"Moderado",IF(AND(R3="Fuerte",U3="Débil"),"Débil",IF(AND(R3="Moderado",U3="Fuerte"),"Moderado",IF(AND(R3="Moderado",U3="Moderado"),"Moderado",IF(AND(R3="Moderado",U3="Débil"),"Débil",IF(AND(R3="Débil",U3="Fuerte"),"Débil",IF(AND(R3="Débil",U3="Moderado"),"Débil",IF(AND(R3="Débil",U3="Débil"),"Débil")))))))))</f>
        <v>Fuerte</v>
      </c>
      <c r="W3" s="74">
        <f>IF(V3="Fuerte",100,IF(V3="Moderado",50,0))</f>
        <v>100</v>
      </c>
      <c r="X3" s="47" t="str">
        <f t="shared" ref="X3:X33" si="2">IF(V3="Fuerte","No","Si")</f>
        <v>No</v>
      </c>
      <c r="Z3" s="150" t="s">
        <v>418</v>
      </c>
    </row>
    <row r="4" spans="1:27" ht="171.6">
      <c r="A4" s="135" t="s">
        <v>85</v>
      </c>
      <c r="B4" s="420" t="s">
        <v>489</v>
      </c>
      <c r="C4" s="141" t="s">
        <v>415</v>
      </c>
      <c r="D4" s="47" t="s">
        <v>426</v>
      </c>
      <c r="E4" s="74">
        <f>IF(D4="Asignado",15,0)</f>
        <v>15</v>
      </c>
      <c r="F4" s="47" t="s">
        <v>428</v>
      </c>
      <c r="G4" s="74">
        <f>IF(F4="Adecuado",15,0)</f>
        <v>15</v>
      </c>
      <c r="H4" s="47" t="s">
        <v>432</v>
      </c>
      <c r="I4" s="74">
        <f>IF(H4="Oportuna",15,0)</f>
        <v>15</v>
      </c>
      <c r="J4" s="47" t="s">
        <v>435</v>
      </c>
      <c r="K4" s="74">
        <f>IF(OR(J4="Prevenir",J4="Proteger"),15,IF(OR(J4="Detectar",J4="Corregir"),10,0))</f>
        <v>15</v>
      </c>
      <c r="L4" s="47" t="s">
        <v>441</v>
      </c>
      <c r="M4" s="74">
        <f t="shared" si="1"/>
        <v>15</v>
      </c>
      <c r="N4" s="47" t="s">
        <v>445</v>
      </c>
      <c r="O4" s="74">
        <f>IF(N4="Se investigan y resuelven oportunamente",15,0)</f>
        <v>15</v>
      </c>
      <c r="P4" s="47" t="s">
        <v>449</v>
      </c>
      <c r="Q4" s="74">
        <f>IF(P4="Completa",10,IF(P4="Incompleta",5,0))</f>
        <v>10</v>
      </c>
      <c r="R4" s="47" t="str">
        <f t="shared" si="0"/>
        <v>Fuerte</v>
      </c>
      <c r="S4" s="74">
        <f>SUM(D4:Q4)</f>
        <v>100</v>
      </c>
      <c r="T4" s="47" t="s">
        <v>458</v>
      </c>
      <c r="U4" s="74" t="str">
        <f>IF(T4="El control se ejecuta de manera consistente por parte del responsable","Fuerte",IF(T4="El control se ejecuta algunas veces por parte del responsable","Moderado",IF(T4="El control no se ejecuta por parte del responsable","Débil","")))</f>
        <v>Fuerte</v>
      </c>
      <c r="V4" s="47" t="str">
        <f>IF(AND(R4="Fuerte",U4="Fuerte"),"Fuerte",IF(AND(R4="Fuerte",U4="Moderado"),"Moderado",IF(AND(R4="Fuerte",U4="Débil"),"Débil",IF(AND(R4="Moderado",U4="Fuerte"),"Moderado",IF(AND(R4="Moderado",U4="Moderado"),"Moderado",IF(AND(R4="Moderado",U4="Débil"),"Débil",IF(AND(R4="Débil",U4="Fuerte"),"Débil",IF(AND(R4="Débil",U4="Moderado"),"Débil",IF(AND(R4="Débil",U4="Débil"),"Débil")))))))))</f>
        <v>Fuerte</v>
      </c>
      <c r="W4" s="74">
        <f>IF(V4="Fuerte",100,IF(V4="Moderado",50,0))</f>
        <v>100</v>
      </c>
      <c r="X4" s="47" t="str">
        <f t="shared" si="2"/>
        <v>No</v>
      </c>
      <c r="Z4" s="150" t="s">
        <v>417</v>
      </c>
    </row>
    <row r="5" spans="1:27" ht="105.6">
      <c r="A5" s="135" t="s">
        <v>55</v>
      </c>
      <c r="B5" s="134" t="s">
        <v>490</v>
      </c>
      <c r="C5" s="141" t="s">
        <v>418</v>
      </c>
      <c r="D5" s="47" t="s">
        <v>426</v>
      </c>
      <c r="E5" s="74">
        <f t="shared" ref="E5:E34" si="3">IF(D5="Asignado",15,0)</f>
        <v>15</v>
      </c>
      <c r="F5" s="47" t="s">
        <v>428</v>
      </c>
      <c r="G5" s="74">
        <f t="shared" ref="G5:G34" si="4">IF(F5="Adecuado",15,0)</f>
        <v>15</v>
      </c>
      <c r="H5" s="47" t="s">
        <v>432</v>
      </c>
      <c r="I5" s="74">
        <f t="shared" ref="I5:I34" si="5">IF(H5="Oportuna",15,0)</f>
        <v>15</v>
      </c>
      <c r="J5" s="47" t="s">
        <v>435</v>
      </c>
      <c r="K5" s="74">
        <f t="shared" ref="K5:K34" si="6">IF(OR(J5="Prevenir",J5="Proteger"),15,IF(OR(J5="Detectar",J5="Corregir"),10,0))</f>
        <v>15</v>
      </c>
      <c r="L5" s="47" t="s">
        <v>441</v>
      </c>
      <c r="M5" s="74">
        <f t="shared" si="1"/>
        <v>15</v>
      </c>
      <c r="N5" s="47" t="s">
        <v>445</v>
      </c>
      <c r="O5" s="74">
        <f t="shared" ref="O5:O34" si="7">IF(N5="Se investigan y resuelven oportunamente",15,0)</f>
        <v>15</v>
      </c>
      <c r="P5" s="47" t="s">
        <v>449</v>
      </c>
      <c r="Q5" s="74">
        <f t="shared" ref="Q5:Q34" si="8">IF(P5="Completa",10,IF(P5="Incompleta",5,0))</f>
        <v>10</v>
      </c>
      <c r="R5" s="47" t="str">
        <f t="shared" si="0"/>
        <v>Fuerte</v>
      </c>
      <c r="S5" s="74">
        <f t="shared" ref="S5:S34" si="9">SUM(D5:Q5)</f>
        <v>100</v>
      </c>
      <c r="T5" s="47" t="s">
        <v>458</v>
      </c>
      <c r="U5" s="74" t="str">
        <f t="shared" ref="U5:U34" si="10">IF(T5="El control se ejecuta de manera consistente por parte del responsable","Fuerte",IF(T5="El control se ejecuta algunas veces por parte del responsable","Moderado",IF(T5="El control no se ejecuta por parte del responsable","Débil","")))</f>
        <v>Fuerte</v>
      </c>
      <c r="V5" s="47" t="str">
        <f t="shared" ref="V5:V34" si="11">IF(AND(R5="Fuerte",U5="Fuerte"),"Fuerte",IF(AND(R5="Fuerte",U5="Moderado"),"Moderado",IF(AND(R5="Fuerte",U5="Débil"),"Débil",IF(AND(R5="Moderado",U5="Fuerte"),"Moderado",IF(AND(R5="Moderado",U5="Moderado"),"Moderado",IF(AND(R5="Moderado",U5="Débil"),"Débil",IF(AND(R5="Débil",U5="Fuerte"),"Débil",IF(AND(R5="Débil",U5="Moderado"),"Débil",IF(AND(R5="Débil",U5="Débil"),"Débil")))))))))</f>
        <v>Fuerte</v>
      </c>
      <c r="W5" s="74">
        <f t="shared" ref="W5:W34" si="12">IF(V5="Fuerte",100,IF(V5="Moderado",50,0))</f>
        <v>100</v>
      </c>
      <c r="X5" s="47" t="str">
        <f t="shared" si="2"/>
        <v>No</v>
      </c>
      <c r="Z5" s="150" t="s">
        <v>416</v>
      </c>
    </row>
    <row r="6" spans="1:27" ht="105.6">
      <c r="A6" s="135" t="s">
        <v>66</v>
      </c>
      <c r="B6" s="134" t="s">
        <v>491</v>
      </c>
      <c r="C6" s="141" t="s">
        <v>418</v>
      </c>
      <c r="D6" s="47" t="s">
        <v>426</v>
      </c>
      <c r="E6" s="74">
        <f t="shared" si="3"/>
        <v>15</v>
      </c>
      <c r="F6" s="47" t="s">
        <v>428</v>
      </c>
      <c r="G6" s="74">
        <f t="shared" si="4"/>
        <v>15</v>
      </c>
      <c r="H6" s="47" t="s">
        <v>432</v>
      </c>
      <c r="I6" s="74">
        <f t="shared" si="5"/>
        <v>15</v>
      </c>
      <c r="J6" s="47" t="s">
        <v>437</v>
      </c>
      <c r="K6" s="74">
        <f t="shared" si="6"/>
        <v>15</v>
      </c>
      <c r="L6" s="47" t="s">
        <v>441</v>
      </c>
      <c r="M6" s="74">
        <f t="shared" si="1"/>
        <v>15</v>
      </c>
      <c r="N6" s="47" t="s">
        <v>445</v>
      </c>
      <c r="O6" s="74">
        <f t="shared" si="7"/>
        <v>15</v>
      </c>
      <c r="P6" s="47" t="s">
        <v>449</v>
      </c>
      <c r="Q6" s="74">
        <f t="shared" si="8"/>
        <v>10</v>
      </c>
      <c r="R6" s="47" t="str">
        <f t="shared" si="0"/>
        <v>Fuerte</v>
      </c>
      <c r="S6" s="74">
        <f t="shared" si="9"/>
        <v>100</v>
      </c>
      <c r="T6" s="47" t="s">
        <v>458</v>
      </c>
      <c r="U6" s="74" t="str">
        <f t="shared" si="10"/>
        <v>Fuerte</v>
      </c>
      <c r="V6" s="47" t="str">
        <f t="shared" si="11"/>
        <v>Fuerte</v>
      </c>
      <c r="W6" s="74">
        <f t="shared" si="12"/>
        <v>100</v>
      </c>
      <c r="X6" s="47" t="str">
        <f t="shared" si="2"/>
        <v>No</v>
      </c>
    </row>
    <row r="7" spans="1:27" ht="128.25" customHeight="1">
      <c r="A7" s="135" t="s">
        <v>127</v>
      </c>
      <c r="B7" s="420" t="s">
        <v>492</v>
      </c>
      <c r="C7" s="141" t="s">
        <v>415</v>
      </c>
      <c r="D7" s="47" t="s">
        <v>426</v>
      </c>
      <c r="E7" s="74">
        <f t="shared" si="3"/>
        <v>15</v>
      </c>
      <c r="F7" s="47" t="s">
        <v>428</v>
      </c>
      <c r="G7" s="74">
        <f t="shared" si="4"/>
        <v>15</v>
      </c>
      <c r="H7" s="47" t="s">
        <v>432</v>
      </c>
      <c r="I7" s="74">
        <f>IF(H7="Oportuna",15,0)</f>
        <v>15</v>
      </c>
      <c r="J7" s="47" t="s">
        <v>435</v>
      </c>
      <c r="K7" s="74">
        <f t="shared" si="6"/>
        <v>15</v>
      </c>
      <c r="L7" s="47" t="s">
        <v>441</v>
      </c>
      <c r="M7" s="74">
        <f t="shared" si="1"/>
        <v>15</v>
      </c>
      <c r="N7" s="47" t="s">
        <v>445</v>
      </c>
      <c r="O7" s="74">
        <f t="shared" si="7"/>
        <v>15</v>
      </c>
      <c r="P7" s="47" t="s">
        <v>449</v>
      </c>
      <c r="Q7" s="74">
        <f t="shared" si="8"/>
        <v>10</v>
      </c>
      <c r="R7" s="47" t="str">
        <f t="shared" si="0"/>
        <v>Fuerte</v>
      </c>
      <c r="S7" s="74">
        <f t="shared" si="9"/>
        <v>100</v>
      </c>
      <c r="T7" s="47" t="s">
        <v>458</v>
      </c>
      <c r="U7" s="74" t="str">
        <f t="shared" si="10"/>
        <v>Fuerte</v>
      </c>
      <c r="V7" s="47" t="str">
        <f t="shared" si="11"/>
        <v>Fuerte</v>
      </c>
      <c r="W7" s="74">
        <f t="shared" si="12"/>
        <v>100</v>
      </c>
      <c r="X7" s="47" t="str">
        <f t="shared" si="2"/>
        <v>No</v>
      </c>
    </row>
    <row r="8" spans="1:27" ht="107.25" hidden="1" customHeight="1">
      <c r="A8" s="135" t="s">
        <v>159</v>
      </c>
      <c r="B8" s="419"/>
      <c r="C8" s="141" t="s">
        <v>415</v>
      </c>
      <c r="D8" s="47" t="s">
        <v>426</v>
      </c>
      <c r="E8" s="74">
        <f t="shared" si="3"/>
        <v>15</v>
      </c>
      <c r="F8" s="47" t="s">
        <v>428</v>
      </c>
      <c r="G8" s="74">
        <f t="shared" si="4"/>
        <v>15</v>
      </c>
      <c r="H8" s="47" t="s">
        <v>432</v>
      </c>
      <c r="I8" s="74">
        <f t="shared" si="5"/>
        <v>15</v>
      </c>
      <c r="J8" s="47" t="s">
        <v>435</v>
      </c>
      <c r="K8" s="74">
        <f t="shared" si="6"/>
        <v>15</v>
      </c>
      <c r="L8" s="47" t="s">
        <v>441</v>
      </c>
      <c r="M8" s="74">
        <f t="shared" si="1"/>
        <v>15</v>
      </c>
      <c r="N8" s="47" t="s">
        <v>445</v>
      </c>
      <c r="O8" s="74">
        <f t="shared" si="7"/>
        <v>15</v>
      </c>
      <c r="P8" s="47" t="s">
        <v>449</v>
      </c>
      <c r="Q8" s="74">
        <f t="shared" si="8"/>
        <v>10</v>
      </c>
      <c r="R8" s="47" t="str">
        <f t="shared" si="0"/>
        <v>Fuerte</v>
      </c>
      <c r="S8" s="74">
        <f t="shared" si="9"/>
        <v>100</v>
      </c>
      <c r="T8" s="47" t="s">
        <v>458</v>
      </c>
      <c r="U8" s="74" t="str">
        <f t="shared" si="10"/>
        <v>Fuerte</v>
      </c>
      <c r="V8" s="47" t="str">
        <f t="shared" si="11"/>
        <v>Fuerte</v>
      </c>
      <c r="W8" s="74">
        <f t="shared" si="12"/>
        <v>100</v>
      </c>
      <c r="X8" s="47" t="str">
        <f t="shared" si="2"/>
        <v>No</v>
      </c>
    </row>
    <row r="9" spans="1:27" ht="117" customHeight="1">
      <c r="A9" s="135" t="s">
        <v>100</v>
      </c>
      <c r="B9" s="503" t="s">
        <v>493</v>
      </c>
      <c r="C9" s="141" t="s">
        <v>415</v>
      </c>
      <c r="D9" s="47" t="s">
        <v>426</v>
      </c>
      <c r="E9" s="74">
        <f t="shared" si="3"/>
        <v>15</v>
      </c>
      <c r="F9" s="47" t="s">
        <v>428</v>
      </c>
      <c r="G9" s="74">
        <f t="shared" si="4"/>
        <v>15</v>
      </c>
      <c r="H9" s="47" t="s">
        <v>432</v>
      </c>
      <c r="I9" s="74">
        <f t="shared" si="5"/>
        <v>15</v>
      </c>
      <c r="J9" s="47" t="s">
        <v>435</v>
      </c>
      <c r="K9" s="74">
        <f t="shared" si="6"/>
        <v>15</v>
      </c>
      <c r="L9" s="47" t="s">
        <v>441</v>
      </c>
      <c r="M9" s="74">
        <f t="shared" si="1"/>
        <v>15</v>
      </c>
      <c r="N9" s="47" t="s">
        <v>445</v>
      </c>
      <c r="O9" s="74">
        <f t="shared" si="7"/>
        <v>15</v>
      </c>
      <c r="P9" s="47" t="s">
        <v>449</v>
      </c>
      <c r="Q9" s="74">
        <f t="shared" si="8"/>
        <v>10</v>
      </c>
      <c r="R9" s="47" t="str">
        <f t="shared" si="0"/>
        <v>Fuerte</v>
      </c>
      <c r="S9" s="74">
        <f t="shared" si="9"/>
        <v>100</v>
      </c>
      <c r="T9" s="47" t="s">
        <v>458</v>
      </c>
      <c r="U9" s="74" t="str">
        <f t="shared" si="10"/>
        <v>Fuerte</v>
      </c>
      <c r="V9" s="47" t="str">
        <f t="shared" si="11"/>
        <v>Fuerte</v>
      </c>
      <c r="W9" s="74">
        <f t="shared" si="12"/>
        <v>100</v>
      </c>
      <c r="X9" s="47" t="str">
        <f t="shared" si="2"/>
        <v>No</v>
      </c>
    </row>
    <row r="10" spans="1:27" ht="82.9" customHeight="1">
      <c r="A10" s="135" t="s">
        <v>138</v>
      </c>
      <c r="B10" s="420" t="s">
        <v>494</v>
      </c>
      <c r="C10" s="141" t="s">
        <v>418</v>
      </c>
      <c r="D10" s="47" t="s">
        <v>426</v>
      </c>
      <c r="E10" s="74">
        <f t="shared" si="3"/>
        <v>15</v>
      </c>
      <c r="F10" s="47" t="s">
        <v>428</v>
      </c>
      <c r="G10" s="74">
        <f t="shared" si="4"/>
        <v>15</v>
      </c>
      <c r="H10" s="47" t="s">
        <v>432</v>
      </c>
      <c r="I10" s="74">
        <f t="shared" si="5"/>
        <v>15</v>
      </c>
      <c r="J10" s="47" t="s">
        <v>435</v>
      </c>
      <c r="K10" s="74">
        <f t="shared" si="6"/>
        <v>15</v>
      </c>
      <c r="L10" s="47" t="s">
        <v>441</v>
      </c>
      <c r="M10" s="74">
        <f t="shared" si="1"/>
        <v>15</v>
      </c>
      <c r="N10" s="47" t="s">
        <v>445</v>
      </c>
      <c r="O10" s="74">
        <f t="shared" si="7"/>
        <v>15</v>
      </c>
      <c r="P10" s="47" t="s">
        <v>449</v>
      </c>
      <c r="Q10" s="74">
        <f t="shared" si="8"/>
        <v>10</v>
      </c>
      <c r="R10" s="47" t="str">
        <f t="shared" si="0"/>
        <v>Fuerte</v>
      </c>
      <c r="S10" s="74">
        <f t="shared" si="9"/>
        <v>100</v>
      </c>
      <c r="T10" s="47" t="s">
        <v>458</v>
      </c>
      <c r="U10" s="74" t="str">
        <f t="shared" si="10"/>
        <v>Fuerte</v>
      </c>
      <c r="V10" s="47" t="str">
        <f t="shared" si="11"/>
        <v>Fuerte</v>
      </c>
      <c r="W10" s="74">
        <f t="shared" si="12"/>
        <v>100</v>
      </c>
      <c r="X10" s="47" t="str">
        <f t="shared" si="2"/>
        <v>No</v>
      </c>
    </row>
    <row r="11" spans="1:27" ht="145.15">
      <c r="A11" s="135" t="s">
        <v>121</v>
      </c>
      <c r="B11" s="420" t="s">
        <v>495</v>
      </c>
      <c r="C11" s="141" t="s">
        <v>418</v>
      </c>
      <c r="D11" s="47" t="s">
        <v>426</v>
      </c>
      <c r="E11" s="74">
        <f t="shared" si="3"/>
        <v>15</v>
      </c>
      <c r="F11" s="47" t="s">
        <v>428</v>
      </c>
      <c r="G11" s="74">
        <f t="shared" si="4"/>
        <v>15</v>
      </c>
      <c r="H11" s="47" t="s">
        <v>432</v>
      </c>
      <c r="I11" s="74">
        <f t="shared" si="5"/>
        <v>15</v>
      </c>
      <c r="J11" s="47" t="s">
        <v>435</v>
      </c>
      <c r="K11" s="74">
        <f t="shared" si="6"/>
        <v>15</v>
      </c>
      <c r="L11" s="47" t="s">
        <v>441</v>
      </c>
      <c r="M11" s="74">
        <f t="shared" si="1"/>
        <v>15</v>
      </c>
      <c r="N11" s="47" t="s">
        <v>445</v>
      </c>
      <c r="O11" s="74">
        <f t="shared" si="7"/>
        <v>15</v>
      </c>
      <c r="P11" s="47" t="s">
        <v>449</v>
      </c>
      <c r="Q11" s="74">
        <f t="shared" si="8"/>
        <v>10</v>
      </c>
      <c r="R11" s="47" t="str">
        <f t="shared" si="0"/>
        <v>Fuerte</v>
      </c>
      <c r="S11" s="74">
        <f t="shared" si="9"/>
        <v>100</v>
      </c>
      <c r="T11" s="47" t="s">
        <v>458</v>
      </c>
      <c r="U11" s="74" t="str">
        <f t="shared" si="10"/>
        <v>Fuerte</v>
      </c>
      <c r="V11" s="47" t="str">
        <f t="shared" si="11"/>
        <v>Fuerte</v>
      </c>
      <c r="W11" s="74">
        <f t="shared" si="12"/>
        <v>100</v>
      </c>
      <c r="X11" s="47" t="str">
        <f t="shared" si="2"/>
        <v>No</v>
      </c>
    </row>
    <row r="12" spans="1:27" ht="121.5" hidden="1" customHeight="1">
      <c r="A12" s="135" t="s">
        <v>141</v>
      </c>
      <c r="B12" s="419"/>
      <c r="C12" s="141" t="s">
        <v>417</v>
      </c>
      <c r="D12" s="47" t="s">
        <v>426</v>
      </c>
      <c r="E12" s="74">
        <f t="shared" si="3"/>
        <v>15</v>
      </c>
      <c r="F12" s="47" t="s">
        <v>428</v>
      </c>
      <c r="G12" s="74">
        <f t="shared" si="4"/>
        <v>15</v>
      </c>
      <c r="H12" s="47" t="s">
        <v>432</v>
      </c>
      <c r="I12" s="74">
        <f t="shared" si="5"/>
        <v>15</v>
      </c>
      <c r="J12" s="47" t="s">
        <v>436</v>
      </c>
      <c r="K12" s="74">
        <f t="shared" si="6"/>
        <v>10</v>
      </c>
      <c r="L12" s="47" t="s">
        <v>441</v>
      </c>
      <c r="M12" s="74">
        <f t="shared" si="1"/>
        <v>15</v>
      </c>
      <c r="N12" s="47" t="s">
        <v>445</v>
      </c>
      <c r="O12" s="74">
        <f t="shared" si="7"/>
        <v>15</v>
      </c>
      <c r="P12" s="47" t="s">
        <v>449</v>
      </c>
      <c r="Q12" s="74">
        <f t="shared" si="8"/>
        <v>10</v>
      </c>
      <c r="R12" s="47" t="str">
        <f t="shared" si="0"/>
        <v>Moderado</v>
      </c>
      <c r="S12" s="74">
        <f t="shared" si="9"/>
        <v>95</v>
      </c>
      <c r="T12" s="47" t="s">
        <v>458</v>
      </c>
      <c r="U12" s="74" t="str">
        <f t="shared" si="10"/>
        <v>Fuerte</v>
      </c>
      <c r="V12" s="47" t="str">
        <f t="shared" si="11"/>
        <v>Moderado</v>
      </c>
      <c r="W12" s="74">
        <f t="shared" si="12"/>
        <v>50</v>
      </c>
      <c r="X12" s="47" t="str">
        <f t="shared" si="2"/>
        <v>Si</v>
      </c>
    </row>
    <row r="13" spans="1:27" ht="120" customHeight="1">
      <c r="A13" s="135" t="s">
        <v>72</v>
      </c>
      <c r="B13" s="420" t="s">
        <v>496</v>
      </c>
      <c r="C13" s="141" t="s">
        <v>418</v>
      </c>
      <c r="D13" s="47" t="s">
        <v>426</v>
      </c>
      <c r="E13" s="74">
        <f t="shared" si="3"/>
        <v>15</v>
      </c>
      <c r="F13" s="47" t="s">
        <v>428</v>
      </c>
      <c r="G13" s="74">
        <f t="shared" si="4"/>
        <v>15</v>
      </c>
      <c r="H13" s="47" t="s">
        <v>432</v>
      </c>
      <c r="I13" s="74">
        <f t="shared" si="5"/>
        <v>15</v>
      </c>
      <c r="J13" s="47" t="s">
        <v>437</v>
      </c>
      <c r="K13" s="74">
        <f t="shared" si="6"/>
        <v>15</v>
      </c>
      <c r="L13" s="47" t="s">
        <v>441</v>
      </c>
      <c r="M13" s="74">
        <f t="shared" si="1"/>
        <v>15</v>
      </c>
      <c r="N13" s="47" t="s">
        <v>445</v>
      </c>
      <c r="O13" s="74">
        <f t="shared" si="7"/>
        <v>15</v>
      </c>
      <c r="P13" s="47" t="s">
        <v>449</v>
      </c>
      <c r="Q13" s="74">
        <f t="shared" si="8"/>
        <v>10</v>
      </c>
      <c r="R13" s="47" t="str">
        <f t="shared" si="0"/>
        <v>Fuerte</v>
      </c>
      <c r="S13" s="74">
        <f t="shared" si="9"/>
        <v>100</v>
      </c>
      <c r="T13" s="47" t="s">
        <v>458</v>
      </c>
      <c r="U13" s="74" t="str">
        <f t="shared" si="10"/>
        <v>Fuerte</v>
      </c>
      <c r="V13" s="47" t="str">
        <f t="shared" si="11"/>
        <v>Fuerte</v>
      </c>
      <c r="W13" s="74">
        <f t="shared" si="12"/>
        <v>100</v>
      </c>
      <c r="X13" s="47" t="str">
        <f t="shared" si="2"/>
        <v>No</v>
      </c>
    </row>
    <row r="14" spans="1:27" ht="79.150000000000006" hidden="1">
      <c r="A14" s="135" t="s">
        <v>144</v>
      </c>
      <c r="B14" s="419"/>
      <c r="C14" s="141" t="s">
        <v>418</v>
      </c>
      <c r="D14" s="47" t="s">
        <v>426</v>
      </c>
      <c r="E14" s="74">
        <f t="shared" si="3"/>
        <v>15</v>
      </c>
      <c r="F14" s="47" t="s">
        <v>428</v>
      </c>
      <c r="G14" s="74">
        <f t="shared" si="4"/>
        <v>15</v>
      </c>
      <c r="H14" s="47" t="s">
        <v>432</v>
      </c>
      <c r="I14" s="74">
        <f t="shared" si="5"/>
        <v>15</v>
      </c>
      <c r="J14" s="47" t="s">
        <v>435</v>
      </c>
      <c r="K14" s="74">
        <f t="shared" si="6"/>
        <v>15</v>
      </c>
      <c r="L14" s="47" t="s">
        <v>441</v>
      </c>
      <c r="M14" s="74">
        <f t="shared" si="1"/>
        <v>15</v>
      </c>
      <c r="N14" s="47" t="s">
        <v>445</v>
      </c>
      <c r="O14" s="74">
        <f t="shared" si="7"/>
        <v>15</v>
      </c>
      <c r="P14" s="47" t="s">
        <v>449</v>
      </c>
      <c r="Q14" s="74">
        <f t="shared" si="8"/>
        <v>10</v>
      </c>
      <c r="R14" s="47" t="str">
        <f t="shared" si="0"/>
        <v>Fuerte</v>
      </c>
      <c r="S14" s="74">
        <f t="shared" si="9"/>
        <v>100</v>
      </c>
      <c r="T14" s="47" t="s">
        <v>458</v>
      </c>
      <c r="U14" s="74" t="str">
        <f t="shared" si="10"/>
        <v>Fuerte</v>
      </c>
      <c r="V14" s="47" t="str">
        <f t="shared" si="11"/>
        <v>Fuerte</v>
      </c>
      <c r="W14" s="74">
        <f t="shared" si="12"/>
        <v>100</v>
      </c>
      <c r="X14" s="47" t="str">
        <f t="shared" si="2"/>
        <v>No</v>
      </c>
    </row>
    <row r="15" spans="1:27" ht="110.25" hidden="1" customHeight="1">
      <c r="A15" s="135" t="s">
        <v>160</v>
      </c>
      <c r="B15" s="419"/>
      <c r="C15" s="141" t="s">
        <v>415</v>
      </c>
      <c r="D15" s="47" t="s">
        <v>426</v>
      </c>
      <c r="E15" s="74">
        <f t="shared" si="3"/>
        <v>15</v>
      </c>
      <c r="F15" s="47" t="s">
        <v>428</v>
      </c>
      <c r="G15" s="74">
        <f t="shared" si="4"/>
        <v>15</v>
      </c>
      <c r="H15" s="47" t="s">
        <v>432</v>
      </c>
      <c r="I15" s="74">
        <f t="shared" si="5"/>
        <v>15</v>
      </c>
      <c r="J15" s="47" t="s">
        <v>435</v>
      </c>
      <c r="K15" s="74">
        <f t="shared" si="6"/>
        <v>15</v>
      </c>
      <c r="L15" s="47" t="s">
        <v>441</v>
      </c>
      <c r="M15" s="74">
        <f t="shared" si="1"/>
        <v>15</v>
      </c>
      <c r="N15" s="47" t="s">
        <v>445</v>
      </c>
      <c r="O15" s="74">
        <f t="shared" si="7"/>
        <v>15</v>
      </c>
      <c r="P15" s="47" t="s">
        <v>449</v>
      </c>
      <c r="Q15" s="74">
        <f t="shared" si="8"/>
        <v>10</v>
      </c>
      <c r="R15" s="47" t="str">
        <f t="shared" si="0"/>
        <v>Fuerte</v>
      </c>
      <c r="S15" s="74">
        <f t="shared" si="9"/>
        <v>100</v>
      </c>
      <c r="T15" s="47" t="s">
        <v>458</v>
      </c>
      <c r="U15" s="74" t="str">
        <f t="shared" si="10"/>
        <v>Fuerte</v>
      </c>
      <c r="V15" s="47" t="str">
        <f t="shared" si="11"/>
        <v>Fuerte</v>
      </c>
      <c r="W15" s="74">
        <f t="shared" si="12"/>
        <v>100</v>
      </c>
      <c r="X15" s="47" t="str">
        <f t="shared" si="2"/>
        <v>No</v>
      </c>
    </row>
    <row r="16" spans="1:27" ht="127.5" hidden="1" customHeight="1">
      <c r="A16" s="135" t="s">
        <v>134</v>
      </c>
      <c r="B16" s="419"/>
      <c r="C16" s="141" t="s">
        <v>418</v>
      </c>
      <c r="D16" s="47" t="s">
        <v>426</v>
      </c>
      <c r="E16" s="74">
        <v>15</v>
      </c>
      <c r="F16" s="47" t="s">
        <v>428</v>
      </c>
      <c r="G16" s="74">
        <v>15</v>
      </c>
      <c r="H16" s="47" t="s">
        <v>432</v>
      </c>
      <c r="I16" s="74">
        <f t="shared" si="5"/>
        <v>15</v>
      </c>
      <c r="J16" s="47" t="s">
        <v>437</v>
      </c>
      <c r="K16" s="74">
        <f t="shared" si="6"/>
        <v>15</v>
      </c>
      <c r="L16" s="47" t="s">
        <v>441</v>
      </c>
      <c r="M16" s="74">
        <f t="shared" si="1"/>
        <v>15</v>
      </c>
      <c r="N16" s="47" t="s">
        <v>445</v>
      </c>
      <c r="O16" s="74">
        <f t="shared" si="7"/>
        <v>15</v>
      </c>
      <c r="P16" s="47" t="s">
        <v>449</v>
      </c>
      <c r="Q16" s="74">
        <f t="shared" si="8"/>
        <v>10</v>
      </c>
      <c r="R16" s="47" t="str">
        <f t="shared" si="0"/>
        <v>Fuerte</v>
      </c>
      <c r="S16" s="74">
        <f t="shared" si="9"/>
        <v>100</v>
      </c>
      <c r="T16" s="47" t="s">
        <v>458</v>
      </c>
      <c r="U16" s="74" t="str">
        <f t="shared" si="10"/>
        <v>Fuerte</v>
      </c>
      <c r="V16" s="47" t="str">
        <f t="shared" si="11"/>
        <v>Fuerte</v>
      </c>
      <c r="W16" s="74">
        <f t="shared" si="12"/>
        <v>100</v>
      </c>
      <c r="X16" s="47" t="str">
        <f t="shared" si="2"/>
        <v>No</v>
      </c>
    </row>
    <row r="17" spans="1:24" ht="108.6" hidden="1" customHeight="1">
      <c r="A17" s="135" t="s">
        <v>161</v>
      </c>
      <c r="B17" s="419"/>
      <c r="C17" s="141" t="s">
        <v>418</v>
      </c>
      <c r="D17" s="47" t="s">
        <v>426</v>
      </c>
      <c r="E17" s="74">
        <f t="shared" si="3"/>
        <v>15</v>
      </c>
      <c r="F17" s="47" t="s">
        <v>428</v>
      </c>
      <c r="G17" s="74">
        <f t="shared" si="4"/>
        <v>15</v>
      </c>
      <c r="H17" s="47" t="s">
        <v>432</v>
      </c>
      <c r="I17" s="74">
        <f t="shared" si="5"/>
        <v>15</v>
      </c>
      <c r="J17" s="47" t="s">
        <v>437</v>
      </c>
      <c r="K17" s="74">
        <f t="shared" si="6"/>
        <v>15</v>
      </c>
      <c r="L17" s="47" t="s">
        <v>441</v>
      </c>
      <c r="M17" s="74">
        <f t="shared" si="1"/>
        <v>15</v>
      </c>
      <c r="N17" s="47" t="s">
        <v>445</v>
      </c>
      <c r="O17" s="74">
        <f t="shared" si="7"/>
        <v>15</v>
      </c>
      <c r="P17" s="47" t="s">
        <v>449</v>
      </c>
      <c r="Q17" s="74">
        <f t="shared" si="8"/>
        <v>10</v>
      </c>
      <c r="R17" s="47" t="str">
        <f t="shared" si="0"/>
        <v>Fuerte</v>
      </c>
      <c r="S17" s="74">
        <f t="shared" si="9"/>
        <v>100</v>
      </c>
      <c r="T17" s="47" t="s">
        <v>458</v>
      </c>
      <c r="U17" s="74" t="str">
        <f t="shared" si="10"/>
        <v>Fuerte</v>
      </c>
      <c r="V17" s="47" t="str">
        <f t="shared" si="11"/>
        <v>Fuerte</v>
      </c>
      <c r="W17" s="74">
        <f t="shared" si="12"/>
        <v>100</v>
      </c>
      <c r="X17" s="47" t="str">
        <f t="shared" si="2"/>
        <v>No</v>
      </c>
    </row>
    <row r="18" spans="1:24" ht="98.25" hidden="1" customHeight="1">
      <c r="A18" s="135" t="s">
        <v>162</v>
      </c>
      <c r="B18" s="419"/>
      <c r="C18" s="141" t="s">
        <v>418</v>
      </c>
      <c r="D18" s="47" t="s">
        <v>426</v>
      </c>
      <c r="E18" s="74">
        <f t="shared" si="3"/>
        <v>15</v>
      </c>
      <c r="F18" s="47" t="s">
        <v>428</v>
      </c>
      <c r="G18" s="74">
        <f t="shared" si="4"/>
        <v>15</v>
      </c>
      <c r="H18" s="47" t="s">
        <v>432</v>
      </c>
      <c r="I18" s="74">
        <f t="shared" si="5"/>
        <v>15</v>
      </c>
      <c r="J18" s="47" t="s">
        <v>437</v>
      </c>
      <c r="K18" s="74">
        <f t="shared" si="6"/>
        <v>15</v>
      </c>
      <c r="L18" s="47" t="s">
        <v>441</v>
      </c>
      <c r="M18" s="74">
        <f t="shared" si="1"/>
        <v>15</v>
      </c>
      <c r="N18" s="47" t="s">
        <v>445</v>
      </c>
      <c r="O18" s="74">
        <f t="shared" si="7"/>
        <v>15</v>
      </c>
      <c r="P18" s="47" t="s">
        <v>449</v>
      </c>
      <c r="Q18" s="74">
        <f t="shared" si="8"/>
        <v>10</v>
      </c>
      <c r="R18" s="47" t="str">
        <f t="shared" si="0"/>
        <v>Fuerte</v>
      </c>
      <c r="S18" s="74">
        <f t="shared" si="9"/>
        <v>100</v>
      </c>
      <c r="T18" s="47" t="s">
        <v>458</v>
      </c>
      <c r="U18" s="74" t="str">
        <f t="shared" si="10"/>
        <v>Fuerte</v>
      </c>
      <c r="V18" s="47" t="str">
        <f t="shared" si="11"/>
        <v>Fuerte</v>
      </c>
      <c r="W18" s="74">
        <f t="shared" si="12"/>
        <v>100</v>
      </c>
      <c r="X18" s="47" t="str">
        <f t="shared" si="2"/>
        <v>No</v>
      </c>
    </row>
    <row r="19" spans="1:24" ht="100.5" customHeight="1">
      <c r="A19" s="135" t="s">
        <v>163</v>
      </c>
      <c r="B19" s="510" t="s">
        <v>497</v>
      </c>
      <c r="C19" s="141" t="s">
        <v>415</v>
      </c>
      <c r="D19" s="47" t="s">
        <v>426</v>
      </c>
      <c r="E19" s="74">
        <f t="shared" si="3"/>
        <v>15</v>
      </c>
      <c r="F19" s="47" t="s">
        <v>428</v>
      </c>
      <c r="G19" s="74">
        <f t="shared" si="4"/>
        <v>15</v>
      </c>
      <c r="H19" s="47" t="s">
        <v>432</v>
      </c>
      <c r="I19" s="74">
        <f t="shared" si="5"/>
        <v>15</v>
      </c>
      <c r="J19" s="47" t="s">
        <v>435</v>
      </c>
      <c r="K19" s="74">
        <f t="shared" si="6"/>
        <v>15</v>
      </c>
      <c r="L19" s="47" t="s">
        <v>441</v>
      </c>
      <c r="M19" s="74">
        <f t="shared" si="1"/>
        <v>15</v>
      </c>
      <c r="N19" s="47" t="s">
        <v>445</v>
      </c>
      <c r="O19" s="74">
        <f t="shared" si="7"/>
        <v>15</v>
      </c>
      <c r="P19" s="47" t="s">
        <v>449</v>
      </c>
      <c r="Q19" s="74">
        <f t="shared" si="8"/>
        <v>10</v>
      </c>
      <c r="R19" s="47" t="str">
        <f t="shared" si="0"/>
        <v>Fuerte</v>
      </c>
      <c r="S19" s="74">
        <f t="shared" si="9"/>
        <v>100</v>
      </c>
      <c r="T19" s="47" t="s">
        <v>458</v>
      </c>
      <c r="U19" s="74" t="str">
        <f t="shared" si="10"/>
        <v>Fuerte</v>
      </c>
      <c r="V19" s="47" t="str">
        <f t="shared" si="11"/>
        <v>Fuerte</v>
      </c>
      <c r="W19" s="74">
        <f t="shared" si="12"/>
        <v>100</v>
      </c>
      <c r="X19" s="47" t="str">
        <f t="shared" si="2"/>
        <v>No</v>
      </c>
    </row>
    <row r="20" spans="1:24" ht="94.15" hidden="1" customHeight="1">
      <c r="A20" s="135" t="s">
        <v>107</v>
      </c>
      <c r="B20" s="504"/>
      <c r="C20" s="141" t="s">
        <v>418</v>
      </c>
      <c r="D20" s="47" t="s">
        <v>426</v>
      </c>
      <c r="E20" s="74">
        <f t="shared" si="3"/>
        <v>15</v>
      </c>
      <c r="F20" s="47" t="s">
        <v>428</v>
      </c>
      <c r="G20" s="74">
        <f t="shared" si="4"/>
        <v>15</v>
      </c>
      <c r="H20" s="47" t="s">
        <v>432</v>
      </c>
      <c r="I20" s="74">
        <f t="shared" si="5"/>
        <v>15</v>
      </c>
      <c r="J20" s="47" t="s">
        <v>435</v>
      </c>
      <c r="K20" s="74">
        <f t="shared" si="6"/>
        <v>15</v>
      </c>
      <c r="L20" s="47" t="s">
        <v>441</v>
      </c>
      <c r="M20" s="74">
        <f t="shared" si="1"/>
        <v>15</v>
      </c>
      <c r="N20" s="47" t="s">
        <v>445</v>
      </c>
      <c r="O20" s="74">
        <f t="shared" si="7"/>
        <v>15</v>
      </c>
      <c r="P20" s="47" t="s">
        <v>449</v>
      </c>
      <c r="Q20" s="74">
        <f t="shared" si="8"/>
        <v>10</v>
      </c>
      <c r="R20" s="47" t="str">
        <f t="shared" si="0"/>
        <v>Fuerte</v>
      </c>
      <c r="S20" s="74">
        <f t="shared" si="9"/>
        <v>100</v>
      </c>
      <c r="T20" s="47" t="s">
        <v>458</v>
      </c>
      <c r="U20" s="74" t="str">
        <f t="shared" si="10"/>
        <v>Fuerte</v>
      </c>
      <c r="V20" s="47" t="str">
        <f t="shared" si="11"/>
        <v>Fuerte</v>
      </c>
      <c r="W20" s="74">
        <f t="shared" si="12"/>
        <v>100</v>
      </c>
      <c r="X20" s="47" t="str">
        <f t="shared" si="2"/>
        <v>No</v>
      </c>
    </row>
    <row r="21" spans="1:24" ht="92.45">
      <c r="A21" s="135" t="s">
        <v>111</v>
      </c>
      <c r="B21" s="420" t="s">
        <v>498</v>
      </c>
      <c r="C21" s="141" t="s">
        <v>415</v>
      </c>
      <c r="D21" s="47" t="s">
        <v>426</v>
      </c>
      <c r="E21" s="74">
        <f t="shared" si="3"/>
        <v>15</v>
      </c>
      <c r="F21" s="47" t="s">
        <v>428</v>
      </c>
      <c r="G21" s="74">
        <f t="shared" si="4"/>
        <v>15</v>
      </c>
      <c r="H21" s="47" t="s">
        <v>432</v>
      </c>
      <c r="I21" s="74">
        <f t="shared" si="5"/>
        <v>15</v>
      </c>
      <c r="J21" s="47" t="s">
        <v>435</v>
      </c>
      <c r="K21" s="74">
        <f t="shared" si="6"/>
        <v>15</v>
      </c>
      <c r="L21" s="47" t="s">
        <v>441</v>
      </c>
      <c r="M21" s="74">
        <f t="shared" si="1"/>
        <v>15</v>
      </c>
      <c r="N21" s="47" t="s">
        <v>445</v>
      </c>
      <c r="O21" s="74">
        <f t="shared" si="7"/>
        <v>15</v>
      </c>
      <c r="P21" s="47" t="s">
        <v>449</v>
      </c>
      <c r="Q21" s="74">
        <f t="shared" si="8"/>
        <v>10</v>
      </c>
      <c r="R21" s="47" t="str">
        <f t="shared" si="0"/>
        <v>Fuerte</v>
      </c>
      <c r="S21" s="74">
        <f t="shared" si="9"/>
        <v>100</v>
      </c>
      <c r="T21" s="47" t="s">
        <v>458</v>
      </c>
      <c r="U21" s="74" t="str">
        <f t="shared" si="10"/>
        <v>Fuerte</v>
      </c>
      <c r="V21" s="47" t="str">
        <f t="shared" si="11"/>
        <v>Fuerte</v>
      </c>
      <c r="W21" s="74">
        <f t="shared" si="12"/>
        <v>100</v>
      </c>
      <c r="X21" s="47" t="str">
        <f t="shared" si="2"/>
        <v>No</v>
      </c>
    </row>
    <row r="22" spans="1:24" ht="79.150000000000006" hidden="1">
      <c r="A22" s="135" t="s">
        <v>147</v>
      </c>
      <c r="B22" s="419"/>
      <c r="C22" s="141" t="s">
        <v>418</v>
      </c>
      <c r="D22" s="47" t="s">
        <v>426</v>
      </c>
      <c r="E22" s="74">
        <f t="shared" si="3"/>
        <v>15</v>
      </c>
      <c r="F22" s="47" t="s">
        <v>428</v>
      </c>
      <c r="G22" s="74">
        <f t="shared" si="4"/>
        <v>15</v>
      </c>
      <c r="H22" s="47" t="s">
        <v>432</v>
      </c>
      <c r="I22" s="74">
        <f t="shared" si="5"/>
        <v>15</v>
      </c>
      <c r="J22" s="47" t="s">
        <v>437</v>
      </c>
      <c r="K22" s="74">
        <f t="shared" si="6"/>
        <v>15</v>
      </c>
      <c r="L22" s="47" t="s">
        <v>441</v>
      </c>
      <c r="M22" s="74">
        <f t="shared" si="1"/>
        <v>15</v>
      </c>
      <c r="N22" s="47" t="s">
        <v>445</v>
      </c>
      <c r="O22" s="74">
        <f t="shared" si="7"/>
        <v>15</v>
      </c>
      <c r="P22" s="47" t="s">
        <v>449</v>
      </c>
      <c r="Q22" s="74">
        <f t="shared" si="8"/>
        <v>10</v>
      </c>
      <c r="R22" s="47" t="str">
        <f t="shared" si="0"/>
        <v>Fuerte</v>
      </c>
      <c r="S22" s="74">
        <f t="shared" si="9"/>
        <v>100</v>
      </c>
      <c r="T22" s="47" t="s">
        <v>458</v>
      </c>
      <c r="U22" s="74" t="str">
        <f t="shared" si="10"/>
        <v>Fuerte</v>
      </c>
      <c r="V22" s="47" t="str">
        <f t="shared" si="11"/>
        <v>Fuerte</v>
      </c>
      <c r="W22" s="74">
        <f t="shared" si="12"/>
        <v>100</v>
      </c>
      <c r="X22" s="47" t="str">
        <f t="shared" si="2"/>
        <v>No</v>
      </c>
    </row>
    <row r="23" spans="1:24" ht="79.150000000000006" hidden="1">
      <c r="A23" s="135" t="s">
        <v>148</v>
      </c>
      <c r="B23" s="419"/>
      <c r="C23" s="141" t="s">
        <v>418</v>
      </c>
      <c r="D23" s="47" t="s">
        <v>426</v>
      </c>
      <c r="E23" s="74">
        <f t="shared" si="3"/>
        <v>15</v>
      </c>
      <c r="F23" s="47" t="s">
        <v>428</v>
      </c>
      <c r="G23" s="74">
        <f t="shared" si="4"/>
        <v>15</v>
      </c>
      <c r="H23" s="47" t="s">
        <v>432</v>
      </c>
      <c r="I23" s="74">
        <f t="shared" si="5"/>
        <v>15</v>
      </c>
      <c r="J23" s="47" t="s">
        <v>437</v>
      </c>
      <c r="K23" s="74">
        <f t="shared" si="6"/>
        <v>15</v>
      </c>
      <c r="L23" s="47" t="s">
        <v>441</v>
      </c>
      <c r="M23" s="74">
        <f t="shared" si="1"/>
        <v>15</v>
      </c>
      <c r="N23" s="47" t="s">
        <v>445</v>
      </c>
      <c r="O23" s="74">
        <f t="shared" si="7"/>
        <v>15</v>
      </c>
      <c r="P23" s="47" t="s">
        <v>449</v>
      </c>
      <c r="Q23" s="74">
        <f t="shared" si="8"/>
        <v>10</v>
      </c>
      <c r="R23" s="47" t="str">
        <f t="shared" si="0"/>
        <v>Fuerte</v>
      </c>
      <c r="S23" s="74">
        <f t="shared" si="9"/>
        <v>100</v>
      </c>
      <c r="T23" s="47" t="s">
        <v>458</v>
      </c>
      <c r="U23" s="74" t="str">
        <f t="shared" si="10"/>
        <v>Fuerte</v>
      </c>
      <c r="V23" s="47" t="str">
        <f t="shared" si="11"/>
        <v>Fuerte</v>
      </c>
      <c r="W23" s="74">
        <f t="shared" si="12"/>
        <v>100</v>
      </c>
      <c r="X23" s="47" t="str">
        <f t="shared" si="2"/>
        <v>No</v>
      </c>
    </row>
    <row r="24" spans="1:24" ht="79.150000000000006">
      <c r="A24" s="135" t="s">
        <v>133</v>
      </c>
      <c r="B24" s="420" t="s">
        <v>499</v>
      </c>
      <c r="C24" s="141" t="s">
        <v>418</v>
      </c>
      <c r="D24" s="47" t="s">
        <v>426</v>
      </c>
      <c r="E24" s="74">
        <f t="shared" si="3"/>
        <v>15</v>
      </c>
      <c r="F24" s="47" t="s">
        <v>428</v>
      </c>
      <c r="G24" s="74">
        <f t="shared" si="4"/>
        <v>15</v>
      </c>
      <c r="H24" s="47" t="s">
        <v>432</v>
      </c>
      <c r="I24" s="74">
        <f t="shared" si="5"/>
        <v>15</v>
      </c>
      <c r="J24" s="47" t="s">
        <v>437</v>
      </c>
      <c r="K24" s="74">
        <f t="shared" si="6"/>
        <v>15</v>
      </c>
      <c r="L24" s="47" t="s">
        <v>441</v>
      </c>
      <c r="M24" s="74">
        <f t="shared" si="1"/>
        <v>15</v>
      </c>
      <c r="N24" s="47" t="s">
        <v>445</v>
      </c>
      <c r="O24" s="74">
        <f t="shared" si="7"/>
        <v>15</v>
      </c>
      <c r="P24" s="47" t="s">
        <v>449</v>
      </c>
      <c r="Q24" s="74">
        <f t="shared" si="8"/>
        <v>10</v>
      </c>
      <c r="R24" s="47" t="str">
        <f t="shared" si="0"/>
        <v>Fuerte</v>
      </c>
      <c r="S24" s="74">
        <f t="shared" si="9"/>
        <v>100</v>
      </c>
      <c r="T24" s="47" t="s">
        <v>458</v>
      </c>
      <c r="U24" s="74" t="str">
        <f t="shared" si="10"/>
        <v>Fuerte</v>
      </c>
      <c r="V24" s="47" t="str">
        <f t="shared" si="11"/>
        <v>Fuerte</v>
      </c>
      <c r="W24" s="74">
        <f t="shared" si="12"/>
        <v>100</v>
      </c>
      <c r="X24" s="47" t="str">
        <f t="shared" si="2"/>
        <v>No</v>
      </c>
    </row>
    <row r="25" spans="1:24" ht="20.45">
      <c r="A25" s="135" t="s">
        <v>164</v>
      </c>
      <c r="B25" s="134"/>
      <c r="C25" s="141"/>
      <c r="D25" s="47"/>
      <c r="E25" s="74">
        <f t="shared" si="3"/>
        <v>0</v>
      </c>
      <c r="F25" s="47"/>
      <c r="G25" s="74">
        <f t="shared" si="4"/>
        <v>0</v>
      </c>
      <c r="H25" s="47"/>
      <c r="I25" s="74">
        <f t="shared" si="5"/>
        <v>0</v>
      </c>
      <c r="J25" s="47"/>
      <c r="K25" s="74">
        <f t="shared" si="6"/>
        <v>0</v>
      </c>
      <c r="L25" s="47"/>
      <c r="M25" s="74">
        <f t="shared" si="1"/>
        <v>0</v>
      </c>
      <c r="N25" s="47"/>
      <c r="O25" s="74">
        <f t="shared" si="7"/>
        <v>0</v>
      </c>
      <c r="P25" s="47"/>
      <c r="Q25" s="74">
        <f t="shared" si="8"/>
        <v>0</v>
      </c>
      <c r="R25" s="47" t="str">
        <f t="shared" si="0"/>
        <v>Débil</v>
      </c>
      <c r="S25" s="74">
        <f t="shared" si="9"/>
        <v>0</v>
      </c>
      <c r="T25" s="47"/>
      <c r="U25" s="74" t="str">
        <f t="shared" si="10"/>
        <v/>
      </c>
      <c r="V25" s="47" t="b">
        <f t="shared" si="11"/>
        <v>0</v>
      </c>
      <c r="W25" s="74">
        <f t="shared" si="12"/>
        <v>0</v>
      </c>
      <c r="X25" s="47" t="str">
        <f t="shared" si="2"/>
        <v>Si</v>
      </c>
    </row>
    <row r="26" spans="1:24" ht="20.45">
      <c r="A26" s="135" t="s">
        <v>165</v>
      </c>
      <c r="B26" s="134"/>
      <c r="C26" s="141"/>
      <c r="D26" s="47"/>
      <c r="E26" s="74">
        <f t="shared" si="3"/>
        <v>0</v>
      </c>
      <c r="F26" s="47"/>
      <c r="G26" s="74">
        <f t="shared" si="4"/>
        <v>0</v>
      </c>
      <c r="H26" s="47"/>
      <c r="I26" s="74">
        <f t="shared" si="5"/>
        <v>0</v>
      </c>
      <c r="J26" s="47"/>
      <c r="K26" s="74">
        <f t="shared" si="6"/>
        <v>0</v>
      </c>
      <c r="L26" s="47"/>
      <c r="M26" s="74">
        <f t="shared" si="1"/>
        <v>0</v>
      </c>
      <c r="N26" s="47"/>
      <c r="O26" s="74">
        <f t="shared" si="7"/>
        <v>0</v>
      </c>
      <c r="P26" s="47"/>
      <c r="Q26" s="74">
        <f t="shared" si="8"/>
        <v>0</v>
      </c>
      <c r="R26" s="47" t="str">
        <f t="shared" si="0"/>
        <v>Débil</v>
      </c>
      <c r="S26" s="74">
        <f t="shared" si="9"/>
        <v>0</v>
      </c>
      <c r="T26" s="47"/>
      <c r="U26" s="74" t="str">
        <f t="shared" si="10"/>
        <v/>
      </c>
      <c r="V26" s="47" t="b">
        <f t="shared" si="11"/>
        <v>0</v>
      </c>
      <c r="W26" s="74">
        <f t="shared" si="12"/>
        <v>0</v>
      </c>
      <c r="X26" s="47" t="str">
        <f t="shared" si="2"/>
        <v>Si</v>
      </c>
    </row>
    <row r="27" spans="1:24" ht="20.45">
      <c r="A27" s="135" t="s">
        <v>166</v>
      </c>
      <c r="B27" s="134"/>
      <c r="C27" s="141"/>
      <c r="D27" s="47"/>
      <c r="E27" s="74">
        <f t="shared" si="3"/>
        <v>0</v>
      </c>
      <c r="F27" s="47"/>
      <c r="G27" s="74">
        <f t="shared" si="4"/>
        <v>0</v>
      </c>
      <c r="H27" s="47"/>
      <c r="I27" s="74">
        <f t="shared" si="5"/>
        <v>0</v>
      </c>
      <c r="J27" s="47"/>
      <c r="K27" s="74">
        <f t="shared" si="6"/>
        <v>0</v>
      </c>
      <c r="L27" s="47"/>
      <c r="M27" s="74">
        <f t="shared" si="1"/>
        <v>0</v>
      </c>
      <c r="N27" s="47"/>
      <c r="O27" s="74">
        <f t="shared" si="7"/>
        <v>0</v>
      </c>
      <c r="P27" s="47"/>
      <c r="Q27" s="74">
        <f t="shared" si="8"/>
        <v>0</v>
      </c>
      <c r="R27" s="47" t="str">
        <f t="shared" si="0"/>
        <v>Débil</v>
      </c>
      <c r="S27" s="74">
        <f t="shared" si="9"/>
        <v>0</v>
      </c>
      <c r="T27" s="47"/>
      <c r="U27" s="74" t="str">
        <f t="shared" si="10"/>
        <v/>
      </c>
      <c r="V27" s="47" t="b">
        <f t="shared" si="11"/>
        <v>0</v>
      </c>
      <c r="W27" s="74">
        <f t="shared" si="12"/>
        <v>0</v>
      </c>
      <c r="X27" s="47" t="str">
        <f t="shared" si="2"/>
        <v>Si</v>
      </c>
    </row>
    <row r="28" spans="1:24" ht="20.45">
      <c r="A28" s="135" t="s">
        <v>167</v>
      </c>
      <c r="B28" s="134"/>
      <c r="C28" s="141"/>
      <c r="D28" s="47"/>
      <c r="E28" s="74">
        <f t="shared" si="3"/>
        <v>0</v>
      </c>
      <c r="F28" s="47"/>
      <c r="G28" s="74">
        <f t="shared" si="4"/>
        <v>0</v>
      </c>
      <c r="H28" s="47"/>
      <c r="I28" s="74">
        <f t="shared" si="5"/>
        <v>0</v>
      </c>
      <c r="J28" s="47"/>
      <c r="K28" s="74">
        <f t="shared" si="6"/>
        <v>0</v>
      </c>
      <c r="L28" s="47"/>
      <c r="M28" s="74">
        <f t="shared" si="1"/>
        <v>0</v>
      </c>
      <c r="N28" s="47"/>
      <c r="O28" s="74">
        <f t="shared" si="7"/>
        <v>0</v>
      </c>
      <c r="P28" s="47"/>
      <c r="Q28" s="74">
        <f t="shared" si="8"/>
        <v>0</v>
      </c>
      <c r="R28" s="47" t="str">
        <f t="shared" si="0"/>
        <v>Débil</v>
      </c>
      <c r="S28" s="74">
        <f t="shared" si="9"/>
        <v>0</v>
      </c>
      <c r="T28" s="47"/>
      <c r="U28" s="74" t="str">
        <f t="shared" si="10"/>
        <v/>
      </c>
      <c r="V28" s="47" t="b">
        <f t="shared" si="11"/>
        <v>0</v>
      </c>
      <c r="W28" s="74">
        <f t="shared" si="12"/>
        <v>0</v>
      </c>
      <c r="X28" s="47" t="str">
        <f t="shared" si="2"/>
        <v>Si</v>
      </c>
    </row>
    <row r="29" spans="1:24" ht="20.45">
      <c r="A29" s="135" t="s">
        <v>168</v>
      </c>
      <c r="B29" s="134"/>
      <c r="C29" s="141"/>
      <c r="D29" s="47"/>
      <c r="E29" s="74">
        <f t="shared" si="3"/>
        <v>0</v>
      </c>
      <c r="F29" s="47"/>
      <c r="G29" s="74">
        <f t="shared" si="4"/>
        <v>0</v>
      </c>
      <c r="H29" s="47"/>
      <c r="I29" s="74">
        <f t="shared" si="5"/>
        <v>0</v>
      </c>
      <c r="J29" s="47"/>
      <c r="K29" s="74">
        <f t="shared" si="6"/>
        <v>0</v>
      </c>
      <c r="L29" s="47"/>
      <c r="M29" s="74">
        <f t="shared" si="1"/>
        <v>0</v>
      </c>
      <c r="N29" s="47"/>
      <c r="O29" s="74">
        <f t="shared" si="7"/>
        <v>0</v>
      </c>
      <c r="P29" s="47"/>
      <c r="Q29" s="74">
        <f t="shared" si="8"/>
        <v>0</v>
      </c>
      <c r="R29" s="47" t="str">
        <f t="shared" si="0"/>
        <v>Débil</v>
      </c>
      <c r="S29" s="74">
        <f t="shared" si="9"/>
        <v>0</v>
      </c>
      <c r="T29" s="47"/>
      <c r="U29" s="74" t="str">
        <f t="shared" si="10"/>
        <v/>
      </c>
      <c r="V29" s="47" t="b">
        <f t="shared" si="11"/>
        <v>0</v>
      </c>
      <c r="W29" s="74">
        <f t="shared" si="12"/>
        <v>0</v>
      </c>
      <c r="X29" s="47" t="str">
        <f t="shared" si="2"/>
        <v>Si</v>
      </c>
    </row>
    <row r="30" spans="1:24" ht="20.45">
      <c r="A30" s="135" t="s">
        <v>169</v>
      </c>
      <c r="B30" s="134"/>
      <c r="C30" s="141"/>
      <c r="D30" s="47"/>
      <c r="E30" s="74">
        <f t="shared" si="3"/>
        <v>0</v>
      </c>
      <c r="F30" s="47"/>
      <c r="G30" s="74">
        <f t="shared" si="4"/>
        <v>0</v>
      </c>
      <c r="H30" s="47"/>
      <c r="I30" s="74">
        <f t="shared" si="5"/>
        <v>0</v>
      </c>
      <c r="J30" s="47"/>
      <c r="K30" s="74">
        <f t="shared" si="6"/>
        <v>0</v>
      </c>
      <c r="L30" s="47"/>
      <c r="M30" s="74">
        <f t="shared" si="1"/>
        <v>0</v>
      </c>
      <c r="N30" s="47"/>
      <c r="O30" s="74">
        <f t="shared" si="7"/>
        <v>0</v>
      </c>
      <c r="P30" s="47"/>
      <c r="Q30" s="74">
        <f t="shared" si="8"/>
        <v>0</v>
      </c>
      <c r="R30" s="47" t="str">
        <f t="shared" si="0"/>
        <v>Débil</v>
      </c>
      <c r="S30" s="74">
        <f t="shared" si="9"/>
        <v>0</v>
      </c>
      <c r="T30" s="47"/>
      <c r="U30" s="74" t="str">
        <f t="shared" si="10"/>
        <v/>
      </c>
      <c r="V30" s="47" t="b">
        <f t="shared" si="11"/>
        <v>0</v>
      </c>
      <c r="W30" s="74">
        <f t="shared" si="12"/>
        <v>0</v>
      </c>
      <c r="X30" s="47" t="str">
        <f t="shared" si="2"/>
        <v>Si</v>
      </c>
    </row>
    <row r="31" spans="1:24" ht="20.45">
      <c r="A31" s="135" t="s">
        <v>170</v>
      </c>
      <c r="B31" s="134"/>
      <c r="C31" s="141"/>
      <c r="D31" s="47"/>
      <c r="E31" s="74">
        <f t="shared" si="3"/>
        <v>0</v>
      </c>
      <c r="F31" s="47"/>
      <c r="G31" s="74">
        <f t="shared" si="4"/>
        <v>0</v>
      </c>
      <c r="H31" s="47"/>
      <c r="I31" s="74">
        <f t="shared" si="5"/>
        <v>0</v>
      </c>
      <c r="J31" s="47"/>
      <c r="K31" s="74">
        <f t="shared" si="6"/>
        <v>0</v>
      </c>
      <c r="L31" s="47"/>
      <c r="M31" s="74">
        <f t="shared" si="1"/>
        <v>0</v>
      </c>
      <c r="N31" s="47"/>
      <c r="O31" s="74">
        <f t="shared" si="7"/>
        <v>0</v>
      </c>
      <c r="P31" s="47"/>
      <c r="Q31" s="74">
        <f t="shared" si="8"/>
        <v>0</v>
      </c>
      <c r="R31" s="47" t="str">
        <f t="shared" si="0"/>
        <v>Débil</v>
      </c>
      <c r="S31" s="74">
        <f t="shared" si="9"/>
        <v>0</v>
      </c>
      <c r="T31" s="47"/>
      <c r="U31" s="74" t="str">
        <f t="shared" si="10"/>
        <v/>
      </c>
      <c r="V31" s="47" t="b">
        <f t="shared" si="11"/>
        <v>0</v>
      </c>
      <c r="W31" s="74">
        <f t="shared" si="12"/>
        <v>0</v>
      </c>
      <c r="X31" s="47" t="str">
        <f t="shared" si="2"/>
        <v>Si</v>
      </c>
    </row>
    <row r="32" spans="1:24" ht="20.45">
      <c r="A32" s="135" t="s">
        <v>171</v>
      </c>
      <c r="B32" s="134"/>
      <c r="C32" s="141"/>
      <c r="D32" s="47"/>
      <c r="E32" s="74">
        <f t="shared" si="3"/>
        <v>0</v>
      </c>
      <c r="F32" s="47"/>
      <c r="G32" s="74">
        <f t="shared" si="4"/>
        <v>0</v>
      </c>
      <c r="H32" s="47"/>
      <c r="I32" s="74">
        <f t="shared" si="5"/>
        <v>0</v>
      </c>
      <c r="J32" s="47"/>
      <c r="K32" s="74">
        <f t="shared" si="6"/>
        <v>0</v>
      </c>
      <c r="L32" s="47"/>
      <c r="M32" s="74">
        <f t="shared" si="1"/>
        <v>0</v>
      </c>
      <c r="N32" s="47"/>
      <c r="O32" s="74">
        <f t="shared" si="7"/>
        <v>0</v>
      </c>
      <c r="P32" s="47"/>
      <c r="Q32" s="74">
        <f t="shared" si="8"/>
        <v>0</v>
      </c>
      <c r="R32" s="47" t="str">
        <f t="shared" ref="R32:R63" si="13">IF(S32&lt;=85,"Débil",IF(AND(S32&gt;85,S32&lt;=95),"Moderado","Fuerte"))</f>
        <v>Débil</v>
      </c>
      <c r="S32" s="74">
        <f t="shared" si="9"/>
        <v>0</v>
      </c>
      <c r="T32" s="47"/>
      <c r="U32" s="74" t="str">
        <f t="shared" si="10"/>
        <v/>
      </c>
      <c r="V32" s="47" t="b">
        <f t="shared" si="11"/>
        <v>0</v>
      </c>
      <c r="W32" s="74">
        <f t="shared" si="12"/>
        <v>0</v>
      </c>
      <c r="X32" s="47" t="str">
        <f t="shared" si="2"/>
        <v>Si</v>
      </c>
    </row>
    <row r="33" spans="1:24" ht="20.45">
      <c r="A33" s="135" t="s">
        <v>172</v>
      </c>
      <c r="B33" s="134"/>
      <c r="C33" s="141"/>
      <c r="D33" s="47"/>
      <c r="E33" s="74">
        <f t="shared" si="3"/>
        <v>0</v>
      </c>
      <c r="F33" s="47"/>
      <c r="G33" s="74">
        <f t="shared" si="4"/>
        <v>0</v>
      </c>
      <c r="H33" s="47"/>
      <c r="I33" s="74">
        <f t="shared" si="5"/>
        <v>0</v>
      </c>
      <c r="J33" s="47"/>
      <c r="K33" s="74">
        <f t="shared" si="6"/>
        <v>0</v>
      </c>
      <c r="L33" s="47"/>
      <c r="M33" s="74">
        <f t="shared" si="1"/>
        <v>0</v>
      </c>
      <c r="N33" s="47"/>
      <c r="O33" s="74">
        <f t="shared" si="7"/>
        <v>0</v>
      </c>
      <c r="P33" s="47"/>
      <c r="Q33" s="74">
        <f t="shared" si="8"/>
        <v>0</v>
      </c>
      <c r="R33" s="47" t="str">
        <f t="shared" si="13"/>
        <v>Débil</v>
      </c>
      <c r="S33" s="74">
        <f t="shared" si="9"/>
        <v>0</v>
      </c>
      <c r="T33" s="47"/>
      <c r="U33" s="74" t="str">
        <f t="shared" si="10"/>
        <v/>
      </c>
      <c r="V33" s="47" t="b">
        <f t="shared" si="11"/>
        <v>0</v>
      </c>
      <c r="W33" s="74">
        <f t="shared" si="12"/>
        <v>0</v>
      </c>
      <c r="X33" s="47" t="str">
        <f t="shared" si="2"/>
        <v>Si</v>
      </c>
    </row>
    <row r="34" spans="1:24" ht="20.45">
      <c r="A34" s="135" t="s">
        <v>173</v>
      </c>
      <c r="B34" s="134"/>
      <c r="C34" s="141"/>
      <c r="D34" s="47"/>
      <c r="E34" s="74">
        <f t="shared" si="3"/>
        <v>0</v>
      </c>
      <c r="F34" s="47"/>
      <c r="G34" s="74">
        <f t="shared" si="4"/>
        <v>0</v>
      </c>
      <c r="H34" s="47"/>
      <c r="I34" s="74">
        <f t="shared" si="5"/>
        <v>0</v>
      </c>
      <c r="J34" s="47"/>
      <c r="K34" s="74">
        <f t="shared" si="6"/>
        <v>0</v>
      </c>
      <c r="L34" s="47"/>
      <c r="M34" s="74">
        <f t="shared" ref="M34:M65" si="14">IF(L34="Confiable",15,0)</f>
        <v>0</v>
      </c>
      <c r="N34" s="47"/>
      <c r="O34" s="74">
        <f t="shared" si="7"/>
        <v>0</v>
      </c>
      <c r="P34" s="47"/>
      <c r="Q34" s="74">
        <f t="shared" si="8"/>
        <v>0</v>
      </c>
      <c r="R34" s="47" t="str">
        <f t="shared" si="13"/>
        <v>Débil</v>
      </c>
      <c r="S34" s="74">
        <f t="shared" si="9"/>
        <v>0</v>
      </c>
      <c r="T34" s="47"/>
      <c r="U34" s="74" t="str">
        <f t="shared" si="10"/>
        <v/>
      </c>
      <c r="V34" s="47" t="b">
        <f t="shared" si="11"/>
        <v>0</v>
      </c>
      <c r="W34" s="74">
        <f t="shared" si="12"/>
        <v>0</v>
      </c>
      <c r="X34" s="47" t="str">
        <f t="shared" ref="X34:X65" si="15">IF(V34="Fuerte","No","Si")</f>
        <v>Si</v>
      </c>
    </row>
    <row r="35" spans="1:24" ht="20.45">
      <c r="A35" s="135" t="s">
        <v>174</v>
      </c>
      <c r="B35" s="134"/>
      <c r="C35" s="141"/>
      <c r="D35" s="47"/>
      <c r="E35" s="74">
        <f t="shared" ref="E35:E66" si="16">IF(D35="Asignado",15,0)</f>
        <v>0</v>
      </c>
      <c r="F35" s="47"/>
      <c r="G35" s="74">
        <f t="shared" ref="G35:G66" si="17">IF(F35="Adecuado",15,0)</f>
        <v>0</v>
      </c>
      <c r="H35" s="47"/>
      <c r="I35" s="74">
        <f t="shared" ref="I35:I66" si="18">IF(H35="Oportuna",15,0)</f>
        <v>0</v>
      </c>
      <c r="J35" s="47"/>
      <c r="K35" s="74">
        <f t="shared" ref="K35:K66" si="19">IF(OR(J35="Prevenir",J35="Proteger"),15,IF(OR(J35="Detectar",J35="Corregir"),10,0))</f>
        <v>0</v>
      </c>
      <c r="L35" s="47"/>
      <c r="M35" s="74">
        <f t="shared" si="14"/>
        <v>0</v>
      </c>
      <c r="N35" s="47"/>
      <c r="O35" s="74">
        <f t="shared" ref="O35:O66" si="20">IF(N35="Se investigan y resuelven oportunamente",15,0)</f>
        <v>0</v>
      </c>
      <c r="P35" s="47"/>
      <c r="Q35" s="74">
        <f t="shared" ref="Q35:Q66" si="21">IF(P35="Completa",10,IF(P35="Incompleta",5,0))</f>
        <v>0</v>
      </c>
      <c r="R35" s="47" t="str">
        <f t="shared" si="13"/>
        <v>Débil</v>
      </c>
      <c r="S35" s="74">
        <f t="shared" ref="S35:S66" si="22">SUM(D35:Q35)</f>
        <v>0</v>
      </c>
      <c r="T35" s="47"/>
      <c r="U35" s="74" t="str">
        <f t="shared" ref="U35:U66" si="23">IF(T35="El control se ejecuta de manera consistente por parte del responsable","Fuerte",IF(T35="El control se ejecuta algunas veces por parte del responsable","Moderado",IF(T35="El control no se ejecuta por parte del responsable","Débil","")))</f>
        <v/>
      </c>
      <c r="V35" s="47" t="b">
        <f t="shared" ref="V35:V66" si="24">IF(AND(R35="Fuerte",U35="Fuerte"),"Fuerte",IF(AND(R35="Fuerte",U35="Moderado"),"Moderado",IF(AND(R35="Fuerte",U35="Débil"),"Débil",IF(AND(R35="Moderado",U35="Fuerte"),"Moderado",IF(AND(R35="Moderado",U35="Moderado"),"Moderado",IF(AND(R35="Moderado",U35="Débil"),"Débil",IF(AND(R35="Débil",U35="Fuerte"),"Débil",IF(AND(R35="Débil",U35="Moderado"),"Débil",IF(AND(R35="Débil",U35="Débil"),"Débil")))))))))</f>
        <v>0</v>
      </c>
      <c r="W35" s="74">
        <f t="shared" ref="W35:W66" si="25">IF(V35="Fuerte",100,IF(V35="Moderado",50,0))</f>
        <v>0</v>
      </c>
      <c r="X35" s="47" t="str">
        <f t="shared" si="15"/>
        <v>Si</v>
      </c>
    </row>
    <row r="36" spans="1:24" ht="20.45">
      <c r="A36" s="135" t="s">
        <v>175</v>
      </c>
      <c r="B36" s="134"/>
      <c r="C36" s="141"/>
      <c r="D36" s="47"/>
      <c r="E36" s="74">
        <f t="shared" si="16"/>
        <v>0</v>
      </c>
      <c r="F36" s="47"/>
      <c r="G36" s="74">
        <f t="shared" si="17"/>
        <v>0</v>
      </c>
      <c r="H36" s="47"/>
      <c r="I36" s="74">
        <f t="shared" si="18"/>
        <v>0</v>
      </c>
      <c r="J36" s="47"/>
      <c r="K36" s="74">
        <f t="shared" si="19"/>
        <v>0</v>
      </c>
      <c r="L36" s="47"/>
      <c r="M36" s="74">
        <f t="shared" si="14"/>
        <v>0</v>
      </c>
      <c r="N36" s="47"/>
      <c r="O36" s="74">
        <f t="shared" si="20"/>
        <v>0</v>
      </c>
      <c r="P36" s="47"/>
      <c r="Q36" s="74">
        <f t="shared" si="21"/>
        <v>0</v>
      </c>
      <c r="R36" s="47" t="str">
        <f t="shared" si="13"/>
        <v>Débil</v>
      </c>
      <c r="S36" s="74">
        <f t="shared" si="22"/>
        <v>0</v>
      </c>
      <c r="T36" s="47"/>
      <c r="U36" s="74" t="str">
        <f t="shared" si="23"/>
        <v/>
      </c>
      <c r="V36" s="47" t="b">
        <f t="shared" si="24"/>
        <v>0</v>
      </c>
      <c r="W36" s="74">
        <f t="shared" si="25"/>
        <v>0</v>
      </c>
      <c r="X36" s="47" t="str">
        <f t="shared" si="15"/>
        <v>Si</v>
      </c>
    </row>
    <row r="37" spans="1:24" ht="20.45">
      <c r="A37" s="135" t="s">
        <v>176</v>
      </c>
      <c r="B37" s="134"/>
      <c r="C37" s="141"/>
      <c r="D37" s="47"/>
      <c r="E37" s="74">
        <f t="shared" si="16"/>
        <v>0</v>
      </c>
      <c r="F37" s="47"/>
      <c r="G37" s="74">
        <f t="shared" si="17"/>
        <v>0</v>
      </c>
      <c r="H37" s="47"/>
      <c r="I37" s="74">
        <f t="shared" si="18"/>
        <v>0</v>
      </c>
      <c r="J37" s="47"/>
      <c r="K37" s="74">
        <f t="shared" si="19"/>
        <v>0</v>
      </c>
      <c r="L37" s="47"/>
      <c r="M37" s="74">
        <f t="shared" si="14"/>
        <v>0</v>
      </c>
      <c r="N37" s="47"/>
      <c r="O37" s="74">
        <f t="shared" si="20"/>
        <v>0</v>
      </c>
      <c r="P37" s="47"/>
      <c r="Q37" s="74">
        <f t="shared" si="21"/>
        <v>0</v>
      </c>
      <c r="R37" s="47" t="str">
        <f t="shared" si="13"/>
        <v>Débil</v>
      </c>
      <c r="S37" s="74">
        <f t="shared" si="22"/>
        <v>0</v>
      </c>
      <c r="T37" s="47"/>
      <c r="U37" s="74" t="str">
        <f t="shared" si="23"/>
        <v/>
      </c>
      <c r="V37" s="47" t="b">
        <f t="shared" si="24"/>
        <v>0</v>
      </c>
      <c r="W37" s="74">
        <f t="shared" si="25"/>
        <v>0</v>
      </c>
      <c r="X37" s="47" t="str">
        <f t="shared" si="15"/>
        <v>Si</v>
      </c>
    </row>
    <row r="38" spans="1:24" ht="20.45">
      <c r="A38" s="135" t="s">
        <v>177</v>
      </c>
      <c r="B38" s="134"/>
      <c r="C38" s="141"/>
      <c r="D38" s="47"/>
      <c r="E38" s="74">
        <f t="shared" si="16"/>
        <v>0</v>
      </c>
      <c r="F38" s="47"/>
      <c r="G38" s="74">
        <f t="shared" si="17"/>
        <v>0</v>
      </c>
      <c r="H38" s="47"/>
      <c r="I38" s="74">
        <f t="shared" si="18"/>
        <v>0</v>
      </c>
      <c r="J38" s="47"/>
      <c r="K38" s="74">
        <f t="shared" si="19"/>
        <v>0</v>
      </c>
      <c r="L38" s="47"/>
      <c r="M38" s="74">
        <f t="shared" si="14"/>
        <v>0</v>
      </c>
      <c r="N38" s="47"/>
      <c r="O38" s="74">
        <f t="shared" si="20"/>
        <v>0</v>
      </c>
      <c r="P38" s="47"/>
      <c r="Q38" s="74">
        <f t="shared" si="21"/>
        <v>0</v>
      </c>
      <c r="R38" s="47" t="str">
        <f t="shared" si="13"/>
        <v>Débil</v>
      </c>
      <c r="S38" s="74">
        <f t="shared" si="22"/>
        <v>0</v>
      </c>
      <c r="T38" s="47"/>
      <c r="U38" s="74" t="str">
        <f t="shared" si="23"/>
        <v/>
      </c>
      <c r="V38" s="47" t="b">
        <f t="shared" si="24"/>
        <v>0</v>
      </c>
      <c r="W38" s="74">
        <f t="shared" si="25"/>
        <v>0</v>
      </c>
      <c r="X38" s="47" t="str">
        <f t="shared" si="15"/>
        <v>Si</v>
      </c>
    </row>
    <row r="39" spans="1:24" ht="20.45">
      <c r="A39" s="135" t="s">
        <v>178</v>
      </c>
      <c r="B39" s="134"/>
      <c r="C39" s="141"/>
      <c r="D39" s="47"/>
      <c r="E39" s="74">
        <f t="shared" si="16"/>
        <v>0</v>
      </c>
      <c r="F39" s="47"/>
      <c r="G39" s="74">
        <f t="shared" si="17"/>
        <v>0</v>
      </c>
      <c r="H39" s="47"/>
      <c r="I39" s="74">
        <f t="shared" si="18"/>
        <v>0</v>
      </c>
      <c r="J39" s="47"/>
      <c r="K39" s="74">
        <f t="shared" si="19"/>
        <v>0</v>
      </c>
      <c r="L39" s="47"/>
      <c r="M39" s="74">
        <f t="shared" si="14"/>
        <v>0</v>
      </c>
      <c r="N39" s="47"/>
      <c r="O39" s="74">
        <f t="shared" si="20"/>
        <v>0</v>
      </c>
      <c r="P39" s="47"/>
      <c r="Q39" s="74">
        <f t="shared" si="21"/>
        <v>0</v>
      </c>
      <c r="R39" s="47" t="str">
        <f t="shared" si="13"/>
        <v>Débil</v>
      </c>
      <c r="S39" s="74">
        <f t="shared" si="22"/>
        <v>0</v>
      </c>
      <c r="T39" s="47"/>
      <c r="U39" s="74" t="str">
        <f t="shared" si="23"/>
        <v/>
      </c>
      <c r="V39" s="47" t="b">
        <f t="shared" si="24"/>
        <v>0</v>
      </c>
      <c r="W39" s="74">
        <f t="shared" si="25"/>
        <v>0</v>
      </c>
      <c r="X39" s="47" t="str">
        <f t="shared" si="15"/>
        <v>Si</v>
      </c>
    </row>
    <row r="40" spans="1:24" ht="20.45">
      <c r="A40" s="135" t="s">
        <v>179</v>
      </c>
      <c r="B40" s="134"/>
      <c r="C40" s="141"/>
      <c r="D40" s="47"/>
      <c r="E40" s="74">
        <f t="shared" si="16"/>
        <v>0</v>
      </c>
      <c r="F40" s="47"/>
      <c r="G40" s="74">
        <f t="shared" si="17"/>
        <v>0</v>
      </c>
      <c r="H40" s="47"/>
      <c r="I40" s="74">
        <f t="shared" si="18"/>
        <v>0</v>
      </c>
      <c r="J40" s="47"/>
      <c r="K40" s="74">
        <f t="shared" si="19"/>
        <v>0</v>
      </c>
      <c r="L40" s="47"/>
      <c r="M40" s="74">
        <f t="shared" si="14"/>
        <v>0</v>
      </c>
      <c r="N40" s="47"/>
      <c r="O40" s="74">
        <f t="shared" si="20"/>
        <v>0</v>
      </c>
      <c r="P40" s="47"/>
      <c r="Q40" s="74">
        <f t="shared" si="21"/>
        <v>0</v>
      </c>
      <c r="R40" s="47" t="str">
        <f t="shared" si="13"/>
        <v>Débil</v>
      </c>
      <c r="S40" s="74">
        <f t="shared" si="22"/>
        <v>0</v>
      </c>
      <c r="T40" s="47"/>
      <c r="U40" s="74" t="str">
        <f t="shared" si="23"/>
        <v/>
      </c>
      <c r="V40" s="47" t="b">
        <f t="shared" si="24"/>
        <v>0</v>
      </c>
      <c r="W40" s="74">
        <f t="shared" si="25"/>
        <v>0</v>
      </c>
      <c r="X40" s="47" t="str">
        <f t="shared" si="15"/>
        <v>Si</v>
      </c>
    </row>
    <row r="41" spans="1:24" ht="20.45">
      <c r="A41" s="135" t="s">
        <v>180</v>
      </c>
      <c r="B41" s="134"/>
      <c r="C41" s="141"/>
      <c r="D41" s="47"/>
      <c r="E41" s="74">
        <f t="shared" si="16"/>
        <v>0</v>
      </c>
      <c r="F41" s="47"/>
      <c r="G41" s="74">
        <f t="shared" si="17"/>
        <v>0</v>
      </c>
      <c r="H41" s="47"/>
      <c r="I41" s="74">
        <f t="shared" si="18"/>
        <v>0</v>
      </c>
      <c r="J41" s="47"/>
      <c r="K41" s="74">
        <f t="shared" si="19"/>
        <v>0</v>
      </c>
      <c r="L41" s="47"/>
      <c r="M41" s="74">
        <f t="shared" si="14"/>
        <v>0</v>
      </c>
      <c r="N41" s="47"/>
      <c r="O41" s="74">
        <f t="shared" si="20"/>
        <v>0</v>
      </c>
      <c r="P41" s="47"/>
      <c r="Q41" s="74">
        <f t="shared" si="21"/>
        <v>0</v>
      </c>
      <c r="R41" s="47" t="str">
        <f t="shared" si="13"/>
        <v>Débil</v>
      </c>
      <c r="S41" s="74">
        <f t="shared" si="22"/>
        <v>0</v>
      </c>
      <c r="T41" s="47"/>
      <c r="U41" s="74" t="str">
        <f t="shared" si="23"/>
        <v/>
      </c>
      <c r="V41" s="47" t="b">
        <f t="shared" si="24"/>
        <v>0</v>
      </c>
      <c r="W41" s="74">
        <f t="shared" si="25"/>
        <v>0</v>
      </c>
      <c r="X41" s="47" t="str">
        <f t="shared" si="15"/>
        <v>Si</v>
      </c>
    </row>
    <row r="42" spans="1:24" ht="20.45">
      <c r="A42" s="135" t="s">
        <v>181</v>
      </c>
      <c r="B42" s="134"/>
      <c r="C42" s="141"/>
      <c r="D42" s="47"/>
      <c r="E42" s="74">
        <f t="shared" si="16"/>
        <v>0</v>
      </c>
      <c r="F42" s="47"/>
      <c r="G42" s="74">
        <f t="shared" si="17"/>
        <v>0</v>
      </c>
      <c r="H42" s="47"/>
      <c r="I42" s="74">
        <f t="shared" si="18"/>
        <v>0</v>
      </c>
      <c r="J42" s="47"/>
      <c r="K42" s="74">
        <f t="shared" si="19"/>
        <v>0</v>
      </c>
      <c r="L42" s="47"/>
      <c r="M42" s="74">
        <f t="shared" si="14"/>
        <v>0</v>
      </c>
      <c r="N42" s="47"/>
      <c r="O42" s="74">
        <f t="shared" si="20"/>
        <v>0</v>
      </c>
      <c r="P42" s="47"/>
      <c r="Q42" s="74">
        <f t="shared" si="21"/>
        <v>0</v>
      </c>
      <c r="R42" s="47" t="str">
        <f t="shared" si="13"/>
        <v>Débil</v>
      </c>
      <c r="S42" s="74">
        <f t="shared" si="22"/>
        <v>0</v>
      </c>
      <c r="T42" s="47"/>
      <c r="U42" s="74" t="str">
        <f t="shared" si="23"/>
        <v/>
      </c>
      <c r="V42" s="47" t="b">
        <f t="shared" si="24"/>
        <v>0</v>
      </c>
      <c r="W42" s="74">
        <f t="shared" si="25"/>
        <v>0</v>
      </c>
      <c r="X42" s="47" t="str">
        <f t="shared" si="15"/>
        <v>Si</v>
      </c>
    </row>
    <row r="43" spans="1:24" ht="20.45">
      <c r="A43" s="135" t="s">
        <v>182</v>
      </c>
      <c r="B43" s="134"/>
      <c r="C43" s="141"/>
      <c r="D43" s="47"/>
      <c r="E43" s="74">
        <f t="shared" si="16"/>
        <v>0</v>
      </c>
      <c r="F43" s="47"/>
      <c r="G43" s="74">
        <f t="shared" si="17"/>
        <v>0</v>
      </c>
      <c r="H43" s="47"/>
      <c r="I43" s="74">
        <f t="shared" si="18"/>
        <v>0</v>
      </c>
      <c r="J43" s="47"/>
      <c r="K43" s="74">
        <f t="shared" si="19"/>
        <v>0</v>
      </c>
      <c r="L43" s="47"/>
      <c r="M43" s="74">
        <f t="shared" si="14"/>
        <v>0</v>
      </c>
      <c r="N43" s="47"/>
      <c r="O43" s="74">
        <f t="shared" si="20"/>
        <v>0</v>
      </c>
      <c r="P43" s="47"/>
      <c r="Q43" s="74">
        <f t="shared" si="21"/>
        <v>0</v>
      </c>
      <c r="R43" s="47" t="str">
        <f t="shared" si="13"/>
        <v>Débil</v>
      </c>
      <c r="S43" s="74">
        <f t="shared" si="22"/>
        <v>0</v>
      </c>
      <c r="T43" s="47"/>
      <c r="U43" s="74" t="str">
        <f t="shared" si="23"/>
        <v/>
      </c>
      <c r="V43" s="47" t="b">
        <f t="shared" si="24"/>
        <v>0</v>
      </c>
      <c r="W43" s="74">
        <f t="shared" si="25"/>
        <v>0</v>
      </c>
      <c r="X43" s="47" t="str">
        <f t="shared" si="15"/>
        <v>Si</v>
      </c>
    </row>
    <row r="44" spans="1:24" ht="20.45">
      <c r="A44" s="135" t="s">
        <v>183</v>
      </c>
      <c r="B44" s="134"/>
      <c r="C44" s="141"/>
      <c r="D44" s="47"/>
      <c r="E44" s="74">
        <f t="shared" si="16"/>
        <v>0</v>
      </c>
      <c r="F44" s="47"/>
      <c r="G44" s="74">
        <f t="shared" si="17"/>
        <v>0</v>
      </c>
      <c r="H44" s="47"/>
      <c r="I44" s="74">
        <f t="shared" si="18"/>
        <v>0</v>
      </c>
      <c r="J44" s="47"/>
      <c r="K44" s="74">
        <f t="shared" si="19"/>
        <v>0</v>
      </c>
      <c r="L44" s="47"/>
      <c r="M44" s="74">
        <f t="shared" si="14"/>
        <v>0</v>
      </c>
      <c r="N44" s="47"/>
      <c r="O44" s="74">
        <f t="shared" si="20"/>
        <v>0</v>
      </c>
      <c r="P44" s="47"/>
      <c r="Q44" s="74">
        <f t="shared" si="21"/>
        <v>0</v>
      </c>
      <c r="R44" s="47" t="str">
        <f t="shared" si="13"/>
        <v>Débil</v>
      </c>
      <c r="S44" s="74">
        <f t="shared" si="22"/>
        <v>0</v>
      </c>
      <c r="T44" s="47"/>
      <c r="U44" s="74" t="str">
        <f t="shared" si="23"/>
        <v/>
      </c>
      <c r="V44" s="47" t="b">
        <f t="shared" si="24"/>
        <v>0</v>
      </c>
      <c r="W44" s="74">
        <f t="shared" si="25"/>
        <v>0</v>
      </c>
      <c r="X44" s="47" t="str">
        <f t="shared" si="15"/>
        <v>Si</v>
      </c>
    </row>
    <row r="45" spans="1:24" ht="20.45">
      <c r="A45" s="135" t="s">
        <v>184</v>
      </c>
      <c r="B45" s="134"/>
      <c r="C45" s="141"/>
      <c r="D45" s="47"/>
      <c r="E45" s="74">
        <f t="shared" si="16"/>
        <v>0</v>
      </c>
      <c r="F45" s="47"/>
      <c r="G45" s="74">
        <f t="shared" si="17"/>
        <v>0</v>
      </c>
      <c r="H45" s="47"/>
      <c r="I45" s="74">
        <f t="shared" si="18"/>
        <v>0</v>
      </c>
      <c r="J45" s="47"/>
      <c r="K45" s="74">
        <f t="shared" si="19"/>
        <v>0</v>
      </c>
      <c r="L45" s="47"/>
      <c r="M45" s="74">
        <f t="shared" si="14"/>
        <v>0</v>
      </c>
      <c r="N45" s="47"/>
      <c r="O45" s="74">
        <f t="shared" si="20"/>
        <v>0</v>
      </c>
      <c r="P45" s="47"/>
      <c r="Q45" s="74">
        <f t="shared" si="21"/>
        <v>0</v>
      </c>
      <c r="R45" s="47" t="str">
        <f t="shared" si="13"/>
        <v>Débil</v>
      </c>
      <c r="S45" s="74">
        <f t="shared" si="22"/>
        <v>0</v>
      </c>
      <c r="T45" s="47"/>
      <c r="U45" s="74" t="str">
        <f t="shared" si="23"/>
        <v/>
      </c>
      <c r="V45" s="47" t="b">
        <f t="shared" si="24"/>
        <v>0</v>
      </c>
      <c r="W45" s="74">
        <f t="shared" si="25"/>
        <v>0</v>
      </c>
      <c r="X45" s="47" t="str">
        <f t="shared" si="15"/>
        <v>Si</v>
      </c>
    </row>
    <row r="46" spans="1:24" ht="20.45">
      <c r="A46" s="135" t="s">
        <v>185</v>
      </c>
      <c r="B46" s="134"/>
      <c r="C46" s="141"/>
      <c r="D46" s="47"/>
      <c r="E46" s="74">
        <f t="shared" si="16"/>
        <v>0</v>
      </c>
      <c r="F46" s="47"/>
      <c r="G46" s="74">
        <f t="shared" si="17"/>
        <v>0</v>
      </c>
      <c r="H46" s="47"/>
      <c r="I46" s="74">
        <f t="shared" si="18"/>
        <v>0</v>
      </c>
      <c r="J46" s="47"/>
      <c r="K46" s="74">
        <f t="shared" si="19"/>
        <v>0</v>
      </c>
      <c r="L46" s="47"/>
      <c r="M46" s="74">
        <f t="shared" si="14"/>
        <v>0</v>
      </c>
      <c r="N46" s="47"/>
      <c r="O46" s="74">
        <f t="shared" si="20"/>
        <v>0</v>
      </c>
      <c r="P46" s="47"/>
      <c r="Q46" s="74">
        <f t="shared" si="21"/>
        <v>0</v>
      </c>
      <c r="R46" s="47" t="str">
        <f t="shared" si="13"/>
        <v>Débil</v>
      </c>
      <c r="S46" s="74">
        <f t="shared" si="22"/>
        <v>0</v>
      </c>
      <c r="T46" s="47"/>
      <c r="U46" s="74" t="str">
        <f t="shared" si="23"/>
        <v/>
      </c>
      <c r="V46" s="47" t="b">
        <f t="shared" si="24"/>
        <v>0</v>
      </c>
      <c r="W46" s="74">
        <f t="shared" si="25"/>
        <v>0</v>
      </c>
      <c r="X46" s="47" t="str">
        <f t="shared" si="15"/>
        <v>Si</v>
      </c>
    </row>
    <row r="47" spans="1:24" ht="20.45">
      <c r="A47" s="135" t="s">
        <v>186</v>
      </c>
      <c r="B47" s="134"/>
      <c r="C47" s="141"/>
      <c r="D47" s="47"/>
      <c r="E47" s="74">
        <f t="shared" si="16"/>
        <v>0</v>
      </c>
      <c r="F47" s="47"/>
      <c r="G47" s="74">
        <f t="shared" si="17"/>
        <v>0</v>
      </c>
      <c r="H47" s="47"/>
      <c r="I47" s="74">
        <f t="shared" si="18"/>
        <v>0</v>
      </c>
      <c r="J47" s="47"/>
      <c r="K47" s="74">
        <f t="shared" si="19"/>
        <v>0</v>
      </c>
      <c r="L47" s="47"/>
      <c r="M47" s="74">
        <f t="shared" si="14"/>
        <v>0</v>
      </c>
      <c r="N47" s="47"/>
      <c r="O47" s="74">
        <f t="shared" si="20"/>
        <v>0</v>
      </c>
      <c r="P47" s="47"/>
      <c r="Q47" s="74">
        <f t="shared" si="21"/>
        <v>0</v>
      </c>
      <c r="R47" s="47" t="str">
        <f t="shared" si="13"/>
        <v>Débil</v>
      </c>
      <c r="S47" s="74">
        <f t="shared" si="22"/>
        <v>0</v>
      </c>
      <c r="T47" s="47"/>
      <c r="U47" s="74" t="str">
        <f t="shared" si="23"/>
        <v/>
      </c>
      <c r="V47" s="47" t="b">
        <f t="shared" si="24"/>
        <v>0</v>
      </c>
      <c r="W47" s="74">
        <f t="shared" si="25"/>
        <v>0</v>
      </c>
      <c r="X47" s="47" t="str">
        <f t="shared" si="15"/>
        <v>Si</v>
      </c>
    </row>
    <row r="48" spans="1:24" ht="20.45">
      <c r="A48" s="135" t="s">
        <v>187</v>
      </c>
      <c r="B48" s="134"/>
      <c r="C48" s="141"/>
      <c r="D48" s="47"/>
      <c r="E48" s="74">
        <f t="shared" si="16"/>
        <v>0</v>
      </c>
      <c r="F48" s="47"/>
      <c r="G48" s="74">
        <f t="shared" si="17"/>
        <v>0</v>
      </c>
      <c r="H48" s="47"/>
      <c r="I48" s="74">
        <f t="shared" si="18"/>
        <v>0</v>
      </c>
      <c r="J48" s="47"/>
      <c r="K48" s="74">
        <f t="shared" si="19"/>
        <v>0</v>
      </c>
      <c r="L48" s="47"/>
      <c r="M48" s="74">
        <f t="shared" si="14"/>
        <v>0</v>
      </c>
      <c r="N48" s="47"/>
      <c r="O48" s="74">
        <f t="shared" si="20"/>
        <v>0</v>
      </c>
      <c r="P48" s="47"/>
      <c r="Q48" s="74">
        <f t="shared" si="21"/>
        <v>0</v>
      </c>
      <c r="R48" s="47" t="str">
        <f t="shared" si="13"/>
        <v>Débil</v>
      </c>
      <c r="S48" s="74">
        <f t="shared" si="22"/>
        <v>0</v>
      </c>
      <c r="T48" s="47"/>
      <c r="U48" s="74" t="str">
        <f t="shared" si="23"/>
        <v/>
      </c>
      <c r="V48" s="47" t="b">
        <f t="shared" si="24"/>
        <v>0</v>
      </c>
      <c r="W48" s="74">
        <f t="shared" si="25"/>
        <v>0</v>
      </c>
      <c r="X48" s="47" t="str">
        <f t="shared" si="15"/>
        <v>Si</v>
      </c>
    </row>
    <row r="49" spans="1:24" ht="20.45">
      <c r="A49" s="135" t="s">
        <v>188</v>
      </c>
      <c r="B49" s="134"/>
      <c r="C49" s="141"/>
      <c r="D49" s="47"/>
      <c r="E49" s="74">
        <f t="shared" si="16"/>
        <v>0</v>
      </c>
      <c r="F49" s="47"/>
      <c r="G49" s="74">
        <f t="shared" si="17"/>
        <v>0</v>
      </c>
      <c r="H49" s="47"/>
      <c r="I49" s="74">
        <f t="shared" si="18"/>
        <v>0</v>
      </c>
      <c r="J49" s="47"/>
      <c r="K49" s="74">
        <f t="shared" si="19"/>
        <v>0</v>
      </c>
      <c r="L49" s="47"/>
      <c r="M49" s="74">
        <f t="shared" si="14"/>
        <v>0</v>
      </c>
      <c r="N49" s="47"/>
      <c r="O49" s="74">
        <f t="shared" si="20"/>
        <v>0</v>
      </c>
      <c r="P49" s="47"/>
      <c r="Q49" s="74">
        <f t="shared" si="21"/>
        <v>0</v>
      </c>
      <c r="R49" s="47" t="str">
        <f t="shared" si="13"/>
        <v>Débil</v>
      </c>
      <c r="S49" s="74">
        <f t="shared" si="22"/>
        <v>0</v>
      </c>
      <c r="T49" s="47"/>
      <c r="U49" s="74" t="str">
        <f t="shared" si="23"/>
        <v/>
      </c>
      <c r="V49" s="47" t="b">
        <f t="shared" si="24"/>
        <v>0</v>
      </c>
      <c r="W49" s="74">
        <f t="shared" si="25"/>
        <v>0</v>
      </c>
      <c r="X49" s="47" t="str">
        <f t="shared" si="15"/>
        <v>Si</v>
      </c>
    </row>
    <row r="50" spans="1:24" ht="20.45">
      <c r="A50" s="135" t="s">
        <v>189</v>
      </c>
      <c r="B50" s="134"/>
      <c r="C50" s="141"/>
      <c r="D50" s="47"/>
      <c r="E50" s="74">
        <f t="shared" si="16"/>
        <v>0</v>
      </c>
      <c r="F50" s="47"/>
      <c r="G50" s="74">
        <f t="shared" si="17"/>
        <v>0</v>
      </c>
      <c r="H50" s="47"/>
      <c r="I50" s="74">
        <f t="shared" si="18"/>
        <v>0</v>
      </c>
      <c r="J50" s="47"/>
      <c r="K50" s="74">
        <f t="shared" si="19"/>
        <v>0</v>
      </c>
      <c r="L50" s="47"/>
      <c r="M50" s="74">
        <f t="shared" si="14"/>
        <v>0</v>
      </c>
      <c r="N50" s="47"/>
      <c r="O50" s="74">
        <f t="shared" si="20"/>
        <v>0</v>
      </c>
      <c r="P50" s="47"/>
      <c r="Q50" s="74">
        <f t="shared" si="21"/>
        <v>0</v>
      </c>
      <c r="R50" s="47" t="str">
        <f t="shared" si="13"/>
        <v>Débil</v>
      </c>
      <c r="S50" s="74">
        <f t="shared" si="22"/>
        <v>0</v>
      </c>
      <c r="T50" s="47"/>
      <c r="U50" s="74" t="str">
        <f t="shared" si="23"/>
        <v/>
      </c>
      <c r="V50" s="47" t="b">
        <f t="shared" si="24"/>
        <v>0</v>
      </c>
      <c r="W50" s="74">
        <f t="shared" si="25"/>
        <v>0</v>
      </c>
      <c r="X50" s="47" t="str">
        <f t="shared" si="15"/>
        <v>Si</v>
      </c>
    </row>
    <row r="51" spans="1:24" ht="20.45">
      <c r="A51" s="135" t="s">
        <v>190</v>
      </c>
      <c r="B51" s="134"/>
      <c r="C51" s="141"/>
      <c r="D51" s="47"/>
      <c r="E51" s="74">
        <f t="shared" si="16"/>
        <v>0</v>
      </c>
      <c r="F51" s="47"/>
      <c r="G51" s="74">
        <f t="shared" si="17"/>
        <v>0</v>
      </c>
      <c r="H51" s="47"/>
      <c r="I51" s="74">
        <f t="shared" si="18"/>
        <v>0</v>
      </c>
      <c r="J51" s="47"/>
      <c r="K51" s="74">
        <f t="shared" si="19"/>
        <v>0</v>
      </c>
      <c r="L51" s="47"/>
      <c r="M51" s="74">
        <f t="shared" si="14"/>
        <v>0</v>
      </c>
      <c r="N51" s="47"/>
      <c r="O51" s="74">
        <f t="shared" si="20"/>
        <v>0</v>
      </c>
      <c r="P51" s="47"/>
      <c r="Q51" s="74">
        <f t="shared" si="21"/>
        <v>0</v>
      </c>
      <c r="R51" s="47" t="str">
        <f t="shared" si="13"/>
        <v>Débil</v>
      </c>
      <c r="S51" s="74">
        <f t="shared" si="22"/>
        <v>0</v>
      </c>
      <c r="T51" s="47"/>
      <c r="U51" s="74" t="str">
        <f t="shared" si="23"/>
        <v/>
      </c>
      <c r="V51" s="47" t="b">
        <f t="shared" si="24"/>
        <v>0</v>
      </c>
      <c r="W51" s="74">
        <f t="shared" si="25"/>
        <v>0</v>
      </c>
      <c r="X51" s="47" t="str">
        <f t="shared" si="15"/>
        <v>Si</v>
      </c>
    </row>
    <row r="52" spans="1:24" ht="20.45">
      <c r="A52" s="135" t="s">
        <v>191</v>
      </c>
      <c r="B52" s="134"/>
      <c r="C52" s="141"/>
      <c r="D52" s="47"/>
      <c r="E52" s="74">
        <f t="shared" si="16"/>
        <v>0</v>
      </c>
      <c r="F52" s="47"/>
      <c r="G52" s="74">
        <f t="shared" si="17"/>
        <v>0</v>
      </c>
      <c r="H52" s="47"/>
      <c r="I52" s="74">
        <f t="shared" si="18"/>
        <v>0</v>
      </c>
      <c r="J52" s="47"/>
      <c r="K52" s="74">
        <f t="shared" si="19"/>
        <v>0</v>
      </c>
      <c r="L52" s="47"/>
      <c r="M52" s="74">
        <f t="shared" si="14"/>
        <v>0</v>
      </c>
      <c r="N52" s="47"/>
      <c r="O52" s="74">
        <f t="shared" si="20"/>
        <v>0</v>
      </c>
      <c r="P52" s="47"/>
      <c r="Q52" s="74">
        <f t="shared" si="21"/>
        <v>0</v>
      </c>
      <c r="R52" s="47" t="str">
        <f t="shared" si="13"/>
        <v>Débil</v>
      </c>
      <c r="S52" s="74">
        <f t="shared" si="22"/>
        <v>0</v>
      </c>
      <c r="T52" s="47"/>
      <c r="U52" s="74" t="str">
        <f t="shared" si="23"/>
        <v/>
      </c>
      <c r="V52" s="47" t="b">
        <f t="shared" si="24"/>
        <v>0</v>
      </c>
      <c r="W52" s="74">
        <f t="shared" si="25"/>
        <v>0</v>
      </c>
      <c r="X52" s="47" t="str">
        <f t="shared" si="15"/>
        <v>Si</v>
      </c>
    </row>
    <row r="53" spans="1:24" ht="20.45">
      <c r="A53" s="135" t="s">
        <v>192</v>
      </c>
      <c r="B53" s="134"/>
      <c r="C53" s="141"/>
      <c r="D53" s="47"/>
      <c r="E53" s="74">
        <f t="shared" si="16"/>
        <v>0</v>
      </c>
      <c r="F53" s="47"/>
      <c r="G53" s="74">
        <f t="shared" si="17"/>
        <v>0</v>
      </c>
      <c r="H53" s="47"/>
      <c r="I53" s="74">
        <f t="shared" si="18"/>
        <v>0</v>
      </c>
      <c r="J53" s="47"/>
      <c r="K53" s="74">
        <f t="shared" si="19"/>
        <v>0</v>
      </c>
      <c r="L53" s="47"/>
      <c r="M53" s="74">
        <f t="shared" si="14"/>
        <v>0</v>
      </c>
      <c r="N53" s="47"/>
      <c r="O53" s="74">
        <f t="shared" si="20"/>
        <v>0</v>
      </c>
      <c r="P53" s="47"/>
      <c r="Q53" s="74">
        <f t="shared" si="21"/>
        <v>0</v>
      </c>
      <c r="R53" s="47" t="str">
        <f t="shared" si="13"/>
        <v>Débil</v>
      </c>
      <c r="S53" s="74">
        <f t="shared" si="22"/>
        <v>0</v>
      </c>
      <c r="T53" s="47"/>
      <c r="U53" s="74" t="str">
        <f t="shared" si="23"/>
        <v/>
      </c>
      <c r="V53" s="47" t="b">
        <f t="shared" si="24"/>
        <v>0</v>
      </c>
      <c r="W53" s="74">
        <f t="shared" si="25"/>
        <v>0</v>
      </c>
      <c r="X53" s="47" t="str">
        <f t="shared" si="15"/>
        <v>Si</v>
      </c>
    </row>
    <row r="54" spans="1:24" ht="20.45">
      <c r="A54" s="135" t="s">
        <v>193</v>
      </c>
      <c r="B54" s="134"/>
      <c r="C54" s="141"/>
      <c r="D54" s="47"/>
      <c r="E54" s="74">
        <f t="shared" si="16"/>
        <v>0</v>
      </c>
      <c r="F54" s="47"/>
      <c r="G54" s="74">
        <f t="shared" si="17"/>
        <v>0</v>
      </c>
      <c r="H54" s="47"/>
      <c r="I54" s="74">
        <f t="shared" si="18"/>
        <v>0</v>
      </c>
      <c r="J54" s="47"/>
      <c r="K54" s="74">
        <f t="shared" si="19"/>
        <v>0</v>
      </c>
      <c r="L54" s="47"/>
      <c r="M54" s="74">
        <f t="shared" si="14"/>
        <v>0</v>
      </c>
      <c r="N54" s="47"/>
      <c r="O54" s="74">
        <f t="shared" si="20"/>
        <v>0</v>
      </c>
      <c r="P54" s="47"/>
      <c r="Q54" s="74">
        <f t="shared" si="21"/>
        <v>0</v>
      </c>
      <c r="R54" s="47" t="str">
        <f t="shared" si="13"/>
        <v>Débil</v>
      </c>
      <c r="S54" s="74">
        <f t="shared" si="22"/>
        <v>0</v>
      </c>
      <c r="T54" s="47"/>
      <c r="U54" s="74" t="str">
        <f t="shared" si="23"/>
        <v/>
      </c>
      <c r="V54" s="47" t="b">
        <f t="shared" si="24"/>
        <v>0</v>
      </c>
      <c r="W54" s="74">
        <f t="shared" si="25"/>
        <v>0</v>
      </c>
      <c r="X54" s="47" t="str">
        <f t="shared" si="15"/>
        <v>Si</v>
      </c>
    </row>
    <row r="55" spans="1:24" ht="20.45">
      <c r="A55" s="135" t="s">
        <v>194</v>
      </c>
      <c r="B55" s="134"/>
      <c r="C55" s="141"/>
      <c r="D55" s="47"/>
      <c r="E55" s="74">
        <f t="shared" si="16"/>
        <v>0</v>
      </c>
      <c r="F55" s="47"/>
      <c r="G55" s="74">
        <f t="shared" si="17"/>
        <v>0</v>
      </c>
      <c r="H55" s="47"/>
      <c r="I55" s="74">
        <f t="shared" si="18"/>
        <v>0</v>
      </c>
      <c r="J55" s="47"/>
      <c r="K55" s="74">
        <f t="shared" si="19"/>
        <v>0</v>
      </c>
      <c r="L55" s="47"/>
      <c r="M55" s="74">
        <f t="shared" si="14"/>
        <v>0</v>
      </c>
      <c r="N55" s="47"/>
      <c r="O55" s="74">
        <f t="shared" si="20"/>
        <v>0</v>
      </c>
      <c r="P55" s="47"/>
      <c r="Q55" s="74">
        <f t="shared" si="21"/>
        <v>0</v>
      </c>
      <c r="R55" s="47" t="str">
        <f t="shared" si="13"/>
        <v>Débil</v>
      </c>
      <c r="S55" s="74">
        <f t="shared" si="22"/>
        <v>0</v>
      </c>
      <c r="T55" s="47"/>
      <c r="U55" s="74" t="str">
        <f t="shared" si="23"/>
        <v/>
      </c>
      <c r="V55" s="47" t="b">
        <f t="shared" si="24"/>
        <v>0</v>
      </c>
      <c r="W55" s="74">
        <f t="shared" si="25"/>
        <v>0</v>
      </c>
      <c r="X55" s="47" t="str">
        <f t="shared" si="15"/>
        <v>Si</v>
      </c>
    </row>
    <row r="56" spans="1:24" ht="20.45">
      <c r="A56" s="135" t="s">
        <v>195</v>
      </c>
      <c r="B56" s="134"/>
      <c r="C56" s="141"/>
      <c r="D56" s="47"/>
      <c r="E56" s="74">
        <f t="shared" si="16"/>
        <v>0</v>
      </c>
      <c r="F56" s="47"/>
      <c r="G56" s="74">
        <f t="shared" si="17"/>
        <v>0</v>
      </c>
      <c r="H56" s="47"/>
      <c r="I56" s="74">
        <f t="shared" si="18"/>
        <v>0</v>
      </c>
      <c r="J56" s="47"/>
      <c r="K56" s="74">
        <f t="shared" si="19"/>
        <v>0</v>
      </c>
      <c r="L56" s="47"/>
      <c r="M56" s="74">
        <f t="shared" si="14"/>
        <v>0</v>
      </c>
      <c r="N56" s="47"/>
      <c r="O56" s="74">
        <f t="shared" si="20"/>
        <v>0</v>
      </c>
      <c r="P56" s="47"/>
      <c r="Q56" s="74">
        <f t="shared" si="21"/>
        <v>0</v>
      </c>
      <c r="R56" s="47" t="str">
        <f t="shared" si="13"/>
        <v>Débil</v>
      </c>
      <c r="S56" s="74">
        <f t="shared" si="22"/>
        <v>0</v>
      </c>
      <c r="T56" s="47"/>
      <c r="U56" s="74" t="str">
        <f t="shared" si="23"/>
        <v/>
      </c>
      <c r="V56" s="47" t="b">
        <f t="shared" si="24"/>
        <v>0</v>
      </c>
      <c r="W56" s="74">
        <f t="shared" si="25"/>
        <v>0</v>
      </c>
      <c r="X56" s="47" t="str">
        <f t="shared" si="15"/>
        <v>Si</v>
      </c>
    </row>
    <row r="57" spans="1:24" ht="20.45">
      <c r="A57" s="135" t="s">
        <v>196</v>
      </c>
      <c r="B57" s="134"/>
      <c r="C57" s="141"/>
      <c r="D57" s="47"/>
      <c r="E57" s="74">
        <f t="shared" si="16"/>
        <v>0</v>
      </c>
      <c r="F57" s="47"/>
      <c r="G57" s="74">
        <f t="shared" si="17"/>
        <v>0</v>
      </c>
      <c r="H57" s="47"/>
      <c r="I57" s="74">
        <f t="shared" si="18"/>
        <v>0</v>
      </c>
      <c r="J57" s="47"/>
      <c r="K57" s="74">
        <f t="shared" si="19"/>
        <v>0</v>
      </c>
      <c r="L57" s="47"/>
      <c r="M57" s="74">
        <f t="shared" si="14"/>
        <v>0</v>
      </c>
      <c r="N57" s="47"/>
      <c r="O57" s="74">
        <f t="shared" si="20"/>
        <v>0</v>
      </c>
      <c r="P57" s="47"/>
      <c r="Q57" s="74">
        <f t="shared" si="21"/>
        <v>0</v>
      </c>
      <c r="R57" s="47" t="str">
        <f t="shared" si="13"/>
        <v>Débil</v>
      </c>
      <c r="S57" s="74">
        <f t="shared" si="22"/>
        <v>0</v>
      </c>
      <c r="T57" s="47"/>
      <c r="U57" s="74" t="str">
        <f t="shared" si="23"/>
        <v/>
      </c>
      <c r="V57" s="47" t="b">
        <f t="shared" si="24"/>
        <v>0</v>
      </c>
      <c r="W57" s="74">
        <f t="shared" si="25"/>
        <v>0</v>
      </c>
      <c r="X57" s="47" t="str">
        <f t="shared" si="15"/>
        <v>Si</v>
      </c>
    </row>
    <row r="58" spans="1:24" ht="20.45">
      <c r="A58" s="135" t="s">
        <v>197</v>
      </c>
      <c r="B58" s="134"/>
      <c r="C58" s="141"/>
      <c r="D58" s="47"/>
      <c r="E58" s="74">
        <f t="shared" si="16"/>
        <v>0</v>
      </c>
      <c r="F58" s="47"/>
      <c r="G58" s="74">
        <f t="shared" si="17"/>
        <v>0</v>
      </c>
      <c r="H58" s="47"/>
      <c r="I58" s="74">
        <f t="shared" si="18"/>
        <v>0</v>
      </c>
      <c r="J58" s="47"/>
      <c r="K58" s="74">
        <f t="shared" si="19"/>
        <v>0</v>
      </c>
      <c r="L58" s="47"/>
      <c r="M58" s="74">
        <f t="shared" si="14"/>
        <v>0</v>
      </c>
      <c r="N58" s="47"/>
      <c r="O58" s="74">
        <f t="shared" si="20"/>
        <v>0</v>
      </c>
      <c r="P58" s="47"/>
      <c r="Q58" s="74">
        <f t="shared" si="21"/>
        <v>0</v>
      </c>
      <c r="R58" s="47" t="str">
        <f t="shared" si="13"/>
        <v>Débil</v>
      </c>
      <c r="S58" s="74">
        <f t="shared" si="22"/>
        <v>0</v>
      </c>
      <c r="T58" s="47"/>
      <c r="U58" s="74" t="str">
        <f t="shared" si="23"/>
        <v/>
      </c>
      <c r="V58" s="47" t="b">
        <f t="shared" si="24"/>
        <v>0</v>
      </c>
      <c r="W58" s="74">
        <f t="shared" si="25"/>
        <v>0</v>
      </c>
      <c r="X58" s="47" t="str">
        <f t="shared" si="15"/>
        <v>Si</v>
      </c>
    </row>
    <row r="59" spans="1:24" ht="20.45">
      <c r="A59" s="135" t="s">
        <v>198</v>
      </c>
      <c r="B59" s="134"/>
      <c r="C59" s="141"/>
      <c r="D59" s="47"/>
      <c r="E59" s="74">
        <f t="shared" si="16"/>
        <v>0</v>
      </c>
      <c r="F59" s="47"/>
      <c r="G59" s="74">
        <f t="shared" si="17"/>
        <v>0</v>
      </c>
      <c r="H59" s="47"/>
      <c r="I59" s="74">
        <f t="shared" si="18"/>
        <v>0</v>
      </c>
      <c r="J59" s="47"/>
      <c r="K59" s="74">
        <f t="shared" si="19"/>
        <v>0</v>
      </c>
      <c r="L59" s="47"/>
      <c r="M59" s="74">
        <f t="shared" si="14"/>
        <v>0</v>
      </c>
      <c r="N59" s="47"/>
      <c r="O59" s="74">
        <f t="shared" si="20"/>
        <v>0</v>
      </c>
      <c r="P59" s="47"/>
      <c r="Q59" s="74">
        <f t="shared" si="21"/>
        <v>0</v>
      </c>
      <c r="R59" s="47" t="str">
        <f t="shared" si="13"/>
        <v>Débil</v>
      </c>
      <c r="S59" s="74">
        <f t="shared" si="22"/>
        <v>0</v>
      </c>
      <c r="T59" s="47"/>
      <c r="U59" s="74" t="str">
        <f t="shared" si="23"/>
        <v/>
      </c>
      <c r="V59" s="47" t="b">
        <f t="shared" si="24"/>
        <v>0</v>
      </c>
      <c r="W59" s="74">
        <f t="shared" si="25"/>
        <v>0</v>
      </c>
      <c r="X59" s="47" t="str">
        <f t="shared" si="15"/>
        <v>Si</v>
      </c>
    </row>
    <row r="60" spans="1:24" ht="20.45">
      <c r="A60" s="135" t="s">
        <v>199</v>
      </c>
      <c r="B60" s="134"/>
      <c r="C60" s="141"/>
      <c r="D60" s="47"/>
      <c r="E60" s="74">
        <f t="shared" si="16"/>
        <v>0</v>
      </c>
      <c r="F60" s="47"/>
      <c r="G60" s="74">
        <f t="shared" si="17"/>
        <v>0</v>
      </c>
      <c r="H60" s="47"/>
      <c r="I60" s="74">
        <f t="shared" si="18"/>
        <v>0</v>
      </c>
      <c r="J60" s="47"/>
      <c r="K60" s="74">
        <f t="shared" si="19"/>
        <v>0</v>
      </c>
      <c r="L60" s="47"/>
      <c r="M60" s="74">
        <f t="shared" si="14"/>
        <v>0</v>
      </c>
      <c r="N60" s="47"/>
      <c r="O60" s="74">
        <f t="shared" si="20"/>
        <v>0</v>
      </c>
      <c r="P60" s="47"/>
      <c r="Q60" s="74">
        <f t="shared" si="21"/>
        <v>0</v>
      </c>
      <c r="R60" s="47" t="str">
        <f t="shared" si="13"/>
        <v>Débil</v>
      </c>
      <c r="S60" s="74">
        <f t="shared" si="22"/>
        <v>0</v>
      </c>
      <c r="T60" s="47"/>
      <c r="U60" s="74" t="str">
        <f t="shared" si="23"/>
        <v/>
      </c>
      <c r="V60" s="47" t="b">
        <f t="shared" si="24"/>
        <v>0</v>
      </c>
      <c r="W60" s="74">
        <f t="shared" si="25"/>
        <v>0</v>
      </c>
      <c r="X60" s="47" t="str">
        <f t="shared" si="15"/>
        <v>Si</v>
      </c>
    </row>
    <row r="61" spans="1:24" ht="20.45">
      <c r="A61" s="135" t="s">
        <v>200</v>
      </c>
      <c r="B61" s="134"/>
      <c r="C61" s="141"/>
      <c r="D61" s="47"/>
      <c r="E61" s="74">
        <f t="shared" si="16"/>
        <v>0</v>
      </c>
      <c r="F61" s="47"/>
      <c r="G61" s="74">
        <f t="shared" si="17"/>
        <v>0</v>
      </c>
      <c r="H61" s="47"/>
      <c r="I61" s="74">
        <f t="shared" si="18"/>
        <v>0</v>
      </c>
      <c r="J61" s="47"/>
      <c r="K61" s="74">
        <f t="shared" si="19"/>
        <v>0</v>
      </c>
      <c r="L61" s="47"/>
      <c r="M61" s="74">
        <f t="shared" si="14"/>
        <v>0</v>
      </c>
      <c r="N61" s="47"/>
      <c r="O61" s="74">
        <f t="shared" si="20"/>
        <v>0</v>
      </c>
      <c r="P61" s="47"/>
      <c r="Q61" s="74">
        <f t="shared" si="21"/>
        <v>0</v>
      </c>
      <c r="R61" s="47" t="str">
        <f t="shared" si="13"/>
        <v>Débil</v>
      </c>
      <c r="S61" s="74">
        <f t="shared" si="22"/>
        <v>0</v>
      </c>
      <c r="T61" s="47"/>
      <c r="U61" s="74" t="str">
        <f t="shared" si="23"/>
        <v/>
      </c>
      <c r="V61" s="47" t="b">
        <f t="shared" si="24"/>
        <v>0</v>
      </c>
      <c r="W61" s="74">
        <f t="shared" si="25"/>
        <v>0</v>
      </c>
      <c r="X61" s="47" t="str">
        <f t="shared" si="15"/>
        <v>Si</v>
      </c>
    </row>
    <row r="62" spans="1:24" ht="20.45">
      <c r="A62" s="135" t="s">
        <v>201</v>
      </c>
      <c r="B62" s="134"/>
      <c r="C62" s="141"/>
      <c r="D62" s="47"/>
      <c r="E62" s="74">
        <f t="shared" si="16"/>
        <v>0</v>
      </c>
      <c r="F62" s="47"/>
      <c r="G62" s="74">
        <f t="shared" si="17"/>
        <v>0</v>
      </c>
      <c r="H62" s="47"/>
      <c r="I62" s="74">
        <f t="shared" si="18"/>
        <v>0</v>
      </c>
      <c r="J62" s="47"/>
      <c r="K62" s="74">
        <f t="shared" si="19"/>
        <v>0</v>
      </c>
      <c r="L62" s="47"/>
      <c r="M62" s="74">
        <f t="shared" si="14"/>
        <v>0</v>
      </c>
      <c r="N62" s="47"/>
      <c r="O62" s="74">
        <f t="shared" si="20"/>
        <v>0</v>
      </c>
      <c r="P62" s="47"/>
      <c r="Q62" s="74">
        <f t="shared" si="21"/>
        <v>0</v>
      </c>
      <c r="R62" s="47" t="str">
        <f t="shared" si="13"/>
        <v>Débil</v>
      </c>
      <c r="S62" s="74">
        <f t="shared" si="22"/>
        <v>0</v>
      </c>
      <c r="T62" s="47"/>
      <c r="U62" s="74" t="str">
        <f t="shared" si="23"/>
        <v/>
      </c>
      <c r="V62" s="47" t="b">
        <f t="shared" si="24"/>
        <v>0</v>
      </c>
      <c r="W62" s="74">
        <f t="shared" si="25"/>
        <v>0</v>
      </c>
      <c r="X62" s="47" t="str">
        <f t="shared" si="15"/>
        <v>Si</v>
      </c>
    </row>
    <row r="63" spans="1:24" ht="20.45">
      <c r="A63" s="135" t="s">
        <v>202</v>
      </c>
      <c r="B63" s="134"/>
      <c r="C63" s="141"/>
      <c r="D63" s="47"/>
      <c r="E63" s="74">
        <f t="shared" si="16"/>
        <v>0</v>
      </c>
      <c r="F63" s="47"/>
      <c r="G63" s="74">
        <f t="shared" si="17"/>
        <v>0</v>
      </c>
      <c r="H63" s="47"/>
      <c r="I63" s="74">
        <f t="shared" si="18"/>
        <v>0</v>
      </c>
      <c r="J63" s="47"/>
      <c r="K63" s="74">
        <f t="shared" si="19"/>
        <v>0</v>
      </c>
      <c r="L63" s="47"/>
      <c r="M63" s="74">
        <f t="shared" si="14"/>
        <v>0</v>
      </c>
      <c r="N63" s="47"/>
      <c r="O63" s="74">
        <f t="shared" si="20"/>
        <v>0</v>
      </c>
      <c r="P63" s="47"/>
      <c r="Q63" s="74">
        <f t="shared" si="21"/>
        <v>0</v>
      </c>
      <c r="R63" s="47" t="str">
        <f t="shared" si="13"/>
        <v>Débil</v>
      </c>
      <c r="S63" s="74">
        <f t="shared" si="22"/>
        <v>0</v>
      </c>
      <c r="T63" s="47"/>
      <c r="U63" s="74" t="str">
        <f t="shared" si="23"/>
        <v/>
      </c>
      <c r="V63" s="47" t="b">
        <f t="shared" si="24"/>
        <v>0</v>
      </c>
      <c r="W63" s="74">
        <f t="shared" si="25"/>
        <v>0</v>
      </c>
      <c r="X63" s="47" t="str">
        <f t="shared" si="15"/>
        <v>Si</v>
      </c>
    </row>
    <row r="64" spans="1:24" ht="20.45">
      <c r="A64" s="135" t="s">
        <v>203</v>
      </c>
      <c r="B64" s="134"/>
      <c r="C64" s="141"/>
      <c r="D64" s="47"/>
      <c r="E64" s="74">
        <f t="shared" si="16"/>
        <v>0</v>
      </c>
      <c r="F64" s="47"/>
      <c r="G64" s="74">
        <f t="shared" si="17"/>
        <v>0</v>
      </c>
      <c r="H64" s="47"/>
      <c r="I64" s="74">
        <f t="shared" si="18"/>
        <v>0</v>
      </c>
      <c r="J64" s="47"/>
      <c r="K64" s="74">
        <f t="shared" si="19"/>
        <v>0</v>
      </c>
      <c r="L64" s="47"/>
      <c r="M64" s="74">
        <f t="shared" si="14"/>
        <v>0</v>
      </c>
      <c r="N64" s="47"/>
      <c r="O64" s="74">
        <f t="shared" si="20"/>
        <v>0</v>
      </c>
      <c r="P64" s="47"/>
      <c r="Q64" s="74">
        <f t="shared" si="21"/>
        <v>0</v>
      </c>
      <c r="R64" s="47" t="str">
        <f t="shared" ref="R64:R95" si="26">IF(S64&lt;=85,"Débil",IF(AND(S64&gt;85,S64&lt;=95),"Moderado","Fuerte"))</f>
        <v>Débil</v>
      </c>
      <c r="S64" s="74">
        <f t="shared" si="22"/>
        <v>0</v>
      </c>
      <c r="T64" s="47"/>
      <c r="U64" s="74" t="str">
        <f t="shared" si="23"/>
        <v/>
      </c>
      <c r="V64" s="47" t="b">
        <f t="shared" si="24"/>
        <v>0</v>
      </c>
      <c r="W64" s="74">
        <f t="shared" si="25"/>
        <v>0</v>
      </c>
      <c r="X64" s="47" t="str">
        <f t="shared" si="15"/>
        <v>Si</v>
      </c>
    </row>
    <row r="65" spans="1:24" ht="20.45">
      <c r="A65" s="135" t="s">
        <v>204</v>
      </c>
      <c r="B65" s="134"/>
      <c r="C65" s="141"/>
      <c r="D65" s="47"/>
      <c r="E65" s="74">
        <f t="shared" si="16"/>
        <v>0</v>
      </c>
      <c r="F65" s="47"/>
      <c r="G65" s="74">
        <f t="shared" si="17"/>
        <v>0</v>
      </c>
      <c r="H65" s="47"/>
      <c r="I65" s="74">
        <f t="shared" si="18"/>
        <v>0</v>
      </c>
      <c r="J65" s="47"/>
      <c r="K65" s="74">
        <f t="shared" si="19"/>
        <v>0</v>
      </c>
      <c r="L65" s="47"/>
      <c r="M65" s="74">
        <f t="shared" si="14"/>
        <v>0</v>
      </c>
      <c r="N65" s="47"/>
      <c r="O65" s="74">
        <f t="shared" si="20"/>
        <v>0</v>
      </c>
      <c r="P65" s="47"/>
      <c r="Q65" s="74">
        <f t="shared" si="21"/>
        <v>0</v>
      </c>
      <c r="R65" s="47" t="str">
        <f t="shared" si="26"/>
        <v>Débil</v>
      </c>
      <c r="S65" s="74">
        <f t="shared" si="22"/>
        <v>0</v>
      </c>
      <c r="T65" s="47"/>
      <c r="U65" s="74" t="str">
        <f t="shared" si="23"/>
        <v/>
      </c>
      <c r="V65" s="47" t="b">
        <f t="shared" si="24"/>
        <v>0</v>
      </c>
      <c r="W65" s="74">
        <f t="shared" si="25"/>
        <v>0</v>
      </c>
      <c r="X65" s="47" t="str">
        <f t="shared" si="15"/>
        <v>Si</v>
      </c>
    </row>
    <row r="66" spans="1:24" ht="20.45">
      <c r="A66" s="135" t="s">
        <v>205</v>
      </c>
      <c r="B66" s="134"/>
      <c r="C66" s="141"/>
      <c r="D66" s="47"/>
      <c r="E66" s="74">
        <f t="shared" si="16"/>
        <v>0</v>
      </c>
      <c r="F66" s="47"/>
      <c r="G66" s="74">
        <f t="shared" si="17"/>
        <v>0</v>
      </c>
      <c r="H66" s="47"/>
      <c r="I66" s="74">
        <f t="shared" si="18"/>
        <v>0</v>
      </c>
      <c r="J66" s="47"/>
      <c r="K66" s="74">
        <f t="shared" si="19"/>
        <v>0</v>
      </c>
      <c r="L66" s="47"/>
      <c r="M66" s="74">
        <f t="shared" ref="M66:M97" si="27">IF(L66="Confiable",15,0)</f>
        <v>0</v>
      </c>
      <c r="N66" s="47"/>
      <c r="O66" s="74">
        <f t="shared" si="20"/>
        <v>0</v>
      </c>
      <c r="P66" s="47"/>
      <c r="Q66" s="74">
        <f t="shared" si="21"/>
        <v>0</v>
      </c>
      <c r="R66" s="47" t="str">
        <f t="shared" si="26"/>
        <v>Débil</v>
      </c>
      <c r="S66" s="74">
        <f t="shared" si="22"/>
        <v>0</v>
      </c>
      <c r="T66" s="47"/>
      <c r="U66" s="74" t="str">
        <f t="shared" si="23"/>
        <v/>
      </c>
      <c r="V66" s="47" t="b">
        <f t="shared" si="24"/>
        <v>0</v>
      </c>
      <c r="W66" s="74">
        <f t="shared" si="25"/>
        <v>0</v>
      </c>
      <c r="X66" s="47" t="str">
        <f t="shared" ref="X66:X97" si="28">IF(V66="Fuerte","No","Si")</f>
        <v>Si</v>
      </c>
    </row>
    <row r="67" spans="1:24" ht="20.45">
      <c r="A67" s="135" t="s">
        <v>206</v>
      </c>
      <c r="B67" s="134"/>
      <c r="C67" s="141"/>
      <c r="D67" s="47"/>
      <c r="E67" s="74">
        <f t="shared" ref="E67:E98" si="29">IF(D67="Asignado",15,0)</f>
        <v>0</v>
      </c>
      <c r="F67" s="47"/>
      <c r="G67" s="74">
        <f t="shared" ref="G67:G98" si="30">IF(F67="Adecuado",15,0)</f>
        <v>0</v>
      </c>
      <c r="H67" s="47"/>
      <c r="I67" s="74">
        <f t="shared" ref="I67:I98" si="31">IF(H67="Oportuna",15,0)</f>
        <v>0</v>
      </c>
      <c r="J67" s="47"/>
      <c r="K67" s="74">
        <f t="shared" ref="K67:K98" si="32">IF(OR(J67="Prevenir",J67="Proteger"),15,IF(OR(J67="Detectar",J67="Corregir"),10,0))</f>
        <v>0</v>
      </c>
      <c r="L67" s="47"/>
      <c r="M67" s="74">
        <f t="shared" si="27"/>
        <v>0</v>
      </c>
      <c r="N67" s="47"/>
      <c r="O67" s="74">
        <f t="shared" ref="O67:O98" si="33">IF(N67="Se investigan y resuelven oportunamente",15,0)</f>
        <v>0</v>
      </c>
      <c r="P67" s="47"/>
      <c r="Q67" s="74">
        <f t="shared" ref="Q67:Q98" si="34">IF(P67="Completa",10,IF(P67="Incompleta",5,0))</f>
        <v>0</v>
      </c>
      <c r="R67" s="47" t="str">
        <f t="shared" si="26"/>
        <v>Débil</v>
      </c>
      <c r="S67" s="74">
        <f t="shared" ref="S67:S98" si="35">SUM(D67:Q67)</f>
        <v>0</v>
      </c>
      <c r="T67" s="47"/>
      <c r="U67" s="74" t="str">
        <f t="shared" ref="U67:U98" si="36">IF(T67="El control se ejecuta de manera consistente por parte del responsable","Fuerte",IF(T67="El control se ejecuta algunas veces por parte del responsable","Moderado",IF(T67="El control no se ejecuta por parte del responsable","Débil","")))</f>
        <v/>
      </c>
      <c r="V67" s="47" t="b">
        <f t="shared" ref="V67:V98" si="37">IF(AND(R67="Fuerte",U67="Fuerte"),"Fuerte",IF(AND(R67="Fuerte",U67="Moderado"),"Moderado",IF(AND(R67="Fuerte",U67="Débil"),"Débil",IF(AND(R67="Moderado",U67="Fuerte"),"Moderado",IF(AND(R67="Moderado",U67="Moderado"),"Moderado",IF(AND(R67="Moderado",U67="Débil"),"Débil",IF(AND(R67="Débil",U67="Fuerte"),"Débil",IF(AND(R67="Débil",U67="Moderado"),"Débil",IF(AND(R67="Débil",U67="Débil"),"Débil")))))))))</f>
        <v>0</v>
      </c>
      <c r="W67" s="74">
        <f t="shared" ref="W67:W98" si="38">IF(V67="Fuerte",100,IF(V67="Moderado",50,0))</f>
        <v>0</v>
      </c>
      <c r="X67" s="47" t="str">
        <f t="shared" si="28"/>
        <v>Si</v>
      </c>
    </row>
    <row r="68" spans="1:24" ht="20.45">
      <c r="A68" s="135" t="s">
        <v>207</v>
      </c>
      <c r="B68" s="134"/>
      <c r="C68" s="141"/>
      <c r="D68" s="47"/>
      <c r="E68" s="74">
        <f t="shared" si="29"/>
        <v>0</v>
      </c>
      <c r="F68" s="47"/>
      <c r="G68" s="74">
        <f t="shared" si="30"/>
        <v>0</v>
      </c>
      <c r="H68" s="47"/>
      <c r="I68" s="74">
        <f t="shared" si="31"/>
        <v>0</v>
      </c>
      <c r="J68" s="47"/>
      <c r="K68" s="74">
        <f t="shared" si="32"/>
        <v>0</v>
      </c>
      <c r="L68" s="47"/>
      <c r="M68" s="74">
        <f t="shared" si="27"/>
        <v>0</v>
      </c>
      <c r="N68" s="47"/>
      <c r="O68" s="74">
        <f t="shared" si="33"/>
        <v>0</v>
      </c>
      <c r="P68" s="47"/>
      <c r="Q68" s="74">
        <f t="shared" si="34"/>
        <v>0</v>
      </c>
      <c r="R68" s="47" t="str">
        <f t="shared" si="26"/>
        <v>Débil</v>
      </c>
      <c r="S68" s="74">
        <f t="shared" si="35"/>
        <v>0</v>
      </c>
      <c r="T68" s="47"/>
      <c r="U68" s="74" t="str">
        <f t="shared" si="36"/>
        <v/>
      </c>
      <c r="V68" s="47" t="b">
        <f t="shared" si="37"/>
        <v>0</v>
      </c>
      <c r="W68" s="74">
        <f t="shared" si="38"/>
        <v>0</v>
      </c>
      <c r="X68" s="47" t="str">
        <f t="shared" si="28"/>
        <v>Si</v>
      </c>
    </row>
    <row r="69" spans="1:24" ht="20.45">
      <c r="A69" s="135" t="s">
        <v>208</v>
      </c>
      <c r="B69" s="134"/>
      <c r="C69" s="141"/>
      <c r="D69" s="47"/>
      <c r="E69" s="74">
        <f t="shared" si="29"/>
        <v>0</v>
      </c>
      <c r="F69" s="47"/>
      <c r="G69" s="74">
        <f t="shared" si="30"/>
        <v>0</v>
      </c>
      <c r="H69" s="47"/>
      <c r="I69" s="74">
        <f t="shared" si="31"/>
        <v>0</v>
      </c>
      <c r="J69" s="47"/>
      <c r="K69" s="74">
        <f t="shared" si="32"/>
        <v>0</v>
      </c>
      <c r="L69" s="47"/>
      <c r="M69" s="74">
        <f t="shared" si="27"/>
        <v>0</v>
      </c>
      <c r="N69" s="47"/>
      <c r="O69" s="74">
        <f t="shared" si="33"/>
        <v>0</v>
      </c>
      <c r="P69" s="47"/>
      <c r="Q69" s="74">
        <f t="shared" si="34"/>
        <v>0</v>
      </c>
      <c r="R69" s="47" t="str">
        <f t="shared" si="26"/>
        <v>Débil</v>
      </c>
      <c r="S69" s="74">
        <f t="shared" si="35"/>
        <v>0</v>
      </c>
      <c r="T69" s="47"/>
      <c r="U69" s="74" t="str">
        <f t="shared" si="36"/>
        <v/>
      </c>
      <c r="V69" s="47" t="b">
        <f t="shared" si="37"/>
        <v>0</v>
      </c>
      <c r="W69" s="74">
        <f t="shared" si="38"/>
        <v>0</v>
      </c>
      <c r="X69" s="47" t="str">
        <f t="shared" si="28"/>
        <v>Si</v>
      </c>
    </row>
    <row r="70" spans="1:24" ht="20.45">
      <c r="A70" s="135" t="s">
        <v>209</v>
      </c>
      <c r="B70" s="134"/>
      <c r="C70" s="141"/>
      <c r="D70" s="47"/>
      <c r="E70" s="74">
        <f t="shared" si="29"/>
        <v>0</v>
      </c>
      <c r="F70" s="47"/>
      <c r="G70" s="74">
        <f t="shared" si="30"/>
        <v>0</v>
      </c>
      <c r="H70" s="47"/>
      <c r="I70" s="74">
        <f t="shared" si="31"/>
        <v>0</v>
      </c>
      <c r="J70" s="47"/>
      <c r="K70" s="74">
        <f t="shared" si="32"/>
        <v>0</v>
      </c>
      <c r="L70" s="47"/>
      <c r="M70" s="74">
        <f t="shared" si="27"/>
        <v>0</v>
      </c>
      <c r="N70" s="47"/>
      <c r="O70" s="74">
        <f t="shared" si="33"/>
        <v>0</v>
      </c>
      <c r="P70" s="47"/>
      <c r="Q70" s="74">
        <f t="shared" si="34"/>
        <v>0</v>
      </c>
      <c r="R70" s="47" t="str">
        <f t="shared" si="26"/>
        <v>Débil</v>
      </c>
      <c r="S70" s="74">
        <f t="shared" si="35"/>
        <v>0</v>
      </c>
      <c r="T70" s="47"/>
      <c r="U70" s="74" t="str">
        <f t="shared" si="36"/>
        <v/>
      </c>
      <c r="V70" s="47" t="b">
        <f t="shared" si="37"/>
        <v>0</v>
      </c>
      <c r="W70" s="74">
        <f t="shared" si="38"/>
        <v>0</v>
      </c>
      <c r="X70" s="47" t="str">
        <f t="shared" si="28"/>
        <v>Si</v>
      </c>
    </row>
    <row r="71" spans="1:24" ht="20.45">
      <c r="A71" s="135" t="s">
        <v>210</v>
      </c>
      <c r="B71" s="134"/>
      <c r="C71" s="141"/>
      <c r="D71" s="47"/>
      <c r="E71" s="74">
        <f t="shared" si="29"/>
        <v>0</v>
      </c>
      <c r="F71" s="47"/>
      <c r="G71" s="74">
        <f t="shared" si="30"/>
        <v>0</v>
      </c>
      <c r="H71" s="47"/>
      <c r="I71" s="74">
        <f t="shared" si="31"/>
        <v>0</v>
      </c>
      <c r="J71" s="47"/>
      <c r="K71" s="74">
        <f t="shared" si="32"/>
        <v>0</v>
      </c>
      <c r="L71" s="47"/>
      <c r="M71" s="74">
        <f t="shared" si="27"/>
        <v>0</v>
      </c>
      <c r="N71" s="47"/>
      <c r="O71" s="74">
        <f t="shared" si="33"/>
        <v>0</v>
      </c>
      <c r="P71" s="47"/>
      <c r="Q71" s="74">
        <f t="shared" si="34"/>
        <v>0</v>
      </c>
      <c r="R71" s="47" t="str">
        <f t="shared" si="26"/>
        <v>Débil</v>
      </c>
      <c r="S71" s="74">
        <f t="shared" si="35"/>
        <v>0</v>
      </c>
      <c r="T71" s="47"/>
      <c r="U71" s="74" t="str">
        <f t="shared" si="36"/>
        <v/>
      </c>
      <c r="V71" s="47" t="b">
        <f t="shared" si="37"/>
        <v>0</v>
      </c>
      <c r="W71" s="74">
        <f t="shared" si="38"/>
        <v>0</v>
      </c>
      <c r="X71" s="47" t="str">
        <f t="shared" si="28"/>
        <v>Si</v>
      </c>
    </row>
    <row r="72" spans="1:24" ht="20.45">
      <c r="A72" s="135" t="s">
        <v>211</v>
      </c>
      <c r="B72" s="134"/>
      <c r="C72" s="141"/>
      <c r="D72" s="47"/>
      <c r="E72" s="74">
        <f t="shared" si="29"/>
        <v>0</v>
      </c>
      <c r="F72" s="47"/>
      <c r="G72" s="74">
        <f t="shared" si="30"/>
        <v>0</v>
      </c>
      <c r="H72" s="47"/>
      <c r="I72" s="74">
        <f t="shared" si="31"/>
        <v>0</v>
      </c>
      <c r="J72" s="47"/>
      <c r="K72" s="74">
        <f t="shared" si="32"/>
        <v>0</v>
      </c>
      <c r="L72" s="47"/>
      <c r="M72" s="74">
        <f t="shared" si="27"/>
        <v>0</v>
      </c>
      <c r="N72" s="47"/>
      <c r="O72" s="74">
        <f t="shared" si="33"/>
        <v>0</v>
      </c>
      <c r="P72" s="47"/>
      <c r="Q72" s="74">
        <f t="shared" si="34"/>
        <v>0</v>
      </c>
      <c r="R72" s="47" t="str">
        <f t="shared" si="26"/>
        <v>Débil</v>
      </c>
      <c r="S72" s="74">
        <f t="shared" si="35"/>
        <v>0</v>
      </c>
      <c r="T72" s="47"/>
      <c r="U72" s="74" t="str">
        <f t="shared" si="36"/>
        <v/>
      </c>
      <c r="V72" s="47" t="b">
        <f t="shared" si="37"/>
        <v>0</v>
      </c>
      <c r="W72" s="74">
        <f t="shared" si="38"/>
        <v>0</v>
      </c>
      <c r="X72" s="47" t="str">
        <f t="shared" si="28"/>
        <v>Si</v>
      </c>
    </row>
    <row r="73" spans="1:24" ht="20.45">
      <c r="A73" s="135" t="s">
        <v>212</v>
      </c>
      <c r="B73" s="134"/>
      <c r="C73" s="141"/>
      <c r="D73" s="47"/>
      <c r="E73" s="74">
        <f t="shared" si="29"/>
        <v>0</v>
      </c>
      <c r="F73" s="47"/>
      <c r="G73" s="74">
        <f t="shared" si="30"/>
        <v>0</v>
      </c>
      <c r="H73" s="47"/>
      <c r="I73" s="74">
        <f t="shared" si="31"/>
        <v>0</v>
      </c>
      <c r="J73" s="47"/>
      <c r="K73" s="74">
        <f t="shared" si="32"/>
        <v>0</v>
      </c>
      <c r="L73" s="47"/>
      <c r="M73" s="74">
        <f t="shared" si="27"/>
        <v>0</v>
      </c>
      <c r="N73" s="47"/>
      <c r="O73" s="74">
        <f t="shared" si="33"/>
        <v>0</v>
      </c>
      <c r="P73" s="47"/>
      <c r="Q73" s="74">
        <f t="shared" si="34"/>
        <v>0</v>
      </c>
      <c r="R73" s="47" t="str">
        <f t="shared" si="26"/>
        <v>Débil</v>
      </c>
      <c r="S73" s="74">
        <f t="shared" si="35"/>
        <v>0</v>
      </c>
      <c r="T73" s="47"/>
      <c r="U73" s="74" t="str">
        <f t="shared" si="36"/>
        <v/>
      </c>
      <c r="V73" s="47" t="b">
        <f t="shared" si="37"/>
        <v>0</v>
      </c>
      <c r="W73" s="74">
        <f t="shared" si="38"/>
        <v>0</v>
      </c>
      <c r="X73" s="47" t="str">
        <f t="shared" si="28"/>
        <v>Si</v>
      </c>
    </row>
    <row r="74" spans="1:24" ht="20.45">
      <c r="A74" s="135" t="s">
        <v>213</v>
      </c>
      <c r="B74" s="134"/>
      <c r="C74" s="141"/>
      <c r="D74" s="47"/>
      <c r="E74" s="74">
        <f t="shared" si="29"/>
        <v>0</v>
      </c>
      <c r="F74" s="47"/>
      <c r="G74" s="74">
        <f t="shared" si="30"/>
        <v>0</v>
      </c>
      <c r="H74" s="47"/>
      <c r="I74" s="74">
        <f t="shared" si="31"/>
        <v>0</v>
      </c>
      <c r="J74" s="47"/>
      <c r="K74" s="74">
        <f t="shared" si="32"/>
        <v>0</v>
      </c>
      <c r="L74" s="47"/>
      <c r="M74" s="74">
        <f t="shared" si="27"/>
        <v>0</v>
      </c>
      <c r="N74" s="47"/>
      <c r="O74" s="74">
        <f t="shared" si="33"/>
        <v>0</v>
      </c>
      <c r="P74" s="47"/>
      <c r="Q74" s="74">
        <f t="shared" si="34"/>
        <v>0</v>
      </c>
      <c r="R74" s="47" t="str">
        <f t="shared" si="26"/>
        <v>Débil</v>
      </c>
      <c r="S74" s="74">
        <f t="shared" si="35"/>
        <v>0</v>
      </c>
      <c r="T74" s="47"/>
      <c r="U74" s="74" t="str">
        <f t="shared" si="36"/>
        <v/>
      </c>
      <c r="V74" s="47" t="b">
        <f t="shared" si="37"/>
        <v>0</v>
      </c>
      <c r="W74" s="74">
        <f t="shared" si="38"/>
        <v>0</v>
      </c>
      <c r="X74" s="47" t="str">
        <f t="shared" si="28"/>
        <v>Si</v>
      </c>
    </row>
    <row r="75" spans="1:24" ht="20.45">
      <c r="A75" s="135" t="s">
        <v>214</v>
      </c>
      <c r="B75" s="134"/>
      <c r="C75" s="141"/>
      <c r="D75" s="47"/>
      <c r="E75" s="74">
        <f t="shared" si="29"/>
        <v>0</v>
      </c>
      <c r="F75" s="47"/>
      <c r="G75" s="74">
        <f t="shared" si="30"/>
        <v>0</v>
      </c>
      <c r="H75" s="47"/>
      <c r="I75" s="74">
        <f t="shared" si="31"/>
        <v>0</v>
      </c>
      <c r="J75" s="47"/>
      <c r="K75" s="74">
        <f t="shared" si="32"/>
        <v>0</v>
      </c>
      <c r="L75" s="47"/>
      <c r="M75" s="74">
        <f t="shared" si="27"/>
        <v>0</v>
      </c>
      <c r="N75" s="47"/>
      <c r="O75" s="74">
        <f t="shared" si="33"/>
        <v>0</v>
      </c>
      <c r="P75" s="47"/>
      <c r="Q75" s="74">
        <f t="shared" si="34"/>
        <v>0</v>
      </c>
      <c r="R75" s="47" t="str">
        <f t="shared" si="26"/>
        <v>Débil</v>
      </c>
      <c r="S75" s="74">
        <f t="shared" si="35"/>
        <v>0</v>
      </c>
      <c r="T75" s="47"/>
      <c r="U75" s="74" t="str">
        <f t="shared" si="36"/>
        <v/>
      </c>
      <c r="V75" s="47" t="b">
        <f t="shared" si="37"/>
        <v>0</v>
      </c>
      <c r="W75" s="74">
        <f t="shared" si="38"/>
        <v>0</v>
      </c>
      <c r="X75" s="47" t="str">
        <f t="shared" si="28"/>
        <v>Si</v>
      </c>
    </row>
    <row r="76" spans="1:24" ht="20.45">
      <c r="A76" s="135" t="s">
        <v>215</v>
      </c>
      <c r="B76" s="134"/>
      <c r="C76" s="141"/>
      <c r="D76" s="47"/>
      <c r="E76" s="74">
        <f t="shared" si="29"/>
        <v>0</v>
      </c>
      <c r="F76" s="47"/>
      <c r="G76" s="74">
        <f t="shared" si="30"/>
        <v>0</v>
      </c>
      <c r="H76" s="47"/>
      <c r="I76" s="74">
        <f t="shared" si="31"/>
        <v>0</v>
      </c>
      <c r="J76" s="47"/>
      <c r="K76" s="74">
        <f t="shared" si="32"/>
        <v>0</v>
      </c>
      <c r="L76" s="47"/>
      <c r="M76" s="74">
        <f t="shared" si="27"/>
        <v>0</v>
      </c>
      <c r="N76" s="47"/>
      <c r="O76" s="74">
        <f t="shared" si="33"/>
        <v>0</v>
      </c>
      <c r="P76" s="47"/>
      <c r="Q76" s="74">
        <f t="shared" si="34"/>
        <v>0</v>
      </c>
      <c r="R76" s="47" t="str">
        <f t="shared" si="26"/>
        <v>Débil</v>
      </c>
      <c r="S76" s="74">
        <f t="shared" si="35"/>
        <v>0</v>
      </c>
      <c r="T76" s="47"/>
      <c r="U76" s="74" t="str">
        <f t="shared" si="36"/>
        <v/>
      </c>
      <c r="V76" s="47" t="b">
        <f t="shared" si="37"/>
        <v>0</v>
      </c>
      <c r="W76" s="74">
        <f t="shared" si="38"/>
        <v>0</v>
      </c>
      <c r="X76" s="47" t="str">
        <f t="shared" si="28"/>
        <v>Si</v>
      </c>
    </row>
    <row r="77" spans="1:24" ht="20.45">
      <c r="A77" s="135" t="s">
        <v>216</v>
      </c>
      <c r="B77" s="134"/>
      <c r="C77" s="141"/>
      <c r="D77" s="47"/>
      <c r="E77" s="74">
        <f t="shared" si="29"/>
        <v>0</v>
      </c>
      <c r="F77" s="47"/>
      <c r="G77" s="74">
        <f t="shared" si="30"/>
        <v>0</v>
      </c>
      <c r="H77" s="47"/>
      <c r="I77" s="74">
        <f t="shared" si="31"/>
        <v>0</v>
      </c>
      <c r="J77" s="47"/>
      <c r="K77" s="74">
        <f t="shared" si="32"/>
        <v>0</v>
      </c>
      <c r="L77" s="47"/>
      <c r="M77" s="74">
        <f t="shared" si="27"/>
        <v>0</v>
      </c>
      <c r="N77" s="47"/>
      <c r="O77" s="74">
        <f t="shared" si="33"/>
        <v>0</v>
      </c>
      <c r="P77" s="47"/>
      <c r="Q77" s="74">
        <f t="shared" si="34"/>
        <v>0</v>
      </c>
      <c r="R77" s="47" t="str">
        <f t="shared" si="26"/>
        <v>Débil</v>
      </c>
      <c r="S77" s="74">
        <f t="shared" si="35"/>
        <v>0</v>
      </c>
      <c r="T77" s="47"/>
      <c r="U77" s="74" t="str">
        <f t="shared" si="36"/>
        <v/>
      </c>
      <c r="V77" s="47" t="b">
        <f t="shared" si="37"/>
        <v>0</v>
      </c>
      <c r="W77" s="74">
        <f t="shared" si="38"/>
        <v>0</v>
      </c>
      <c r="X77" s="47" t="str">
        <f t="shared" si="28"/>
        <v>Si</v>
      </c>
    </row>
    <row r="78" spans="1:24" ht="20.45">
      <c r="A78" s="135" t="s">
        <v>217</v>
      </c>
      <c r="B78" s="134"/>
      <c r="C78" s="141"/>
      <c r="D78" s="47"/>
      <c r="E78" s="74">
        <f t="shared" si="29"/>
        <v>0</v>
      </c>
      <c r="F78" s="47"/>
      <c r="G78" s="74">
        <f t="shared" si="30"/>
        <v>0</v>
      </c>
      <c r="H78" s="47"/>
      <c r="I78" s="74">
        <f t="shared" si="31"/>
        <v>0</v>
      </c>
      <c r="J78" s="47"/>
      <c r="K78" s="74">
        <f t="shared" si="32"/>
        <v>0</v>
      </c>
      <c r="L78" s="47"/>
      <c r="M78" s="74">
        <f t="shared" si="27"/>
        <v>0</v>
      </c>
      <c r="N78" s="47"/>
      <c r="O78" s="74">
        <f t="shared" si="33"/>
        <v>0</v>
      </c>
      <c r="P78" s="47"/>
      <c r="Q78" s="74">
        <f t="shared" si="34"/>
        <v>0</v>
      </c>
      <c r="R78" s="47" t="str">
        <f t="shared" si="26"/>
        <v>Débil</v>
      </c>
      <c r="S78" s="74">
        <f t="shared" si="35"/>
        <v>0</v>
      </c>
      <c r="T78" s="47"/>
      <c r="U78" s="74" t="str">
        <f t="shared" si="36"/>
        <v/>
      </c>
      <c r="V78" s="47" t="b">
        <f t="shared" si="37"/>
        <v>0</v>
      </c>
      <c r="W78" s="74">
        <f t="shared" si="38"/>
        <v>0</v>
      </c>
      <c r="X78" s="47" t="str">
        <f t="shared" si="28"/>
        <v>Si</v>
      </c>
    </row>
    <row r="79" spans="1:24" ht="20.45">
      <c r="A79" s="135" t="s">
        <v>218</v>
      </c>
      <c r="B79" s="134"/>
      <c r="C79" s="141"/>
      <c r="D79" s="47"/>
      <c r="E79" s="74">
        <f t="shared" si="29"/>
        <v>0</v>
      </c>
      <c r="F79" s="47"/>
      <c r="G79" s="74">
        <f t="shared" si="30"/>
        <v>0</v>
      </c>
      <c r="H79" s="47"/>
      <c r="I79" s="74">
        <f t="shared" si="31"/>
        <v>0</v>
      </c>
      <c r="J79" s="47"/>
      <c r="K79" s="74">
        <f t="shared" si="32"/>
        <v>0</v>
      </c>
      <c r="L79" s="47"/>
      <c r="M79" s="74">
        <f t="shared" si="27"/>
        <v>0</v>
      </c>
      <c r="N79" s="47"/>
      <c r="O79" s="74">
        <f t="shared" si="33"/>
        <v>0</v>
      </c>
      <c r="P79" s="47"/>
      <c r="Q79" s="74">
        <f t="shared" si="34"/>
        <v>0</v>
      </c>
      <c r="R79" s="47" t="str">
        <f t="shared" si="26"/>
        <v>Débil</v>
      </c>
      <c r="S79" s="74">
        <f t="shared" si="35"/>
        <v>0</v>
      </c>
      <c r="T79" s="47"/>
      <c r="U79" s="74" t="str">
        <f t="shared" si="36"/>
        <v/>
      </c>
      <c r="V79" s="47" t="b">
        <f t="shared" si="37"/>
        <v>0</v>
      </c>
      <c r="W79" s="74">
        <f t="shared" si="38"/>
        <v>0</v>
      </c>
      <c r="X79" s="47" t="str">
        <f t="shared" si="28"/>
        <v>Si</v>
      </c>
    </row>
    <row r="80" spans="1:24" ht="20.45">
      <c r="A80" s="135" t="s">
        <v>219</v>
      </c>
      <c r="B80" s="134"/>
      <c r="C80" s="141"/>
      <c r="D80" s="47"/>
      <c r="E80" s="74">
        <f t="shared" si="29"/>
        <v>0</v>
      </c>
      <c r="F80" s="47"/>
      <c r="G80" s="74">
        <f t="shared" si="30"/>
        <v>0</v>
      </c>
      <c r="H80" s="47"/>
      <c r="I80" s="74">
        <f t="shared" si="31"/>
        <v>0</v>
      </c>
      <c r="J80" s="47"/>
      <c r="K80" s="74">
        <f t="shared" si="32"/>
        <v>0</v>
      </c>
      <c r="L80" s="47"/>
      <c r="M80" s="74">
        <f t="shared" si="27"/>
        <v>0</v>
      </c>
      <c r="N80" s="47"/>
      <c r="O80" s="74">
        <f t="shared" si="33"/>
        <v>0</v>
      </c>
      <c r="P80" s="47"/>
      <c r="Q80" s="74">
        <f t="shared" si="34"/>
        <v>0</v>
      </c>
      <c r="R80" s="47" t="str">
        <f t="shared" si="26"/>
        <v>Débil</v>
      </c>
      <c r="S80" s="74">
        <f t="shared" si="35"/>
        <v>0</v>
      </c>
      <c r="T80" s="47"/>
      <c r="U80" s="74" t="str">
        <f t="shared" si="36"/>
        <v/>
      </c>
      <c r="V80" s="47" t="b">
        <f t="shared" si="37"/>
        <v>0</v>
      </c>
      <c r="W80" s="74">
        <f t="shared" si="38"/>
        <v>0</v>
      </c>
      <c r="X80" s="47" t="str">
        <f t="shared" si="28"/>
        <v>Si</v>
      </c>
    </row>
    <row r="81" spans="1:24" ht="20.45">
      <c r="A81" s="135" t="s">
        <v>220</v>
      </c>
      <c r="B81" s="134"/>
      <c r="C81" s="141"/>
      <c r="D81" s="47"/>
      <c r="E81" s="74">
        <f t="shared" si="29"/>
        <v>0</v>
      </c>
      <c r="F81" s="47"/>
      <c r="G81" s="74">
        <f t="shared" si="30"/>
        <v>0</v>
      </c>
      <c r="H81" s="47"/>
      <c r="I81" s="74">
        <f t="shared" si="31"/>
        <v>0</v>
      </c>
      <c r="J81" s="47"/>
      <c r="K81" s="74">
        <f t="shared" si="32"/>
        <v>0</v>
      </c>
      <c r="L81" s="47"/>
      <c r="M81" s="74">
        <f t="shared" si="27"/>
        <v>0</v>
      </c>
      <c r="N81" s="47"/>
      <c r="O81" s="74">
        <f t="shared" si="33"/>
        <v>0</v>
      </c>
      <c r="P81" s="47"/>
      <c r="Q81" s="74">
        <f t="shared" si="34"/>
        <v>0</v>
      </c>
      <c r="R81" s="47" t="str">
        <f t="shared" si="26"/>
        <v>Débil</v>
      </c>
      <c r="S81" s="74">
        <f t="shared" si="35"/>
        <v>0</v>
      </c>
      <c r="T81" s="47"/>
      <c r="U81" s="74" t="str">
        <f t="shared" si="36"/>
        <v/>
      </c>
      <c r="V81" s="47" t="b">
        <f t="shared" si="37"/>
        <v>0</v>
      </c>
      <c r="W81" s="74">
        <f t="shared" si="38"/>
        <v>0</v>
      </c>
      <c r="X81" s="47" t="str">
        <f t="shared" si="28"/>
        <v>Si</v>
      </c>
    </row>
    <row r="82" spans="1:24" ht="20.45">
      <c r="A82" s="135" t="s">
        <v>221</v>
      </c>
      <c r="B82" s="134"/>
      <c r="C82" s="141"/>
      <c r="D82" s="47"/>
      <c r="E82" s="74">
        <f t="shared" si="29"/>
        <v>0</v>
      </c>
      <c r="F82" s="47"/>
      <c r="G82" s="74">
        <f t="shared" si="30"/>
        <v>0</v>
      </c>
      <c r="H82" s="47"/>
      <c r="I82" s="74">
        <f t="shared" si="31"/>
        <v>0</v>
      </c>
      <c r="J82" s="47"/>
      <c r="K82" s="74">
        <f t="shared" si="32"/>
        <v>0</v>
      </c>
      <c r="L82" s="47"/>
      <c r="M82" s="74">
        <f t="shared" si="27"/>
        <v>0</v>
      </c>
      <c r="N82" s="47"/>
      <c r="O82" s="74">
        <f t="shared" si="33"/>
        <v>0</v>
      </c>
      <c r="P82" s="47"/>
      <c r="Q82" s="74">
        <f t="shared" si="34"/>
        <v>0</v>
      </c>
      <c r="R82" s="47" t="str">
        <f t="shared" si="26"/>
        <v>Débil</v>
      </c>
      <c r="S82" s="74">
        <f t="shared" si="35"/>
        <v>0</v>
      </c>
      <c r="T82" s="47"/>
      <c r="U82" s="74" t="str">
        <f t="shared" si="36"/>
        <v/>
      </c>
      <c r="V82" s="47" t="b">
        <f t="shared" si="37"/>
        <v>0</v>
      </c>
      <c r="W82" s="74">
        <f t="shared" si="38"/>
        <v>0</v>
      </c>
      <c r="X82" s="47" t="str">
        <f t="shared" si="28"/>
        <v>Si</v>
      </c>
    </row>
    <row r="83" spans="1:24" ht="20.45">
      <c r="A83" s="135" t="s">
        <v>222</v>
      </c>
      <c r="B83" s="134"/>
      <c r="C83" s="141"/>
      <c r="D83" s="47"/>
      <c r="E83" s="74">
        <f t="shared" si="29"/>
        <v>0</v>
      </c>
      <c r="F83" s="47"/>
      <c r="G83" s="74">
        <f t="shared" si="30"/>
        <v>0</v>
      </c>
      <c r="H83" s="47"/>
      <c r="I83" s="74">
        <f t="shared" si="31"/>
        <v>0</v>
      </c>
      <c r="J83" s="47"/>
      <c r="K83" s="74">
        <f t="shared" si="32"/>
        <v>0</v>
      </c>
      <c r="L83" s="47"/>
      <c r="M83" s="74">
        <f t="shared" si="27"/>
        <v>0</v>
      </c>
      <c r="N83" s="47"/>
      <c r="O83" s="74">
        <f t="shared" si="33"/>
        <v>0</v>
      </c>
      <c r="P83" s="47"/>
      <c r="Q83" s="74">
        <f t="shared" si="34"/>
        <v>0</v>
      </c>
      <c r="R83" s="47" t="str">
        <f t="shared" si="26"/>
        <v>Débil</v>
      </c>
      <c r="S83" s="74">
        <f t="shared" si="35"/>
        <v>0</v>
      </c>
      <c r="T83" s="47"/>
      <c r="U83" s="74" t="str">
        <f t="shared" si="36"/>
        <v/>
      </c>
      <c r="V83" s="47" t="b">
        <f t="shared" si="37"/>
        <v>0</v>
      </c>
      <c r="W83" s="74">
        <f t="shared" si="38"/>
        <v>0</v>
      </c>
      <c r="X83" s="47" t="str">
        <f t="shared" si="28"/>
        <v>Si</v>
      </c>
    </row>
    <row r="84" spans="1:24" ht="20.45">
      <c r="A84" s="135" t="s">
        <v>223</v>
      </c>
      <c r="B84" s="134"/>
      <c r="C84" s="141"/>
      <c r="D84" s="47"/>
      <c r="E84" s="74">
        <f t="shared" si="29"/>
        <v>0</v>
      </c>
      <c r="F84" s="47"/>
      <c r="G84" s="74">
        <f t="shared" si="30"/>
        <v>0</v>
      </c>
      <c r="H84" s="47"/>
      <c r="I84" s="74">
        <f t="shared" si="31"/>
        <v>0</v>
      </c>
      <c r="J84" s="47"/>
      <c r="K84" s="74">
        <f t="shared" si="32"/>
        <v>0</v>
      </c>
      <c r="L84" s="47"/>
      <c r="M84" s="74">
        <f t="shared" si="27"/>
        <v>0</v>
      </c>
      <c r="N84" s="47"/>
      <c r="O84" s="74">
        <f t="shared" si="33"/>
        <v>0</v>
      </c>
      <c r="P84" s="47"/>
      <c r="Q84" s="74">
        <f t="shared" si="34"/>
        <v>0</v>
      </c>
      <c r="R84" s="47" t="str">
        <f t="shared" si="26"/>
        <v>Débil</v>
      </c>
      <c r="S84" s="74">
        <f t="shared" si="35"/>
        <v>0</v>
      </c>
      <c r="T84" s="47"/>
      <c r="U84" s="74" t="str">
        <f t="shared" si="36"/>
        <v/>
      </c>
      <c r="V84" s="47" t="b">
        <f t="shared" si="37"/>
        <v>0</v>
      </c>
      <c r="W84" s="74">
        <f t="shared" si="38"/>
        <v>0</v>
      </c>
      <c r="X84" s="47" t="str">
        <f t="shared" si="28"/>
        <v>Si</v>
      </c>
    </row>
    <row r="85" spans="1:24" ht="20.45">
      <c r="A85" s="135" t="s">
        <v>224</v>
      </c>
      <c r="B85" s="134"/>
      <c r="C85" s="141"/>
      <c r="D85" s="47"/>
      <c r="E85" s="74">
        <f t="shared" si="29"/>
        <v>0</v>
      </c>
      <c r="F85" s="47"/>
      <c r="G85" s="74">
        <f t="shared" si="30"/>
        <v>0</v>
      </c>
      <c r="H85" s="47"/>
      <c r="I85" s="74">
        <f t="shared" si="31"/>
        <v>0</v>
      </c>
      <c r="J85" s="47"/>
      <c r="K85" s="74">
        <f t="shared" si="32"/>
        <v>0</v>
      </c>
      <c r="L85" s="47"/>
      <c r="M85" s="74">
        <f t="shared" si="27"/>
        <v>0</v>
      </c>
      <c r="N85" s="47"/>
      <c r="O85" s="74">
        <f t="shared" si="33"/>
        <v>0</v>
      </c>
      <c r="P85" s="47"/>
      <c r="Q85" s="74">
        <f t="shared" si="34"/>
        <v>0</v>
      </c>
      <c r="R85" s="47" t="str">
        <f t="shared" si="26"/>
        <v>Débil</v>
      </c>
      <c r="S85" s="74">
        <f t="shared" si="35"/>
        <v>0</v>
      </c>
      <c r="T85" s="47"/>
      <c r="U85" s="74" t="str">
        <f t="shared" si="36"/>
        <v/>
      </c>
      <c r="V85" s="47" t="b">
        <f t="shared" si="37"/>
        <v>0</v>
      </c>
      <c r="W85" s="74">
        <f t="shared" si="38"/>
        <v>0</v>
      </c>
      <c r="X85" s="47" t="str">
        <f t="shared" si="28"/>
        <v>Si</v>
      </c>
    </row>
    <row r="86" spans="1:24" ht="20.45">
      <c r="A86" s="135" t="s">
        <v>225</v>
      </c>
      <c r="B86" s="134"/>
      <c r="C86" s="141"/>
      <c r="D86" s="47"/>
      <c r="E86" s="74">
        <f t="shared" si="29"/>
        <v>0</v>
      </c>
      <c r="F86" s="47"/>
      <c r="G86" s="74">
        <f t="shared" si="30"/>
        <v>0</v>
      </c>
      <c r="H86" s="47"/>
      <c r="I86" s="74">
        <f t="shared" si="31"/>
        <v>0</v>
      </c>
      <c r="J86" s="47"/>
      <c r="K86" s="74">
        <f t="shared" si="32"/>
        <v>0</v>
      </c>
      <c r="L86" s="47"/>
      <c r="M86" s="74">
        <f t="shared" si="27"/>
        <v>0</v>
      </c>
      <c r="N86" s="47"/>
      <c r="O86" s="74">
        <f t="shared" si="33"/>
        <v>0</v>
      </c>
      <c r="P86" s="47"/>
      <c r="Q86" s="74">
        <f t="shared" si="34"/>
        <v>0</v>
      </c>
      <c r="R86" s="47" t="str">
        <f t="shared" si="26"/>
        <v>Débil</v>
      </c>
      <c r="S86" s="74">
        <f t="shared" si="35"/>
        <v>0</v>
      </c>
      <c r="T86" s="47"/>
      <c r="U86" s="74" t="str">
        <f t="shared" si="36"/>
        <v/>
      </c>
      <c r="V86" s="47" t="b">
        <f t="shared" si="37"/>
        <v>0</v>
      </c>
      <c r="W86" s="74">
        <f t="shared" si="38"/>
        <v>0</v>
      </c>
      <c r="X86" s="47" t="str">
        <f t="shared" si="28"/>
        <v>Si</v>
      </c>
    </row>
    <row r="87" spans="1:24" ht="20.45">
      <c r="A87" s="135" t="s">
        <v>226</v>
      </c>
      <c r="B87" s="134"/>
      <c r="C87" s="141"/>
      <c r="D87" s="47"/>
      <c r="E87" s="74">
        <f t="shared" si="29"/>
        <v>0</v>
      </c>
      <c r="F87" s="47"/>
      <c r="G87" s="74">
        <f t="shared" si="30"/>
        <v>0</v>
      </c>
      <c r="H87" s="47"/>
      <c r="I87" s="74">
        <f t="shared" si="31"/>
        <v>0</v>
      </c>
      <c r="J87" s="47"/>
      <c r="K87" s="74">
        <f t="shared" si="32"/>
        <v>0</v>
      </c>
      <c r="L87" s="47"/>
      <c r="M87" s="74">
        <f t="shared" si="27"/>
        <v>0</v>
      </c>
      <c r="N87" s="47"/>
      <c r="O87" s="74">
        <f t="shared" si="33"/>
        <v>0</v>
      </c>
      <c r="P87" s="47"/>
      <c r="Q87" s="74">
        <f t="shared" si="34"/>
        <v>0</v>
      </c>
      <c r="R87" s="47" t="str">
        <f t="shared" si="26"/>
        <v>Débil</v>
      </c>
      <c r="S87" s="74">
        <f t="shared" si="35"/>
        <v>0</v>
      </c>
      <c r="T87" s="47"/>
      <c r="U87" s="74" t="str">
        <f t="shared" si="36"/>
        <v/>
      </c>
      <c r="V87" s="47" t="b">
        <f t="shared" si="37"/>
        <v>0</v>
      </c>
      <c r="W87" s="74">
        <f t="shared" si="38"/>
        <v>0</v>
      </c>
      <c r="X87" s="47" t="str">
        <f t="shared" si="28"/>
        <v>Si</v>
      </c>
    </row>
    <row r="88" spans="1:24" ht="20.45">
      <c r="A88" s="135" t="s">
        <v>227</v>
      </c>
      <c r="B88" s="134"/>
      <c r="C88" s="141"/>
      <c r="D88" s="47"/>
      <c r="E88" s="74">
        <f t="shared" si="29"/>
        <v>0</v>
      </c>
      <c r="F88" s="47"/>
      <c r="G88" s="74">
        <f t="shared" si="30"/>
        <v>0</v>
      </c>
      <c r="H88" s="47"/>
      <c r="I88" s="74">
        <f t="shared" si="31"/>
        <v>0</v>
      </c>
      <c r="J88" s="47"/>
      <c r="K88" s="74">
        <f t="shared" si="32"/>
        <v>0</v>
      </c>
      <c r="L88" s="47"/>
      <c r="M88" s="74">
        <f t="shared" si="27"/>
        <v>0</v>
      </c>
      <c r="N88" s="47"/>
      <c r="O88" s="74">
        <f t="shared" si="33"/>
        <v>0</v>
      </c>
      <c r="P88" s="47"/>
      <c r="Q88" s="74">
        <f t="shared" si="34"/>
        <v>0</v>
      </c>
      <c r="R88" s="47" t="str">
        <f t="shared" si="26"/>
        <v>Débil</v>
      </c>
      <c r="S88" s="74">
        <f t="shared" si="35"/>
        <v>0</v>
      </c>
      <c r="T88" s="47"/>
      <c r="U88" s="74" t="str">
        <f t="shared" si="36"/>
        <v/>
      </c>
      <c r="V88" s="47" t="b">
        <f t="shared" si="37"/>
        <v>0</v>
      </c>
      <c r="W88" s="74">
        <f t="shared" si="38"/>
        <v>0</v>
      </c>
      <c r="X88" s="47" t="str">
        <f t="shared" si="28"/>
        <v>Si</v>
      </c>
    </row>
    <row r="89" spans="1:24" ht="20.45">
      <c r="A89" s="135" t="s">
        <v>228</v>
      </c>
      <c r="B89" s="134"/>
      <c r="C89" s="141"/>
      <c r="D89" s="47"/>
      <c r="E89" s="74">
        <f t="shared" si="29"/>
        <v>0</v>
      </c>
      <c r="F89" s="47"/>
      <c r="G89" s="74">
        <f t="shared" si="30"/>
        <v>0</v>
      </c>
      <c r="H89" s="47"/>
      <c r="I89" s="74">
        <f t="shared" si="31"/>
        <v>0</v>
      </c>
      <c r="J89" s="47"/>
      <c r="K89" s="74">
        <f t="shared" si="32"/>
        <v>0</v>
      </c>
      <c r="L89" s="47"/>
      <c r="M89" s="74">
        <f t="shared" si="27"/>
        <v>0</v>
      </c>
      <c r="N89" s="47"/>
      <c r="O89" s="74">
        <f t="shared" si="33"/>
        <v>0</v>
      </c>
      <c r="P89" s="47"/>
      <c r="Q89" s="74">
        <f t="shared" si="34"/>
        <v>0</v>
      </c>
      <c r="R89" s="47" t="str">
        <f t="shared" si="26"/>
        <v>Débil</v>
      </c>
      <c r="S89" s="74">
        <f t="shared" si="35"/>
        <v>0</v>
      </c>
      <c r="T89" s="47"/>
      <c r="U89" s="74" t="str">
        <f t="shared" si="36"/>
        <v/>
      </c>
      <c r="V89" s="47" t="b">
        <f t="shared" si="37"/>
        <v>0</v>
      </c>
      <c r="W89" s="74">
        <f t="shared" si="38"/>
        <v>0</v>
      </c>
      <c r="X89" s="47" t="str">
        <f t="shared" si="28"/>
        <v>Si</v>
      </c>
    </row>
    <row r="90" spans="1:24" ht="20.45">
      <c r="A90" s="135" t="s">
        <v>229</v>
      </c>
      <c r="B90" s="134"/>
      <c r="C90" s="141"/>
      <c r="D90" s="47"/>
      <c r="E90" s="74">
        <f t="shared" si="29"/>
        <v>0</v>
      </c>
      <c r="F90" s="47"/>
      <c r="G90" s="74">
        <f t="shared" si="30"/>
        <v>0</v>
      </c>
      <c r="H90" s="47"/>
      <c r="I90" s="74">
        <f t="shared" si="31"/>
        <v>0</v>
      </c>
      <c r="J90" s="47"/>
      <c r="K90" s="74">
        <f t="shared" si="32"/>
        <v>0</v>
      </c>
      <c r="L90" s="47"/>
      <c r="M90" s="74">
        <f t="shared" si="27"/>
        <v>0</v>
      </c>
      <c r="N90" s="47"/>
      <c r="O90" s="74">
        <f t="shared" si="33"/>
        <v>0</v>
      </c>
      <c r="P90" s="47"/>
      <c r="Q90" s="74">
        <f t="shared" si="34"/>
        <v>0</v>
      </c>
      <c r="R90" s="47" t="str">
        <f t="shared" si="26"/>
        <v>Débil</v>
      </c>
      <c r="S90" s="74">
        <f t="shared" si="35"/>
        <v>0</v>
      </c>
      <c r="T90" s="47"/>
      <c r="U90" s="74" t="str">
        <f t="shared" si="36"/>
        <v/>
      </c>
      <c r="V90" s="47" t="b">
        <f t="shared" si="37"/>
        <v>0</v>
      </c>
      <c r="W90" s="74">
        <f t="shared" si="38"/>
        <v>0</v>
      </c>
      <c r="X90" s="47" t="str">
        <f t="shared" si="28"/>
        <v>Si</v>
      </c>
    </row>
    <row r="91" spans="1:24" ht="20.45">
      <c r="A91" s="135" t="s">
        <v>230</v>
      </c>
      <c r="B91" s="134"/>
      <c r="C91" s="141"/>
      <c r="D91" s="47"/>
      <c r="E91" s="74">
        <f t="shared" si="29"/>
        <v>0</v>
      </c>
      <c r="F91" s="47"/>
      <c r="G91" s="74">
        <f t="shared" si="30"/>
        <v>0</v>
      </c>
      <c r="H91" s="47"/>
      <c r="I91" s="74">
        <f t="shared" si="31"/>
        <v>0</v>
      </c>
      <c r="J91" s="47"/>
      <c r="K91" s="74">
        <f t="shared" si="32"/>
        <v>0</v>
      </c>
      <c r="L91" s="47"/>
      <c r="M91" s="74">
        <f t="shared" si="27"/>
        <v>0</v>
      </c>
      <c r="N91" s="47"/>
      <c r="O91" s="74">
        <f t="shared" si="33"/>
        <v>0</v>
      </c>
      <c r="P91" s="47"/>
      <c r="Q91" s="74">
        <f t="shared" si="34"/>
        <v>0</v>
      </c>
      <c r="R91" s="47" t="str">
        <f t="shared" si="26"/>
        <v>Débil</v>
      </c>
      <c r="S91" s="74">
        <f t="shared" si="35"/>
        <v>0</v>
      </c>
      <c r="T91" s="47"/>
      <c r="U91" s="74" t="str">
        <f t="shared" si="36"/>
        <v/>
      </c>
      <c r="V91" s="47" t="b">
        <f t="shared" si="37"/>
        <v>0</v>
      </c>
      <c r="W91" s="74">
        <f t="shared" si="38"/>
        <v>0</v>
      </c>
      <c r="X91" s="47" t="str">
        <f t="shared" si="28"/>
        <v>Si</v>
      </c>
    </row>
    <row r="92" spans="1:24" ht="20.45">
      <c r="A92" s="135" t="s">
        <v>231</v>
      </c>
      <c r="B92" s="134"/>
      <c r="C92" s="141"/>
      <c r="D92" s="47"/>
      <c r="E92" s="74">
        <f t="shared" si="29"/>
        <v>0</v>
      </c>
      <c r="F92" s="47"/>
      <c r="G92" s="74">
        <f t="shared" si="30"/>
        <v>0</v>
      </c>
      <c r="H92" s="47"/>
      <c r="I92" s="74">
        <f t="shared" si="31"/>
        <v>0</v>
      </c>
      <c r="J92" s="47"/>
      <c r="K92" s="74">
        <f t="shared" si="32"/>
        <v>0</v>
      </c>
      <c r="L92" s="47"/>
      <c r="M92" s="74">
        <f t="shared" si="27"/>
        <v>0</v>
      </c>
      <c r="N92" s="47"/>
      <c r="O92" s="74">
        <f t="shared" si="33"/>
        <v>0</v>
      </c>
      <c r="P92" s="47"/>
      <c r="Q92" s="74">
        <f t="shared" si="34"/>
        <v>0</v>
      </c>
      <c r="R92" s="47" t="str">
        <f t="shared" si="26"/>
        <v>Débil</v>
      </c>
      <c r="S92" s="74">
        <f t="shared" si="35"/>
        <v>0</v>
      </c>
      <c r="T92" s="47"/>
      <c r="U92" s="74" t="str">
        <f t="shared" si="36"/>
        <v/>
      </c>
      <c r="V92" s="47" t="b">
        <f t="shared" si="37"/>
        <v>0</v>
      </c>
      <c r="W92" s="74">
        <f t="shared" si="38"/>
        <v>0</v>
      </c>
      <c r="X92" s="47" t="str">
        <f t="shared" si="28"/>
        <v>Si</v>
      </c>
    </row>
    <row r="93" spans="1:24" ht="20.45">
      <c r="A93" s="135" t="s">
        <v>232</v>
      </c>
      <c r="B93" s="134"/>
      <c r="C93" s="141"/>
      <c r="D93" s="47"/>
      <c r="E93" s="74">
        <f t="shared" si="29"/>
        <v>0</v>
      </c>
      <c r="F93" s="47"/>
      <c r="G93" s="74">
        <f t="shared" si="30"/>
        <v>0</v>
      </c>
      <c r="H93" s="47"/>
      <c r="I93" s="74">
        <f t="shared" si="31"/>
        <v>0</v>
      </c>
      <c r="J93" s="47"/>
      <c r="K93" s="74">
        <f t="shared" si="32"/>
        <v>0</v>
      </c>
      <c r="L93" s="47"/>
      <c r="M93" s="74">
        <f t="shared" si="27"/>
        <v>0</v>
      </c>
      <c r="N93" s="47"/>
      <c r="O93" s="74">
        <f t="shared" si="33"/>
        <v>0</v>
      </c>
      <c r="P93" s="47"/>
      <c r="Q93" s="74">
        <f t="shared" si="34"/>
        <v>0</v>
      </c>
      <c r="R93" s="47" t="str">
        <f t="shared" si="26"/>
        <v>Débil</v>
      </c>
      <c r="S93" s="74">
        <f t="shared" si="35"/>
        <v>0</v>
      </c>
      <c r="T93" s="47"/>
      <c r="U93" s="74" t="str">
        <f t="shared" si="36"/>
        <v/>
      </c>
      <c r="V93" s="47" t="b">
        <f t="shared" si="37"/>
        <v>0</v>
      </c>
      <c r="W93" s="74">
        <f t="shared" si="38"/>
        <v>0</v>
      </c>
      <c r="X93" s="47" t="str">
        <f t="shared" si="28"/>
        <v>Si</v>
      </c>
    </row>
    <row r="94" spans="1:24" ht="20.45">
      <c r="A94" s="135" t="s">
        <v>233</v>
      </c>
      <c r="B94" s="134"/>
      <c r="C94" s="141"/>
      <c r="D94" s="47"/>
      <c r="E94" s="74">
        <f t="shared" si="29"/>
        <v>0</v>
      </c>
      <c r="F94" s="47"/>
      <c r="G94" s="74">
        <f t="shared" si="30"/>
        <v>0</v>
      </c>
      <c r="H94" s="47"/>
      <c r="I94" s="74">
        <f t="shared" si="31"/>
        <v>0</v>
      </c>
      <c r="J94" s="47"/>
      <c r="K94" s="74">
        <f t="shared" si="32"/>
        <v>0</v>
      </c>
      <c r="L94" s="47"/>
      <c r="M94" s="74">
        <f t="shared" si="27"/>
        <v>0</v>
      </c>
      <c r="N94" s="47"/>
      <c r="O94" s="74">
        <f t="shared" si="33"/>
        <v>0</v>
      </c>
      <c r="P94" s="47"/>
      <c r="Q94" s="74">
        <f t="shared" si="34"/>
        <v>0</v>
      </c>
      <c r="R94" s="47" t="str">
        <f t="shared" si="26"/>
        <v>Débil</v>
      </c>
      <c r="S94" s="74">
        <f t="shared" si="35"/>
        <v>0</v>
      </c>
      <c r="T94" s="47"/>
      <c r="U94" s="74" t="str">
        <f t="shared" si="36"/>
        <v/>
      </c>
      <c r="V94" s="47" t="b">
        <f t="shared" si="37"/>
        <v>0</v>
      </c>
      <c r="W94" s="74">
        <f t="shared" si="38"/>
        <v>0</v>
      </c>
      <c r="X94" s="47" t="str">
        <f t="shared" si="28"/>
        <v>Si</v>
      </c>
    </row>
    <row r="95" spans="1:24" ht="20.45">
      <c r="A95" s="135" t="s">
        <v>234</v>
      </c>
      <c r="B95" s="134"/>
      <c r="C95" s="141"/>
      <c r="D95" s="47"/>
      <c r="E95" s="74">
        <f t="shared" si="29"/>
        <v>0</v>
      </c>
      <c r="F95" s="47"/>
      <c r="G95" s="74">
        <f t="shared" si="30"/>
        <v>0</v>
      </c>
      <c r="H95" s="47"/>
      <c r="I95" s="74">
        <f t="shared" si="31"/>
        <v>0</v>
      </c>
      <c r="J95" s="47"/>
      <c r="K95" s="74">
        <f t="shared" si="32"/>
        <v>0</v>
      </c>
      <c r="L95" s="47"/>
      <c r="M95" s="74">
        <f t="shared" si="27"/>
        <v>0</v>
      </c>
      <c r="N95" s="47"/>
      <c r="O95" s="74">
        <f t="shared" si="33"/>
        <v>0</v>
      </c>
      <c r="P95" s="47"/>
      <c r="Q95" s="74">
        <f t="shared" si="34"/>
        <v>0</v>
      </c>
      <c r="R95" s="47" t="str">
        <f t="shared" si="26"/>
        <v>Débil</v>
      </c>
      <c r="S95" s="74">
        <f t="shared" si="35"/>
        <v>0</v>
      </c>
      <c r="T95" s="47"/>
      <c r="U95" s="74" t="str">
        <f t="shared" si="36"/>
        <v/>
      </c>
      <c r="V95" s="47" t="b">
        <f t="shared" si="37"/>
        <v>0</v>
      </c>
      <c r="W95" s="74">
        <f t="shared" si="38"/>
        <v>0</v>
      </c>
      <c r="X95" s="47" t="str">
        <f t="shared" si="28"/>
        <v>Si</v>
      </c>
    </row>
    <row r="96" spans="1:24" ht="20.45">
      <c r="A96" s="135" t="s">
        <v>235</v>
      </c>
      <c r="B96" s="134"/>
      <c r="C96" s="141"/>
      <c r="D96" s="47"/>
      <c r="E96" s="74">
        <f t="shared" si="29"/>
        <v>0</v>
      </c>
      <c r="F96" s="47"/>
      <c r="G96" s="74">
        <f t="shared" si="30"/>
        <v>0</v>
      </c>
      <c r="H96" s="47"/>
      <c r="I96" s="74">
        <f t="shared" si="31"/>
        <v>0</v>
      </c>
      <c r="J96" s="47"/>
      <c r="K96" s="74">
        <f t="shared" si="32"/>
        <v>0</v>
      </c>
      <c r="L96" s="47"/>
      <c r="M96" s="74">
        <f t="shared" si="27"/>
        <v>0</v>
      </c>
      <c r="N96" s="47"/>
      <c r="O96" s="74">
        <f t="shared" si="33"/>
        <v>0</v>
      </c>
      <c r="P96" s="47"/>
      <c r="Q96" s="74">
        <f t="shared" si="34"/>
        <v>0</v>
      </c>
      <c r="R96" s="47" t="str">
        <f t="shared" ref="R96:R127" si="39">IF(S96&lt;=85,"Débil",IF(AND(S96&gt;85,S96&lt;=95),"Moderado","Fuerte"))</f>
        <v>Débil</v>
      </c>
      <c r="S96" s="74">
        <f t="shared" si="35"/>
        <v>0</v>
      </c>
      <c r="T96" s="47"/>
      <c r="U96" s="74" t="str">
        <f t="shared" si="36"/>
        <v/>
      </c>
      <c r="V96" s="47" t="b">
        <f t="shared" si="37"/>
        <v>0</v>
      </c>
      <c r="W96" s="74">
        <f t="shared" si="38"/>
        <v>0</v>
      </c>
      <c r="X96" s="47" t="str">
        <f t="shared" si="28"/>
        <v>Si</v>
      </c>
    </row>
    <row r="97" spans="1:24" ht="20.45">
      <c r="A97" s="135" t="s">
        <v>236</v>
      </c>
      <c r="B97" s="134"/>
      <c r="C97" s="141"/>
      <c r="D97" s="47"/>
      <c r="E97" s="74">
        <f t="shared" si="29"/>
        <v>0</v>
      </c>
      <c r="F97" s="47"/>
      <c r="G97" s="74">
        <f t="shared" si="30"/>
        <v>0</v>
      </c>
      <c r="H97" s="47"/>
      <c r="I97" s="74">
        <f t="shared" si="31"/>
        <v>0</v>
      </c>
      <c r="J97" s="47"/>
      <c r="K97" s="74">
        <f t="shared" si="32"/>
        <v>0</v>
      </c>
      <c r="L97" s="47"/>
      <c r="M97" s="74">
        <f t="shared" si="27"/>
        <v>0</v>
      </c>
      <c r="N97" s="47"/>
      <c r="O97" s="74">
        <f t="shared" si="33"/>
        <v>0</v>
      </c>
      <c r="P97" s="47"/>
      <c r="Q97" s="74">
        <f t="shared" si="34"/>
        <v>0</v>
      </c>
      <c r="R97" s="47" t="str">
        <f t="shared" si="39"/>
        <v>Débil</v>
      </c>
      <c r="S97" s="74">
        <f t="shared" si="35"/>
        <v>0</v>
      </c>
      <c r="T97" s="47"/>
      <c r="U97" s="74" t="str">
        <f t="shared" si="36"/>
        <v/>
      </c>
      <c r="V97" s="47" t="b">
        <f t="shared" si="37"/>
        <v>0</v>
      </c>
      <c r="W97" s="74">
        <f t="shared" si="38"/>
        <v>0</v>
      </c>
      <c r="X97" s="47" t="str">
        <f t="shared" si="28"/>
        <v>Si</v>
      </c>
    </row>
    <row r="98" spans="1:24" ht="20.45">
      <c r="A98" s="135" t="s">
        <v>237</v>
      </c>
      <c r="B98" s="134"/>
      <c r="C98" s="141"/>
      <c r="D98" s="47"/>
      <c r="E98" s="74">
        <f t="shared" si="29"/>
        <v>0</v>
      </c>
      <c r="F98" s="47"/>
      <c r="G98" s="74">
        <f t="shared" si="30"/>
        <v>0</v>
      </c>
      <c r="H98" s="47"/>
      <c r="I98" s="74">
        <f t="shared" si="31"/>
        <v>0</v>
      </c>
      <c r="J98" s="47"/>
      <c r="K98" s="74">
        <f t="shared" si="32"/>
        <v>0</v>
      </c>
      <c r="L98" s="47"/>
      <c r="M98" s="74">
        <f t="shared" ref="M98:M129" si="40">IF(L98="Confiable",15,0)</f>
        <v>0</v>
      </c>
      <c r="N98" s="47"/>
      <c r="O98" s="74">
        <f t="shared" si="33"/>
        <v>0</v>
      </c>
      <c r="P98" s="47"/>
      <c r="Q98" s="74">
        <f t="shared" si="34"/>
        <v>0</v>
      </c>
      <c r="R98" s="47" t="str">
        <f t="shared" si="39"/>
        <v>Débil</v>
      </c>
      <c r="S98" s="74">
        <f t="shared" si="35"/>
        <v>0</v>
      </c>
      <c r="T98" s="47"/>
      <c r="U98" s="74" t="str">
        <f t="shared" si="36"/>
        <v/>
      </c>
      <c r="V98" s="47" t="b">
        <f t="shared" si="37"/>
        <v>0</v>
      </c>
      <c r="W98" s="74">
        <f t="shared" si="38"/>
        <v>0</v>
      </c>
      <c r="X98" s="47" t="str">
        <f t="shared" ref="X98:X129" si="41">IF(V98="Fuerte","No","Si")</f>
        <v>Si</v>
      </c>
    </row>
    <row r="99" spans="1:24" ht="20.45">
      <c r="A99" s="135" t="s">
        <v>238</v>
      </c>
      <c r="B99" s="134"/>
      <c r="C99" s="141"/>
      <c r="D99" s="47"/>
      <c r="E99" s="74">
        <f t="shared" ref="E99:E130" si="42">IF(D99="Asignado",15,0)</f>
        <v>0</v>
      </c>
      <c r="F99" s="47"/>
      <c r="G99" s="74">
        <f t="shared" ref="G99:G130" si="43">IF(F99="Adecuado",15,0)</f>
        <v>0</v>
      </c>
      <c r="H99" s="47"/>
      <c r="I99" s="74">
        <f t="shared" ref="I99:I130" si="44">IF(H99="Oportuna",15,0)</f>
        <v>0</v>
      </c>
      <c r="J99" s="47"/>
      <c r="K99" s="74">
        <f t="shared" ref="K99:K130" si="45">IF(OR(J99="Prevenir",J99="Proteger"),15,IF(OR(J99="Detectar",J99="Corregir"),10,0))</f>
        <v>0</v>
      </c>
      <c r="L99" s="47"/>
      <c r="M99" s="74">
        <f t="shared" si="40"/>
        <v>0</v>
      </c>
      <c r="N99" s="47"/>
      <c r="O99" s="74">
        <f t="shared" ref="O99:O130" si="46">IF(N99="Se investigan y resuelven oportunamente",15,0)</f>
        <v>0</v>
      </c>
      <c r="P99" s="47"/>
      <c r="Q99" s="74">
        <f t="shared" ref="Q99:Q130" si="47">IF(P99="Completa",10,IF(P99="Incompleta",5,0))</f>
        <v>0</v>
      </c>
      <c r="R99" s="47" t="str">
        <f t="shared" si="39"/>
        <v>Débil</v>
      </c>
      <c r="S99" s="74">
        <f t="shared" ref="S99:S130" si="48">SUM(D99:Q99)</f>
        <v>0</v>
      </c>
      <c r="T99" s="47"/>
      <c r="U99" s="74" t="str">
        <f t="shared" ref="U99:U130" si="49">IF(T99="El control se ejecuta de manera consistente por parte del responsable","Fuerte",IF(T99="El control se ejecuta algunas veces por parte del responsable","Moderado",IF(T99="El control no se ejecuta por parte del responsable","Débil","")))</f>
        <v/>
      </c>
      <c r="V99" s="47" t="b">
        <f t="shared" ref="V99:V130" si="50">IF(AND(R99="Fuerte",U99="Fuerte"),"Fuerte",IF(AND(R99="Fuerte",U99="Moderado"),"Moderado",IF(AND(R99="Fuerte",U99="Débil"),"Débil",IF(AND(R99="Moderado",U99="Fuerte"),"Moderado",IF(AND(R99="Moderado",U99="Moderado"),"Moderado",IF(AND(R99="Moderado",U99="Débil"),"Débil",IF(AND(R99="Débil",U99="Fuerte"),"Débil",IF(AND(R99="Débil",U99="Moderado"),"Débil",IF(AND(R99="Débil",U99="Débil"),"Débil")))))))))</f>
        <v>0</v>
      </c>
      <c r="W99" s="74">
        <f t="shared" ref="W99:W130" si="51">IF(V99="Fuerte",100,IF(V99="Moderado",50,0))</f>
        <v>0</v>
      </c>
      <c r="X99" s="47" t="str">
        <f t="shared" si="41"/>
        <v>Si</v>
      </c>
    </row>
    <row r="100" spans="1:24" ht="20.45">
      <c r="A100" s="135" t="s">
        <v>239</v>
      </c>
      <c r="B100" s="134"/>
      <c r="C100" s="141"/>
      <c r="D100" s="47"/>
      <c r="E100" s="74">
        <f t="shared" si="42"/>
        <v>0</v>
      </c>
      <c r="F100" s="47"/>
      <c r="G100" s="74">
        <f t="shared" si="43"/>
        <v>0</v>
      </c>
      <c r="H100" s="47"/>
      <c r="I100" s="74">
        <f t="shared" si="44"/>
        <v>0</v>
      </c>
      <c r="J100" s="47"/>
      <c r="K100" s="74">
        <f t="shared" si="45"/>
        <v>0</v>
      </c>
      <c r="L100" s="47"/>
      <c r="M100" s="74">
        <f t="shared" si="40"/>
        <v>0</v>
      </c>
      <c r="N100" s="47"/>
      <c r="O100" s="74">
        <f t="shared" si="46"/>
        <v>0</v>
      </c>
      <c r="P100" s="47"/>
      <c r="Q100" s="74">
        <f t="shared" si="47"/>
        <v>0</v>
      </c>
      <c r="R100" s="47" t="str">
        <f t="shared" si="39"/>
        <v>Débil</v>
      </c>
      <c r="S100" s="74">
        <f t="shared" si="48"/>
        <v>0</v>
      </c>
      <c r="T100" s="47"/>
      <c r="U100" s="74" t="str">
        <f t="shared" si="49"/>
        <v/>
      </c>
      <c r="V100" s="47" t="b">
        <f t="shared" si="50"/>
        <v>0</v>
      </c>
      <c r="W100" s="74">
        <f t="shared" si="51"/>
        <v>0</v>
      </c>
      <c r="X100" s="47" t="str">
        <f t="shared" si="41"/>
        <v>Si</v>
      </c>
    </row>
    <row r="101" spans="1:24" ht="20.45">
      <c r="A101" s="135" t="s">
        <v>240</v>
      </c>
      <c r="B101" s="134"/>
      <c r="C101" s="141"/>
      <c r="D101" s="47"/>
      <c r="E101" s="74">
        <f t="shared" si="42"/>
        <v>0</v>
      </c>
      <c r="F101" s="47"/>
      <c r="G101" s="74">
        <f t="shared" si="43"/>
        <v>0</v>
      </c>
      <c r="H101" s="47"/>
      <c r="I101" s="74">
        <f t="shared" si="44"/>
        <v>0</v>
      </c>
      <c r="J101" s="47"/>
      <c r="K101" s="74">
        <f t="shared" si="45"/>
        <v>0</v>
      </c>
      <c r="L101" s="47"/>
      <c r="M101" s="74">
        <f t="shared" si="40"/>
        <v>0</v>
      </c>
      <c r="N101" s="47"/>
      <c r="O101" s="74">
        <f t="shared" si="46"/>
        <v>0</v>
      </c>
      <c r="P101" s="47"/>
      <c r="Q101" s="74">
        <f t="shared" si="47"/>
        <v>0</v>
      </c>
      <c r="R101" s="47" t="str">
        <f t="shared" si="39"/>
        <v>Débil</v>
      </c>
      <c r="S101" s="74">
        <f t="shared" si="48"/>
        <v>0</v>
      </c>
      <c r="T101" s="47"/>
      <c r="U101" s="74" t="str">
        <f t="shared" si="49"/>
        <v/>
      </c>
      <c r="V101" s="47" t="b">
        <f t="shared" si="50"/>
        <v>0</v>
      </c>
      <c r="W101" s="74">
        <f t="shared" si="51"/>
        <v>0</v>
      </c>
      <c r="X101" s="47" t="str">
        <f t="shared" si="41"/>
        <v>Si</v>
      </c>
    </row>
    <row r="102" spans="1:24" ht="20.45">
      <c r="A102" s="135" t="s">
        <v>241</v>
      </c>
      <c r="B102" s="134"/>
      <c r="C102" s="141"/>
      <c r="D102" s="47"/>
      <c r="E102" s="74">
        <f t="shared" si="42"/>
        <v>0</v>
      </c>
      <c r="F102" s="47"/>
      <c r="G102" s="74">
        <f t="shared" si="43"/>
        <v>0</v>
      </c>
      <c r="H102" s="47"/>
      <c r="I102" s="74">
        <f t="shared" si="44"/>
        <v>0</v>
      </c>
      <c r="J102" s="47"/>
      <c r="K102" s="74">
        <f t="shared" si="45"/>
        <v>0</v>
      </c>
      <c r="L102" s="47"/>
      <c r="M102" s="74">
        <f t="shared" si="40"/>
        <v>0</v>
      </c>
      <c r="N102" s="47"/>
      <c r="O102" s="74">
        <f t="shared" si="46"/>
        <v>0</v>
      </c>
      <c r="P102" s="47"/>
      <c r="Q102" s="74">
        <f t="shared" si="47"/>
        <v>0</v>
      </c>
      <c r="R102" s="47" t="str">
        <f t="shared" si="39"/>
        <v>Débil</v>
      </c>
      <c r="S102" s="74">
        <f t="shared" si="48"/>
        <v>0</v>
      </c>
      <c r="T102" s="47"/>
      <c r="U102" s="74" t="str">
        <f t="shared" si="49"/>
        <v/>
      </c>
      <c r="V102" s="47" t="b">
        <f t="shared" si="50"/>
        <v>0</v>
      </c>
      <c r="W102" s="74">
        <f t="shared" si="51"/>
        <v>0</v>
      </c>
      <c r="X102" s="47" t="str">
        <f t="shared" si="41"/>
        <v>Si</v>
      </c>
    </row>
    <row r="103" spans="1:24" ht="20.45">
      <c r="A103" s="135" t="s">
        <v>242</v>
      </c>
      <c r="B103" s="134"/>
      <c r="C103" s="141"/>
      <c r="D103" s="47"/>
      <c r="E103" s="74">
        <f t="shared" si="42"/>
        <v>0</v>
      </c>
      <c r="F103" s="47"/>
      <c r="G103" s="74">
        <f t="shared" si="43"/>
        <v>0</v>
      </c>
      <c r="H103" s="47"/>
      <c r="I103" s="74">
        <f t="shared" si="44"/>
        <v>0</v>
      </c>
      <c r="J103" s="47"/>
      <c r="K103" s="74">
        <f t="shared" si="45"/>
        <v>0</v>
      </c>
      <c r="L103" s="47"/>
      <c r="M103" s="74">
        <f t="shared" si="40"/>
        <v>0</v>
      </c>
      <c r="N103" s="47"/>
      <c r="O103" s="74">
        <f t="shared" si="46"/>
        <v>0</v>
      </c>
      <c r="P103" s="47"/>
      <c r="Q103" s="74">
        <f t="shared" si="47"/>
        <v>0</v>
      </c>
      <c r="R103" s="47" t="str">
        <f t="shared" si="39"/>
        <v>Débil</v>
      </c>
      <c r="S103" s="74">
        <f t="shared" si="48"/>
        <v>0</v>
      </c>
      <c r="T103" s="47"/>
      <c r="U103" s="74" t="str">
        <f t="shared" si="49"/>
        <v/>
      </c>
      <c r="V103" s="47" t="b">
        <f t="shared" si="50"/>
        <v>0</v>
      </c>
      <c r="W103" s="74">
        <f t="shared" si="51"/>
        <v>0</v>
      </c>
      <c r="X103" s="47" t="str">
        <f t="shared" si="41"/>
        <v>Si</v>
      </c>
    </row>
    <row r="104" spans="1:24" ht="20.45">
      <c r="A104" s="135" t="s">
        <v>243</v>
      </c>
      <c r="B104" s="134"/>
      <c r="C104" s="141"/>
      <c r="D104" s="47"/>
      <c r="E104" s="74">
        <f t="shared" si="42"/>
        <v>0</v>
      </c>
      <c r="F104" s="47"/>
      <c r="G104" s="74">
        <f t="shared" si="43"/>
        <v>0</v>
      </c>
      <c r="H104" s="47"/>
      <c r="I104" s="74">
        <f t="shared" si="44"/>
        <v>0</v>
      </c>
      <c r="J104" s="47"/>
      <c r="K104" s="74">
        <f t="shared" si="45"/>
        <v>0</v>
      </c>
      <c r="L104" s="47"/>
      <c r="M104" s="74">
        <f t="shared" si="40"/>
        <v>0</v>
      </c>
      <c r="N104" s="47"/>
      <c r="O104" s="74">
        <f t="shared" si="46"/>
        <v>0</v>
      </c>
      <c r="P104" s="47"/>
      <c r="Q104" s="74">
        <f t="shared" si="47"/>
        <v>0</v>
      </c>
      <c r="R104" s="47" t="str">
        <f t="shared" si="39"/>
        <v>Débil</v>
      </c>
      <c r="S104" s="74">
        <f t="shared" si="48"/>
        <v>0</v>
      </c>
      <c r="T104" s="47"/>
      <c r="U104" s="74" t="str">
        <f t="shared" si="49"/>
        <v/>
      </c>
      <c r="V104" s="47" t="b">
        <f t="shared" si="50"/>
        <v>0</v>
      </c>
      <c r="W104" s="74">
        <f t="shared" si="51"/>
        <v>0</v>
      </c>
      <c r="X104" s="47" t="str">
        <f t="shared" si="41"/>
        <v>Si</v>
      </c>
    </row>
    <row r="105" spans="1:24" ht="20.45">
      <c r="A105" s="135" t="s">
        <v>244</v>
      </c>
      <c r="B105" s="134"/>
      <c r="C105" s="141"/>
      <c r="D105" s="47"/>
      <c r="E105" s="74">
        <f t="shared" si="42"/>
        <v>0</v>
      </c>
      <c r="F105" s="47"/>
      <c r="G105" s="74">
        <f t="shared" si="43"/>
        <v>0</v>
      </c>
      <c r="H105" s="47"/>
      <c r="I105" s="74">
        <f t="shared" si="44"/>
        <v>0</v>
      </c>
      <c r="J105" s="47"/>
      <c r="K105" s="74">
        <f t="shared" si="45"/>
        <v>0</v>
      </c>
      <c r="L105" s="47"/>
      <c r="M105" s="74">
        <f t="shared" si="40"/>
        <v>0</v>
      </c>
      <c r="N105" s="47"/>
      <c r="O105" s="74">
        <f t="shared" si="46"/>
        <v>0</v>
      </c>
      <c r="P105" s="47"/>
      <c r="Q105" s="74">
        <f t="shared" si="47"/>
        <v>0</v>
      </c>
      <c r="R105" s="47" t="str">
        <f t="shared" si="39"/>
        <v>Débil</v>
      </c>
      <c r="S105" s="74">
        <f t="shared" si="48"/>
        <v>0</v>
      </c>
      <c r="T105" s="47"/>
      <c r="U105" s="74" t="str">
        <f t="shared" si="49"/>
        <v/>
      </c>
      <c r="V105" s="47" t="b">
        <f t="shared" si="50"/>
        <v>0</v>
      </c>
      <c r="W105" s="74">
        <f t="shared" si="51"/>
        <v>0</v>
      </c>
      <c r="X105" s="47" t="str">
        <f t="shared" si="41"/>
        <v>Si</v>
      </c>
    </row>
    <row r="106" spans="1:24" ht="20.45">
      <c r="A106" s="135" t="s">
        <v>245</v>
      </c>
      <c r="B106" s="134"/>
      <c r="C106" s="141"/>
      <c r="D106" s="47"/>
      <c r="E106" s="74">
        <f t="shared" si="42"/>
        <v>0</v>
      </c>
      <c r="F106" s="47"/>
      <c r="G106" s="74">
        <f t="shared" si="43"/>
        <v>0</v>
      </c>
      <c r="H106" s="47"/>
      <c r="I106" s="74">
        <f t="shared" si="44"/>
        <v>0</v>
      </c>
      <c r="J106" s="47"/>
      <c r="K106" s="74">
        <f t="shared" si="45"/>
        <v>0</v>
      </c>
      <c r="L106" s="47"/>
      <c r="M106" s="74">
        <f t="shared" si="40"/>
        <v>0</v>
      </c>
      <c r="N106" s="47"/>
      <c r="O106" s="74">
        <f t="shared" si="46"/>
        <v>0</v>
      </c>
      <c r="P106" s="47"/>
      <c r="Q106" s="74">
        <f t="shared" si="47"/>
        <v>0</v>
      </c>
      <c r="R106" s="47" t="str">
        <f t="shared" si="39"/>
        <v>Débil</v>
      </c>
      <c r="S106" s="74">
        <f t="shared" si="48"/>
        <v>0</v>
      </c>
      <c r="T106" s="47"/>
      <c r="U106" s="74" t="str">
        <f t="shared" si="49"/>
        <v/>
      </c>
      <c r="V106" s="47" t="b">
        <f t="shared" si="50"/>
        <v>0</v>
      </c>
      <c r="W106" s="74">
        <f t="shared" si="51"/>
        <v>0</v>
      </c>
      <c r="X106" s="47" t="str">
        <f t="shared" si="41"/>
        <v>Si</v>
      </c>
    </row>
    <row r="107" spans="1:24" ht="20.45">
      <c r="A107" s="135" t="s">
        <v>246</v>
      </c>
      <c r="B107" s="134"/>
      <c r="C107" s="141"/>
      <c r="D107" s="47"/>
      <c r="E107" s="74">
        <f t="shared" si="42"/>
        <v>0</v>
      </c>
      <c r="F107" s="47"/>
      <c r="G107" s="74">
        <f t="shared" si="43"/>
        <v>0</v>
      </c>
      <c r="H107" s="47"/>
      <c r="I107" s="74">
        <f t="shared" si="44"/>
        <v>0</v>
      </c>
      <c r="J107" s="47"/>
      <c r="K107" s="74">
        <f t="shared" si="45"/>
        <v>0</v>
      </c>
      <c r="L107" s="47"/>
      <c r="M107" s="74">
        <f t="shared" si="40"/>
        <v>0</v>
      </c>
      <c r="N107" s="47"/>
      <c r="O107" s="74">
        <f t="shared" si="46"/>
        <v>0</v>
      </c>
      <c r="P107" s="47"/>
      <c r="Q107" s="74">
        <f t="shared" si="47"/>
        <v>0</v>
      </c>
      <c r="R107" s="47" t="str">
        <f t="shared" si="39"/>
        <v>Débil</v>
      </c>
      <c r="S107" s="74">
        <f t="shared" si="48"/>
        <v>0</v>
      </c>
      <c r="T107" s="47"/>
      <c r="U107" s="74" t="str">
        <f t="shared" si="49"/>
        <v/>
      </c>
      <c r="V107" s="47" t="b">
        <f t="shared" si="50"/>
        <v>0</v>
      </c>
      <c r="W107" s="74">
        <f t="shared" si="51"/>
        <v>0</v>
      </c>
      <c r="X107" s="47" t="str">
        <f t="shared" si="41"/>
        <v>Si</v>
      </c>
    </row>
    <row r="108" spans="1:24" ht="20.45">
      <c r="A108" s="135" t="s">
        <v>247</v>
      </c>
      <c r="B108" s="134"/>
      <c r="C108" s="141"/>
      <c r="D108" s="47"/>
      <c r="E108" s="74">
        <f t="shared" si="42"/>
        <v>0</v>
      </c>
      <c r="F108" s="47"/>
      <c r="G108" s="74">
        <f t="shared" si="43"/>
        <v>0</v>
      </c>
      <c r="H108" s="47"/>
      <c r="I108" s="74">
        <f t="shared" si="44"/>
        <v>0</v>
      </c>
      <c r="J108" s="47"/>
      <c r="K108" s="74">
        <f t="shared" si="45"/>
        <v>0</v>
      </c>
      <c r="L108" s="47"/>
      <c r="M108" s="74">
        <f t="shared" si="40"/>
        <v>0</v>
      </c>
      <c r="N108" s="47"/>
      <c r="O108" s="74">
        <f t="shared" si="46"/>
        <v>0</v>
      </c>
      <c r="P108" s="47"/>
      <c r="Q108" s="74">
        <f t="shared" si="47"/>
        <v>0</v>
      </c>
      <c r="R108" s="47" t="str">
        <f t="shared" si="39"/>
        <v>Débil</v>
      </c>
      <c r="S108" s="74">
        <f t="shared" si="48"/>
        <v>0</v>
      </c>
      <c r="T108" s="47"/>
      <c r="U108" s="74" t="str">
        <f t="shared" si="49"/>
        <v/>
      </c>
      <c r="V108" s="47" t="b">
        <f t="shared" si="50"/>
        <v>0</v>
      </c>
      <c r="W108" s="74">
        <f t="shared" si="51"/>
        <v>0</v>
      </c>
      <c r="X108" s="47" t="str">
        <f t="shared" si="41"/>
        <v>Si</v>
      </c>
    </row>
    <row r="109" spans="1:24" ht="20.45">
      <c r="A109" s="135" t="s">
        <v>248</v>
      </c>
      <c r="B109" s="134"/>
      <c r="C109" s="141"/>
      <c r="D109" s="47"/>
      <c r="E109" s="74">
        <f t="shared" si="42"/>
        <v>0</v>
      </c>
      <c r="F109" s="47"/>
      <c r="G109" s="74">
        <f t="shared" si="43"/>
        <v>0</v>
      </c>
      <c r="H109" s="47"/>
      <c r="I109" s="74">
        <f t="shared" si="44"/>
        <v>0</v>
      </c>
      <c r="J109" s="47"/>
      <c r="K109" s="74">
        <f t="shared" si="45"/>
        <v>0</v>
      </c>
      <c r="L109" s="47"/>
      <c r="M109" s="74">
        <f t="shared" si="40"/>
        <v>0</v>
      </c>
      <c r="N109" s="47"/>
      <c r="O109" s="74">
        <f t="shared" si="46"/>
        <v>0</v>
      </c>
      <c r="P109" s="47"/>
      <c r="Q109" s="74">
        <f t="shared" si="47"/>
        <v>0</v>
      </c>
      <c r="R109" s="47" t="str">
        <f t="shared" si="39"/>
        <v>Débil</v>
      </c>
      <c r="S109" s="74">
        <f t="shared" si="48"/>
        <v>0</v>
      </c>
      <c r="T109" s="47"/>
      <c r="U109" s="74" t="str">
        <f t="shared" si="49"/>
        <v/>
      </c>
      <c r="V109" s="47" t="b">
        <f t="shared" si="50"/>
        <v>0</v>
      </c>
      <c r="W109" s="74">
        <f t="shared" si="51"/>
        <v>0</v>
      </c>
      <c r="X109" s="47" t="str">
        <f t="shared" si="41"/>
        <v>Si</v>
      </c>
    </row>
    <row r="110" spans="1:24" ht="20.45">
      <c r="A110" s="135" t="s">
        <v>249</v>
      </c>
      <c r="B110" s="134"/>
      <c r="C110" s="141"/>
      <c r="D110" s="47"/>
      <c r="E110" s="74">
        <f t="shared" si="42"/>
        <v>0</v>
      </c>
      <c r="F110" s="47"/>
      <c r="G110" s="74">
        <f t="shared" si="43"/>
        <v>0</v>
      </c>
      <c r="H110" s="47"/>
      <c r="I110" s="74">
        <f t="shared" si="44"/>
        <v>0</v>
      </c>
      <c r="J110" s="47"/>
      <c r="K110" s="74">
        <f t="shared" si="45"/>
        <v>0</v>
      </c>
      <c r="L110" s="47"/>
      <c r="M110" s="74">
        <f t="shared" si="40"/>
        <v>0</v>
      </c>
      <c r="N110" s="47"/>
      <c r="O110" s="74">
        <f t="shared" si="46"/>
        <v>0</v>
      </c>
      <c r="P110" s="47"/>
      <c r="Q110" s="74">
        <f t="shared" si="47"/>
        <v>0</v>
      </c>
      <c r="R110" s="47" t="str">
        <f t="shared" si="39"/>
        <v>Débil</v>
      </c>
      <c r="S110" s="74">
        <f t="shared" si="48"/>
        <v>0</v>
      </c>
      <c r="T110" s="47"/>
      <c r="U110" s="74" t="str">
        <f t="shared" si="49"/>
        <v/>
      </c>
      <c r="V110" s="47" t="b">
        <f t="shared" si="50"/>
        <v>0</v>
      </c>
      <c r="W110" s="74">
        <f t="shared" si="51"/>
        <v>0</v>
      </c>
      <c r="X110" s="47" t="str">
        <f t="shared" si="41"/>
        <v>Si</v>
      </c>
    </row>
    <row r="111" spans="1:24" ht="20.45">
      <c r="A111" s="135" t="s">
        <v>250</v>
      </c>
      <c r="B111" s="134"/>
      <c r="C111" s="141"/>
      <c r="D111" s="47"/>
      <c r="E111" s="74">
        <f t="shared" si="42"/>
        <v>0</v>
      </c>
      <c r="F111" s="47"/>
      <c r="G111" s="74">
        <f t="shared" si="43"/>
        <v>0</v>
      </c>
      <c r="H111" s="47"/>
      <c r="I111" s="74">
        <f t="shared" si="44"/>
        <v>0</v>
      </c>
      <c r="J111" s="47"/>
      <c r="K111" s="74">
        <f t="shared" si="45"/>
        <v>0</v>
      </c>
      <c r="L111" s="47"/>
      <c r="M111" s="74">
        <f t="shared" si="40"/>
        <v>0</v>
      </c>
      <c r="N111" s="47"/>
      <c r="O111" s="74">
        <f t="shared" si="46"/>
        <v>0</v>
      </c>
      <c r="P111" s="47"/>
      <c r="Q111" s="74">
        <f t="shared" si="47"/>
        <v>0</v>
      </c>
      <c r="R111" s="47" t="str">
        <f t="shared" si="39"/>
        <v>Débil</v>
      </c>
      <c r="S111" s="74">
        <f t="shared" si="48"/>
        <v>0</v>
      </c>
      <c r="T111" s="47"/>
      <c r="U111" s="74" t="str">
        <f t="shared" si="49"/>
        <v/>
      </c>
      <c r="V111" s="47" t="b">
        <f t="shared" si="50"/>
        <v>0</v>
      </c>
      <c r="W111" s="74">
        <f t="shared" si="51"/>
        <v>0</v>
      </c>
      <c r="X111" s="47" t="str">
        <f t="shared" si="41"/>
        <v>Si</v>
      </c>
    </row>
    <row r="112" spans="1:24" ht="20.45">
      <c r="A112" s="135" t="s">
        <v>251</v>
      </c>
      <c r="B112" s="134"/>
      <c r="C112" s="141"/>
      <c r="D112" s="47"/>
      <c r="E112" s="74">
        <f t="shared" si="42"/>
        <v>0</v>
      </c>
      <c r="F112" s="47"/>
      <c r="G112" s="74">
        <f t="shared" si="43"/>
        <v>0</v>
      </c>
      <c r="H112" s="47"/>
      <c r="I112" s="74">
        <f t="shared" si="44"/>
        <v>0</v>
      </c>
      <c r="J112" s="47"/>
      <c r="K112" s="74">
        <f t="shared" si="45"/>
        <v>0</v>
      </c>
      <c r="L112" s="47"/>
      <c r="M112" s="74">
        <f t="shared" si="40"/>
        <v>0</v>
      </c>
      <c r="N112" s="47"/>
      <c r="O112" s="74">
        <f t="shared" si="46"/>
        <v>0</v>
      </c>
      <c r="P112" s="47"/>
      <c r="Q112" s="74">
        <f t="shared" si="47"/>
        <v>0</v>
      </c>
      <c r="R112" s="47" t="str">
        <f t="shared" si="39"/>
        <v>Débil</v>
      </c>
      <c r="S112" s="74">
        <f t="shared" si="48"/>
        <v>0</v>
      </c>
      <c r="T112" s="47"/>
      <c r="U112" s="74" t="str">
        <f t="shared" si="49"/>
        <v/>
      </c>
      <c r="V112" s="47" t="b">
        <f t="shared" si="50"/>
        <v>0</v>
      </c>
      <c r="W112" s="74">
        <f t="shared" si="51"/>
        <v>0</v>
      </c>
      <c r="X112" s="47" t="str">
        <f t="shared" si="41"/>
        <v>Si</v>
      </c>
    </row>
    <row r="113" spans="1:24" ht="20.45">
      <c r="A113" s="135" t="s">
        <v>252</v>
      </c>
      <c r="B113" s="134"/>
      <c r="C113" s="141"/>
      <c r="D113" s="47"/>
      <c r="E113" s="74">
        <f t="shared" si="42"/>
        <v>0</v>
      </c>
      <c r="F113" s="47"/>
      <c r="G113" s="74">
        <f t="shared" si="43"/>
        <v>0</v>
      </c>
      <c r="H113" s="47"/>
      <c r="I113" s="74">
        <f t="shared" si="44"/>
        <v>0</v>
      </c>
      <c r="J113" s="47"/>
      <c r="K113" s="74">
        <f t="shared" si="45"/>
        <v>0</v>
      </c>
      <c r="L113" s="47"/>
      <c r="M113" s="74">
        <f t="shared" si="40"/>
        <v>0</v>
      </c>
      <c r="N113" s="47"/>
      <c r="O113" s="74">
        <f t="shared" si="46"/>
        <v>0</v>
      </c>
      <c r="P113" s="47"/>
      <c r="Q113" s="74">
        <f t="shared" si="47"/>
        <v>0</v>
      </c>
      <c r="R113" s="47" t="str">
        <f t="shared" si="39"/>
        <v>Débil</v>
      </c>
      <c r="S113" s="74">
        <f t="shared" si="48"/>
        <v>0</v>
      </c>
      <c r="T113" s="47"/>
      <c r="U113" s="74" t="str">
        <f t="shared" si="49"/>
        <v/>
      </c>
      <c r="V113" s="47" t="b">
        <f t="shared" si="50"/>
        <v>0</v>
      </c>
      <c r="W113" s="74">
        <f t="shared" si="51"/>
        <v>0</v>
      </c>
      <c r="X113" s="47" t="str">
        <f t="shared" si="41"/>
        <v>Si</v>
      </c>
    </row>
    <row r="114" spans="1:24" ht="20.45">
      <c r="A114" s="135" t="s">
        <v>253</v>
      </c>
      <c r="B114" s="134"/>
      <c r="C114" s="141"/>
      <c r="D114" s="47"/>
      <c r="E114" s="74">
        <f t="shared" si="42"/>
        <v>0</v>
      </c>
      <c r="F114" s="47"/>
      <c r="G114" s="74">
        <f t="shared" si="43"/>
        <v>0</v>
      </c>
      <c r="H114" s="47"/>
      <c r="I114" s="74">
        <f t="shared" si="44"/>
        <v>0</v>
      </c>
      <c r="J114" s="47"/>
      <c r="K114" s="74">
        <f t="shared" si="45"/>
        <v>0</v>
      </c>
      <c r="L114" s="47"/>
      <c r="M114" s="74">
        <f t="shared" si="40"/>
        <v>0</v>
      </c>
      <c r="N114" s="47"/>
      <c r="O114" s="74">
        <f t="shared" si="46"/>
        <v>0</v>
      </c>
      <c r="P114" s="47"/>
      <c r="Q114" s="74">
        <f t="shared" si="47"/>
        <v>0</v>
      </c>
      <c r="R114" s="47" t="str">
        <f t="shared" si="39"/>
        <v>Débil</v>
      </c>
      <c r="S114" s="74">
        <f t="shared" si="48"/>
        <v>0</v>
      </c>
      <c r="T114" s="47"/>
      <c r="U114" s="74" t="str">
        <f t="shared" si="49"/>
        <v/>
      </c>
      <c r="V114" s="47" t="b">
        <f t="shared" si="50"/>
        <v>0</v>
      </c>
      <c r="W114" s="74">
        <f t="shared" si="51"/>
        <v>0</v>
      </c>
      <c r="X114" s="47" t="str">
        <f t="shared" si="41"/>
        <v>Si</v>
      </c>
    </row>
    <row r="115" spans="1:24" ht="20.45">
      <c r="A115" s="135" t="s">
        <v>254</v>
      </c>
      <c r="B115" s="134"/>
      <c r="C115" s="141"/>
      <c r="D115" s="47"/>
      <c r="E115" s="74">
        <f t="shared" si="42"/>
        <v>0</v>
      </c>
      <c r="F115" s="47"/>
      <c r="G115" s="74">
        <f t="shared" si="43"/>
        <v>0</v>
      </c>
      <c r="H115" s="47"/>
      <c r="I115" s="74">
        <f t="shared" si="44"/>
        <v>0</v>
      </c>
      <c r="J115" s="47"/>
      <c r="K115" s="74">
        <f t="shared" si="45"/>
        <v>0</v>
      </c>
      <c r="L115" s="47"/>
      <c r="M115" s="74">
        <f t="shared" si="40"/>
        <v>0</v>
      </c>
      <c r="N115" s="47"/>
      <c r="O115" s="74">
        <f t="shared" si="46"/>
        <v>0</v>
      </c>
      <c r="P115" s="47"/>
      <c r="Q115" s="74">
        <f t="shared" si="47"/>
        <v>0</v>
      </c>
      <c r="R115" s="47" t="str">
        <f t="shared" si="39"/>
        <v>Débil</v>
      </c>
      <c r="S115" s="74">
        <f t="shared" si="48"/>
        <v>0</v>
      </c>
      <c r="T115" s="47"/>
      <c r="U115" s="74" t="str">
        <f t="shared" si="49"/>
        <v/>
      </c>
      <c r="V115" s="47" t="b">
        <f t="shared" si="50"/>
        <v>0</v>
      </c>
      <c r="W115" s="74">
        <f t="shared" si="51"/>
        <v>0</v>
      </c>
      <c r="X115" s="47" t="str">
        <f t="shared" si="41"/>
        <v>Si</v>
      </c>
    </row>
    <row r="116" spans="1:24" ht="20.45">
      <c r="A116" s="135" t="s">
        <v>255</v>
      </c>
      <c r="B116" s="134"/>
      <c r="C116" s="141"/>
      <c r="D116" s="47"/>
      <c r="E116" s="74">
        <f t="shared" si="42"/>
        <v>0</v>
      </c>
      <c r="F116" s="47"/>
      <c r="G116" s="74">
        <f t="shared" si="43"/>
        <v>0</v>
      </c>
      <c r="H116" s="47"/>
      <c r="I116" s="74">
        <f t="shared" si="44"/>
        <v>0</v>
      </c>
      <c r="J116" s="47"/>
      <c r="K116" s="74">
        <f t="shared" si="45"/>
        <v>0</v>
      </c>
      <c r="L116" s="47"/>
      <c r="M116" s="74">
        <f t="shared" si="40"/>
        <v>0</v>
      </c>
      <c r="N116" s="47"/>
      <c r="O116" s="74">
        <f t="shared" si="46"/>
        <v>0</v>
      </c>
      <c r="P116" s="47"/>
      <c r="Q116" s="74">
        <f t="shared" si="47"/>
        <v>0</v>
      </c>
      <c r="R116" s="47" t="str">
        <f t="shared" si="39"/>
        <v>Débil</v>
      </c>
      <c r="S116" s="74">
        <f t="shared" si="48"/>
        <v>0</v>
      </c>
      <c r="T116" s="47"/>
      <c r="U116" s="74" t="str">
        <f t="shared" si="49"/>
        <v/>
      </c>
      <c r="V116" s="47" t="b">
        <f t="shared" si="50"/>
        <v>0</v>
      </c>
      <c r="W116" s="74">
        <f t="shared" si="51"/>
        <v>0</v>
      </c>
      <c r="X116" s="47" t="str">
        <f t="shared" si="41"/>
        <v>Si</v>
      </c>
    </row>
    <row r="117" spans="1:24" ht="20.45">
      <c r="A117" s="135" t="s">
        <v>256</v>
      </c>
      <c r="B117" s="134"/>
      <c r="C117" s="141"/>
      <c r="D117" s="47"/>
      <c r="E117" s="74">
        <f t="shared" si="42"/>
        <v>0</v>
      </c>
      <c r="F117" s="47"/>
      <c r="G117" s="74">
        <f t="shared" si="43"/>
        <v>0</v>
      </c>
      <c r="H117" s="47"/>
      <c r="I117" s="74">
        <f t="shared" si="44"/>
        <v>0</v>
      </c>
      <c r="J117" s="47"/>
      <c r="K117" s="74">
        <f t="shared" si="45"/>
        <v>0</v>
      </c>
      <c r="L117" s="47"/>
      <c r="M117" s="74">
        <f t="shared" si="40"/>
        <v>0</v>
      </c>
      <c r="N117" s="47"/>
      <c r="O117" s="74">
        <f t="shared" si="46"/>
        <v>0</v>
      </c>
      <c r="P117" s="47"/>
      <c r="Q117" s="74">
        <f t="shared" si="47"/>
        <v>0</v>
      </c>
      <c r="R117" s="47" t="str">
        <f t="shared" si="39"/>
        <v>Débil</v>
      </c>
      <c r="S117" s="74">
        <f t="shared" si="48"/>
        <v>0</v>
      </c>
      <c r="T117" s="47"/>
      <c r="U117" s="74" t="str">
        <f t="shared" si="49"/>
        <v/>
      </c>
      <c r="V117" s="47" t="b">
        <f t="shared" si="50"/>
        <v>0</v>
      </c>
      <c r="W117" s="74">
        <f t="shared" si="51"/>
        <v>0</v>
      </c>
      <c r="X117" s="47" t="str">
        <f t="shared" si="41"/>
        <v>Si</v>
      </c>
    </row>
    <row r="118" spans="1:24" ht="20.45">
      <c r="A118" s="135" t="s">
        <v>257</v>
      </c>
      <c r="B118" s="134"/>
      <c r="C118" s="141"/>
      <c r="D118" s="47"/>
      <c r="E118" s="74">
        <f t="shared" si="42"/>
        <v>0</v>
      </c>
      <c r="F118" s="47"/>
      <c r="G118" s="74">
        <f t="shared" si="43"/>
        <v>0</v>
      </c>
      <c r="H118" s="47"/>
      <c r="I118" s="74">
        <f t="shared" si="44"/>
        <v>0</v>
      </c>
      <c r="J118" s="47"/>
      <c r="K118" s="74">
        <f t="shared" si="45"/>
        <v>0</v>
      </c>
      <c r="L118" s="47"/>
      <c r="M118" s="74">
        <f t="shared" si="40"/>
        <v>0</v>
      </c>
      <c r="N118" s="47"/>
      <c r="O118" s="74">
        <f t="shared" si="46"/>
        <v>0</v>
      </c>
      <c r="P118" s="47"/>
      <c r="Q118" s="74">
        <f t="shared" si="47"/>
        <v>0</v>
      </c>
      <c r="R118" s="47" t="str">
        <f t="shared" si="39"/>
        <v>Débil</v>
      </c>
      <c r="S118" s="74">
        <f t="shared" si="48"/>
        <v>0</v>
      </c>
      <c r="T118" s="47"/>
      <c r="U118" s="74" t="str">
        <f t="shared" si="49"/>
        <v/>
      </c>
      <c r="V118" s="47" t="b">
        <f t="shared" si="50"/>
        <v>0</v>
      </c>
      <c r="W118" s="74">
        <f t="shared" si="51"/>
        <v>0</v>
      </c>
      <c r="X118" s="47" t="str">
        <f t="shared" si="41"/>
        <v>Si</v>
      </c>
    </row>
    <row r="119" spans="1:24" ht="20.45">
      <c r="A119" s="135" t="s">
        <v>258</v>
      </c>
      <c r="B119" s="134"/>
      <c r="C119" s="141"/>
      <c r="D119" s="47"/>
      <c r="E119" s="74">
        <f t="shared" si="42"/>
        <v>0</v>
      </c>
      <c r="F119" s="47"/>
      <c r="G119" s="74">
        <f t="shared" si="43"/>
        <v>0</v>
      </c>
      <c r="H119" s="47"/>
      <c r="I119" s="74">
        <f t="shared" si="44"/>
        <v>0</v>
      </c>
      <c r="J119" s="47"/>
      <c r="K119" s="74">
        <f t="shared" si="45"/>
        <v>0</v>
      </c>
      <c r="L119" s="47"/>
      <c r="M119" s="74">
        <f t="shared" si="40"/>
        <v>0</v>
      </c>
      <c r="N119" s="47"/>
      <c r="O119" s="74">
        <f t="shared" si="46"/>
        <v>0</v>
      </c>
      <c r="P119" s="47"/>
      <c r="Q119" s="74">
        <f t="shared" si="47"/>
        <v>0</v>
      </c>
      <c r="R119" s="47" t="str">
        <f t="shared" si="39"/>
        <v>Débil</v>
      </c>
      <c r="S119" s="74">
        <f t="shared" si="48"/>
        <v>0</v>
      </c>
      <c r="T119" s="47"/>
      <c r="U119" s="74" t="str">
        <f t="shared" si="49"/>
        <v/>
      </c>
      <c r="V119" s="47" t="b">
        <f t="shared" si="50"/>
        <v>0</v>
      </c>
      <c r="W119" s="74">
        <f t="shared" si="51"/>
        <v>0</v>
      </c>
      <c r="X119" s="47" t="str">
        <f t="shared" si="41"/>
        <v>Si</v>
      </c>
    </row>
    <row r="120" spans="1:24" ht="20.45">
      <c r="A120" s="135" t="s">
        <v>259</v>
      </c>
      <c r="B120" s="134"/>
      <c r="C120" s="141"/>
      <c r="D120" s="47"/>
      <c r="E120" s="74">
        <f t="shared" si="42"/>
        <v>0</v>
      </c>
      <c r="F120" s="47"/>
      <c r="G120" s="74">
        <f t="shared" si="43"/>
        <v>0</v>
      </c>
      <c r="H120" s="47"/>
      <c r="I120" s="74">
        <f t="shared" si="44"/>
        <v>0</v>
      </c>
      <c r="J120" s="47"/>
      <c r="K120" s="74">
        <f t="shared" si="45"/>
        <v>0</v>
      </c>
      <c r="L120" s="47"/>
      <c r="M120" s="74">
        <f t="shared" si="40"/>
        <v>0</v>
      </c>
      <c r="N120" s="47"/>
      <c r="O120" s="74">
        <f t="shared" si="46"/>
        <v>0</v>
      </c>
      <c r="P120" s="47"/>
      <c r="Q120" s="74">
        <f t="shared" si="47"/>
        <v>0</v>
      </c>
      <c r="R120" s="47" t="str">
        <f t="shared" si="39"/>
        <v>Débil</v>
      </c>
      <c r="S120" s="74">
        <f t="shared" si="48"/>
        <v>0</v>
      </c>
      <c r="T120" s="47"/>
      <c r="U120" s="74" t="str">
        <f t="shared" si="49"/>
        <v/>
      </c>
      <c r="V120" s="47" t="b">
        <f t="shared" si="50"/>
        <v>0</v>
      </c>
      <c r="W120" s="74">
        <f t="shared" si="51"/>
        <v>0</v>
      </c>
      <c r="X120" s="47" t="str">
        <f t="shared" si="41"/>
        <v>Si</v>
      </c>
    </row>
    <row r="121" spans="1:24" ht="20.45">
      <c r="A121" s="135" t="s">
        <v>260</v>
      </c>
      <c r="B121" s="134"/>
      <c r="C121" s="141"/>
      <c r="D121" s="47"/>
      <c r="E121" s="74">
        <f t="shared" si="42"/>
        <v>0</v>
      </c>
      <c r="F121" s="47"/>
      <c r="G121" s="74">
        <f t="shared" si="43"/>
        <v>0</v>
      </c>
      <c r="H121" s="47"/>
      <c r="I121" s="74">
        <f t="shared" si="44"/>
        <v>0</v>
      </c>
      <c r="J121" s="47"/>
      <c r="K121" s="74">
        <f t="shared" si="45"/>
        <v>0</v>
      </c>
      <c r="L121" s="47"/>
      <c r="M121" s="74">
        <f t="shared" si="40"/>
        <v>0</v>
      </c>
      <c r="N121" s="47"/>
      <c r="O121" s="74">
        <f t="shared" si="46"/>
        <v>0</v>
      </c>
      <c r="P121" s="47"/>
      <c r="Q121" s="74">
        <f t="shared" si="47"/>
        <v>0</v>
      </c>
      <c r="R121" s="47" t="str">
        <f t="shared" si="39"/>
        <v>Débil</v>
      </c>
      <c r="S121" s="74">
        <f t="shared" si="48"/>
        <v>0</v>
      </c>
      <c r="T121" s="47"/>
      <c r="U121" s="74" t="str">
        <f t="shared" si="49"/>
        <v/>
      </c>
      <c r="V121" s="47" t="b">
        <f t="shared" si="50"/>
        <v>0</v>
      </c>
      <c r="W121" s="74">
        <f t="shared" si="51"/>
        <v>0</v>
      </c>
      <c r="X121" s="47" t="str">
        <f t="shared" si="41"/>
        <v>Si</v>
      </c>
    </row>
    <row r="122" spans="1:24" ht="20.45">
      <c r="A122" s="135" t="s">
        <v>261</v>
      </c>
      <c r="B122" s="134"/>
      <c r="C122" s="141"/>
      <c r="D122" s="47"/>
      <c r="E122" s="74">
        <f t="shared" si="42"/>
        <v>0</v>
      </c>
      <c r="F122" s="47"/>
      <c r="G122" s="74">
        <f t="shared" si="43"/>
        <v>0</v>
      </c>
      <c r="H122" s="47"/>
      <c r="I122" s="74">
        <f t="shared" si="44"/>
        <v>0</v>
      </c>
      <c r="J122" s="47"/>
      <c r="K122" s="74">
        <f t="shared" si="45"/>
        <v>0</v>
      </c>
      <c r="L122" s="47"/>
      <c r="M122" s="74">
        <f t="shared" si="40"/>
        <v>0</v>
      </c>
      <c r="N122" s="47"/>
      <c r="O122" s="74">
        <f t="shared" si="46"/>
        <v>0</v>
      </c>
      <c r="P122" s="47"/>
      <c r="Q122" s="74">
        <f t="shared" si="47"/>
        <v>0</v>
      </c>
      <c r="R122" s="47" t="str">
        <f t="shared" si="39"/>
        <v>Débil</v>
      </c>
      <c r="S122" s="74">
        <f t="shared" si="48"/>
        <v>0</v>
      </c>
      <c r="T122" s="47"/>
      <c r="U122" s="74" t="str">
        <f t="shared" si="49"/>
        <v/>
      </c>
      <c r="V122" s="47" t="b">
        <f t="shared" si="50"/>
        <v>0</v>
      </c>
      <c r="W122" s="74">
        <f t="shared" si="51"/>
        <v>0</v>
      </c>
      <c r="X122" s="47" t="str">
        <f t="shared" si="41"/>
        <v>Si</v>
      </c>
    </row>
    <row r="123" spans="1:24" ht="20.45">
      <c r="A123" s="135" t="s">
        <v>262</v>
      </c>
      <c r="B123" s="134"/>
      <c r="C123" s="141"/>
      <c r="D123" s="47"/>
      <c r="E123" s="74">
        <f t="shared" si="42"/>
        <v>0</v>
      </c>
      <c r="F123" s="47"/>
      <c r="G123" s="74">
        <f t="shared" si="43"/>
        <v>0</v>
      </c>
      <c r="H123" s="47"/>
      <c r="I123" s="74">
        <f t="shared" si="44"/>
        <v>0</v>
      </c>
      <c r="J123" s="47"/>
      <c r="K123" s="74">
        <f t="shared" si="45"/>
        <v>0</v>
      </c>
      <c r="L123" s="47"/>
      <c r="M123" s="74">
        <f t="shared" si="40"/>
        <v>0</v>
      </c>
      <c r="N123" s="47"/>
      <c r="O123" s="74">
        <f t="shared" si="46"/>
        <v>0</v>
      </c>
      <c r="P123" s="47"/>
      <c r="Q123" s="74">
        <f t="shared" si="47"/>
        <v>0</v>
      </c>
      <c r="R123" s="47" t="str">
        <f t="shared" si="39"/>
        <v>Débil</v>
      </c>
      <c r="S123" s="74">
        <f t="shared" si="48"/>
        <v>0</v>
      </c>
      <c r="T123" s="47"/>
      <c r="U123" s="74" t="str">
        <f t="shared" si="49"/>
        <v/>
      </c>
      <c r="V123" s="47" t="b">
        <f t="shared" si="50"/>
        <v>0</v>
      </c>
      <c r="W123" s="74">
        <f t="shared" si="51"/>
        <v>0</v>
      </c>
      <c r="X123" s="47" t="str">
        <f t="shared" si="41"/>
        <v>Si</v>
      </c>
    </row>
    <row r="124" spans="1:24" ht="20.45">
      <c r="A124" s="135" t="s">
        <v>263</v>
      </c>
      <c r="B124" s="134"/>
      <c r="C124" s="141"/>
      <c r="D124" s="47"/>
      <c r="E124" s="74">
        <f t="shared" si="42"/>
        <v>0</v>
      </c>
      <c r="F124" s="47"/>
      <c r="G124" s="74">
        <f t="shared" si="43"/>
        <v>0</v>
      </c>
      <c r="H124" s="47"/>
      <c r="I124" s="74">
        <f t="shared" si="44"/>
        <v>0</v>
      </c>
      <c r="J124" s="47"/>
      <c r="K124" s="74">
        <f t="shared" si="45"/>
        <v>0</v>
      </c>
      <c r="L124" s="47"/>
      <c r="M124" s="74">
        <f t="shared" si="40"/>
        <v>0</v>
      </c>
      <c r="N124" s="47"/>
      <c r="O124" s="74">
        <f t="shared" si="46"/>
        <v>0</v>
      </c>
      <c r="P124" s="47"/>
      <c r="Q124" s="74">
        <f t="shared" si="47"/>
        <v>0</v>
      </c>
      <c r="R124" s="47" t="str">
        <f t="shared" si="39"/>
        <v>Débil</v>
      </c>
      <c r="S124" s="74">
        <f t="shared" si="48"/>
        <v>0</v>
      </c>
      <c r="T124" s="47"/>
      <c r="U124" s="74" t="str">
        <f t="shared" si="49"/>
        <v/>
      </c>
      <c r="V124" s="47" t="b">
        <f t="shared" si="50"/>
        <v>0</v>
      </c>
      <c r="W124" s="74">
        <f t="shared" si="51"/>
        <v>0</v>
      </c>
      <c r="X124" s="47" t="str">
        <f t="shared" si="41"/>
        <v>Si</v>
      </c>
    </row>
    <row r="125" spans="1:24" ht="20.45">
      <c r="A125" s="135" t="s">
        <v>264</v>
      </c>
      <c r="B125" s="134"/>
      <c r="C125" s="141"/>
      <c r="D125" s="47"/>
      <c r="E125" s="74">
        <f t="shared" si="42"/>
        <v>0</v>
      </c>
      <c r="F125" s="47"/>
      <c r="G125" s="74">
        <f t="shared" si="43"/>
        <v>0</v>
      </c>
      <c r="H125" s="47"/>
      <c r="I125" s="74">
        <f t="shared" si="44"/>
        <v>0</v>
      </c>
      <c r="J125" s="47"/>
      <c r="K125" s="74">
        <f t="shared" si="45"/>
        <v>0</v>
      </c>
      <c r="L125" s="47"/>
      <c r="M125" s="74">
        <f t="shared" si="40"/>
        <v>0</v>
      </c>
      <c r="N125" s="47"/>
      <c r="O125" s="74">
        <f t="shared" si="46"/>
        <v>0</v>
      </c>
      <c r="P125" s="47"/>
      <c r="Q125" s="74">
        <f t="shared" si="47"/>
        <v>0</v>
      </c>
      <c r="R125" s="47" t="str">
        <f t="shared" si="39"/>
        <v>Débil</v>
      </c>
      <c r="S125" s="74">
        <f t="shared" si="48"/>
        <v>0</v>
      </c>
      <c r="T125" s="47"/>
      <c r="U125" s="74" t="str">
        <f t="shared" si="49"/>
        <v/>
      </c>
      <c r="V125" s="47" t="b">
        <f t="shared" si="50"/>
        <v>0</v>
      </c>
      <c r="W125" s="74">
        <f t="shared" si="51"/>
        <v>0</v>
      </c>
      <c r="X125" s="47" t="str">
        <f t="shared" si="41"/>
        <v>Si</v>
      </c>
    </row>
    <row r="126" spans="1:24" ht="20.45">
      <c r="A126" s="135" t="s">
        <v>265</v>
      </c>
      <c r="B126" s="134"/>
      <c r="C126" s="141"/>
      <c r="D126" s="47"/>
      <c r="E126" s="74">
        <f t="shared" si="42"/>
        <v>0</v>
      </c>
      <c r="F126" s="47"/>
      <c r="G126" s="74">
        <f t="shared" si="43"/>
        <v>0</v>
      </c>
      <c r="H126" s="47"/>
      <c r="I126" s="74">
        <f t="shared" si="44"/>
        <v>0</v>
      </c>
      <c r="J126" s="47"/>
      <c r="K126" s="74">
        <f t="shared" si="45"/>
        <v>0</v>
      </c>
      <c r="L126" s="47"/>
      <c r="M126" s="74">
        <f t="shared" si="40"/>
        <v>0</v>
      </c>
      <c r="N126" s="47"/>
      <c r="O126" s="74">
        <f t="shared" si="46"/>
        <v>0</v>
      </c>
      <c r="P126" s="47"/>
      <c r="Q126" s="74">
        <f t="shared" si="47"/>
        <v>0</v>
      </c>
      <c r="R126" s="47" t="str">
        <f t="shared" si="39"/>
        <v>Débil</v>
      </c>
      <c r="S126" s="74">
        <f t="shared" si="48"/>
        <v>0</v>
      </c>
      <c r="T126" s="47"/>
      <c r="U126" s="74" t="str">
        <f t="shared" si="49"/>
        <v/>
      </c>
      <c r="V126" s="47" t="b">
        <f t="shared" si="50"/>
        <v>0</v>
      </c>
      <c r="W126" s="74">
        <f t="shared" si="51"/>
        <v>0</v>
      </c>
      <c r="X126" s="47" t="str">
        <f t="shared" si="41"/>
        <v>Si</v>
      </c>
    </row>
    <row r="127" spans="1:24" ht="20.45">
      <c r="A127" s="135" t="s">
        <v>266</v>
      </c>
      <c r="B127" s="134"/>
      <c r="C127" s="141"/>
      <c r="D127" s="47"/>
      <c r="E127" s="74">
        <f t="shared" si="42"/>
        <v>0</v>
      </c>
      <c r="F127" s="47"/>
      <c r="G127" s="74">
        <f t="shared" si="43"/>
        <v>0</v>
      </c>
      <c r="H127" s="47"/>
      <c r="I127" s="74">
        <f t="shared" si="44"/>
        <v>0</v>
      </c>
      <c r="J127" s="47"/>
      <c r="K127" s="74">
        <f t="shared" si="45"/>
        <v>0</v>
      </c>
      <c r="L127" s="47"/>
      <c r="M127" s="74">
        <f t="shared" si="40"/>
        <v>0</v>
      </c>
      <c r="N127" s="47"/>
      <c r="O127" s="74">
        <f t="shared" si="46"/>
        <v>0</v>
      </c>
      <c r="P127" s="47"/>
      <c r="Q127" s="74">
        <f t="shared" si="47"/>
        <v>0</v>
      </c>
      <c r="R127" s="47" t="str">
        <f t="shared" si="39"/>
        <v>Débil</v>
      </c>
      <c r="S127" s="74">
        <f t="shared" si="48"/>
        <v>0</v>
      </c>
      <c r="T127" s="47"/>
      <c r="U127" s="74" t="str">
        <f t="shared" si="49"/>
        <v/>
      </c>
      <c r="V127" s="47" t="b">
        <f t="shared" si="50"/>
        <v>0</v>
      </c>
      <c r="W127" s="74">
        <f t="shared" si="51"/>
        <v>0</v>
      </c>
      <c r="X127" s="47" t="str">
        <f t="shared" si="41"/>
        <v>Si</v>
      </c>
    </row>
    <row r="128" spans="1:24" ht="20.45">
      <c r="A128" s="135" t="s">
        <v>267</v>
      </c>
      <c r="B128" s="134"/>
      <c r="C128" s="141"/>
      <c r="D128" s="47"/>
      <c r="E128" s="74">
        <f t="shared" si="42"/>
        <v>0</v>
      </c>
      <c r="F128" s="47"/>
      <c r="G128" s="74">
        <f t="shared" si="43"/>
        <v>0</v>
      </c>
      <c r="H128" s="47"/>
      <c r="I128" s="74">
        <f t="shared" si="44"/>
        <v>0</v>
      </c>
      <c r="J128" s="47"/>
      <c r="K128" s="74">
        <f t="shared" si="45"/>
        <v>0</v>
      </c>
      <c r="L128" s="47"/>
      <c r="M128" s="74">
        <f t="shared" si="40"/>
        <v>0</v>
      </c>
      <c r="N128" s="47"/>
      <c r="O128" s="74">
        <f t="shared" si="46"/>
        <v>0</v>
      </c>
      <c r="P128" s="47"/>
      <c r="Q128" s="74">
        <f t="shared" si="47"/>
        <v>0</v>
      </c>
      <c r="R128" s="47" t="str">
        <f t="shared" ref="R128:R133" si="52">IF(S128&lt;=85,"Débil",IF(AND(S128&gt;85,S128&lt;=95),"Moderado","Fuerte"))</f>
        <v>Débil</v>
      </c>
      <c r="S128" s="74">
        <f t="shared" si="48"/>
        <v>0</v>
      </c>
      <c r="T128" s="47"/>
      <c r="U128" s="74" t="str">
        <f t="shared" si="49"/>
        <v/>
      </c>
      <c r="V128" s="47" t="b">
        <f t="shared" si="50"/>
        <v>0</v>
      </c>
      <c r="W128" s="74">
        <f t="shared" si="51"/>
        <v>0</v>
      </c>
      <c r="X128" s="47" t="str">
        <f t="shared" si="41"/>
        <v>Si</v>
      </c>
    </row>
    <row r="129" spans="1:24" ht="20.45">
      <c r="A129" s="135" t="s">
        <v>268</v>
      </c>
      <c r="B129" s="134"/>
      <c r="C129" s="141"/>
      <c r="D129" s="47"/>
      <c r="E129" s="74">
        <f t="shared" si="42"/>
        <v>0</v>
      </c>
      <c r="F129" s="47"/>
      <c r="G129" s="74">
        <f t="shared" si="43"/>
        <v>0</v>
      </c>
      <c r="H129" s="47"/>
      <c r="I129" s="74">
        <f t="shared" si="44"/>
        <v>0</v>
      </c>
      <c r="J129" s="47"/>
      <c r="K129" s="74">
        <f t="shared" si="45"/>
        <v>0</v>
      </c>
      <c r="L129" s="47"/>
      <c r="M129" s="74">
        <f t="shared" si="40"/>
        <v>0</v>
      </c>
      <c r="N129" s="47"/>
      <c r="O129" s="74">
        <f t="shared" si="46"/>
        <v>0</v>
      </c>
      <c r="P129" s="47"/>
      <c r="Q129" s="74">
        <f t="shared" si="47"/>
        <v>0</v>
      </c>
      <c r="R129" s="47" t="str">
        <f t="shared" si="52"/>
        <v>Débil</v>
      </c>
      <c r="S129" s="74">
        <f t="shared" si="48"/>
        <v>0</v>
      </c>
      <c r="T129" s="47"/>
      <c r="U129" s="74" t="str">
        <f t="shared" si="49"/>
        <v/>
      </c>
      <c r="V129" s="47" t="b">
        <f t="shared" si="50"/>
        <v>0</v>
      </c>
      <c r="W129" s="74">
        <f t="shared" si="51"/>
        <v>0</v>
      </c>
      <c r="X129" s="47" t="str">
        <f t="shared" si="41"/>
        <v>Si</v>
      </c>
    </row>
    <row r="130" spans="1:24" ht="20.45">
      <c r="A130" s="135" t="s">
        <v>269</v>
      </c>
      <c r="B130" s="134"/>
      <c r="C130" s="141"/>
      <c r="D130" s="47"/>
      <c r="E130" s="74">
        <f t="shared" si="42"/>
        <v>0</v>
      </c>
      <c r="F130" s="47"/>
      <c r="G130" s="74">
        <f t="shared" si="43"/>
        <v>0</v>
      </c>
      <c r="H130" s="47"/>
      <c r="I130" s="74">
        <f t="shared" si="44"/>
        <v>0</v>
      </c>
      <c r="J130" s="47"/>
      <c r="K130" s="74">
        <f t="shared" si="45"/>
        <v>0</v>
      </c>
      <c r="L130" s="47"/>
      <c r="M130" s="74">
        <f t="shared" ref="M130:M133" si="53">IF(L130="Confiable",15,0)</f>
        <v>0</v>
      </c>
      <c r="N130" s="47"/>
      <c r="O130" s="74">
        <f t="shared" si="46"/>
        <v>0</v>
      </c>
      <c r="P130" s="47"/>
      <c r="Q130" s="74">
        <f t="shared" si="47"/>
        <v>0</v>
      </c>
      <c r="R130" s="47" t="str">
        <f t="shared" si="52"/>
        <v>Débil</v>
      </c>
      <c r="S130" s="74">
        <f t="shared" si="48"/>
        <v>0</v>
      </c>
      <c r="T130" s="47"/>
      <c r="U130" s="74" t="str">
        <f t="shared" si="49"/>
        <v/>
      </c>
      <c r="V130" s="47" t="b">
        <f t="shared" si="50"/>
        <v>0</v>
      </c>
      <c r="W130" s="74">
        <f t="shared" si="51"/>
        <v>0</v>
      </c>
      <c r="X130" s="47" t="str">
        <f t="shared" ref="X130:X133" si="54">IF(V130="Fuerte","No","Si")</f>
        <v>Si</v>
      </c>
    </row>
    <row r="131" spans="1:24" ht="20.45">
      <c r="A131" s="135" t="s">
        <v>270</v>
      </c>
      <c r="B131" s="134"/>
      <c r="C131" s="141"/>
      <c r="D131" s="47"/>
      <c r="E131" s="74">
        <f t="shared" ref="E131:E133" si="55">IF(D131="Asignado",15,0)</f>
        <v>0</v>
      </c>
      <c r="F131" s="47"/>
      <c r="G131" s="74">
        <f t="shared" ref="G131:G133" si="56">IF(F131="Adecuado",15,0)</f>
        <v>0</v>
      </c>
      <c r="H131" s="47"/>
      <c r="I131" s="74">
        <f t="shared" ref="I131:I133" si="57">IF(H131="Oportuna",15,0)</f>
        <v>0</v>
      </c>
      <c r="J131" s="47"/>
      <c r="K131" s="74">
        <f t="shared" ref="K131:K133" si="58">IF(OR(J131="Prevenir",J131="Proteger"),15,IF(OR(J131="Detectar",J131="Corregir"),10,0))</f>
        <v>0</v>
      </c>
      <c r="L131" s="47"/>
      <c r="M131" s="74">
        <f t="shared" si="53"/>
        <v>0</v>
      </c>
      <c r="N131" s="47"/>
      <c r="O131" s="74">
        <f t="shared" ref="O131:O133" si="59">IF(N131="Se investigan y resuelven oportunamente",15,0)</f>
        <v>0</v>
      </c>
      <c r="P131" s="47"/>
      <c r="Q131" s="74">
        <f t="shared" ref="Q131:Q133" si="60">IF(P131="Completa",10,IF(P131="Incompleta",5,0))</f>
        <v>0</v>
      </c>
      <c r="R131" s="47" t="str">
        <f t="shared" si="52"/>
        <v>Débil</v>
      </c>
      <c r="S131" s="74">
        <f t="shared" ref="S131:S133" si="61">SUM(D131:Q131)</f>
        <v>0</v>
      </c>
      <c r="T131" s="47"/>
      <c r="U131" s="74" t="str">
        <f t="shared" ref="U131:U133" si="62">IF(T131="El control se ejecuta de manera consistente por parte del responsable","Fuerte",IF(T131="El control se ejecuta algunas veces por parte del responsable","Moderado",IF(T131="El control no se ejecuta por parte del responsable","Débil","")))</f>
        <v/>
      </c>
      <c r="V131" s="47" t="b">
        <f t="shared" ref="V131:V133" si="63">IF(AND(R131="Fuerte",U131="Fuerte"),"Fuerte",IF(AND(R131="Fuerte",U131="Moderado"),"Moderado",IF(AND(R131="Fuerte",U131="Débil"),"Débil",IF(AND(R131="Moderado",U131="Fuerte"),"Moderado",IF(AND(R131="Moderado",U131="Moderado"),"Moderado",IF(AND(R131="Moderado",U131="Débil"),"Débil",IF(AND(R131="Débil",U131="Fuerte"),"Débil",IF(AND(R131="Débil",U131="Moderado"),"Débil",IF(AND(R131="Débil",U131="Débil"),"Débil")))))))))</f>
        <v>0</v>
      </c>
      <c r="W131" s="74">
        <f t="shared" ref="W131:W133" si="64">IF(V131="Fuerte",100,IF(V131="Moderado",50,0))</f>
        <v>0</v>
      </c>
      <c r="X131" s="47" t="str">
        <f t="shared" si="54"/>
        <v>Si</v>
      </c>
    </row>
    <row r="132" spans="1:24" ht="20.45">
      <c r="A132" s="135" t="s">
        <v>271</v>
      </c>
      <c r="B132" s="134"/>
      <c r="C132" s="141"/>
      <c r="D132" s="47"/>
      <c r="E132" s="74">
        <f t="shared" si="55"/>
        <v>0</v>
      </c>
      <c r="F132" s="47"/>
      <c r="G132" s="74">
        <f t="shared" si="56"/>
        <v>0</v>
      </c>
      <c r="H132" s="47"/>
      <c r="I132" s="74">
        <f t="shared" si="57"/>
        <v>0</v>
      </c>
      <c r="J132" s="47"/>
      <c r="K132" s="74">
        <f t="shared" si="58"/>
        <v>0</v>
      </c>
      <c r="L132" s="47"/>
      <c r="M132" s="74">
        <f t="shared" si="53"/>
        <v>0</v>
      </c>
      <c r="N132" s="47"/>
      <c r="O132" s="74">
        <f t="shared" si="59"/>
        <v>0</v>
      </c>
      <c r="P132" s="47"/>
      <c r="Q132" s="74">
        <f t="shared" si="60"/>
        <v>0</v>
      </c>
      <c r="R132" s="47" t="str">
        <f t="shared" si="52"/>
        <v>Débil</v>
      </c>
      <c r="S132" s="74">
        <f t="shared" si="61"/>
        <v>0</v>
      </c>
      <c r="T132" s="47"/>
      <c r="U132" s="74" t="str">
        <f t="shared" si="62"/>
        <v/>
      </c>
      <c r="V132" s="47" t="b">
        <f t="shared" si="63"/>
        <v>0</v>
      </c>
      <c r="W132" s="74">
        <f t="shared" si="64"/>
        <v>0</v>
      </c>
      <c r="X132" s="47" t="str">
        <f t="shared" si="54"/>
        <v>Si</v>
      </c>
    </row>
    <row r="133" spans="1:24" ht="20.45">
      <c r="A133" s="135" t="s">
        <v>272</v>
      </c>
      <c r="B133" s="134"/>
      <c r="C133" s="141"/>
      <c r="D133" s="47"/>
      <c r="E133" s="74">
        <f t="shared" si="55"/>
        <v>0</v>
      </c>
      <c r="F133" s="47"/>
      <c r="G133" s="74">
        <f t="shared" si="56"/>
        <v>0</v>
      </c>
      <c r="H133" s="47"/>
      <c r="I133" s="74">
        <f t="shared" si="57"/>
        <v>0</v>
      </c>
      <c r="J133" s="47"/>
      <c r="K133" s="74">
        <f t="shared" si="58"/>
        <v>0</v>
      </c>
      <c r="L133" s="47"/>
      <c r="M133" s="74">
        <f t="shared" si="53"/>
        <v>0</v>
      </c>
      <c r="N133" s="47"/>
      <c r="O133" s="74">
        <f t="shared" si="59"/>
        <v>0</v>
      </c>
      <c r="P133" s="47"/>
      <c r="Q133" s="74">
        <f t="shared" si="60"/>
        <v>0</v>
      </c>
      <c r="R133" s="47" t="str">
        <f t="shared" si="52"/>
        <v>Débil</v>
      </c>
      <c r="S133" s="74">
        <f t="shared" si="61"/>
        <v>0</v>
      </c>
      <c r="T133" s="47"/>
      <c r="U133" s="74" t="str">
        <f t="shared" si="62"/>
        <v/>
      </c>
      <c r="V133" s="47" t="b">
        <f t="shared" si="63"/>
        <v>0</v>
      </c>
      <c r="W133" s="74">
        <f t="shared" si="64"/>
        <v>0</v>
      </c>
      <c r="X133" s="47" t="str">
        <f t="shared" si="54"/>
        <v>Si</v>
      </c>
    </row>
    <row r="134" spans="1:24" ht="20.45">
      <c r="A134" s="135" t="s">
        <v>273</v>
      </c>
      <c r="B134" s="134"/>
      <c r="C134" s="141"/>
      <c r="D134" s="47"/>
      <c r="E134" s="74">
        <f t="shared" ref="E134:E139" si="65">IF(D134="Asignado",15,0)</f>
        <v>0</v>
      </c>
      <c r="F134" s="47"/>
      <c r="G134" s="74">
        <f t="shared" ref="G134:G139" si="66">IF(F134="Adecuado",15,0)</f>
        <v>0</v>
      </c>
      <c r="H134" s="47"/>
      <c r="I134" s="74">
        <f t="shared" ref="I134:I139" si="67">IF(H134="Oportuna",15,0)</f>
        <v>0</v>
      </c>
      <c r="J134" s="47"/>
      <c r="K134" s="74">
        <f t="shared" ref="K134:K139" si="68">IF(OR(J134="Prevenir",J134="Proteger"),15,IF(OR(J134="Detectar",J134="Corregir"),10,0))</f>
        <v>0</v>
      </c>
      <c r="L134" s="47"/>
      <c r="M134" s="74">
        <f t="shared" ref="M134:M139" si="69">IF(L134="Confiable",15,0)</f>
        <v>0</v>
      </c>
      <c r="N134" s="47"/>
      <c r="O134" s="74">
        <f t="shared" ref="O134:O139" si="70">IF(N134="Se investigan y resuelven oportunamente",15,0)</f>
        <v>0</v>
      </c>
      <c r="P134" s="47"/>
      <c r="Q134" s="74">
        <f t="shared" ref="Q134:Q139" si="71">IF(P134="Completa",10,IF(P134="Incompleta",5,0))</f>
        <v>0</v>
      </c>
      <c r="R134" s="47" t="str">
        <f t="shared" ref="R134:R139" si="72">IF(S134&lt;=85,"Débil",IF(AND(S134&gt;85,S134&lt;=95),"Moderado","Fuerte"))</f>
        <v>Débil</v>
      </c>
      <c r="S134" s="74">
        <f t="shared" ref="S134:S139" si="73">SUM(D134:Q134)</f>
        <v>0</v>
      </c>
      <c r="T134" s="47"/>
      <c r="U134" s="74" t="str">
        <f t="shared" ref="U134:U139" si="74">IF(T134="El control se ejecuta de manera consistente por parte del responsable","Fuerte",IF(T134="El control se ejecuta algunas veces por parte del responsable","Moderado",IF(T134="El control no se ejecuta por parte del responsable","Débil","")))</f>
        <v/>
      </c>
      <c r="V134" s="47" t="b">
        <f t="shared" ref="V134:V139" si="75">IF(AND(R134="Fuerte",U134="Fuerte"),"Fuerte",IF(AND(R134="Fuerte",U134="Moderado"),"Moderado",IF(AND(R134="Fuerte",U134="Débil"),"Débil",IF(AND(R134="Moderado",U134="Fuerte"),"Moderado",IF(AND(R134="Moderado",U134="Moderado"),"Moderado",IF(AND(R134="Moderado",U134="Débil"),"Débil",IF(AND(R134="Débil",U134="Fuerte"),"Débil",IF(AND(R134="Débil",U134="Moderado"),"Débil",IF(AND(R134="Débil",U134="Débil"),"Débil")))))))))</f>
        <v>0</v>
      </c>
      <c r="W134" s="74">
        <f t="shared" ref="W134:W139" si="76">IF(V134="Fuerte",100,IF(V134="Moderado",50,0))</f>
        <v>0</v>
      </c>
      <c r="X134" s="47" t="str">
        <f t="shared" ref="X134:X139" si="77">IF(V134="Fuerte","No","Si")</f>
        <v>Si</v>
      </c>
    </row>
    <row r="135" spans="1:24" ht="20.45">
      <c r="A135" s="135" t="s">
        <v>274</v>
      </c>
      <c r="B135" s="134"/>
      <c r="C135" s="141"/>
      <c r="D135" s="47"/>
      <c r="E135" s="74">
        <f t="shared" si="65"/>
        <v>0</v>
      </c>
      <c r="F135" s="47"/>
      <c r="G135" s="74">
        <f t="shared" si="66"/>
        <v>0</v>
      </c>
      <c r="H135" s="47"/>
      <c r="I135" s="74">
        <f t="shared" si="67"/>
        <v>0</v>
      </c>
      <c r="J135" s="47"/>
      <c r="K135" s="74">
        <f t="shared" si="68"/>
        <v>0</v>
      </c>
      <c r="L135" s="47"/>
      <c r="M135" s="74">
        <f t="shared" si="69"/>
        <v>0</v>
      </c>
      <c r="N135" s="47"/>
      <c r="O135" s="74">
        <f t="shared" si="70"/>
        <v>0</v>
      </c>
      <c r="P135" s="47"/>
      <c r="Q135" s="74">
        <f t="shared" si="71"/>
        <v>0</v>
      </c>
      <c r="R135" s="47" t="str">
        <f t="shared" si="72"/>
        <v>Débil</v>
      </c>
      <c r="S135" s="74">
        <f t="shared" si="73"/>
        <v>0</v>
      </c>
      <c r="T135" s="47"/>
      <c r="U135" s="74" t="str">
        <f t="shared" si="74"/>
        <v/>
      </c>
      <c r="V135" s="47" t="b">
        <f t="shared" si="75"/>
        <v>0</v>
      </c>
      <c r="W135" s="74">
        <f t="shared" si="76"/>
        <v>0</v>
      </c>
      <c r="X135" s="47" t="str">
        <f t="shared" si="77"/>
        <v>Si</v>
      </c>
    </row>
    <row r="136" spans="1:24" ht="20.45">
      <c r="A136" s="135" t="s">
        <v>275</v>
      </c>
      <c r="B136" s="134"/>
      <c r="C136" s="141"/>
      <c r="D136" s="47"/>
      <c r="E136" s="74">
        <f t="shared" si="65"/>
        <v>0</v>
      </c>
      <c r="F136" s="47"/>
      <c r="G136" s="74">
        <f t="shared" si="66"/>
        <v>0</v>
      </c>
      <c r="H136" s="47"/>
      <c r="I136" s="74">
        <f t="shared" si="67"/>
        <v>0</v>
      </c>
      <c r="J136" s="47"/>
      <c r="K136" s="74">
        <f t="shared" si="68"/>
        <v>0</v>
      </c>
      <c r="L136" s="47"/>
      <c r="M136" s="74">
        <f t="shared" si="69"/>
        <v>0</v>
      </c>
      <c r="N136" s="47"/>
      <c r="O136" s="74">
        <f t="shared" si="70"/>
        <v>0</v>
      </c>
      <c r="P136" s="47"/>
      <c r="Q136" s="74">
        <f t="shared" si="71"/>
        <v>0</v>
      </c>
      <c r="R136" s="47" t="str">
        <f t="shared" si="72"/>
        <v>Débil</v>
      </c>
      <c r="S136" s="74">
        <f t="shared" si="73"/>
        <v>0</v>
      </c>
      <c r="T136" s="47"/>
      <c r="U136" s="74" t="str">
        <f t="shared" si="74"/>
        <v/>
      </c>
      <c r="V136" s="47" t="b">
        <f t="shared" si="75"/>
        <v>0</v>
      </c>
      <c r="W136" s="74">
        <f t="shared" si="76"/>
        <v>0</v>
      </c>
      <c r="X136" s="47" t="str">
        <f t="shared" si="77"/>
        <v>Si</v>
      </c>
    </row>
    <row r="137" spans="1:24" ht="20.45">
      <c r="A137" s="135" t="s">
        <v>276</v>
      </c>
      <c r="B137" s="134"/>
      <c r="C137" s="141"/>
      <c r="D137" s="47"/>
      <c r="E137" s="74">
        <f t="shared" si="65"/>
        <v>0</v>
      </c>
      <c r="F137" s="47"/>
      <c r="G137" s="74">
        <f t="shared" si="66"/>
        <v>0</v>
      </c>
      <c r="H137" s="47"/>
      <c r="I137" s="74">
        <f t="shared" si="67"/>
        <v>0</v>
      </c>
      <c r="J137" s="47"/>
      <c r="K137" s="74">
        <f t="shared" si="68"/>
        <v>0</v>
      </c>
      <c r="L137" s="47"/>
      <c r="M137" s="74">
        <f t="shared" si="69"/>
        <v>0</v>
      </c>
      <c r="N137" s="47"/>
      <c r="O137" s="74">
        <f t="shared" si="70"/>
        <v>0</v>
      </c>
      <c r="P137" s="47"/>
      <c r="Q137" s="74">
        <f t="shared" si="71"/>
        <v>0</v>
      </c>
      <c r="R137" s="47" t="str">
        <f t="shared" si="72"/>
        <v>Débil</v>
      </c>
      <c r="S137" s="74">
        <f t="shared" si="73"/>
        <v>0</v>
      </c>
      <c r="T137" s="47"/>
      <c r="U137" s="74" t="str">
        <f t="shared" si="74"/>
        <v/>
      </c>
      <c r="V137" s="47" t="b">
        <f t="shared" si="75"/>
        <v>0</v>
      </c>
      <c r="W137" s="74">
        <f t="shared" si="76"/>
        <v>0</v>
      </c>
      <c r="X137" s="47" t="str">
        <f t="shared" si="77"/>
        <v>Si</v>
      </c>
    </row>
    <row r="138" spans="1:24" ht="20.45">
      <c r="A138" s="135" t="s">
        <v>277</v>
      </c>
      <c r="B138" s="134"/>
      <c r="C138" s="141"/>
      <c r="D138" s="47"/>
      <c r="E138" s="74">
        <f t="shared" si="65"/>
        <v>0</v>
      </c>
      <c r="F138" s="47"/>
      <c r="G138" s="74">
        <f t="shared" si="66"/>
        <v>0</v>
      </c>
      <c r="H138" s="47"/>
      <c r="I138" s="74">
        <f t="shared" si="67"/>
        <v>0</v>
      </c>
      <c r="J138" s="47"/>
      <c r="K138" s="74">
        <f t="shared" si="68"/>
        <v>0</v>
      </c>
      <c r="L138" s="47"/>
      <c r="M138" s="74">
        <f t="shared" si="69"/>
        <v>0</v>
      </c>
      <c r="N138" s="47"/>
      <c r="O138" s="74">
        <f t="shared" si="70"/>
        <v>0</v>
      </c>
      <c r="P138" s="47"/>
      <c r="Q138" s="74">
        <f t="shared" si="71"/>
        <v>0</v>
      </c>
      <c r="R138" s="47" t="str">
        <f t="shared" si="72"/>
        <v>Débil</v>
      </c>
      <c r="S138" s="74">
        <f t="shared" si="73"/>
        <v>0</v>
      </c>
      <c r="T138" s="47"/>
      <c r="U138" s="74" t="str">
        <f t="shared" si="74"/>
        <v/>
      </c>
      <c r="V138" s="47" t="b">
        <f t="shared" si="75"/>
        <v>0</v>
      </c>
      <c r="W138" s="74">
        <f t="shared" si="76"/>
        <v>0</v>
      </c>
      <c r="X138" s="47" t="str">
        <f t="shared" si="77"/>
        <v>Si</v>
      </c>
    </row>
    <row r="139" spans="1:24" ht="20.45">
      <c r="A139" s="135" t="s">
        <v>278</v>
      </c>
      <c r="B139" s="134"/>
      <c r="C139" s="141"/>
      <c r="D139" s="47"/>
      <c r="E139" s="74">
        <f t="shared" si="65"/>
        <v>0</v>
      </c>
      <c r="F139" s="47"/>
      <c r="G139" s="74">
        <f t="shared" si="66"/>
        <v>0</v>
      </c>
      <c r="H139" s="47"/>
      <c r="I139" s="74">
        <f t="shared" si="67"/>
        <v>0</v>
      </c>
      <c r="J139" s="47"/>
      <c r="K139" s="74">
        <f t="shared" si="68"/>
        <v>0</v>
      </c>
      <c r="L139" s="47"/>
      <c r="M139" s="74">
        <f t="shared" si="69"/>
        <v>0</v>
      </c>
      <c r="N139" s="47"/>
      <c r="O139" s="74">
        <f t="shared" si="70"/>
        <v>0</v>
      </c>
      <c r="P139" s="47"/>
      <c r="Q139" s="74">
        <f t="shared" si="71"/>
        <v>0</v>
      </c>
      <c r="R139" s="47" t="str">
        <f t="shared" si="72"/>
        <v>Débil</v>
      </c>
      <c r="S139" s="74">
        <f t="shared" si="73"/>
        <v>0</v>
      </c>
      <c r="T139" s="47"/>
      <c r="U139" s="74" t="str">
        <f t="shared" si="74"/>
        <v/>
      </c>
      <c r="V139" s="47" t="b">
        <f t="shared" si="75"/>
        <v>0</v>
      </c>
      <c r="W139" s="74">
        <f t="shared" si="76"/>
        <v>0</v>
      </c>
      <c r="X139" s="47" t="str">
        <f t="shared" si="77"/>
        <v>Si</v>
      </c>
    </row>
    <row r="140" spans="1:24" ht="20.45">
      <c r="A140" s="135" t="s">
        <v>279</v>
      </c>
      <c r="B140" s="134"/>
      <c r="C140" s="141"/>
      <c r="D140" s="47"/>
      <c r="E140" s="74">
        <f>IF(D140="Asignado",15,0)</f>
        <v>0</v>
      </c>
      <c r="F140" s="47"/>
      <c r="G140" s="74">
        <f>IF(F140="Adecuado",15,0)</f>
        <v>0</v>
      </c>
      <c r="H140" s="47"/>
      <c r="I140" s="74">
        <f>IF(H140="Oportuna",15,0)</f>
        <v>0</v>
      </c>
      <c r="J140" s="47"/>
      <c r="K140" s="74">
        <f>IF(OR(J140="Prevenir",J140="Proteger"),15,IF(OR(J140="Detectar",J140="Corregir"),10,0))</f>
        <v>0</v>
      </c>
      <c r="L140" s="47"/>
      <c r="M140" s="74">
        <f>IF(L140="Confiable",15,0)</f>
        <v>0</v>
      </c>
      <c r="N140" s="47"/>
      <c r="O140" s="74">
        <f>IF(N140="Se investigan y resuelven oportunamente",15,0)</f>
        <v>0</v>
      </c>
      <c r="P140" s="47"/>
      <c r="Q140" s="74">
        <f>IF(P140="Completa",10,IF(P140="Incompleta",5,0))</f>
        <v>0</v>
      </c>
      <c r="R140" s="47" t="str">
        <f>IF(S140&lt;=85,"Débil",IF(AND(S140&gt;85,S140&lt;=95),"Moderado","Fuerte"))</f>
        <v>Débil</v>
      </c>
      <c r="S140" s="74">
        <f>SUM(D140:Q140)</f>
        <v>0</v>
      </c>
      <c r="T140" s="47"/>
      <c r="U140" s="74" t="str">
        <f>IF(T140="El control se ejecuta de manera consistente por parte del responsable","Fuerte",IF(T140="El control se ejecuta algunas veces por parte del responsable","Moderado",IF(T140="El control no se ejecuta por parte del responsable","Débil","")))</f>
        <v/>
      </c>
      <c r="V140" s="47" t="b">
        <f>IF(AND(R140="Fuerte",U140="Fuerte"),"Fuerte",IF(AND(R140="Fuerte",U140="Moderado"),"Moderado",IF(AND(R140="Fuerte",U140="Débil"),"Débil",IF(AND(R140="Moderado",U140="Fuerte"),"Moderado",IF(AND(R140="Moderado",U140="Moderado"),"Moderado",IF(AND(R140="Moderado",U140="Débil"),"Débil",IF(AND(R140="Débil",U140="Fuerte"),"Débil",IF(AND(R140="Débil",U140="Moderado"),"Débil",IF(AND(R140="Débil",U140="Débil"),"Débil")))))))))</f>
        <v>0</v>
      </c>
      <c r="W140" s="74">
        <f>IF(V140="Fuerte",100,IF(V140="Moderado",50,0))</f>
        <v>0</v>
      </c>
      <c r="X140" s="47" t="str">
        <f>IF(V140="Fuerte","No","Si")</f>
        <v>Si</v>
      </c>
    </row>
    <row r="141" spans="1:24" ht="20.45">
      <c r="A141" s="135" t="s">
        <v>500</v>
      </c>
      <c r="B141" s="134"/>
      <c r="C141" s="141"/>
      <c r="D141" s="47"/>
      <c r="E141" s="74">
        <f>IF(D141="Asignado",15,0)</f>
        <v>0</v>
      </c>
      <c r="F141" s="47"/>
      <c r="G141" s="74">
        <f>IF(F141="Adecuado",15,0)</f>
        <v>0</v>
      </c>
      <c r="H141" s="47"/>
      <c r="I141" s="74">
        <f>IF(H141="Oportuna",15,0)</f>
        <v>0</v>
      </c>
      <c r="J141" s="47"/>
      <c r="K141" s="74">
        <f>IF(OR(J141="Prevenir",J141="Proteger"),15,IF(OR(J141="Detectar",J141="Corregir"),10,0))</f>
        <v>0</v>
      </c>
      <c r="L141" s="47"/>
      <c r="M141" s="74">
        <f>IF(L141="Confiable",15,0)</f>
        <v>0</v>
      </c>
      <c r="N141" s="47"/>
      <c r="O141" s="74">
        <f>IF(N141="Se investigan y resuelven oportunamente",15,0)</f>
        <v>0</v>
      </c>
      <c r="P141" s="47"/>
      <c r="Q141" s="74">
        <f>IF(P141="Completa",10,IF(P141="Incompleta",5,0))</f>
        <v>0</v>
      </c>
      <c r="R141" s="47" t="str">
        <f>IF(S141&lt;=85,"Débil",IF(AND(S141&gt;85,S141&lt;=95),"Moderado","Fuerte"))</f>
        <v>Débil</v>
      </c>
      <c r="S141" s="74">
        <f>SUM(D141:Q141)</f>
        <v>0</v>
      </c>
      <c r="T141" s="47"/>
      <c r="U141" s="74" t="str">
        <f>IF(T141="El control se ejecuta de manera consistente por parte del responsable","Fuerte",IF(T141="El control se ejecuta algunas veces por parte del responsable","Moderado",IF(T141="El control no se ejecuta por parte del responsable","Débil","")))</f>
        <v/>
      </c>
      <c r="V141" s="47" t="b">
        <f>IF(AND(R141="Fuerte",U141="Fuerte"),"Fuerte",IF(AND(R141="Fuerte",U141="Moderado"),"Moderado",IF(AND(R141="Fuerte",U141="Débil"),"Débil",IF(AND(R141="Moderado",U141="Fuerte"),"Moderado",IF(AND(R141="Moderado",U141="Moderado"),"Moderado",IF(AND(R141="Moderado",U141="Débil"),"Débil",IF(AND(R141="Débil",U141="Fuerte"),"Débil",IF(AND(R141="Débil",U141="Moderado"),"Débil",IF(AND(R141="Débil",U141="Débil"),"Débil")))))))))</f>
        <v>0</v>
      </c>
      <c r="W141" s="74">
        <f>IF(V141="Fuerte",100,IF(V141="Moderado",50,0))</f>
        <v>0</v>
      </c>
      <c r="X141" s="47" t="str">
        <f>IF(V141="Fuerte","No","Si")</f>
        <v>Si</v>
      </c>
    </row>
    <row r="142" spans="1:24" ht="20.45">
      <c r="A142" s="135" t="s">
        <v>501</v>
      </c>
      <c r="B142" s="134"/>
      <c r="C142" s="141"/>
      <c r="D142" s="47"/>
      <c r="E142" s="74">
        <f>IF(D142="Asignado",15,0)</f>
        <v>0</v>
      </c>
      <c r="F142" s="47"/>
      <c r="G142" s="74">
        <f>IF(F142="Adecuado",15,0)</f>
        <v>0</v>
      </c>
      <c r="H142" s="47"/>
      <c r="I142" s="74">
        <f>IF(H142="Oportuna",15,0)</f>
        <v>0</v>
      </c>
      <c r="J142" s="47"/>
      <c r="K142" s="74">
        <f>IF(OR(J142="Prevenir",J142="Proteger"),15,IF(OR(J142="Detectar",J142="Corregir"),10,0))</f>
        <v>0</v>
      </c>
      <c r="L142" s="47"/>
      <c r="M142" s="74">
        <f>IF(L142="Confiable",15,0)</f>
        <v>0</v>
      </c>
      <c r="N142" s="47"/>
      <c r="O142" s="74">
        <f>IF(N142="Se investigan y resuelven oportunamente",15,0)</f>
        <v>0</v>
      </c>
      <c r="P142" s="47"/>
      <c r="Q142" s="74">
        <f>IF(P142="Completa",10,IF(P142="Incompleta",5,0))</f>
        <v>0</v>
      </c>
      <c r="R142" s="47" t="str">
        <f>IF(S142&lt;=85,"Débil",IF(AND(S142&gt;85,S142&lt;=95),"Moderado","Fuerte"))</f>
        <v>Débil</v>
      </c>
      <c r="S142" s="74">
        <f>SUM(D142:Q142)</f>
        <v>0</v>
      </c>
      <c r="T142" s="47"/>
      <c r="U142" s="74" t="str">
        <f>IF(T142="El control se ejecuta de manera consistente por parte del responsable","Fuerte",IF(T142="El control se ejecuta algunas veces por parte del responsable","Moderado",IF(T142="El control no se ejecuta por parte del responsable","Débil","")))</f>
        <v/>
      </c>
      <c r="V142" s="47" t="b">
        <f>IF(AND(R142="Fuerte",U142="Fuerte"),"Fuerte",IF(AND(R142="Fuerte",U142="Moderado"),"Moderado",IF(AND(R142="Fuerte",U142="Débil"),"Débil",IF(AND(R142="Moderado",U142="Fuerte"),"Moderado",IF(AND(R142="Moderado",U142="Moderado"),"Moderado",IF(AND(R142="Moderado",U142="Débil"),"Débil",IF(AND(R142="Débil",U142="Fuerte"),"Débil",IF(AND(R142="Débil",U142="Moderado"),"Débil",IF(AND(R142="Débil",U142="Débil"),"Débil")))))))))</f>
        <v>0</v>
      </c>
      <c r="W142" s="74">
        <f>IF(V142="Fuerte",100,IF(V142="Moderado",50,0))</f>
        <v>0</v>
      </c>
      <c r="X142" s="47" t="str">
        <f>IF(V142="Fuerte","No","Si")</f>
        <v>Si</v>
      </c>
    </row>
    <row r="143" spans="1:24" ht="20.45">
      <c r="A143" s="135" t="s">
        <v>502</v>
      </c>
      <c r="B143" s="134"/>
      <c r="C143" s="141"/>
      <c r="D143" s="47"/>
      <c r="E143" s="74">
        <f>IF(D143="Asignado",15,0)</f>
        <v>0</v>
      </c>
      <c r="F143" s="47"/>
      <c r="G143" s="74">
        <f>IF(F143="Adecuado",15,0)</f>
        <v>0</v>
      </c>
      <c r="H143" s="47"/>
      <c r="I143" s="74">
        <f>IF(H143="Oportuna",15,0)</f>
        <v>0</v>
      </c>
      <c r="J143" s="47"/>
      <c r="K143" s="74">
        <f>IF(OR(J143="Prevenir",J143="Proteger"),15,IF(OR(J143="Detectar",J143="Corregir"),10,0))</f>
        <v>0</v>
      </c>
      <c r="L143" s="47"/>
      <c r="M143" s="74">
        <f>IF(L143="Confiable",15,0)</f>
        <v>0</v>
      </c>
      <c r="N143" s="47"/>
      <c r="O143" s="74">
        <f>IF(N143="Se investigan y resuelven oportunamente",15,0)</f>
        <v>0</v>
      </c>
      <c r="P143" s="47"/>
      <c r="Q143" s="74">
        <f>IF(P143="Completa",10,IF(P143="Incompleta",5,0))</f>
        <v>0</v>
      </c>
      <c r="R143" s="47" t="str">
        <f>IF(S143&lt;=85,"Débil",IF(AND(S143&gt;85,S143&lt;=95),"Moderado","Fuerte"))</f>
        <v>Débil</v>
      </c>
      <c r="S143" s="74">
        <f>SUM(D143:Q143)</f>
        <v>0</v>
      </c>
      <c r="T143" s="47"/>
      <c r="U143" s="74" t="str">
        <f>IF(T143="El control se ejecuta de manera consistente por parte del responsable","Fuerte",IF(T143="El control se ejecuta algunas veces por parte del responsable","Moderado",IF(T143="El control no se ejecuta por parte del responsable","Débil","")))</f>
        <v/>
      </c>
      <c r="V143" s="47" t="b">
        <f>IF(AND(R143="Fuerte",U143="Fuerte"),"Fuerte",IF(AND(R143="Fuerte",U143="Moderado"),"Moderado",IF(AND(R143="Fuerte",U143="Débil"),"Débil",IF(AND(R143="Moderado",U143="Fuerte"),"Moderado",IF(AND(R143="Moderado",U143="Moderado"),"Moderado",IF(AND(R143="Moderado",U143="Débil"),"Débil",IF(AND(R143="Débil",U143="Fuerte"),"Débil",IF(AND(R143="Débil",U143="Moderado"),"Débil",IF(AND(R143="Débil",U143="Débil"),"Débil")))))))))</f>
        <v>0</v>
      </c>
      <c r="W143" s="74">
        <f>IF(V143="Fuerte",100,IF(V143="Moderado",50,0))</f>
        <v>0</v>
      </c>
      <c r="X143" s="47" t="str">
        <f>IF(V143="Fuerte","No","Si")</f>
        <v>Si</v>
      </c>
    </row>
    <row r="144" spans="1:24" ht="20.45">
      <c r="A144" s="153" t="s">
        <v>503</v>
      </c>
      <c r="B144" s="134"/>
      <c r="C144" s="141"/>
      <c r="D144" s="47"/>
      <c r="E144" s="74">
        <f>IF(D144="Asignado",15,0)</f>
        <v>0</v>
      </c>
      <c r="F144" s="47"/>
      <c r="G144" s="74">
        <f>IF(F144="Adecuado",15,0)</f>
        <v>0</v>
      </c>
      <c r="H144" s="47"/>
      <c r="I144" s="74">
        <f>IF(H144="Oportuna",15,0)</f>
        <v>0</v>
      </c>
      <c r="J144" s="47"/>
      <c r="K144" s="74">
        <f>IF(OR(J144="Prevenir",J144="Proteger"),15,IF(OR(J144="Detectar",J144="Corregir"),10,0))</f>
        <v>0</v>
      </c>
      <c r="L144" s="47"/>
      <c r="M144" s="74">
        <f>IF(L144="Confiable",15,0)</f>
        <v>0</v>
      </c>
      <c r="N144" s="47"/>
      <c r="O144" s="74">
        <f>IF(N144="Se investigan y resuelven oportunamente",15,0)</f>
        <v>0</v>
      </c>
      <c r="P144" s="47"/>
      <c r="Q144" s="74">
        <f>IF(P144="Completa",10,IF(P144="Incompleta",5,0))</f>
        <v>0</v>
      </c>
      <c r="R144" s="47" t="str">
        <f>IF(S144&lt;=85,"Débil",IF(AND(S144&gt;85,S144&lt;=95),"Moderado","Fuerte"))</f>
        <v>Débil</v>
      </c>
      <c r="S144" s="74">
        <f>SUM(D144:Q144)</f>
        <v>0</v>
      </c>
      <c r="T144" s="47"/>
      <c r="U144" s="74" t="str">
        <f>IF(T144="El control se ejecuta de manera consistente por parte del responsable","Fuerte",IF(T144="El control se ejecuta algunas veces por parte del responsable","Moderado",IF(T144="El control no se ejecuta por parte del responsable","Débil","")))</f>
        <v/>
      </c>
      <c r="V144" s="47" t="b">
        <f>IF(AND(R144="Fuerte",U144="Fuerte"),"Fuerte",IF(AND(R144="Fuerte",U144="Moderado"),"Moderado",IF(AND(R144="Fuerte",U144="Débil"),"Débil",IF(AND(R144="Moderado",U144="Fuerte"),"Moderado",IF(AND(R144="Moderado",U144="Moderado"),"Moderado",IF(AND(R144="Moderado",U144="Débil"),"Débil",IF(AND(R144="Débil",U144="Fuerte"),"Débil",IF(AND(R144="Débil",U144="Moderado"),"Débil",IF(AND(R144="Débil",U144="Débil"),"Débil")))))))))</f>
        <v>0</v>
      </c>
      <c r="W144" s="74">
        <f>IF(V144="Fuerte",100,IF(V144="Moderado",50,0))</f>
        <v>0</v>
      </c>
      <c r="X144" s="47" t="str">
        <f>IF(V144="Fuerte","No","Si")</f>
        <v>Si</v>
      </c>
    </row>
  </sheetData>
  <conditionalFormatting sqref="J25">
    <cfRule type="cellIs" dxfId="109" priority="376" operator="equal">
      <formula>""</formula>
    </cfRule>
  </conditionalFormatting>
  <conditionalFormatting sqref="J37">
    <cfRule type="cellIs" dxfId="108" priority="360" operator="equal">
      <formula>""</formula>
    </cfRule>
  </conditionalFormatting>
  <conditionalFormatting sqref="J40">
    <cfRule type="cellIs" dxfId="107" priority="357" operator="equal">
      <formula>""</formula>
    </cfRule>
  </conditionalFormatting>
  <conditionalFormatting sqref="J57:J58">
    <cfRule type="cellIs" dxfId="106" priority="298" operator="equal">
      <formula>""</formula>
    </cfRule>
  </conditionalFormatting>
  <conditionalFormatting sqref="J63:J64">
    <cfRule type="cellIs" dxfId="105" priority="294" operator="equal">
      <formula>""</formula>
    </cfRule>
  </conditionalFormatting>
  <conditionalFormatting sqref="J89">
    <cfRule type="cellIs" dxfId="104" priority="230" operator="equal">
      <formula>""</formula>
    </cfRule>
  </conditionalFormatting>
  <conditionalFormatting sqref="J93">
    <cfRule type="cellIs" dxfId="103" priority="177" operator="equal">
      <formula>""</formula>
    </cfRule>
  </conditionalFormatting>
  <conditionalFormatting sqref="J103">
    <cfRule type="cellIs" dxfId="102" priority="206" operator="equal">
      <formula>""</formula>
    </cfRule>
  </conditionalFormatting>
  <conditionalFormatting sqref="J110">
    <cfRule type="cellIs" dxfId="101" priority="149" operator="equal">
      <formula>""</formula>
    </cfRule>
  </conditionalFormatting>
  <conditionalFormatting sqref="J121">
    <cfRule type="cellIs" dxfId="100" priority="104" operator="equal">
      <formula>""</formula>
    </cfRule>
  </conditionalFormatting>
  <conditionalFormatting sqref="J125">
    <cfRule type="cellIs" dxfId="99" priority="116" operator="equal">
      <formula>""</formula>
    </cfRule>
  </conditionalFormatting>
  <conditionalFormatting sqref="J131">
    <cfRule type="cellIs" dxfId="98" priority="92" operator="equal">
      <formula>""</formula>
    </cfRule>
  </conditionalFormatting>
  <conditionalFormatting sqref="N27">
    <cfRule type="cellIs" dxfId="97" priority="350" operator="equal">
      <formula>""</formula>
    </cfRule>
  </conditionalFormatting>
  <conditionalFormatting sqref="N35">
    <cfRule type="cellIs" dxfId="96" priority="373" operator="equal">
      <formula>""</formula>
    </cfRule>
  </conditionalFormatting>
  <conditionalFormatting sqref="N45">
    <cfRule type="cellIs" dxfId="95" priority="371" operator="equal">
      <formula>""</formula>
    </cfRule>
  </conditionalFormatting>
  <conditionalFormatting sqref="N68 P68:P69">
    <cfRule type="cellIs" dxfId="94" priority="338" operator="equal">
      <formula>""</formula>
    </cfRule>
  </conditionalFormatting>
  <conditionalFormatting sqref="N132">
    <cfRule type="cellIs" dxfId="93" priority="96" operator="equal">
      <formula>""</formula>
    </cfRule>
  </conditionalFormatting>
  <conditionalFormatting sqref="T23 T25">
    <cfRule type="cellIs" dxfId="92" priority="90" operator="equal">
      <formula>""</formula>
    </cfRule>
  </conditionalFormatting>
  <conditionalFormatting sqref="T29:T90">
    <cfRule type="cellIs" dxfId="91" priority="26" operator="equal">
      <formula>""</formula>
    </cfRule>
  </conditionalFormatting>
  <conditionalFormatting sqref="T92:T125">
    <cfRule type="cellIs" dxfId="90" priority="4" operator="equal">
      <formula>""</formula>
    </cfRule>
  </conditionalFormatting>
  <conditionalFormatting sqref="T127:T131">
    <cfRule type="cellIs" dxfId="89" priority="1" operator="equal">
      <formula>""</formula>
    </cfRule>
  </conditionalFormatting>
  <conditionalFormatting sqref="T133">
    <cfRule type="cellIs" dxfId="88" priority="3" operator="equal">
      <formula>""</formula>
    </cfRule>
  </conditionalFormatting>
  <dataValidations count="9">
    <dataValidation type="list" allowBlank="1" showInputMessage="1" showErrorMessage="1" sqref="J2:J144" xr:uid="{00000000-0002-0000-0300-000000000000}">
      <formula1>"Prevenir,Proteger,Detectar,Corregir,No es un control"</formula1>
    </dataValidation>
    <dataValidation type="list" allowBlank="1" showInputMessage="1" showErrorMessage="1" sqref="T2:T144" xr:uid="{00000000-0002-0000-0300-000001000000}">
      <formula1>"El control se ejecuta de manera consistente por parte del responsable,El control se ejecuta algunas veces por parte del responsable,El control no se ejecuta por parte del responsable"</formula1>
    </dataValidation>
    <dataValidation type="list" allowBlank="1" showInputMessage="1" showErrorMessage="1" sqref="P2:P144" xr:uid="{00000000-0002-0000-0300-000002000000}">
      <formula1>"Completa,Incompleta,No existe"</formula1>
    </dataValidation>
    <dataValidation type="list" allowBlank="1" showInputMessage="1" showErrorMessage="1" sqref="N2:N144" xr:uid="{00000000-0002-0000-0300-000003000000}">
      <formula1>"Se investigan y resuelven oportunamente,No se investigan y resuelven oportunamente"</formula1>
    </dataValidation>
    <dataValidation type="list" allowBlank="1" showInputMessage="1" showErrorMessage="1" sqref="L2:L144" xr:uid="{00000000-0002-0000-0300-000004000000}">
      <formula1>"Confiable,No confiable"</formula1>
    </dataValidation>
    <dataValidation type="list" allowBlank="1" showInputMessage="1" showErrorMessage="1" sqref="H2:H144" xr:uid="{00000000-0002-0000-0300-000005000000}">
      <formula1>"Oportuna,Inoportuna"</formula1>
    </dataValidation>
    <dataValidation type="list" allowBlank="1" showInputMessage="1" showErrorMessage="1" sqref="F2:F144" xr:uid="{00000000-0002-0000-0300-000006000000}">
      <formula1>"Adecuado,Inadecuado"</formula1>
    </dataValidation>
    <dataValidation type="list" allowBlank="1" showInputMessage="1" showErrorMessage="1" sqref="D2:D144" xr:uid="{00000000-0002-0000-0300-000007000000}">
      <formula1>"Asignado,No asignado"</formula1>
    </dataValidation>
    <dataValidation type="list" allowBlank="1" showInputMessage="1" showErrorMessage="1" sqref="C2:C144" xr:uid="{00000000-0002-0000-0300-000008000000}">
      <formula1>$Z$2:$Z$5</formula1>
    </dataValidation>
  </dataValidations>
  <pageMargins left="0.7" right="0.7" top="0.75" bottom="0.75" header="0.3" footer="0.3"/>
  <pageSetup orientation="portrait" r:id="rId1"/>
  <legacyDrawing r:id="rId2"/>
  <tableParts count="2">
    <tablePart r:id="rId3"/>
    <tablePart r:id="rId4"/>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AJ49"/>
  <sheetViews>
    <sheetView showGridLines="0" zoomScaleNormal="100" workbookViewId="0">
      <selection activeCell="C8" sqref="C8"/>
    </sheetView>
  </sheetViews>
  <sheetFormatPr defaultColWidth="16.7109375" defaultRowHeight="13.15"/>
  <cols>
    <col min="1" max="1" width="4.140625" style="74" customWidth="1"/>
    <col min="2" max="2" width="15.28515625" style="74" customWidth="1"/>
    <col min="3" max="3" width="20.28515625" style="74" bestFit="1" customWidth="1"/>
    <col min="4" max="4" width="15.42578125" style="74" customWidth="1"/>
    <col min="5" max="5" width="14.140625" style="74" customWidth="1"/>
    <col min="6" max="6" width="22.85546875" style="74" customWidth="1"/>
    <col min="7" max="7" width="25.28515625" style="74" customWidth="1"/>
    <col min="8" max="8" width="13.140625" style="74" customWidth="1"/>
    <col min="9" max="9" width="15.7109375" style="74" customWidth="1"/>
    <col min="10" max="14" width="17.28515625" style="74" customWidth="1"/>
    <col min="15" max="15" width="46" style="74" customWidth="1"/>
    <col min="16" max="16" width="23.5703125" style="74" bestFit="1" customWidth="1"/>
    <col min="17" max="17" width="27.42578125" style="74" customWidth="1"/>
    <col min="18" max="18" width="31.5703125" style="84" customWidth="1"/>
    <col min="19" max="19" width="28.5703125" style="47" customWidth="1"/>
    <col min="20" max="24" width="21.42578125" style="47" customWidth="1"/>
    <col min="25" max="25" width="2.7109375" style="47" customWidth="1"/>
    <col min="26" max="26" width="21.42578125" style="47" customWidth="1"/>
    <col min="27" max="27" width="2.7109375" style="47" customWidth="1"/>
    <col min="28" max="28" width="27.5703125" style="84" customWidth="1"/>
    <col min="29" max="29" width="2.7109375" style="84" customWidth="1"/>
    <col min="30" max="30" width="16.7109375" style="84"/>
    <col min="31" max="31" width="2.7109375" style="84" customWidth="1"/>
    <col min="32" max="32" width="16.7109375" style="84"/>
    <col min="33" max="34" width="2.7109375" style="84" customWidth="1"/>
    <col min="35" max="37" width="16.7109375" style="84"/>
    <col min="38" max="38" width="3.28515625" style="84" customWidth="1"/>
    <col min="39" max="39" width="32.28515625" style="84" bestFit="1" customWidth="1"/>
    <col min="40" max="40" width="3.28515625" style="84" customWidth="1"/>
    <col min="41" max="41" width="32" style="84" bestFit="1" customWidth="1"/>
    <col min="42" max="42" width="2.5703125" style="84" customWidth="1"/>
    <col min="43" max="43" width="38" style="84" customWidth="1"/>
    <col min="44" max="44" width="2.85546875" style="84" customWidth="1"/>
    <col min="45" max="45" width="16" style="84" bestFit="1" customWidth="1"/>
    <col min="46" max="46" width="3" style="84" customWidth="1"/>
    <col min="47" max="47" width="15.140625" style="84" bestFit="1" customWidth="1"/>
    <col min="48" max="48" width="2.28515625" style="84" customWidth="1"/>
    <col min="49" max="16384" width="16.7109375" style="84"/>
  </cols>
  <sheetData>
    <row r="1" spans="1:36" s="47" customFormat="1" ht="66.75" customHeight="1">
      <c r="A1" s="547" t="s">
        <v>504</v>
      </c>
      <c r="B1" s="548"/>
      <c r="C1" s="548"/>
      <c r="D1" s="548"/>
      <c r="E1" s="548"/>
      <c r="F1" s="548"/>
      <c r="G1" s="548"/>
      <c r="H1" s="548"/>
      <c r="I1" s="548"/>
      <c r="J1" s="548"/>
      <c r="K1" s="548"/>
      <c r="L1" s="548"/>
      <c r="M1" s="548"/>
      <c r="N1" s="548"/>
      <c r="O1" s="548"/>
      <c r="P1" s="548"/>
      <c r="Q1" s="548"/>
      <c r="R1" s="548"/>
      <c r="S1" s="548"/>
      <c r="T1" s="548"/>
      <c r="U1" s="548"/>
      <c r="V1" s="548"/>
      <c r="W1" s="548"/>
      <c r="X1" s="548"/>
      <c r="Y1" s="548"/>
      <c r="Z1" s="548"/>
      <c r="AA1" s="548"/>
      <c r="AB1" s="548"/>
      <c r="AC1" s="548"/>
      <c r="AD1" s="548"/>
      <c r="AE1" s="548"/>
      <c r="AF1" s="548"/>
      <c r="AG1" s="548"/>
      <c r="AH1" s="548"/>
      <c r="AI1" s="548"/>
      <c r="AJ1" s="549"/>
    </row>
    <row r="2" spans="1:36" s="47" customFormat="1" ht="15" customHeight="1">
      <c r="A2" s="547"/>
      <c r="B2" s="548"/>
      <c r="C2" s="547" t="s">
        <v>505</v>
      </c>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54" t="s">
        <v>506</v>
      </c>
      <c r="AJ2" s="555"/>
    </row>
    <row r="3" spans="1:36" s="47" customFormat="1" ht="15" customHeight="1">
      <c r="A3" s="550"/>
      <c r="B3" s="551"/>
      <c r="C3" s="550"/>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6" t="s">
        <v>507</v>
      </c>
      <c r="AJ3" s="557"/>
    </row>
    <row r="4" spans="1:36" s="47" customFormat="1" ht="15" customHeight="1">
      <c r="A4" s="550"/>
      <c r="B4" s="551"/>
      <c r="C4" s="550"/>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6" t="s">
        <v>508</v>
      </c>
      <c r="AJ4" s="557"/>
    </row>
    <row r="5" spans="1:36" ht="15" customHeight="1">
      <c r="A5" s="552"/>
      <c r="B5" s="553"/>
      <c r="C5" s="552"/>
      <c r="D5" s="553"/>
      <c r="E5" s="553"/>
      <c r="F5" s="553"/>
      <c r="G5" s="553"/>
      <c r="H5" s="553"/>
      <c r="I5" s="553"/>
      <c r="J5" s="553"/>
      <c r="K5" s="553"/>
      <c r="L5" s="553"/>
      <c r="M5" s="553"/>
      <c r="N5" s="553"/>
      <c r="O5" s="553"/>
      <c r="P5" s="553"/>
      <c r="Q5" s="553"/>
      <c r="R5" s="553"/>
      <c r="S5" s="553"/>
      <c r="T5" s="553"/>
      <c r="U5" s="553"/>
      <c r="V5" s="553"/>
      <c r="W5" s="553"/>
      <c r="X5" s="553"/>
      <c r="Y5" s="553"/>
      <c r="Z5" s="553"/>
      <c r="AA5" s="553"/>
      <c r="AB5" s="553"/>
      <c r="AC5" s="553"/>
      <c r="AD5" s="553"/>
      <c r="AE5" s="553"/>
      <c r="AF5" s="553"/>
      <c r="AG5" s="553"/>
      <c r="AH5" s="553"/>
      <c r="AI5" s="558" t="s">
        <v>5</v>
      </c>
      <c r="AJ5" s="559"/>
    </row>
    <row r="6" spans="1:36" ht="15" customHeight="1">
      <c r="F6" s="545" t="s">
        <v>509</v>
      </c>
      <c r="G6" s="546"/>
      <c r="H6" s="546"/>
      <c r="I6" s="546"/>
      <c r="J6" s="546"/>
      <c r="K6" s="546"/>
      <c r="L6" s="546"/>
      <c r="S6" s="84"/>
      <c r="T6" s="84"/>
      <c r="U6" s="84"/>
      <c r="V6" s="84"/>
      <c r="W6" s="84"/>
      <c r="X6" s="84"/>
      <c r="Y6" s="84"/>
      <c r="Z6" s="84"/>
      <c r="AA6" s="84"/>
      <c r="AE6" s="85"/>
    </row>
    <row r="7" spans="1:36" s="87" customFormat="1" ht="53.45" thickBot="1">
      <c r="A7" s="187" t="s">
        <v>510</v>
      </c>
      <c r="B7" s="188" t="s">
        <v>15</v>
      </c>
      <c r="C7" s="189" t="s">
        <v>511</v>
      </c>
      <c r="D7" s="190" t="s">
        <v>512</v>
      </c>
      <c r="E7" s="190" t="s">
        <v>513</v>
      </c>
      <c r="F7" s="190" t="s">
        <v>514</v>
      </c>
      <c r="G7" s="190" t="s">
        <v>515</v>
      </c>
      <c r="H7" s="190" t="s">
        <v>516</v>
      </c>
      <c r="I7" s="190" t="s">
        <v>517</v>
      </c>
      <c r="J7" s="190" t="s">
        <v>518</v>
      </c>
      <c r="K7" s="190" t="s">
        <v>519</v>
      </c>
      <c r="L7" s="190" t="s">
        <v>520</v>
      </c>
      <c r="M7" s="190" t="s">
        <v>521</v>
      </c>
      <c r="N7" s="190" t="s">
        <v>522</v>
      </c>
      <c r="O7" s="191" t="s">
        <v>523</v>
      </c>
      <c r="P7" s="191" t="s">
        <v>524</v>
      </c>
      <c r="Q7" s="191" t="s">
        <v>525</v>
      </c>
      <c r="S7" s="192" t="s">
        <v>151</v>
      </c>
      <c r="T7" s="192" t="s">
        <v>526</v>
      </c>
      <c r="U7" s="192" t="s">
        <v>527</v>
      </c>
      <c r="V7" s="192" t="s">
        <v>528</v>
      </c>
      <c r="W7" s="192" t="s">
        <v>529</v>
      </c>
      <c r="X7" s="192" t="s">
        <v>530</v>
      </c>
      <c r="Y7" s="192"/>
      <c r="Z7" s="192" t="s">
        <v>531</v>
      </c>
      <c r="AA7" s="192"/>
      <c r="AB7" s="192" t="s">
        <v>532</v>
      </c>
      <c r="AC7" s="192"/>
      <c r="AD7" s="192" t="s">
        <v>533</v>
      </c>
      <c r="AE7" s="192"/>
      <c r="AF7" s="192" t="s">
        <v>524</v>
      </c>
      <c r="AG7" s="192"/>
      <c r="AI7" s="198" t="s">
        <v>530</v>
      </c>
      <c r="AJ7" s="199" t="s">
        <v>534</v>
      </c>
    </row>
    <row r="8" spans="1:36" ht="253.9" customHeight="1">
      <c r="A8" s="80">
        <v>1</v>
      </c>
      <c r="B8" s="88" t="s">
        <v>535</v>
      </c>
      <c r="C8" s="88" t="s">
        <v>536</v>
      </c>
      <c r="D8" s="89" t="s">
        <v>537</v>
      </c>
      <c r="E8" s="90">
        <f>IF($D8="","",(VLOOKUP($D8,'Mapa de oportunidades'!$S$7:$X$12,6,0)))</f>
        <v>5</v>
      </c>
      <c r="F8" s="89" t="s">
        <v>538</v>
      </c>
      <c r="G8" s="89" t="s">
        <v>154</v>
      </c>
      <c r="H8" s="89" t="s">
        <v>538</v>
      </c>
      <c r="I8" s="89" t="s">
        <v>154</v>
      </c>
      <c r="J8" s="89" t="s">
        <v>539</v>
      </c>
      <c r="K8" s="89" t="s">
        <v>540</v>
      </c>
      <c r="L8" s="93">
        <f>IF($F8="","",(AVERAGE(VLOOKUP($F8,'Mapa de oportunidades'!$U$7:$X$12,4,0),VLOOKUP($G8,'Mapa de oportunidades'!$U$7:$X$12,4,0),VLOOKUP($H8,'Mapa de oportunidades'!$U$7:$X$12,4,0),VLOOKUP($I8,'Mapa de oportunidades'!$U$7:$X$12,4,0),VLOOKUP($J8,'Mapa de oportunidades'!$W$7:$X$12,2,0),VLOOKUP($K8,'Mapa de oportunidades'!$V$7:$X$12,3,0))))</f>
        <v>3.8333333333333335</v>
      </c>
      <c r="M8" s="91">
        <f t="shared" ref="M8:M49" si="0">IFERROR(INT(IF($D8="","",$E8*$L8)),"")</f>
        <v>19</v>
      </c>
      <c r="N8" s="90" t="str">
        <f>IF(M8="","",(VLOOKUP(M8,Tabla23[],2,0)))</f>
        <v>Relevante</v>
      </c>
      <c r="O8" s="92" t="s">
        <v>541</v>
      </c>
      <c r="P8" s="193"/>
      <c r="Q8" s="1"/>
      <c r="S8" s="194" t="s">
        <v>542</v>
      </c>
      <c r="T8" s="195" t="s">
        <v>543</v>
      </c>
      <c r="U8" s="195" t="s">
        <v>544</v>
      </c>
      <c r="V8" s="196" t="s">
        <v>545</v>
      </c>
      <c r="W8" s="195" t="s">
        <v>546</v>
      </c>
      <c r="X8" s="195">
        <v>1</v>
      </c>
      <c r="Y8" s="195"/>
      <c r="Z8" s="195" t="s">
        <v>547</v>
      </c>
      <c r="AA8" s="195"/>
      <c r="AB8" s="195" t="s">
        <v>548</v>
      </c>
      <c r="AC8" s="195"/>
      <c r="AD8" s="155" t="s">
        <v>63</v>
      </c>
      <c r="AE8" s="192"/>
      <c r="AF8" s="192" t="s">
        <v>549</v>
      </c>
      <c r="AG8" s="192"/>
      <c r="AI8" s="200">
        <v>1</v>
      </c>
      <c r="AJ8" s="201" t="s">
        <v>550</v>
      </c>
    </row>
    <row r="9" spans="1:36" ht="119.25" customHeight="1">
      <c r="A9" s="80">
        <v>2</v>
      </c>
      <c r="B9" s="88" t="s">
        <v>535</v>
      </c>
      <c r="C9" s="88" t="s">
        <v>551</v>
      </c>
      <c r="D9" s="89" t="s">
        <v>537</v>
      </c>
      <c r="E9" s="90">
        <f>IF($D9="","",(VLOOKUP($D9,'Mapa de oportunidades'!$S$7:$X$12,6,0)))</f>
        <v>5</v>
      </c>
      <c r="F9" s="89" t="s">
        <v>154</v>
      </c>
      <c r="G9" s="89" t="s">
        <v>552</v>
      </c>
      <c r="H9" s="89" t="s">
        <v>552</v>
      </c>
      <c r="I9" s="89" t="s">
        <v>552</v>
      </c>
      <c r="J9" s="89" t="s">
        <v>553</v>
      </c>
      <c r="K9" s="89" t="s">
        <v>545</v>
      </c>
      <c r="L9" s="93">
        <f>IF($F9="","",(AVERAGE(VLOOKUP($F9,'Mapa de oportunidades'!$U$7:$X$12,4,0),VLOOKUP($G9,'Mapa de oportunidades'!$U$7:$X$12,4,0),VLOOKUP($H9,'Mapa de oportunidades'!$U$7:$X$12,4,0),VLOOKUP($I9,'Mapa de oportunidades'!$U$7:$X$12,4,0),VLOOKUP($J9,'Mapa de oportunidades'!$W$7:$X$12,2,0),VLOOKUP($K9,'Mapa de oportunidades'!$V$7:$X$12,3,0))))</f>
        <v>4</v>
      </c>
      <c r="M9" s="93">
        <f t="shared" si="0"/>
        <v>20</v>
      </c>
      <c r="N9" s="90" t="str">
        <f>IF(M9="","",(VLOOKUP(M9,Tabla23[],2,0)))</f>
        <v>Relevante</v>
      </c>
      <c r="O9" s="92" t="s">
        <v>554</v>
      </c>
      <c r="P9" s="88"/>
      <c r="Q9" s="1"/>
      <c r="S9" s="194" t="s">
        <v>555</v>
      </c>
      <c r="T9" s="195" t="s">
        <v>556</v>
      </c>
      <c r="U9" s="195" t="s">
        <v>557</v>
      </c>
      <c r="V9" s="195" t="s">
        <v>558</v>
      </c>
      <c r="W9" s="195" t="s">
        <v>559</v>
      </c>
      <c r="X9" s="195">
        <v>2</v>
      </c>
      <c r="Y9" s="195"/>
      <c r="Z9" s="195" t="s">
        <v>560</v>
      </c>
      <c r="AA9" s="195"/>
      <c r="AB9" s="195" t="s">
        <v>561</v>
      </c>
      <c r="AC9" s="195"/>
      <c r="AD9" s="155" t="s">
        <v>69</v>
      </c>
      <c r="AE9" s="192"/>
      <c r="AF9" s="192" t="s">
        <v>562</v>
      </c>
      <c r="AG9" s="192"/>
      <c r="AI9" s="202">
        <v>2</v>
      </c>
      <c r="AJ9" s="203" t="s">
        <v>550</v>
      </c>
    </row>
    <row r="10" spans="1:36" ht="107.45" customHeight="1">
      <c r="A10" s="80">
        <v>3</v>
      </c>
      <c r="B10" s="88" t="s">
        <v>63</v>
      </c>
      <c r="C10" s="88" t="s">
        <v>563</v>
      </c>
      <c r="D10" s="89" t="s">
        <v>537</v>
      </c>
      <c r="E10" s="90">
        <f>IF($D10="","",(VLOOKUP($D10,'Mapa de oportunidades'!$S$7:$X$12,6,0)))</f>
        <v>5</v>
      </c>
      <c r="F10" s="89" t="s">
        <v>538</v>
      </c>
      <c r="G10" s="89" t="s">
        <v>552</v>
      </c>
      <c r="H10" s="89" t="s">
        <v>552</v>
      </c>
      <c r="I10" s="89" t="s">
        <v>552</v>
      </c>
      <c r="J10" s="89" t="s">
        <v>553</v>
      </c>
      <c r="K10" s="89" t="s">
        <v>545</v>
      </c>
      <c r="L10" s="93">
        <f>IF($F10="","",(AVERAGE(VLOOKUP($F10,'Mapa de oportunidades'!$U$7:$X$12,4,0),VLOOKUP($G10,'Mapa de oportunidades'!$U$7:$X$12,4,0),VLOOKUP($H10,'Mapa de oportunidades'!$U$7:$X$12,4,0),VLOOKUP($I10,'Mapa de oportunidades'!$U$7:$X$12,4,0),VLOOKUP($J10,'Mapa de oportunidades'!$W$7:$X$12,2,0),VLOOKUP($K10,'Mapa de oportunidades'!$V$7:$X$12,3,0))))</f>
        <v>4.166666666666667</v>
      </c>
      <c r="M10" s="93">
        <f t="shared" si="0"/>
        <v>20</v>
      </c>
      <c r="N10" s="90" t="str">
        <f>IF(M10="","",(VLOOKUP(M10,Tabla23[],2,0)))</f>
        <v>Relevante</v>
      </c>
      <c r="O10" s="92" t="s">
        <v>564</v>
      </c>
      <c r="P10" s="88"/>
      <c r="Q10" s="1"/>
      <c r="S10" s="194" t="s">
        <v>565</v>
      </c>
      <c r="T10" s="195" t="s">
        <v>566</v>
      </c>
      <c r="U10" s="195" t="s">
        <v>154</v>
      </c>
      <c r="V10" s="195" t="s">
        <v>567</v>
      </c>
      <c r="W10" s="195" t="s">
        <v>568</v>
      </c>
      <c r="X10" s="195">
        <v>3</v>
      </c>
      <c r="Y10" s="195"/>
      <c r="Z10" s="195" t="s">
        <v>569</v>
      </c>
      <c r="AA10" s="195"/>
      <c r="AB10" s="195" t="s">
        <v>570</v>
      </c>
      <c r="AC10" s="195"/>
      <c r="AD10" s="156" t="s">
        <v>75</v>
      </c>
      <c r="AE10" s="192"/>
      <c r="AF10" s="192" t="s">
        <v>571</v>
      </c>
      <c r="AG10" s="192"/>
      <c r="AI10" s="202">
        <v>3</v>
      </c>
      <c r="AJ10" s="203" t="s">
        <v>550</v>
      </c>
    </row>
    <row r="11" spans="1:36" ht="88.15" customHeight="1">
      <c r="A11" s="80">
        <v>4</v>
      </c>
      <c r="B11" s="88" t="s">
        <v>63</v>
      </c>
      <c r="C11" s="88" t="s">
        <v>572</v>
      </c>
      <c r="D11" s="89" t="s">
        <v>537</v>
      </c>
      <c r="E11" s="90">
        <f>IF($D11="","",(VLOOKUP($D11,'Mapa de oportunidades'!$S$7:$X$12,6,0)))</f>
        <v>5</v>
      </c>
      <c r="F11" s="89" t="s">
        <v>544</v>
      </c>
      <c r="G11" s="89" t="s">
        <v>544</v>
      </c>
      <c r="H11" s="89" t="s">
        <v>538</v>
      </c>
      <c r="I11" s="89" t="s">
        <v>538</v>
      </c>
      <c r="J11" s="89" t="s">
        <v>539</v>
      </c>
      <c r="K11" s="89" t="s">
        <v>567</v>
      </c>
      <c r="L11" s="93">
        <f>IF($F11="","",(AVERAGE(VLOOKUP($F11,'Mapa de oportunidades'!$U$7:$X$12,4,0),VLOOKUP($G11,'Mapa de oportunidades'!$U$7:$X$12,4,0),VLOOKUP($H11,'Mapa de oportunidades'!$U$7:$X$12,4,0),VLOOKUP($I11,'Mapa de oportunidades'!$U$7:$X$12,4,0),VLOOKUP($J11,'Mapa de oportunidades'!$W$7:$X$12,2,0),VLOOKUP($K11,'Mapa de oportunidades'!$V$7:$X$12,3,0))))</f>
        <v>2.8333333333333335</v>
      </c>
      <c r="M11" s="93">
        <f t="shared" si="0"/>
        <v>14</v>
      </c>
      <c r="N11" s="90" t="str">
        <f>IF(M11="","",(VLOOKUP(M11,Tabla23[],2,0)))</f>
        <v>Importante</v>
      </c>
      <c r="O11" s="92" t="s">
        <v>573</v>
      </c>
      <c r="P11" s="88"/>
      <c r="Q11" s="1"/>
      <c r="S11" s="194" t="s">
        <v>574</v>
      </c>
      <c r="T11" s="195" t="s">
        <v>575</v>
      </c>
      <c r="U11" s="195" t="s">
        <v>538</v>
      </c>
      <c r="V11" s="195" t="s">
        <v>576</v>
      </c>
      <c r="W11" s="195" t="s">
        <v>539</v>
      </c>
      <c r="X11" s="195">
        <v>4</v>
      </c>
      <c r="Y11" s="195"/>
      <c r="Z11" s="195" t="s">
        <v>577</v>
      </c>
      <c r="AA11" s="195"/>
      <c r="AB11" s="195" t="s">
        <v>578</v>
      </c>
      <c r="AC11" s="195"/>
      <c r="AD11" s="156" t="s">
        <v>50</v>
      </c>
      <c r="AE11" s="192"/>
      <c r="AF11" s="192" t="s">
        <v>579</v>
      </c>
      <c r="AG11" s="192"/>
      <c r="AI11" s="202">
        <v>4</v>
      </c>
      <c r="AJ11" s="203" t="s">
        <v>550</v>
      </c>
    </row>
    <row r="12" spans="1:36" ht="73.900000000000006" customHeight="1">
      <c r="A12" s="80">
        <v>5</v>
      </c>
      <c r="B12" s="88" t="s">
        <v>580</v>
      </c>
      <c r="C12" s="88" t="s">
        <v>581</v>
      </c>
      <c r="D12" s="89" t="s">
        <v>537</v>
      </c>
      <c r="E12" s="90">
        <f>IF($D12="","",(VLOOKUP($D12,'Mapa de oportunidades'!$S$7:$X$12,6,0)))</f>
        <v>5</v>
      </c>
      <c r="F12" s="89" t="s">
        <v>544</v>
      </c>
      <c r="G12" s="89" t="s">
        <v>544</v>
      </c>
      <c r="H12" s="89" t="s">
        <v>552</v>
      </c>
      <c r="I12" s="89" t="s">
        <v>552</v>
      </c>
      <c r="J12" s="89" t="s">
        <v>553</v>
      </c>
      <c r="K12" s="89" t="s">
        <v>545</v>
      </c>
      <c r="L12" s="93">
        <f>IF($F12="","",(AVERAGE(VLOOKUP($F12,'Mapa de oportunidades'!$U$7:$X$12,4,0),VLOOKUP($G12,'Mapa de oportunidades'!$U$7:$X$12,4,0),VLOOKUP($H12,'Mapa de oportunidades'!$U$7:$X$12,4,0),VLOOKUP($I12,'Mapa de oportunidades'!$U$7:$X$12,4,0),VLOOKUP($J12,'Mapa de oportunidades'!$W$7:$X$12,2,0),VLOOKUP($K12,'Mapa de oportunidades'!$V$7:$X$12,3,0))))</f>
        <v>3</v>
      </c>
      <c r="M12" s="93">
        <f t="shared" si="0"/>
        <v>15</v>
      </c>
      <c r="N12" s="90" t="str">
        <f>IF(M12="","",(VLOOKUP(M12,Tabla23[],2,0)))</f>
        <v>Importante</v>
      </c>
      <c r="O12" s="92" t="s">
        <v>582</v>
      </c>
      <c r="P12" s="88"/>
      <c r="Q12" s="1"/>
      <c r="S12" s="194" t="s">
        <v>537</v>
      </c>
      <c r="T12" s="195" t="s">
        <v>583</v>
      </c>
      <c r="U12" s="195" t="s">
        <v>552</v>
      </c>
      <c r="V12" s="195" t="s">
        <v>540</v>
      </c>
      <c r="W12" s="195" t="s">
        <v>553</v>
      </c>
      <c r="X12" s="195">
        <v>5</v>
      </c>
      <c r="Y12" s="195"/>
      <c r="Z12" s="195" t="s">
        <v>584</v>
      </c>
      <c r="AA12" s="195"/>
      <c r="AB12" s="195" t="s">
        <v>585</v>
      </c>
      <c r="AC12" s="195"/>
      <c r="AD12" s="157" t="s">
        <v>87</v>
      </c>
      <c r="AE12" s="192"/>
      <c r="AF12" s="192"/>
      <c r="AG12" s="192"/>
      <c r="AI12" s="202">
        <v>5</v>
      </c>
      <c r="AJ12" s="203" t="s">
        <v>550</v>
      </c>
    </row>
    <row r="13" spans="1:36" ht="92.45">
      <c r="A13" s="80">
        <v>6</v>
      </c>
      <c r="B13" s="88" t="s">
        <v>586</v>
      </c>
      <c r="C13" s="88" t="s">
        <v>587</v>
      </c>
      <c r="D13" s="89" t="s">
        <v>537</v>
      </c>
      <c r="E13" s="90">
        <f>IF($D13="","",(VLOOKUP($D13,'Mapa de oportunidades'!$S$7:$X$12,6,0)))</f>
        <v>5</v>
      </c>
      <c r="F13" s="89" t="s">
        <v>552</v>
      </c>
      <c r="G13" s="89" t="s">
        <v>552</v>
      </c>
      <c r="H13" s="89" t="s">
        <v>552</v>
      </c>
      <c r="I13" s="89" t="s">
        <v>552</v>
      </c>
      <c r="J13" s="89" t="s">
        <v>553</v>
      </c>
      <c r="K13" s="89" t="s">
        <v>545</v>
      </c>
      <c r="L13" s="93">
        <f>IF($F13="","",(AVERAGE(VLOOKUP($F13,'Mapa de oportunidades'!$U$7:$X$12,4,0),VLOOKUP($G13,'Mapa de oportunidades'!$U$7:$X$12,4,0),VLOOKUP($H13,'Mapa de oportunidades'!$U$7:$X$12,4,0),VLOOKUP($I13,'Mapa de oportunidades'!$U$7:$X$12,4,0),VLOOKUP($J13,'Mapa de oportunidades'!$W$7:$X$12,2,0),VLOOKUP($K13,'Mapa de oportunidades'!$V$7:$X$12,3,0))))</f>
        <v>4.333333333333333</v>
      </c>
      <c r="M13" s="93">
        <f t="shared" si="0"/>
        <v>21</v>
      </c>
      <c r="N13" s="90" t="str">
        <f>IF(M13="","",(VLOOKUP(M13,Tabla23[],2,0)))</f>
        <v>Relevante</v>
      </c>
      <c r="O13" s="88" t="s">
        <v>588</v>
      </c>
      <c r="P13" s="88"/>
      <c r="Q13" s="1"/>
      <c r="S13" s="74"/>
      <c r="T13" s="74"/>
      <c r="U13" s="74"/>
      <c r="V13" s="74"/>
      <c r="W13" s="74"/>
      <c r="X13" s="74"/>
      <c r="Y13" s="74"/>
      <c r="Z13" s="195" t="s">
        <v>589</v>
      </c>
      <c r="AA13" s="195"/>
      <c r="AB13" s="195" t="s">
        <v>590</v>
      </c>
      <c r="AC13" s="195"/>
      <c r="AD13" s="157" t="s">
        <v>95</v>
      </c>
      <c r="AE13" s="192"/>
      <c r="AF13" s="192"/>
      <c r="AG13" s="192"/>
      <c r="AI13" s="202">
        <v>6</v>
      </c>
      <c r="AJ13" s="203" t="s">
        <v>550</v>
      </c>
    </row>
    <row r="14" spans="1:36" ht="43.15">
      <c r="A14" s="80">
        <v>7</v>
      </c>
      <c r="B14" s="88" t="s">
        <v>69</v>
      </c>
      <c r="C14" s="442" t="s">
        <v>591</v>
      </c>
      <c r="D14" s="89" t="s">
        <v>537</v>
      </c>
      <c r="E14" s="90">
        <f>IF($D14="","",(VLOOKUP($D14,'Mapa de oportunidades'!$S$7:$X$12,6,0)))</f>
        <v>5</v>
      </c>
      <c r="F14" s="89" t="s">
        <v>544</v>
      </c>
      <c r="G14" s="89" t="s">
        <v>544</v>
      </c>
      <c r="H14" s="89" t="s">
        <v>538</v>
      </c>
      <c r="I14" s="89" t="s">
        <v>552</v>
      </c>
      <c r="J14" s="89" t="s">
        <v>539</v>
      </c>
      <c r="K14" s="89" t="s">
        <v>545</v>
      </c>
      <c r="L14" s="93">
        <f>IF($F14="","",(AVERAGE(VLOOKUP($F14,'Mapa de oportunidades'!$U$7:$X$12,4,0),VLOOKUP($G14,'Mapa de oportunidades'!$U$7:$X$12,4,0),VLOOKUP($H14,'Mapa de oportunidades'!$U$7:$X$12,4,0),VLOOKUP($I14,'Mapa de oportunidades'!$U$7:$X$12,4,0),VLOOKUP($J14,'Mapa de oportunidades'!$W$7:$X$12,2,0),VLOOKUP($K14,'Mapa de oportunidades'!$V$7:$X$12,3,0))))</f>
        <v>2.6666666666666665</v>
      </c>
      <c r="M14" s="93">
        <f t="shared" si="0"/>
        <v>13</v>
      </c>
      <c r="N14" s="90" t="str">
        <f>IF(M14="","",(VLOOKUP(M14,Tabla23[],2,0)))</f>
        <v>Importante</v>
      </c>
      <c r="O14" s="511"/>
      <c r="P14" s="88"/>
      <c r="Q14" s="1"/>
      <c r="S14" s="84"/>
      <c r="T14" s="84"/>
      <c r="U14" s="84"/>
      <c r="V14" s="84"/>
      <c r="W14" s="84"/>
      <c r="X14" s="84"/>
      <c r="Y14" s="84"/>
      <c r="Z14" s="84"/>
      <c r="AA14" s="84"/>
      <c r="AB14" s="197" t="s">
        <v>592</v>
      </c>
      <c r="AC14" s="197"/>
      <c r="AD14" s="157" t="s">
        <v>101</v>
      </c>
      <c r="AE14" s="192"/>
      <c r="AF14" s="192"/>
      <c r="AG14" s="192"/>
      <c r="AI14" s="204">
        <v>7</v>
      </c>
      <c r="AJ14" s="205" t="s">
        <v>550</v>
      </c>
    </row>
    <row r="15" spans="1:36" ht="14.45">
      <c r="A15" s="80">
        <v>8</v>
      </c>
      <c r="B15" s="88"/>
      <c r="C15" s="88"/>
      <c r="D15" s="89"/>
      <c r="E15" s="90" t="str">
        <f>IF($D15="","",(VLOOKUP($D15,'Mapa de oportunidades'!$S$7:$X$12,6,0)))</f>
        <v/>
      </c>
      <c r="F15" s="89"/>
      <c r="G15" s="89"/>
      <c r="H15" s="89"/>
      <c r="I15" s="89"/>
      <c r="J15" s="89"/>
      <c r="K15" s="89"/>
      <c r="L15" s="93" t="str">
        <f>IF($F15="","",(AVERAGE(VLOOKUP($F15,'Mapa de oportunidades'!$U$7:$X$12,4,0),VLOOKUP($G15,'Mapa de oportunidades'!$U$7:$X$12,4,0),VLOOKUP($H15,'Mapa de oportunidades'!$U$7:$X$12,4,0),VLOOKUP($I15,'Mapa de oportunidades'!$U$7:$X$12,4,0),VLOOKUP($J15,'Mapa de oportunidades'!$W$7:$X$12,2,0),VLOOKUP($K15,'Mapa de oportunidades'!$V$7:$X$12,3,0))))</f>
        <v/>
      </c>
      <c r="M15" s="93" t="str">
        <f t="shared" si="0"/>
        <v/>
      </c>
      <c r="N15" s="90" t="str">
        <f>IF(M15="","",(VLOOKUP(M15,Tabla23[],2,0)))</f>
        <v/>
      </c>
      <c r="O15" s="147"/>
      <c r="P15" s="88"/>
      <c r="Q15" s="1"/>
      <c r="S15" s="84"/>
      <c r="T15" s="84"/>
      <c r="U15" s="84"/>
      <c r="V15" s="84"/>
      <c r="W15" s="84"/>
      <c r="X15" s="84"/>
      <c r="Y15" s="84"/>
      <c r="Z15" s="84"/>
      <c r="AA15" s="84"/>
      <c r="AB15" s="195" t="s">
        <v>593</v>
      </c>
      <c r="AC15" s="195"/>
      <c r="AD15" s="157" t="s">
        <v>112</v>
      </c>
      <c r="AE15" s="192"/>
      <c r="AF15" s="192"/>
      <c r="AG15" s="192"/>
      <c r="AI15" s="202">
        <v>8</v>
      </c>
      <c r="AJ15" s="203" t="s">
        <v>594</v>
      </c>
    </row>
    <row r="16" spans="1:36" ht="53.45" customHeight="1">
      <c r="A16" s="80">
        <v>9</v>
      </c>
      <c r="B16" s="442"/>
      <c r="C16" s="442"/>
      <c r="D16" s="443"/>
      <c r="E16" s="90"/>
      <c r="F16" s="89"/>
      <c r="G16" s="89"/>
      <c r="H16" s="89"/>
      <c r="I16" s="89"/>
      <c r="J16" s="89"/>
      <c r="K16" s="89"/>
      <c r="L16" s="93" t="str">
        <f>IF($F16="","",(AVERAGE(VLOOKUP($F16,'Mapa de oportunidades'!$U$7:$X$12,4,0),VLOOKUP($G16,'Mapa de oportunidades'!$U$7:$X$12,4,0),VLOOKUP($H16,'Mapa de oportunidades'!$U$7:$X$12,4,0),VLOOKUP($I16,'Mapa de oportunidades'!$U$7:$X$12,4,0),VLOOKUP($J16,'Mapa de oportunidades'!$W$7:$X$12,2,0),VLOOKUP($K16,'Mapa de oportunidades'!$V$7:$X$12,3,0))))</f>
        <v/>
      </c>
      <c r="M16" s="93" t="str">
        <f t="shared" si="0"/>
        <v/>
      </c>
      <c r="N16" s="90" t="str">
        <f>IF(M16="","",(VLOOKUP(M16,Tabla23[],2,0)))</f>
        <v/>
      </c>
      <c r="O16" s="88"/>
      <c r="P16" s="88"/>
      <c r="Q16" s="1"/>
      <c r="S16" s="84"/>
      <c r="T16" s="84"/>
      <c r="U16" s="84"/>
      <c r="V16" s="84"/>
      <c r="W16" s="84"/>
      <c r="X16" s="84"/>
      <c r="Y16" s="84"/>
      <c r="Z16" s="84"/>
      <c r="AA16" s="84"/>
      <c r="AB16" s="195" t="s">
        <v>595</v>
      </c>
      <c r="AC16" s="195"/>
      <c r="AD16" s="158"/>
      <c r="AE16" s="192"/>
      <c r="AF16" s="192"/>
      <c r="AG16" s="192"/>
      <c r="AI16" s="202">
        <v>9</v>
      </c>
      <c r="AJ16" s="203" t="s">
        <v>594</v>
      </c>
    </row>
    <row r="17" spans="1:36" ht="29.45" customHeight="1">
      <c r="A17" s="80">
        <v>10</v>
      </c>
      <c r="B17" s="442"/>
      <c r="C17" s="442"/>
      <c r="D17" s="443"/>
      <c r="E17" s="90"/>
      <c r="F17" s="89"/>
      <c r="G17" s="89"/>
      <c r="H17" s="89"/>
      <c r="I17" s="89"/>
      <c r="J17" s="89"/>
      <c r="K17" s="89"/>
      <c r="L17" s="93" t="str">
        <f>IF($F17="","",(AVERAGE(VLOOKUP($F17,'Mapa de oportunidades'!$U$7:$X$12,4,0),VLOOKUP($G17,'Mapa de oportunidades'!$U$7:$X$12,4,0),VLOOKUP($H17,'Mapa de oportunidades'!$U$7:$X$12,4,0),VLOOKUP($I17,'Mapa de oportunidades'!$U$7:$X$12,4,0),VLOOKUP($J17,'Mapa de oportunidades'!$W$7:$X$12,2,0),VLOOKUP($K17,'Mapa de oportunidades'!$V$7:$X$12,3,0))))</f>
        <v/>
      </c>
      <c r="M17" s="93" t="str">
        <f t="shared" si="0"/>
        <v/>
      </c>
      <c r="N17" s="90" t="str">
        <f>IF(M17="","",(VLOOKUP(M17,Tabla23[],2,0)))</f>
        <v/>
      </c>
      <c r="O17" s="88"/>
      <c r="P17" s="88"/>
      <c r="Q17" s="1"/>
      <c r="S17" s="84"/>
      <c r="T17" s="84"/>
      <c r="U17" s="84"/>
      <c r="V17" s="84"/>
      <c r="W17" s="84"/>
      <c r="X17" s="84"/>
      <c r="Y17" s="84"/>
      <c r="Z17" s="84"/>
      <c r="AA17" s="84"/>
      <c r="AD17" s="159"/>
      <c r="AE17" s="192"/>
      <c r="AF17" s="192"/>
      <c r="AG17" s="192"/>
      <c r="AI17" s="202">
        <v>10</v>
      </c>
      <c r="AJ17" s="203" t="s">
        <v>594</v>
      </c>
    </row>
    <row r="18" spans="1:36" ht="19.899999999999999" customHeight="1">
      <c r="A18" s="80">
        <v>11</v>
      </c>
      <c r="B18" s="442"/>
      <c r="C18" s="444"/>
      <c r="D18" s="445"/>
      <c r="E18" s="94"/>
      <c r="F18" s="1"/>
      <c r="G18" s="1"/>
      <c r="H18" s="1"/>
      <c r="I18" s="1"/>
      <c r="J18" s="1"/>
      <c r="K18" s="1"/>
      <c r="L18" s="95" t="str">
        <f>IF($F18="","",(AVERAGE(VLOOKUP($F18,'Mapa de oportunidades'!$U$7:$X$12,4,0),VLOOKUP($G18,'Mapa de oportunidades'!$U$7:$X$12,4,0),VLOOKUP($H18,'Mapa de oportunidades'!$U$7:$X$12,4,0),VLOOKUP($I18,'Mapa de oportunidades'!$U$7:$X$12,4,0),VLOOKUP($J18,'Mapa de oportunidades'!$W$7:$X$12,2,0),VLOOKUP($K18,'Mapa de oportunidades'!$V$7:$X$12,3,0))))</f>
        <v/>
      </c>
      <c r="M18" s="95" t="str">
        <f t="shared" si="0"/>
        <v/>
      </c>
      <c r="N18" s="94" t="str">
        <f>IF(M18="","",(VLOOKUP(M18,Tabla23[],2,0)))</f>
        <v/>
      </c>
      <c r="O18" s="92"/>
      <c r="P18" s="88"/>
      <c r="Q18" s="1"/>
      <c r="S18" s="84"/>
      <c r="T18" s="84"/>
      <c r="U18" s="84"/>
      <c r="V18" s="84"/>
      <c r="W18" s="84"/>
      <c r="X18" s="84"/>
      <c r="Y18" s="84"/>
      <c r="Z18" s="84"/>
      <c r="AA18" s="84"/>
      <c r="AD18" s="192"/>
      <c r="AE18" s="192"/>
      <c r="AF18" s="192"/>
      <c r="AG18" s="192"/>
      <c r="AI18" s="204">
        <v>11</v>
      </c>
      <c r="AJ18" s="205" t="s">
        <v>594</v>
      </c>
    </row>
    <row r="19" spans="1:36" ht="19.149999999999999" customHeight="1">
      <c r="A19" s="80">
        <v>12</v>
      </c>
      <c r="B19" s="442"/>
      <c r="C19" s="442"/>
      <c r="D19" s="443"/>
      <c r="E19" s="90"/>
      <c r="F19" s="89"/>
      <c r="G19" s="89"/>
      <c r="H19" s="89"/>
      <c r="I19" s="89"/>
      <c r="J19" s="89"/>
      <c r="K19" s="89"/>
      <c r="L19" s="93" t="str">
        <f>IF($F19="","",(AVERAGE(VLOOKUP($F19,'Mapa de oportunidades'!$U$7:$X$12,4,0),VLOOKUP($G19,'Mapa de oportunidades'!$U$7:$X$12,4,0),VLOOKUP($H19,'Mapa de oportunidades'!$U$7:$X$12,4,0),VLOOKUP($I19,'Mapa de oportunidades'!$U$7:$X$12,4,0),VLOOKUP($J19,'Mapa de oportunidades'!$W$7:$X$12,2,0),VLOOKUP($K19,'Mapa de oportunidades'!$V$7:$X$12,3,0))))</f>
        <v/>
      </c>
      <c r="M19" s="93" t="str">
        <f t="shared" si="0"/>
        <v/>
      </c>
      <c r="N19" s="90" t="str">
        <f>IF(M19="","",(VLOOKUP(M19,Tabla23[],2,0)))</f>
        <v/>
      </c>
      <c r="O19" s="92"/>
      <c r="P19" s="88"/>
      <c r="Q19" s="1"/>
      <c r="S19" s="84"/>
      <c r="T19" s="84"/>
      <c r="U19" s="84"/>
      <c r="V19" s="84"/>
      <c r="W19" s="84"/>
      <c r="X19" s="84"/>
      <c r="Y19" s="84"/>
      <c r="Z19" s="84"/>
      <c r="AA19" s="84"/>
      <c r="AD19" s="192"/>
      <c r="AE19" s="192"/>
      <c r="AF19" s="192"/>
      <c r="AG19" s="192"/>
      <c r="AI19" s="202">
        <v>12</v>
      </c>
      <c r="AJ19" s="203" t="s">
        <v>596</v>
      </c>
    </row>
    <row r="20" spans="1:36" ht="32.450000000000003" customHeight="1">
      <c r="A20" s="80">
        <v>13</v>
      </c>
      <c r="B20" s="442"/>
      <c r="C20" s="442"/>
      <c r="D20" s="443"/>
      <c r="E20" s="90"/>
      <c r="F20" s="89"/>
      <c r="G20" s="89"/>
      <c r="H20" s="89"/>
      <c r="I20" s="89"/>
      <c r="J20" s="89"/>
      <c r="K20" s="89"/>
      <c r="L20" s="93" t="str">
        <f>IF($F20="","",(AVERAGE(VLOOKUP($F20,'Mapa de oportunidades'!$U$7:$X$12,4,0),VLOOKUP($G20,'Mapa de oportunidades'!$U$7:$X$12,4,0),VLOOKUP($H20,'Mapa de oportunidades'!$U$7:$X$12,4,0),VLOOKUP($I20,'Mapa de oportunidades'!$U$7:$X$12,4,0),VLOOKUP($J20,'Mapa de oportunidades'!$W$7:$X$12,2,0),VLOOKUP($K20,'Mapa de oportunidades'!$V$7:$X$12,3,0))))</f>
        <v/>
      </c>
      <c r="M20" s="93" t="str">
        <f t="shared" si="0"/>
        <v/>
      </c>
      <c r="N20" s="90" t="str">
        <f>IF(M20="","",(VLOOKUP(M20,Tabla23[],2,0)))</f>
        <v/>
      </c>
      <c r="O20" s="88"/>
      <c r="P20" s="88"/>
      <c r="Q20" s="1"/>
      <c r="S20" s="84"/>
      <c r="T20" s="84"/>
      <c r="U20" s="84"/>
      <c r="V20" s="84"/>
      <c r="W20" s="84"/>
      <c r="X20" s="84"/>
      <c r="Y20" s="84"/>
      <c r="Z20" s="84"/>
      <c r="AA20" s="84"/>
      <c r="AD20" s="194"/>
      <c r="AE20" s="192"/>
      <c r="AF20" s="192"/>
      <c r="AG20" s="192"/>
      <c r="AI20" s="202">
        <v>13</v>
      </c>
      <c r="AJ20" s="203" t="s">
        <v>596</v>
      </c>
    </row>
    <row r="21" spans="1:36" ht="14.45">
      <c r="A21" s="80">
        <v>14</v>
      </c>
      <c r="B21" s="442"/>
      <c r="C21" s="442"/>
      <c r="D21" s="443"/>
      <c r="E21" s="90"/>
      <c r="F21" s="89"/>
      <c r="G21" s="89"/>
      <c r="H21" s="89"/>
      <c r="I21" s="89"/>
      <c r="J21" s="89"/>
      <c r="K21" s="89"/>
      <c r="L21" s="93" t="str">
        <f>IF($F21="","",(AVERAGE(VLOOKUP($F21,'Mapa de oportunidades'!$U$7:$X$12,4,0),VLOOKUP($G21,'Mapa de oportunidades'!$U$7:$X$12,4,0),VLOOKUP($H21,'Mapa de oportunidades'!$U$7:$X$12,4,0),VLOOKUP($I21,'Mapa de oportunidades'!$U$7:$X$12,4,0),VLOOKUP($J21,'Mapa de oportunidades'!$W$7:$X$12,2,0),VLOOKUP($K21,'Mapa de oportunidades'!$V$7:$X$12,3,0))))</f>
        <v/>
      </c>
      <c r="M21" s="93" t="str">
        <f t="shared" si="0"/>
        <v/>
      </c>
      <c r="N21" s="90" t="str">
        <f>IF(M21="","",(VLOOKUP(M21,Tabla23[],2,0)))</f>
        <v/>
      </c>
      <c r="O21" s="92"/>
      <c r="P21" s="88"/>
      <c r="Q21" s="1"/>
      <c r="S21" s="84"/>
      <c r="T21" s="84"/>
      <c r="U21" s="84"/>
      <c r="V21" s="84"/>
      <c r="W21" s="84"/>
      <c r="X21" s="84"/>
      <c r="Y21" s="84"/>
      <c r="Z21" s="84"/>
      <c r="AA21" s="84"/>
      <c r="AD21" s="194"/>
      <c r="AE21" s="192"/>
      <c r="AF21" s="192"/>
      <c r="AG21" s="192"/>
      <c r="AI21" s="204">
        <v>14</v>
      </c>
      <c r="AJ21" s="205" t="s">
        <v>596</v>
      </c>
    </row>
    <row r="22" spans="1:36" ht="14.45">
      <c r="A22" s="80">
        <v>15</v>
      </c>
      <c r="B22" s="442"/>
      <c r="C22" s="442"/>
      <c r="D22" s="443"/>
      <c r="E22" s="90"/>
      <c r="F22" s="89"/>
      <c r="G22" s="89"/>
      <c r="H22" s="89"/>
      <c r="I22" s="89"/>
      <c r="J22" s="89"/>
      <c r="K22" s="89"/>
      <c r="L22" s="93" t="str">
        <f>IF($F22="","",(AVERAGE(VLOOKUP($F22,'Mapa de oportunidades'!$U$7:$X$12,4,0),VLOOKUP($G22,'Mapa de oportunidades'!$U$7:$X$12,4,0),VLOOKUP($H22,'Mapa de oportunidades'!$U$7:$X$12,4,0),VLOOKUP($I22,'Mapa de oportunidades'!$U$7:$X$12,4,0),VLOOKUP($J22,'Mapa de oportunidades'!$W$7:$X$12,2,0),VLOOKUP($K22,'Mapa de oportunidades'!$V$7:$X$12,3,0))))</f>
        <v/>
      </c>
      <c r="M22" s="93" t="str">
        <f t="shared" si="0"/>
        <v/>
      </c>
      <c r="N22" s="90" t="str">
        <f>IF(M22="","",(VLOOKUP(M22,Tabla23[],2,0)))</f>
        <v/>
      </c>
      <c r="O22" s="92"/>
      <c r="P22" s="88"/>
      <c r="Q22" s="1"/>
      <c r="S22" s="84"/>
      <c r="T22" s="84"/>
      <c r="U22" s="84"/>
      <c r="V22" s="84"/>
      <c r="W22" s="84"/>
      <c r="X22" s="84"/>
      <c r="Y22" s="84"/>
      <c r="Z22" s="84"/>
      <c r="AA22" s="84"/>
      <c r="AD22" s="194"/>
      <c r="AE22" s="192"/>
      <c r="AF22" s="192"/>
      <c r="AG22" s="192"/>
      <c r="AI22" s="202">
        <v>15</v>
      </c>
      <c r="AJ22" s="203" t="s">
        <v>596</v>
      </c>
    </row>
    <row r="23" spans="1:36" ht="22.9" customHeight="1">
      <c r="A23" s="80">
        <v>16</v>
      </c>
      <c r="B23" s="442"/>
      <c r="C23" s="442"/>
      <c r="D23" s="443"/>
      <c r="E23" s="90"/>
      <c r="F23" s="89"/>
      <c r="G23" s="89"/>
      <c r="H23" s="89"/>
      <c r="I23" s="89"/>
      <c r="J23" s="89"/>
      <c r="K23" s="89"/>
      <c r="L23" s="93" t="str">
        <f>IF($F23="","",(AVERAGE(VLOOKUP($F23,'Mapa de oportunidades'!$U$7:$X$12,4,0),VLOOKUP($G23,'Mapa de oportunidades'!$U$7:$X$12,4,0),VLOOKUP($H23,'Mapa de oportunidades'!$U$7:$X$12,4,0),VLOOKUP($I23,'Mapa de oportunidades'!$U$7:$X$12,4,0),VLOOKUP($J23,'Mapa de oportunidades'!$W$7:$X$12,2,0),VLOOKUP($K23,'Mapa de oportunidades'!$V$7:$X$12,3,0))))</f>
        <v/>
      </c>
      <c r="M23" s="93" t="str">
        <f t="shared" si="0"/>
        <v/>
      </c>
      <c r="N23" s="90" t="str">
        <f>IF(M23="","",(VLOOKUP(M23,Tabla23[],2,0)))</f>
        <v/>
      </c>
      <c r="O23" s="88"/>
      <c r="P23" s="88"/>
      <c r="Q23" s="1"/>
      <c r="S23" s="84"/>
      <c r="T23" s="84"/>
      <c r="U23" s="84"/>
      <c r="V23" s="84"/>
      <c r="W23" s="84"/>
      <c r="X23" s="84"/>
      <c r="Y23" s="84"/>
      <c r="Z23" s="84"/>
      <c r="AA23" s="84"/>
      <c r="AD23" s="194"/>
      <c r="AE23" s="192"/>
      <c r="AF23" s="192"/>
      <c r="AG23" s="192"/>
      <c r="AI23" s="202">
        <v>16</v>
      </c>
      <c r="AJ23" s="203" t="s">
        <v>597</v>
      </c>
    </row>
    <row r="24" spans="1:36" ht="29.45" customHeight="1">
      <c r="A24" s="80">
        <v>17</v>
      </c>
      <c r="B24" s="442"/>
      <c r="C24" s="442"/>
      <c r="D24" s="443"/>
      <c r="E24" s="90"/>
      <c r="F24" s="89"/>
      <c r="G24" s="89"/>
      <c r="H24" s="89"/>
      <c r="I24" s="89"/>
      <c r="J24" s="89"/>
      <c r="K24" s="89"/>
      <c r="L24" s="93" t="str">
        <f>IF($F24="","",(AVERAGE(VLOOKUP($F24,'Mapa de oportunidades'!$U$7:$X$12,4,0),VLOOKUP($G24,'Mapa de oportunidades'!$U$7:$X$12,4,0),VLOOKUP($H24,'Mapa de oportunidades'!$U$7:$X$12,4,0),VLOOKUP($I24,'Mapa de oportunidades'!$U$7:$X$12,4,0),VLOOKUP($J24,'Mapa de oportunidades'!$W$7:$X$12,2,0),VLOOKUP($K24,'Mapa de oportunidades'!$V$7:$X$12,3,0))))</f>
        <v/>
      </c>
      <c r="M24" s="93" t="str">
        <f t="shared" si="0"/>
        <v/>
      </c>
      <c r="N24" s="90" t="str">
        <f>IF(M24="","",(VLOOKUP(M24,Tabla23[],2,0)))</f>
        <v/>
      </c>
      <c r="O24" s="88"/>
      <c r="P24" s="88"/>
      <c r="Q24" s="1"/>
      <c r="S24" s="84"/>
      <c r="T24" s="84"/>
      <c r="U24" s="84"/>
      <c r="V24" s="84"/>
      <c r="W24" s="84"/>
      <c r="X24" s="84"/>
      <c r="Y24" s="84"/>
      <c r="Z24" s="84"/>
      <c r="AA24" s="84"/>
      <c r="AD24" s="192"/>
      <c r="AE24" s="192"/>
      <c r="AF24" s="192"/>
      <c r="AG24" s="192"/>
      <c r="AI24" s="204">
        <v>17</v>
      </c>
      <c r="AJ24" s="205" t="s">
        <v>597</v>
      </c>
    </row>
    <row r="25" spans="1:36" ht="22.9" customHeight="1">
      <c r="A25" s="80">
        <v>18</v>
      </c>
      <c r="B25" s="442"/>
      <c r="C25" s="442"/>
      <c r="D25" s="443"/>
      <c r="E25" s="90"/>
      <c r="F25" s="89"/>
      <c r="G25" s="89"/>
      <c r="H25" s="89"/>
      <c r="I25" s="89"/>
      <c r="J25" s="89"/>
      <c r="K25" s="89"/>
      <c r="L25" s="93" t="str">
        <f>IF($F25="","",(AVERAGE(VLOOKUP($F25,'Mapa de oportunidades'!$U$7:$X$12,4,0),VLOOKUP($G25,'Mapa de oportunidades'!$U$7:$X$12,4,0),VLOOKUP($H25,'Mapa de oportunidades'!$U$7:$X$12,4,0),VLOOKUP($I25,'Mapa de oportunidades'!$U$7:$X$12,4,0),VLOOKUP($J25,'Mapa de oportunidades'!$W$7:$X$12,2,0),VLOOKUP($K25,'Mapa de oportunidades'!$V$7:$X$12,3,0))))</f>
        <v/>
      </c>
      <c r="M25" s="93" t="str">
        <f t="shared" si="0"/>
        <v/>
      </c>
      <c r="N25" s="90" t="str">
        <f>IF(M25="","",(VLOOKUP(M25,Tabla23[],2,0)))</f>
        <v/>
      </c>
      <c r="O25" s="92"/>
      <c r="P25" s="88"/>
      <c r="Q25" s="1"/>
      <c r="S25" s="84"/>
      <c r="T25" s="84"/>
      <c r="U25" s="84"/>
      <c r="V25" s="84"/>
      <c r="W25" s="84"/>
      <c r="X25" s="84"/>
      <c r="Y25" s="84"/>
      <c r="Z25" s="84"/>
      <c r="AA25" s="84"/>
      <c r="AE25" s="192"/>
      <c r="AI25" s="204">
        <v>18</v>
      </c>
      <c r="AJ25" s="205" t="s">
        <v>597</v>
      </c>
    </row>
    <row r="26" spans="1:36" ht="29.45" customHeight="1">
      <c r="A26" s="80">
        <v>19</v>
      </c>
      <c r="B26" s="442"/>
      <c r="C26" s="442"/>
      <c r="D26" s="443"/>
      <c r="E26" s="90"/>
      <c r="F26" s="89"/>
      <c r="G26" s="89"/>
      <c r="H26" s="89"/>
      <c r="I26" s="89"/>
      <c r="J26" s="89"/>
      <c r="K26" s="89"/>
      <c r="L26" s="93" t="str">
        <f>IF($F26="","",(AVERAGE(VLOOKUP($F26,'Mapa de oportunidades'!$U$7:$X$12,4,0),VLOOKUP($G26,'Mapa de oportunidades'!$U$7:$X$12,4,0),VLOOKUP($H26,'Mapa de oportunidades'!$U$7:$X$12,4,0),VLOOKUP($I26,'Mapa de oportunidades'!$U$7:$X$12,4,0),VLOOKUP($J26,'Mapa de oportunidades'!$W$7:$X$12,2,0),VLOOKUP($K26,'Mapa de oportunidades'!$V$7:$X$12,3,0))))</f>
        <v/>
      </c>
      <c r="M26" s="93" t="str">
        <f t="shared" si="0"/>
        <v/>
      </c>
      <c r="N26" s="90" t="str">
        <f>IF(M26="","",(VLOOKUP(M26,Tabla23[],2,0)))</f>
        <v/>
      </c>
      <c r="O26" s="88"/>
      <c r="P26" s="88"/>
      <c r="Q26" s="1"/>
      <c r="S26" s="84"/>
      <c r="T26" s="84"/>
      <c r="U26" s="84"/>
      <c r="V26" s="84"/>
      <c r="W26" s="84"/>
      <c r="X26" s="84"/>
      <c r="Y26" s="84"/>
      <c r="Z26" s="84"/>
      <c r="AA26" s="84"/>
      <c r="AE26" s="192"/>
      <c r="AF26" s="192"/>
      <c r="AG26" s="192"/>
      <c r="AI26" s="204">
        <v>19</v>
      </c>
      <c r="AJ26" s="205" t="s">
        <v>597</v>
      </c>
    </row>
    <row r="27" spans="1:36" ht="25.9" customHeight="1">
      <c r="A27" s="80">
        <v>20</v>
      </c>
      <c r="B27" s="442"/>
      <c r="C27" s="442"/>
      <c r="D27" s="443"/>
      <c r="E27" s="90"/>
      <c r="F27" s="89"/>
      <c r="G27" s="89"/>
      <c r="H27" s="89"/>
      <c r="I27" s="89"/>
      <c r="J27" s="89"/>
      <c r="K27" s="89"/>
      <c r="L27" s="93" t="str">
        <f>IF($F27="","",(AVERAGE(VLOOKUP($F27,'Mapa de oportunidades'!$U$7:$X$12,4,0),VLOOKUP($G27,'Mapa de oportunidades'!$U$7:$X$12,4,0),VLOOKUP($H27,'Mapa de oportunidades'!$U$7:$X$12,4,0),VLOOKUP($I27,'Mapa de oportunidades'!$U$7:$X$12,4,0),VLOOKUP($J27,'Mapa de oportunidades'!$W$7:$X$12,2,0),VLOOKUP($K27,'Mapa de oportunidades'!$V$7:$X$12,3,0))))</f>
        <v/>
      </c>
      <c r="M27" s="93" t="str">
        <f t="shared" si="0"/>
        <v/>
      </c>
      <c r="N27" s="90" t="str">
        <f>IF(M27="","",(VLOOKUP(M27,Tabla23[],2,0)))</f>
        <v/>
      </c>
      <c r="O27" s="88"/>
      <c r="P27" s="88"/>
      <c r="Q27" s="1"/>
      <c r="S27" s="84"/>
      <c r="T27" s="84"/>
      <c r="U27" s="84"/>
      <c r="V27" s="84"/>
      <c r="W27" s="84"/>
      <c r="X27" s="84"/>
      <c r="Y27" s="84"/>
      <c r="Z27" s="84"/>
      <c r="AA27" s="84"/>
      <c r="AE27" s="192"/>
      <c r="AF27" s="192"/>
      <c r="AG27" s="192"/>
      <c r="AI27" s="202">
        <v>20</v>
      </c>
      <c r="AJ27" s="203" t="s">
        <v>597</v>
      </c>
    </row>
    <row r="28" spans="1:36" ht="14.45">
      <c r="A28" s="80">
        <v>21</v>
      </c>
      <c r="B28" s="442"/>
      <c r="C28" s="442"/>
      <c r="D28" s="443"/>
      <c r="E28" s="90"/>
      <c r="F28" s="89"/>
      <c r="G28" s="89"/>
      <c r="H28" s="89"/>
      <c r="I28" s="89"/>
      <c r="J28" s="89"/>
      <c r="K28" s="89"/>
      <c r="L28" s="93" t="str">
        <f>IF($F28="","",(AVERAGE(VLOOKUP($F28,'Mapa de oportunidades'!$U$7:$X$12,4,0),VLOOKUP($G28,'Mapa de oportunidades'!$U$7:$X$12,4,0),VLOOKUP($H28,'Mapa de oportunidades'!$U$7:$X$12,4,0),VLOOKUP($I28,'Mapa de oportunidades'!$U$7:$X$12,4,0),VLOOKUP($J28,'Mapa de oportunidades'!$W$7:$X$12,2,0),VLOOKUP($K28,'Mapa de oportunidades'!$V$7:$X$12,3,0))))</f>
        <v/>
      </c>
      <c r="M28" s="93" t="str">
        <f t="shared" si="0"/>
        <v/>
      </c>
      <c r="N28" s="90" t="str">
        <f>IF(M28="","",(VLOOKUP(M28,Tabla23[],2,0)))</f>
        <v/>
      </c>
      <c r="O28" s="92"/>
      <c r="P28" s="88"/>
      <c r="Q28" s="1"/>
      <c r="S28" s="84"/>
      <c r="T28" s="84"/>
      <c r="U28" s="84"/>
      <c r="V28" s="84"/>
      <c r="W28" s="84"/>
      <c r="X28" s="84"/>
      <c r="Y28" s="84"/>
      <c r="Z28" s="84"/>
      <c r="AA28" s="84"/>
      <c r="AE28" s="192"/>
      <c r="AF28" s="192"/>
      <c r="AG28" s="192"/>
      <c r="AI28" s="204">
        <v>21</v>
      </c>
      <c r="AJ28" s="205" t="s">
        <v>597</v>
      </c>
    </row>
    <row r="29" spans="1:36" ht="14.45">
      <c r="A29" s="80">
        <v>22</v>
      </c>
      <c r="B29" s="442"/>
      <c r="C29" s="442"/>
      <c r="D29" s="443"/>
      <c r="E29" s="90"/>
      <c r="F29" s="89"/>
      <c r="G29" s="89"/>
      <c r="H29" s="89"/>
      <c r="I29" s="89"/>
      <c r="J29" s="89"/>
      <c r="K29" s="89"/>
      <c r="L29" s="93" t="str">
        <f>IF($F29="","",(AVERAGE(VLOOKUP($F29,'Mapa de oportunidades'!$U$7:$X$12,4,0),VLOOKUP($G29,'Mapa de oportunidades'!$U$7:$X$12,4,0),VLOOKUP($H29,'Mapa de oportunidades'!$U$7:$X$12,4,0),VLOOKUP($I29,'Mapa de oportunidades'!$U$7:$X$12,4,0),VLOOKUP($J29,'Mapa de oportunidades'!$W$7:$X$12,2,0),VLOOKUP($K29,'Mapa de oportunidades'!$V$7:$X$12,3,0))))</f>
        <v/>
      </c>
      <c r="M29" s="93" t="str">
        <f t="shared" si="0"/>
        <v/>
      </c>
      <c r="N29" s="90" t="str">
        <f>IF(M29="","",(VLOOKUP(M29,Tabla23[],2,0)))</f>
        <v/>
      </c>
      <c r="O29" s="88"/>
      <c r="P29" s="88"/>
      <c r="Q29" s="1"/>
      <c r="S29" s="84"/>
      <c r="T29" s="84"/>
      <c r="U29" s="84"/>
      <c r="V29" s="84"/>
      <c r="W29" s="84"/>
      <c r="X29" s="84"/>
      <c r="Y29" s="84"/>
      <c r="Z29" s="84"/>
      <c r="AA29" s="84"/>
      <c r="AE29" s="192"/>
      <c r="AI29" s="204">
        <v>22</v>
      </c>
      <c r="AJ29" s="205" t="s">
        <v>597</v>
      </c>
    </row>
    <row r="30" spans="1:36" ht="14.45">
      <c r="A30" s="80">
        <v>23</v>
      </c>
      <c r="B30" s="442"/>
      <c r="C30" s="442"/>
      <c r="D30" s="443"/>
      <c r="E30" s="90"/>
      <c r="F30" s="89"/>
      <c r="G30" s="89"/>
      <c r="H30" s="89"/>
      <c r="I30" s="89"/>
      <c r="J30" s="89"/>
      <c r="K30" s="89"/>
      <c r="L30" s="93" t="str">
        <f>IF($F30="","",(AVERAGE(VLOOKUP($F30,'Mapa de oportunidades'!$U$7:$X$12,4,0),VLOOKUP($G30,'Mapa de oportunidades'!$U$7:$X$12,4,0),VLOOKUP($H30,'Mapa de oportunidades'!$U$7:$X$12,4,0),VLOOKUP($I30,'Mapa de oportunidades'!$U$7:$X$12,4,0),VLOOKUP($J30,'Mapa de oportunidades'!$W$7:$X$12,2,0),VLOOKUP($K30,'Mapa de oportunidades'!$V$7:$X$12,3,0))))</f>
        <v/>
      </c>
      <c r="M30" s="93" t="str">
        <f t="shared" si="0"/>
        <v/>
      </c>
      <c r="N30" s="90" t="str">
        <f>IF(M30="","",(VLOOKUP(M30,Tabla23[],2,0)))</f>
        <v/>
      </c>
      <c r="O30" s="88"/>
      <c r="P30" s="88"/>
      <c r="Q30" s="1"/>
      <c r="S30" s="84"/>
      <c r="T30" s="84"/>
      <c r="U30" s="84"/>
      <c r="V30" s="84"/>
      <c r="W30" s="84"/>
      <c r="X30" s="84"/>
      <c r="Y30" s="84"/>
      <c r="Z30" s="84"/>
      <c r="AA30" s="84"/>
      <c r="AE30" s="192"/>
      <c r="AI30" s="204">
        <v>23</v>
      </c>
      <c r="AJ30" s="205" t="s">
        <v>597</v>
      </c>
    </row>
    <row r="31" spans="1:36" ht="14.45">
      <c r="A31" s="80">
        <v>24</v>
      </c>
      <c r="B31" s="442"/>
      <c r="C31" s="442"/>
      <c r="D31" s="443"/>
      <c r="E31" s="90"/>
      <c r="F31" s="89"/>
      <c r="G31" s="89"/>
      <c r="H31" s="89"/>
      <c r="I31" s="89"/>
      <c r="J31" s="89"/>
      <c r="K31" s="89"/>
      <c r="L31" s="93" t="str">
        <f>IF($F31="","",(AVERAGE(VLOOKUP($F31,'Mapa de oportunidades'!$U$7:$X$12,4,0),VLOOKUP($G31,'Mapa de oportunidades'!$U$7:$X$12,4,0),VLOOKUP($H31,'Mapa de oportunidades'!$U$7:$X$12,4,0),VLOOKUP($I31,'Mapa de oportunidades'!$U$7:$X$12,4,0),VLOOKUP($J31,'Mapa de oportunidades'!$W$7:$X$12,2,0),VLOOKUP($K31,'Mapa de oportunidades'!$V$7:$X$12,3,0))))</f>
        <v/>
      </c>
      <c r="M31" s="93" t="str">
        <f t="shared" si="0"/>
        <v/>
      </c>
      <c r="N31" s="90" t="str">
        <f>IF(M31="","",(VLOOKUP(M31,Tabla23[],2,0)))</f>
        <v/>
      </c>
      <c r="O31" s="92"/>
      <c r="P31" s="88"/>
      <c r="Q31" s="1"/>
      <c r="S31" s="84"/>
      <c r="T31" s="84"/>
      <c r="U31" s="84"/>
      <c r="V31" s="84"/>
      <c r="W31" s="84"/>
      <c r="X31" s="84"/>
      <c r="Y31" s="84"/>
      <c r="Z31" s="84"/>
      <c r="AA31" s="84"/>
      <c r="AE31" s="192"/>
      <c r="AI31" s="204">
        <v>24</v>
      </c>
      <c r="AJ31" s="205" t="s">
        <v>597</v>
      </c>
    </row>
    <row r="32" spans="1:36" ht="14.45">
      <c r="A32" s="80">
        <v>25</v>
      </c>
      <c r="B32" s="442"/>
      <c r="C32" s="442"/>
      <c r="D32" s="443"/>
      <c r="E32" s="90"/>
      <c r="F32" s="89"/>
      <c r="G32" s="89"/>
      <c r="H32" s="89"/>
      <c r="I32" s="89"/>
      <c r="J32" s="89"/>
      <c r="K32" s="89"/>
      <c r="L32" s="93" t="str">
        <f>IF($F32="","",(AVERAGE(VLOOKUP($F32,'Mapa de oportunidades'!$U$7:$X$12,4,0),VLOOKUP($G32,'Mapa de oportunidades'!$U$7:$X$12,4,0),VLOOKUP($H32,'Mapa de oportunidades'!$U$7:$X$12,4,0),VLOOKUP($I32,'Mapa de oportunidades'!$U$7:$X$12,4,0),VLOOKUP($J32,'Mapa de oportunidades'!$W$7:$X$12,2,0),VLOOKUP($K32,'Mapa de oportunidades'!$V$7:$X$12,3,0))))</f>
        <v/>
      </c>
      <c r="M32" s="93" t="str">
        <f t="shared" si="0"/>
        <v/>
      </c>
      <c r="N32" s="90" t="str">
        <f>IF(M32="","",(VLOOKUP(M32,Tabla23[],2,0)))</f>
        <v/>
      </c>
      <c r="O32" s="88"/>
      <c r="P32" s="88"/>
      <c r="Q32" s="1"/>
      <c r="S32" s="84"/>
      <c r="T32" s="84"/>
      <c r="U32" s="84"/>
      <c r="V32" s="84"/>
      <c r="W32" s="84"/>
      <c r="X32" s="84"/>
      <c r="Y32" s="84"/>
      <c r="Z32" s="84"/>
      <c r="AA32" s="84"/>
      <c r="AI32" s="202">
        <v>25</v>
      </c>
      <c r="AJ32" s="203" t="s">
        <v>597</v>
      </c>
    </row>
    <row r="33" spans="1:27">
      <c r="A33" s="80">
        <v>26</v>
      </c>
      <c r="B33" s="442"/>
      <c r="C33" s="442"/>
      <c r="D33" s="443"/>
      <c r="E33" s="90"/>
      <c r="F33" s="89"/>
      <c r="G33" s="89"/>
      <c r="H33" s="89"/>
      <c r="I33" s="89"/>
      <c r="J33" s="89"/>
      <c r="K33" s="89"/>
      <c r="L33" s="93" t="str">
        <f>IF($F33="","",(AVERAGE(VLOOKUP($F33,'Mapa de oportunidades'!$U$7:$X$12,4,0),VLOOKUP($G33,'Mapa de oportunidades'!$U$7:$X$12,4,0),VLOOKUP($H33,'Mapa de oportunidades'!$U$7:$X$12,4,0),VLOOKUP($I33,'Mapa de oportunidades'!$U$7:$X$12,4,0),VLOOKUP($J33,'Mapa de oportunidades'!$W$7:$X$12,2,0),VLOOKUP($K33,'Mapa de oportunidades'!$V$7:$X$12,3,0))))</f>
        <v/>
      </c>
      <c r="M33" s="93" t="str">
        <f t="shared" si="0"/>
        <v/>
      </c>
      <c r="N33" s="90" t="str">
        <f>IF(M33="","",(VLOOKUP(M33,Tabla23[],2,0)))</f>
        <v/>
      </c>
      <c r="O33" s="88"/>
      <c r="P33" s="88"/>
      <c r="Q33" s="1"/>
      <c r="S33" s="84"/>
      <c r="T33" s="84"/>
      <c r="U33" s="84"/>
      <c r="V33" s="84"/>
      <c r="W33" s="84"/>
      <c r="X33" s="84"/>
      <c r="Y33" s="84"/>
      <c r="Z33" s="84"/>
      <c r="AA33" s="84"/>
    </row>
    <row r="34" spans="1:27">
      <c r="A34" s="80">
        <v>27</v>
      </c>
      <c r="B34" s="442"/>
      <c r="C34" s="442"/>
      <c r="D34" s="443"/>
      <c r="E34" s="90"/>
      <c r="F34" s="89"/>
      <c r="G34" s="89"/>
      <c r="H34" s="89"/>
      <c r="I34" s="89"/>
      <c r="J34" s="89"/>
      <c r="K34" s="89"/>
      <c r="L34" s="93" t="str">
        <f>IF($F34="","",(AVERAGE(VLOOKUP($F34,'Mapa de oportunidades'!$U$7:$X$12,4,0),VLOOKUP($G34,'Mapa de oportunidades'!$U$7:$X$12,4,0),VLOOKUP($H34,'Mapa de oportunidades'!$U$7:$X$12,4,0),VLOOKUP($I34,'Mapa de oportunidades'!$U$7:$X$12,4,0),VLOOKUP($J34,'Mapa de oportunidades'!$W$7:$X$12,2,0),VLOOKUP($K34,'Mapa de oportunidades'!$V$7:$X$12,3,0))))</f>
        <v/>
      </c>
      <c r="M34" s="93" t="str">
        <f t="shared" si="0"/>
        <v/>
      </c>
      <c r="N34" s="90" t="str">
        <f>IF(M34="","",(VLOOKUP(M34,Tabla23[],2,0)))</f>
        <v/>
      </c>
      <c r="O34" s="92"/>
      <c r="P34" s="88"/>
      <c r="Q34" s="1"/>
      <c r="S34" s="84"/>
      <c r="T34" s="84"/>
      <c r="U34" s="84"/>
      <c r="V34" s="84"/>
      <c r="W34" s="84"/>
      <c r="X34" s="84"/>
      <c r="Y34" s="84"/>
      <c r="Z34" s="84"/>
      <c r="AA34" s="84"/>
    </row>
    <row r="35" spans="1:27">
      <c r="A35" s="80">
        <v>28</v>
      </c>
      <c r="B35" s="442"/>
      <c r="C35" s="444"/>
      <c r="D35" s="445"/>
      <c r="E35" s="94"/>
      <c r="F35" s="1"/>
      <c r="G35" s="1"/>
      <c r="H35" s="1"/>
      <c r="I35" s="1"/>
      <c r="J35" s="1"/>
      <c r="K35" s="1"/>
      <c r="L35" s="95" t="str">
        <f>IF($F35="","",(AVERAGE(VLOOKUP($F35,'Mapa de oportunidades'!$U$7:$X$12,4,0),VLOOKUP($G35,'Mapa de oportunidades'!$U$7:$X$12,4,0),VLOOKUP($H35,'Mapa de oportunidades'!$U$7:$X$12,4,0),VLOOKUP($I35,'Mapa de oportunidades'!$U$7:$X$12,4,0),VLOOKUP($J35,'Mapa de oportunidades'!$W$7:$X$12,2,0),VLOOKUP($K35,'Mapa de oportunidades'!$V$7:$X$12,3,0))))</f>
        <v/>
      </c>
      <c r="M35" s="95" t="str">
        <f t="shared" si="0"/>
        <v/>
      </c>
      <c r="N35" s="90" t="str">
        <f>IF(M35="","",(VLOOKUP(M35,Tabla23[],2,0)))</f>
        <v/>
      </c>
      <c r="O35" s="92"/>
      <c r="P35" s="88"/>
      <c r="Q35" s="1"/>
      <c r="S35" s="84"/>
      <c r="T35" s="84"/>
      <c r="U35" s="84"/>
      <c r="V35" s="84"/>
      <c r="W35" s="84"/>
      <c r="X35" s="84"/>
      <c r="Y35" s="84"/>
      <c r="Z35" s="84"/>
      <c r="AA35" s="84"/>
    </row>
    <row r="36" spans="1:27">
      <c r="A36" s="80">
        <v>29</v>
      </c>
      <c r="B36" s="442"/>
      <c r="C36" s="442"/>
      <c r="D36" s="443"/>
      <c r="E36" s="90"/>
      <c r="F36" s="89"/>
      <c r="G36" s="89"/>
      <c r="H36" s="89"/>
      <c r="I36" s="89"/>
      <c r="J36" s="89"/>
      <c r="K36" s="89"/>
      <c r="L36" s="93" t="str">
        <f>IF($F36="","",(AVERAGE(VLOOKUP($F36,'Mapa de oportunidades'!$U$7:$X$12,4,0),VLOOKUP($G36,'Mapa de oportunidades'!$U$7:$X$12,4,0),VLOOKUP($H36,'Mapa de oportunidades'!$U$7:$X$12,4,0),VLOOKUP($I36,'Mapa de oportunidades'!$U$7:$X$12,4,0),VLOOKUP($J36,'Mapa de oportunidades'!$W$7:$X$12,2,0),VLOOKUP($K36,'Mapa de oportunidades'!$V$7:$X$12,3,0))))</f>
        <v/>
      </c>
      <c r="M36" s="93" t="str">
        <f t="shared" si="0"/>
        <v/>
      </c>
      <c r="N36" s="90" t="str">
        <f>IF(M36="","",(VLOOKUP(M36,Tabla23[],2,0)))</f>
        <v/>
      </c>
      <c r="O36" s="88"/>
      <c r="P36" s="88"/>
      <c r="Q36" s="1"/>
      <c r="S36" s="84"/>
      <c r="T36" s="84"/>
      <c r="U36" s="84"/>
      <c r="V36" s="84"/>
      <c r="W36" s="84"/>
      <c r="X36" s="84"/>
      <c r="Y36" s="84"/>
      <c r="Z36" s="84"/>
      <c r="AA36" s="84"/>
    </row>
    <row r="37" spans="1:27">
      <c r="A37" s="80">
        <v>30</v>
      </c>
      <c r="B37" s="442"/>
      <c r="C37" s="442"/>
      <c r="D37" s="443"/>
      <c r="E37" s="90"/>
      <c r="F37" s="89"/>
      <c r="G37" s="89"/>
      <c r="H37" s="89"/>
      <c r="I37" s="89"/>
      <c r="J37" s="89"/>
      <c r="K37" s="89"/>
      <c r="L37" s="93" t="str">
        <f>IF($F37="","",(AVERAGE(VLOOKUP($F37,'Mapa de oportunidades'!$U$7:$X$12,4,0),VLOOKUP($G37,'Mapa de oportunidades'!$U$7:$X$12,4,0),VLOOKUP($H37,'Mapa de oportunidades'!$U$7:$X$12,4,0),VLOOKUP($I37,'Mapa de oportunidades'!$U$7:$X$12,4,0),VLOOKUP($J37,'Mapa de oportunidades'!$W$7:$X$12,2,0),VLOOKUP($K37,'Mapa de oportunidades'!$V$7:$X$12,3,0))))</f>
        <v/>
      </c>
      <c r="M37" s="93" t="str">
        <f t="shared" si="0"/>
        <v/>
      </c>
      <c r="N37" s="90" t="str">
        <f>IF(M37="","",(VLOOKUP(M37,Tabla23[],2,0)))</f>
        <v/>
      </c>
      <c r="O37" s="88"/>
      <c r="P37" s="88"/>
      <c r="Q37" s="1"/>
      <c r="S37" s="84"/>
      <c r="T37" s="84"/>
      <c r="U37" s="84"/>
      <c r="V37" s="84"/>
      <c r="W37" s="84"/>
      <c r="X37" s="84"/>
      <c r="Y37" s="84"/>
      <c r="Z37" s="84"/>
      <c r="AA37" s="84"/>
    </row>
    <row r="38" spans="1:27">
      <c r="A38" s="80">
        <v>31</v>
      </c>
      <c r="B38" s="442"/>
      <c r="C38" s="442"/>
      <c r="D38" s="443"/>
      <c r="E38" s="90"/>
      <c r="F38" s="89"/>
      <c r="G38" s="89"/>
      <c r="H38" s="89"/>
      <c r="I38" s="89"/>
      <c r="J38" s="89"/>
      <c r="K38" s="89"/>
      <c r="L38" s="93" t="str">
        <f>IF($F38="","",(AVERAGE(VLOOKUP($F38,'Mapa de oportunidades'!$U$7:$X$12,4,0),VLOOKUP($G38,'Mapa de oportunidades'!$U$7:$X$12,4,0),VLOOKUP($H38,'Mapa de oportunidades'!$U$7:$X$12,4,0),VLOOKUP($I38,'Mapa de oportunidades'!$U$7:$X$12,4,0),VLOOKUP($J38,'Mapa de oportunidades'!$W$7:$X$12,2,0),VLOOKUP($K38,'Mapa de oportunidades'!$V$7:$X$12,3,0))))</f>
        <v/>
      </c>
      <c r="M38" s="93" t="str">
        <f t="shared" si="0"/>
        <v/>
      </c>
      <c r="N38" s="90" t="str">
        <f>IF(M38="","",(VLOOKUP(M38,Tabla23[],2,0)))</f>
        <v/>
      </c>
      <c r="O38" s="92"/>
      <c r="P38" s="88"/>
      <c r="Q38" s="1"/>
      <c r="S38" s="84"/>
      <c r="T38" s="84"/>
      <c r="U38" s="84"/>
      <c r="V38" s="84"/>
      <c r="W38" s="84"/>
      <c r="X38" s="84"/>
      <c r="Y38" s="84"/>
      <c r="Z38" s="84"/>
      <c r="AA38" s="84"/>
    </row>
    <row r="39" spans="1:27">
      <c r="A39" s="80">
        <v>32</v>
      </c>
      <c r="B39" s="442"/>
      <c r="C39" s="442"/>
      <c r="D39" s="443"/>
      <c r="E39" s="90"/>
      <c r="F39" s="89"/>
      <c r="G39" s="89"/>
      <c r="H39" s="89"/>
      <c r="I39" s="89"/>
      <c r="J39" s="89"/>
      <c r="K39" s="89"/>
      <c r="L39" s="93" t="str">
        <f>IF($F39="","",(AVERAGE(VLOOKUP($F39,'Mapa de oportunidades'!$U$7:$X$12,4,0),VLOOKUP($G39,'Mapa de oportunidades'!$U$7:$X$12,4,0),VLOOKUP($H39,'Mapa de oportunidades'!$U$7:$X$12,4,0),VLOOKUP($I39,'Mapa de oportunidades'!$U$7:$X$12,4,0),VLOOKUP($J39,'Mapa de oportunidades'!$W$7:$X$12,2,0),VLOOKUP($K39,'Mapa de oportunidades'!$V$7:$X$12,3,0))))</f>
        <v/>
      </c>
      <c r="M39" s="93" t="str">
        <f t="shared" si="0"/>
        <v/>
      </c>
      <c r="N39" s="90" t="str">
        <f>IF(M39="","",(VLOOKUP(M39,Tabla23[],2,0)))</f>
        <v/>
      </c>
      <c r="O39" s="92"/>
      <c r="P39" s="88"/>
      <c r="Q39" s="1"/>
      <c r="S39" s="84"/>
      <c r="T39" s="84"/>
      <c r="U39" s="84"/>
      <c r="V39" s="84"/>
      <c r="W39" s="84"/>
      <c r="X39" s="84"/>
      <c r="Y39" s="84"/>
      <c r="Z39" s="84"/>
      <c r="AA39" s="84"/>
    </row>
    <row r="40" spans="1:27">
      <c r="A40" s="80">
        <v>33</v>
      </c>
      <c r="B40" s="442"/>
      <c r="C40" s="442"/>
      <c r="D40" s="443"/>
      <c r="E40" s="90"/>
      <c r="F40" s="89"/>
      <c r="G40" s="89"/>
      <c r="H40" s="89"/>
      <c r="I40" s="89"/>
      <c r="J40" s="89"/>
      <c r="K40" s="89"/>
      <c r="L40" s="93" t="str">
        <f>IF($F40="","",(AVERAGE(VLOOKUP($F40,'Mapa de oportunidades'!$U$7:$X$12,4,0),VLOOKUP($G40,'Mapa de oportunidades'!$U$7:$X$12,4,0),VLOOKUP($H40,'Mapa de oportunidades'!$U$7:$X$12,4,0),VLOOKUP($I40,'Mapa de oportunidades'!$U$7:$X$12,4,0),VLOOKUP($J40,'Mapa de oportunidades'!$W$7:$X$12,2,0),VLOOKUP($K40,'Mapa de oportunidades'!$V$7:$X$12,3,0))))</f>
        <v/>
      </c>
      <c r="M40" s="93" t="str">
        <f t="shared" si="0"/>
        <v/>
      </c>
      <c r="N40" s="90" t="str">
        <f>IF(M40="","",(VLOOKUP(M40,Tabla23[],2,0)))</f>
        <v/>
      </c>
      <c r="O40" s="88"/>
      <c r="P40" s="88"/>
      <c r="Q40" s="1"/>
      <c r="S40" s="84"/>
      <c r="T40" s="84"/>
      <c r="U40" s="84"/>
      <c r="V40" s="84"/>
      <c r="W40" s="84"/>
      <c r="X40" s="84"/>
      <c r="Y40" s="84"/>
      <c r="Z40" s="84"/>
      <c r="AA40" s="84"/>
    </row>
    <row r="41" spans="1:27">
      <c r="A41" s="80">
        <v>34</v>
      </c>
      <c r="B41" s="442"/>
      <c r="C41" s="442"/>
      <c r="D41" s="443"/>
      <c r="E41" s="90"/>
      <c r="F41" s="89"/>
      <c r="G41" s="89"/>
      <c r="H41" s="89"/>
      <c r="I41" s="89"/>
      <c r="J41" s="89"/>
      <c r="K41" s="89"/>
      <c r="L41" s="93" t="str">
        <f>IF($F41="","",(AVERAGE(VLOOKUP($F41,'Mapa de oportunidades'!$U$7:$X$12,4,0),VLOOKUP($G41,'Mapa de oportunidades'!$U$7:$X$12,4,0),VLOOKUP($H41,'Mapa de oportunidades'!$U$7:$X$12,4,0),VLOOKUP($I41,'Mapa de oportunidades'!$U$7:$X$12,4,0),VLOOKUP($J41,'Mapa de oportunidades'!$W$7:$X$12,2,0),VLOOKUP($K41,'Mapa de oportunidades'!$V$7:$X$12,3,0))))</f>
        <v/>
      </c>
      <c r="M41" s="93" t="str">
        <f t="shared" si="0"/>
        <v/>
      </c>
      <c r="N41" s="90" t="str">
        <f>IF(M41="","",(VLOOKUP(M41,Tabla23[],2,0)))</f>
        <v/>
      </c>
      <c r="O41" s="88"/>
      <c r="P41" s="88"/>
      <c r="Q41" s="1"/>
      <c r="S41" s="84"/>
      <c r="T41" s="84"/>
      <c r="U41" s="84"/>
      <c r="V41" s="84"/>
      <c r="W41" s="84"/>
      <c r="X41" s="84"/>
      <c r="Y41" s="84"/>
      <c r="Z41" s="84"/>
      <c r="AA41" s="84"/>
    </row>
    <row r="42" spans="1:27">
      <c r="A42" s="80">
        <v>35</v>
      </c>
      <c r="B42" s="442"/>
      <c r="C42" s="442"/>
      <c r="D42" s="443"/>
      <c r="E42" s="90"/>
      <c r="F42" s="89"/>
      <c r="G42" s="89"/>
      <c r="H42" s="89"/>
      <c r="I42" s="89"/>
      <c r="J42" s="89"/>
      <c r="K42" s="89"/>
      <c r="L42" s="93" t="str">
        <f>IF($F42="","",(AVERAGE(VLOOKUP($F42,'Mapa de oportunidades'!$U$7:$X$12,4,0),VLOOKUP($G42,'Mapa de oportunidades'!$U$7:$X$12,4,0),VLOOKUP($H42,'Mapa de oportunidades'!$U$7:$X$12,4,0),VLOOKUP($I42,'Mapa de oportunidades'!$U$7:$X$12,4,0),VLOOKUP($J42,'Mapa de oportunidades'!$W$7:$X$12,2,0),VLOOKUP($K42,'Mapa de oportunidades'!$V$7:$X$12,3,0))))</f>
        <v/>
      </c>
      <c r="M42" s="93" t="str">
        <f t="shared" si="0"/>
        <v/>
      </c>
      <c r="N42" s="90" t="str">
        <f>IF(M42="","",(VLOOKUP(M42,Tabla23[],2,0)))</f>
        <v/>
      </c>
      <c r="O42" s="88"/>
      <c r="P42" s="88"/>
      <c r="Q42" s="1"/>
      <c r="S42" s="84"/>
      <c r="T42" s="84"/>
      <c r="U42" s="84"/>
      <c r="V42" s="84"/>
      <c r="W42" s="84"/>
      <c r="X42" s="84"/>
      <c r="Y42" s="84"/>
      <c r="Z42" s="84"/>
      <c r="AA42" s="84"/>
    </row>
    <row r="43" spans="1:27">
      <c r="A43" s="80">
        <v>36</v>
      </c>
      <c r="B43" s="442"/>
      <c r="C43" s="442"/>
      <c r="D43" s="443"/>
      <c r="E43" s="90"/>
      <c r="F43" s="89"/>
      <c r="G43" s="89"/>
      <c r="H43" s="89"/>
      <c r="I43" s="89"/>
      <c r="J43" s="89"/>
      <c r="K43" s="89"/>
      <c r="L43" s="93" t="str">
        <f>IF($F43="","",(AVERAGE(VLOOKUP($F43,'Mapa de oportunidades'!$U$7:$X$12,4,0),VLOOKUP($G43,'Mapa de oportunidades'!$U$7:$X$12,4,0),VLOOKUP($H43,'Mapa de oportunidades'!$U$7:$X$12,4,0),VLOOKUP($I43,'Mapa de oportunidades'!$U$7:$X$12,4,0),VLOOKUP($J43,'Mapa de oportunidades'!$W$7:$X$12,2,0),VLOOKUP($K43,'Mapa de oportunidades'!$V$7:$X$12,3,0))))</f>
        <v/>
      </c>
      <c r="M43" s="93" t="str">
        <f t="shared" si="0"/>
        <v/>
      </c>
      <c r="N43" s="90" t="str">
        <f>IF(M43="","",(VLOOKUP(M43,Tabla23[],2,0)))</f>
        <v/>
      </c>
      <c r="O43" s="88"/>
      <c r="P43" s="88"/>
      <c r="Q43" s="1"/>
      <c r="S43" s="84"/>
      <c r="T43" s="84"/>
      <c r="U43" s="84"/>
      <c r="V43" s="84"/>
      <c r="W43" s="84"/>
      <c r="X43" s="84"/>
      <c r="Y43" s="84"/>
      <c r="Z43" s="84"/>
      <c r="AA43" s="84"/>
    </row>
    <row r="44" spans="1:27">
      <c r="A44" s="80">
        <v>37</v>
      </c>
      <c r="B44" s="442"/>
      <c r="C44" s="442"/>
      <c r="D44" s="443"/>
      <c r="E44" s="90"/>
      <c r="F44" s="89"/>
      <c r="G44" s="89"/>
      <c r="H44" s="89"/>
      <c r="I44" s="89"/>
      <c r="J44" s="89"/>
      <c r="K44" s="89"/>
      <c r="L44" s="93" t="str">
        <f>IF($F44="","",(AVERAGE(VLOOKUP($F44,'Mapa de oportunidades'!$U$7:$X$12,4,0),VLOOKUP($G44,'Mapa de oportunidades'!$U$7:$X$12,4,0),VLOOKUP($H44,'Mapa de oportunidades'!$U$7:$X$12,4,0),VLOOKUP($I44,'Mapa de oportunidades'!$U$7:$X$12,4,0),VLOOKUP($J44,'Mapa de oportunidades'!$W$7:$X$12,2,0),VLOOKUP($K44,'Mapa de oportunidades'!$V$7:$X$12,3,0))))</f>
        <v/>
      </c>
      <c r="M44" s="93" t="str">
        <f t="shared" si="0"/>
        <v/>
      </c>
      <c r="N44" s="90" t="str">
        <f>IF(M44="","",(VLOOKUP(M44,Tabla23[],2,0)))</f>
        <v/>
      </c>
      <c r="O44" s="12"/>
      <c r="P44" s="88"/>
      <c r="Q44" s="1"/>
      <c r="S44" s="84"/>
      <c r="T44" s="84"/>
      <c r="U44" s="84"/>
      <c r="V44" s="84"/>
      <c r="W44" s="84"/>
      <c r="X44" s="84"/>
      <c r="Y44" s="84"/>
      <c r="Z44" s="84"/>
      <c r="AA44" s="84"/>
    </row>
    <row r="45" spans="1:27">
      <c r="A45" s="83">
        <v>38</v>
      </c>
      <c r="B45" s="446"/>
      <c r="C45" s="446"/>
      <c r="D45" s="447"/>
      <c r="E45" s="59"/>
      <c r="F45" s="148"/>
      <c r="G45" s="148"/>
      <c r="H45" s="148"/>
      <c r="I45" s="148"/>
      <c r="J45" s="148"/>
      <c r="K45" s="148"/>
      <c r="L45" s="149" t="str">
        <f>IF($F45="","",(AVERAGE(VLOOKUP($F45,'Mapa de oportunidades'!$U$7:$X$12,4,0),VLOOKUP($G45,'Mapa de oportunidades'!$U$7:$X$12,4,0),VLOOKUP($H45,'Mapa de oportunidades'!$U$7:$X$12,4,0),VLOOKUP($I45,'Mapa de oportunidades'!$U$7:$X$12,4,0),VLOOKUP($J45,'Mapa de oportunidades'!$W$7:$X$12,2,0),VLOOKUP($K45,'Mapa de oportunidades'!$V$7:$X$12,3,0))))</f>
        <v/>
      </c>
      <c r="M45" s="149" t="str">
        <f t="shared" si="0"/>
        <v/>
      </c>
      <c r="N45" s="90" t="str">
        <f>IF(M45="","",(VLOOKUP(M45,Tabla23[],2,0)))</f>
        <v/>
      </c>
      <c r="O45" s="147"/>
      <c r="P45" s="147"/>
      <c r="Q45" s="2"/>
      <c r="S45" s="84"/>
      <c r="T45" s="84"/>
      <c r="U45" s="84"/>
      <c r="V45" s="84"/>
      <c r="W45" s="84"/>
      <c r="X45" s="84"/>
      <c r="Y45" s="84"/>
      <c r="Z45" s="84"/>
      <c r="AA45" s="84"/>
    </row>
    <row r="46" spans="1:27">
      <c r="A46" s="83">
        <v>39</v>
      </c>
      <c r="B46" s="446"/>
      <c r="C46" s="442"/>
      <c r="D46" s="447"/>
      <c r="E46" s="59"/>
      <c r="F46" s="148"/>
      <c r="G46" s="148"/>
      <c r="H46" s="148"/>
      <c r="I46" s="148"/>
      <c r="J46" s="148"/>
      <c r="K46" s="148"/>
      <c r="L46" s="149" t="str">
        <f>IF($F46="","",(AVERAGE(VLOOKUP($F46,'Mapa de oportunidades'!$U$7:$X$12,4,0),VLOOKUP($G46,'Mapa de oportunidades'!$U$7:$X$12,4,0),VLOOKUP($H46,'Mapa de oportunidades'!$U$7:$X$12,4,0),VLOOKUP($I46,'Mapa de oportunidades'!$U$7:$X$12,4,0),VLOOKUP($J46,'Mapa de oportunidades'!$W$7:$X$12,2,0),VLOOKUP($K46,'Mapa de oportunidades'!$V$7:$X$12,3,0))))</f>
        <v/>
      </c>
      <c r="M46" s="149" t="str">
        <f t="shared" si="0"/>
        <v/>
      </c>
      <c r="N46" s="90" t="str">
        <f>IF(M46="","",(VLOOKUP(M46,Tabla23[],2,0)))</f>
        <v/>
      </c>
      <c r="O46" s="88"/>
      <c r="P46" s="88"/>
      <c r="Q46" s="2"/>
      <c r="S46" s="84"/>
      <c r="T46" s="84"/>
      <c r="U46" s="84"/>
      <c r="V46" s="84"/>
      <c r="W46" s="84"/>
      <c r="X46" s="84"/>
      <c r="Y46" s="84"/>
      <c r="Z46" s="84"/>
      <c r="AA46" s="84"/>
    </row>
    <row r="47" spans="1:27">
      <c r="A47" s="83"/>
      <c r="B47" s="446"/>
      <c r="C47" s="442"/>
      <c r="D47" s="447"/>
      <c r="E47" s="59"/>
      <c r="F47" s="148"/>
      <c r="G47" s="148"/>
      <c r="H47" s="148"/>
      <c r="I47" s="148"/>
      <c r="J47" s="148"/>
      <c r="K47" s="148"/>
      <c r="L47" s="149" t="str">
        <f>IF($F47="","",(AVERAGE(VLOOKUP($F47,'Mapa de oportunidades'!$U$7:$X$12,4,0),VLOOKUP($G47,'Mapa de oportunidades'!$U$7:$X$12,4,0),VLOOKUP($H47,'Mapa de oportunidades'!$U$7:$X$12,4,0),VLOOKUP($I47,'Mapa de oportunidades'!$U$7:$X$12,4,0),VLOOKUP($J47,'Mapa de oportunidades'!$W$7:$X$12,2,0),VLOOKUP($K47,'Mapa de oportunidades'!$V$7:$X$12,3,0))))</f>
        <v/>
      </c>
      <c r="M47" s="149" t="str">
        <f t="shared" si="0"/>
        <v/>
      </c>
      <c r="N47" s="90" t="str">
        <f>IF(M47="","",(VLOOKUP(M47,Tabla23[],2,0)))</f>
        <v/>
      </c>
      <c r="O47" s="88"/>
      <c r="P47" s="88"/>
      <c r="Q47" s="2"/>
      <c r="S47" s="84"/>
      <c r="T47" s="84"/>
      <c r="U47" s="84"/>
      <c r="V47" s="84"/>
      <c r="W47" s="84"/>
      <c r="X47" s="84"/>
      <c r="Y47" s="84"/>
      <c r="Z47" s="84"/>
      <c r="AA47" s="84"/>
    </row>
    <row r="48" spans="1:27">
      <c r="A48" s="83">
        <v>41</v>
      </c>
      <c r="B48" s="446"/>
      <c r="C48" s="442"/>
      <c r="D48" s="447"/>
      <c r="E48" s="59"/>
      <c r="F48" s="148"/>
      <c r="G48" s="148"/>
      <c r="H48" s="148"/>
      <c r="I48" s="148"/>
      <c r="J48" s="148"/>
      <c r="K48" s="148"/>
      <c r="L48" s="149" t="str">
        <f>IF($F48="","",(AVERAGE(VLOOKUP($F48,'Mapa de oportunidades'!$U$7:$X$12,4,0),VLOOKUP($G48,'Mapa de oportunidades'!$U$7:$X$12,4,0),VLOOKUP($H48,'Mapa de oportunidades'!$U$7:$X$12,4,0),VLOOKUP($I48,'Mapa de oportunidades'!$U$7:$X$12,4,0),VLOOKUP($J48,'Mapa de oportunidades'!$W$7:$X$12,2,0),VLOOKUP($K48,'Mapa de oportunidades'!$V$7:$X$12,3,0))))</f>
        <v/>
      </c>
      <c r="M48" s="149" t="str">
        <f t="shared" si="0"/>
        <v/>
      </c>
      <c r="N48" s="90" t="str">
        <f>IF(M48="","",(VLOOKUP(M48,Tabla23[],2,0)))</f>
        <v/>
      </c>
      <c r="O48" s="88"/>
      <c r="P48" s="88"/>
      <c r="Q48" s="2"/>
      <c r="S48" s="84"/>
      <c r="T48" s="84"/>
      <c r="U48" s="84"/>
      <c r="V48" s="84"/>
      <c r="W48" s="84"/>
      <c r="X48" s="84"/>
      <c r="Y48" s="84"/>
      <c r="Z48" s="84"/>
      <c r="AA48" s="84"/>
    </row>
    <row r="49" spans="1:27">
      <c r="A49" s="83"/>
      <c r="B49" s="446"/>
      <c r="C49" s="446"/>
      <c r="D49" s="447"/>
      <c r="E49" s="59"/>
      <c r="F49" s="148"/>
      <c r="G49" s="148"/>
      <c r="H49" s="148"/>
      <c r="I49" s="148"/>
      <c r="J49" s="148"/>
      <c r="K49" s="148"/>
      <c r="L49" s="149" t="str">
        <f>IF($F49="","",(AVERAGE(VLOOKUP($F49,'Mapa de oportunidades'!$U$7:$X$12,4,0),VLOOKUP($G49,'Mapa de oportunidades'!$U$7:$X$12,4,0),VLOOKUP($H49,'Mapa de oportunidades'!$U$7:$X$12,4,0),VLOOKUP($I49,'Mapa de oportunidades'!$U$7:$X$12,4,0),VLOOKUP($J49,'Mapa de oportunidades'!$W$7:$X$12,2,0),VLOOKUP($K49,'Mapa de oportunidades'!$V$7:$X$12,3,0))))</f>
        <v/>
      </c>
      <c r="M49" s="149" t="str">
        <f t="shared" si="0"/>
        <v/>
      </c>
      <c r="N49" s="90" t="str">
        <f>IF(M49="","",(VLOOKUP(M49,Tabla23[],2,0)))</f>
        <v/>
      </c>
      <c r="O49" s="147"/>
      <c r="P49" s="147"/>
      <c r="Q49" s="2"/>
      <c r="S49" s="84"/>
      <c r="T49" s="84"/>
      <c r="U49" s="84"/>
      <c r="V49" s="84"/>
      <c r="W49" s="84"/>
      <c r="X49" s="84"/>
      <c r="Y49" s="84"/>
      <c r="Z49" s="84"/>
      <c r="AA49" s="84"/>
    </row>
  </sheetData>
  <sheetProtection selectLockedCells="1"/>
  <mergeCells count="8">
    <mergeCell ref="F6:L6"/>
    <mergeCell ref="A1:AJ1"/>
    <mergeCell ref="A2:B5"/>
    <mergeCell ref="C2:AH5"/>
    <mergeCell ref="AI2:AJ2"/>
    <mergeCell ref="AI3:AJ3"/>
    <mergeCell ref="AI4:AJ4"/>
    <mergeCell ref="AI5:AJ5"/>
  </mergeCells>
  <conditionalFormatting sqref="N8:N49">
    <cfRule type="cellIs" dxfId="58" priority="103" operator="equal">
      <formula>"Relevante"</formula>
    </cfRule>
    <cfRule type="cellIs" dxfId="57" priority="104" operator="equal">
      <formula>"Importante"</formula>
    </cfRule>
    <cfRule type="cellIs" dxfId="56" priority="105" operator="equal">
      <formula>"Moderada"</formula>
    </cfRule>
    <cfRule type="cellIs" dxfId="55" priority="106" operator="equal">
      <formula>"Irrelevante"</formula>
    </cfRule>
  </conditionalFormatting>
  <dataValidations count="8">
    <dataValidation type="list" allowBlank="1" showInputMessage="1" showErrorMessage="1" sqref="Q8:Q49" xr:uid="{00000000-0002-0000-0400-000000000000}">
      <formula1>éxito</formula1>
    </dataValidation>
    <dataValidation type="list" allowBlank="1" showErrorMessage="1" errorTitle="Error" error="Please select an option from the drop down list." sqref="K8:K49" xr:uid="{00000000-0002-0000-0400-000001000000}">
      <formula1>correcion</formula1>
    </dataValidation>
    <dataValidation type="list" allowBlank="1" showErrorMessage="1" errorTitle="Error" error="Please select an option from the drop down list." sqref="J8:J49" xr:uid="{00000000-0002-0000-0400-000002000000}">
      <formula1>reputacion</formula1>
    </dataValidation>
    <dataValidation type="list" allowBlank="1" showErrorMessage="1" errorTitle="Error" error="Please select an option from the drop down list." sqref="F8:I49" xr:uid="{00000000-0002-0000-0400-000003000000}">
      <formula1>potencia</formula1>
    </dataValidation>
    <dataValidation type="list" allowBlank="1" showErrorMessage="1" errorTitle="Error" error="Please select an option from the drop down list." sqref="D8:D49" xr:uid="{00000000-0002-0000-0400-000004000000}">
      <formula1>Probabilidad</formula1>
    </dataValidation>
    <dataValidation type="list" allowBlank="1" showInputMessage="1" showErrorMessage="1" sqref="B8:B1048576 B6" xr:uid="{00000000-0002-0000-0400-000005000000}">
      <formula1>Procesos</formula1>
    </dataValidation>
    <dataValidation allowBlank="1" showErrorMessage="1" errorTitle="Error" error="Please select an option from the drop down list." sqref="E8:E49 L8:L49 N8:N49" xr:uid="{00000000-0002-0000-0400-000006000000}"/>
    <dataValidation type="list" allowBlank="1" showInputMessage="1" showErrorMessage="1" sqref="P15:P49 P8:P13" xr:uid="{00000000-0002-0000-0400-000007000000}">
      <formula1>$AF$8:$AF$15</formula1>
    </dataValidation>
  </dataValidations>
  <pageMargins left="0.7" right="0.7" top="0.75" bottom="0.75" header="0.3" footer="0.3"/>
  <pageSetup orientation="portrait" r:id="rId1"/>
  <drawing r:id="rId2"/>
  <legacyDrawing r:id="rId3"/>
  <tableParts count="12">
    <tablePart r:id="rId4"/>
    <tablePart r:id="rId5"/>
    <tablePart r:id="rId6"/>
    <tablePart r:id="rId7"/>
    <tablePart r:id="rId8"/>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6FF66"/>
  </sheetPr>
  <dimension ref="A1:L112"/>
  <sheetViews>
    <sheetView showGridLines="0" topLeftCell="A6" zoomScale="130" zoomScaleNormal="130" workbookViewId="0">
      <selection activeCell="C10" sqref="C10"/>
    </sheetView>
  </sheetViews>
  <sheetFormatPr defaultColWidth="11.42578125" defaultRowHeight="13.15"/>
  <cols>
    <col min="1" max="1" width="11.42578125" style="85"/>
    <col min="2" max="11" width="12.28515625" style="85" customWidth="1"/>
    <col min="12" max="12" width="12.140625" style="85" customWidth="1"/>
    <col min="13" max="13" width="11.42578125" style="85" customWidth="1"/>
    <col min="14" max="16384" width="11.42578125" style="85"/>
  </cols>
  <sheetData>
    <row r="1" spans="1:12" ht="25.5" customHeight="1" thickBot="1">
      <c r="B1" s="560" t="s">
        <v>598</v>
      </c>
      <c r="C1" s="561"/>
      <c r="D1" s="561"/>
      <c r="E1" s="561"/>
      <c r="F1" s="562"/>
      <c r="G1" s="573" t="s">
        <v>599</v>
      </c>
      <c r="H1" s="574"/>
      <c r="I1" s="574"/>
      <c r="J1" s="574"/>
      <c r="K1" s="575"/>
    </row>
    <row r="2" spans="1:12" ht="14.45">
      <c r="A2" s="183"/>
      <c r="B2" s="570" t="s">
        <v>152</v>
      </c>
      <c r="C2" s="571"/>
      <c r="D2" s="571"/>
      <c r="E2" s="571"/>
      <c r="F2" s="572"/>
      <c r="G2" s="576" t="s">
        <v>600</v>
      </c>
      <c r="H2" s="577"/>
      <c r="I2" s="577"/>
      <c r="J2" s="577"/>
      <c r="K2" s="578"/>
      <c r="L2" s="183"/>
    </row>
    <row r="3" spans="1:12" ht="30" customHeight="1">
      <c r="A3" s="184" t="s">
        <v>601</v>
      </c>
      <c r="B3" s="161" t="s">
        <v>602</v>
      </c>
      <c r="C3" s="142" t="s">
        <v>603</v>
      </c>
      <c r="D3" s="142" t="s">
        <v>604</v>
      </c>
      <c r="E3" s="142" t="s">
        <v>605</v>
      </c>
      <c r="F3" s="162" t="s">
        <v>606</v>
      </c>
      <c r="G3" s="161" t="s">
        <v>607</v>
      </c>
      <c r="H3" s="142" t="s">
        <v>608</v>
      </c>
      <c r="I3" s="142" t="s">
        <v>604</v>
      </c>
      <c r="J3" s="142" t="s">
        <v>609</v>
      </c>
      <c r="K3" s="162" t="s">
        <v>610</v>
      </c>
      <c r="L3" s="184" t="s">
        <v>512</v>
      </c>
    </row>
    <row r="4" spans="1:12" ht="42" customHeight="1">
      <c r="A4" s="185" t="s">
        <v>611</v>
      </c>
      <c r="B4" s="163" t="s">
        <v>612</v>
      </c>
      <c r="C4" s="145" t="s">
        <v>612</v>
      </c>
      <c r="D4" s="146" t="s">
        <v>613</v>
      </c>
      <c r="E4" s="146" t="s">
        <v>613</v>
      </c>
      <c r="F4" s="164" t="s">
        <v>613</v>
      </c>
      <c r="G4" s="172" t="s">
        <v>614</v>
      </c>
      <c r="H4" s="145" t="s">
        <v>615</v>
      </c>
      <c r="I4" s="144" t="s">
        <v>616</v>
      </c>
      <c r="J4" s="143" t="s">
        <v>617</v>
      </c>
      <c r="K4" s="173" t="s">
        <v>617</v>
      </c>
      <c r="L4" s="185" t="s">
        <v>618</v>
      </c>
    </row>
    <row r="5" spans="1:12" ht="42" customHeight="1">
      <c r="A5" s="185" t="s">
        <v>619</v>
      </c>
      <c r="B5" s="165" t="s">
        <v>615</v>
      </c>
      <c r="C5" s="145" t="s">
        <v>612</v>
      </c>
      <c r="D5" s="145" t="s">
        <v>612</v>
      </c>
      <c r="E5" s="146" t="s">
        <v>613</v>
      </c>
      <c r="F5" s="164" t="s">
        <v>613</v>
      </c>
      <c r="G5" s="172" t="s">
        <v>614</v>
      </c>
      <c r="H5" s="145" t="s">
        <v>615</v>
      </c>
      <c r="I5" s="144" t="s">
        <v>616</v>
      </c>
      <c r="J5" s="143" t="s">
        <v>617</v>
      </c>
      <c r="K5" s="174" t="s">
        <v>617</v>
      </c>
      <c r="L5" s="185" t="s">
        <v>620</v>
      </c>
    </row>
    <row r="6" spans="1:12" ht="42" customHeight="1">
      <c r="A6" s="185" t="s">
        <v>621</v>
      </c>
      <c r="B6" s="166" t="s">
        <v>622</v>
      </c>
      <c r="C6" s="144" t="s">
        <v>615</v>
      </c>
      <c r="D6" s="145" t="s">
        <v>612</v>
      </c>
      <c r="E6" s="146" t="s">
        <v>613</v>
      </c>
      <c r="F6" s="164" t="s">
        <v>613</v>
      </c>
      <c r="G6" s="172" t="s">
        <v>614</v>
      </c>
      <c r="H6" s="146" t="s">
        <v>614</v>
      </c>
      <c r="I6" s="145" t="s">
        <v>615</v>
      </c>
      <c r="J6" s="144" t="s">
        <v>616</v>
      </c>
      <c r="K6" s="175" t="s">
        <v>616</v>
      </c>
      <c r="L6" s="185" t="s">
        <v>623</v>
      </c>
    </row>
    <row r="7" spans="1:12" ht="42" customHeight="1">
      <c r="A7" s="185" t="s">
        <v>624</v>
      </c>
      <c r="B7" s="166" t="s">
        <v>622</v>
      </c>
      <c r="C7" s="143" t="s">
        <v>622</v>
      </c>
      <c r="D7" s="144" t="s">
        <v>615</v>
      </c>
      <c r="E7" s="145" t="s">
        <v>612</v>
      </c>
      <c r="F7" s="164" t="s">
        <v>613</v>
      </c>
      <c r="G7" s="172" t="s">
        <v>614</v>
      </c>
      <c r="H7" s="146" t="s">
        <v>614</v>
      </c>
      <c r="I7" s="146" t="s">
        <v>614</v>
      </c>
      <c r="J7" s="145" t="s">
        <v>615</v>
      </c>
      <c r="K7" s="176" t="s">
        <v>615</v>
      </c>
      <c r="L7" s="185" t="s">
        <v>625</v>
      </c>
    </row>
    <row r="8" spans="1:12" ht="42" customHeight="1" thickBot="1">
      <c r="A8" s="186" t="s">
        <v>626</v>
      </c>
      <c r="B8" s="167" t="s">
        <v>622</v>
      </c>
      <c r="C8" s="168" t="s">
        <v>622</v>
      </c>
      <c r="D8" s="169" t="s">
        <v>615</v>
      </c>
      <c r="E8" s="170" t="s">
        <v>612</v>
      </c>
      <c r="F8" s="171" t="s">
        <v>613</v>
      </c>
      <c r="G8" s="177" t="s">
        <v>614</v>
      </c>
      <c r="H8" s="178" t="s">
        <v>614</v>
      </c>
      <c r="I8" s="178" t="s">
        <v>614</v>
      </c>
      <c r="J8" s="178" t="s">
        <v>614</v>
      </c>
      <c r="K8" s="171" t="s">
        <v>614</v>
      </c>
      <c r="L8" s="186" t="s">
        <v>627</v>
      </c>
    </row>
    <row r="9" spans="1:12" ht="30" customHeight="1">
      <c r="B9" s="179" t="s">
        <v>628</v>
      </c>
      <c r="C9" s="563" t="s">
        <v>534</v>
      </c>
      <c r="D9" s="564"/>
      <c r="E9" s="564"/>
      <c r="F9" s="565"/>
      <c r="G9" s="179" t="s">
        <v>628</v>
      </c>
      <c r="H9" s="563" t="s">
        <v>534</v>
      </c>
      <c r="I9" s="564"/>
      <c r="J9" s="564"/>
      <c r="K9" s="565"/>
    </row>
    <row r="10" spans="1:12" ht="18" customHeight="1">
      <c r="B10" s="172" t="s">
        <v>613</v>
      </c>
      <c r="C10" s="160" t="s">
        <v>629</v>
      </c>
      <c r="D10" s="566" t="s">
        <v>630</v>
      </c>
      <c r="E10" s="566"/>
      <c r="F10" s="567"/>
      <c r="G10" s="143" t="s">
        <v>617</v>
      </c>
      <c r="H10" s="160" t="s">
        <v>597</v>
      </c>
      <c r="I10" s="566" t="s">
        <v>631</v>
      </c>
      <c r="J10" s="566"/>
      <c r="K10" s="567"/>
    </row>
    <row r="11" spans="1:12" ht="18" customHeight="1">
      <c r="B11" s="163" t="s">
        <v>612</v>
      </c>
      <c r="C11" s="160" t="s">
        <v>574</v>
      </c>
      <c r="D11" s="566" t="s">
        <v>630</v>
      </c>
      <c r="E11" s="566"/>
      <c r="F11" s="567"/>
      <c r="G11" s="144" t="s">
        <v>616</v>
      </c>
      <c r="H11" s="160" t="s">
        <v>596</v>
      </c>
      <c r="I11" s="566" t="s">
        <v>631</v>
      </c>
      <c r="J11" s="566"/>
      <c r="K11" s="567"/>
    </row>
    <row r="12" spans="1:12" ht="18" customHeight="1">
      <c r="B12" s="165" t="s">
        <v>615</v>
      </c>
      <c r="C12" s="160" t="s">
        <v>594</v>
      </c>
      <c r="D12" s="566" t="s">
        <v>632</v>
      </c>
      <c r="E12" s="566"/>
      <c r="F12" s="567"/>
      <c r="G12" s="145" t="s">
        <v>615</v>
      </c>
      <c r="H12" s="160" t="s">
        <v>154</v>
      </c>
      <c r="I12" s="566" t="s">
        <v>633</v>
      </c>
      <c r="J12" s="566"/>
      <c r="K12" s="567"/>
    </row>
    <row r="13" spans="1:12" ht="18" customHeight="1" thickBot="1">
      <c r="B13" s="181" t="s">
        <v>622</v>
      </c>
      <c r="C13" s="182" t="s">
        <v>555</v>
      </c>
      <c r="D13" s="568" t="s">
        <v>634</v>
      </c>
      <c r="E13" s="568"/>
      <c r="F13" s="569"/>
      <c r="G13" s="178" t="s">
        <v>614</v>
      </c>
      <c r="H13" s="180" t="s">
        <v>635</v>
      </c>
      <c r="I13" s="568" t="s">
        <v>636</v>
      </c>
      <c r="J13" s="568"/>
      <c r="K13" s="569"/>
    </row>
    <row r="14" spans="1:12">
      <c r="G14" s="96"/>
      <c r="I14" s="96"/>
      <c r="K14" s="96"/>
    </row>
    <row r="19" spans="4:4" ht="28.9">
      <c r="D19" s="154" t="s">
        <v>637</v>
      </c>
    </row>
    <row r="20" spans="4:4" ht="30" customHeight="1"/>
    <row r="21" spans="4:4" ht="29.25" customHeight="1"/>
    <row r="22" spans="4:4" ht="30" customHeight="1"/>
    <row r="23" spans="4:4" ht="30" customHeight="1"/>
    <row r="24" spans="4:4" ht="30" customHeight="1"/>
    <row r="25" spans="4:4" ht="30" customHeight="1"/>
    <row r="26" spans="4:4" ht="30" customHeight="1"/>
    <row r="28" spans="4:4" ht="30" customHeight="1"/>
    <row r="29" spans="4:4" ht="30" customHeight="1"/>
    <row r="30" spans="4:4" ht="30" customHeight="1"/>
    <row r="34" ht="45" customHeight="1"/>
    <row r="37" ht="48" customHeight="1"/>
    <row r="38" ht="48" customHeight="1"/>
    <row r="40" ht="47.25" customHeight="1"/>
    <row r="41" ht="18" customHeight="1"/>
    <row r="42" ht="18" customHeight="1"/>
    <row r="50" ht="36" customHeight="1"/>
    <row r="53" ht="30"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8" customHeight="1"/>
    <row r="67" ht="30" customHeight="1"/>
    <row r="68" ht="30" customHeight="1"/>
    <row r="69" ht="29.25" customHeight="1"/>
    <row r="71" ht="18" customHeight="1"/>
    <row r="72" ht="18" customHeight="1"/>
    <row r="104" ht="35.25" customHeight="1"/>
    <row r="105" ht="35.25" customHeight="1"/>
    <row r="106" ht="35.25" customHeight="1"/>
    <row r="107" ht="35.25" customHeight="1"/>
    <row r="108" ht="35.25" customHeight="1"/>
    <row r="109" ht="15" customHeight="1"/>
    <row r="110" ht="15" customHeight="1"/>
    <row r="111" ht="15" customHeight="1"/>
    <row r="112" ht="15" customHeight="1"/>
  </sheetData>
  <mergeCells count="14">
    <mergeCell ref="I12:K12"/>
    <mergeCell ref="I13:K13"/>
    <mergeCell ref="G1:K1"/>
    <mergeCell ref="H9:K9"/>
    <mergeCell ref="G2:K2"/>
    <mergeCell ref="I10:K10"/>
    <mergeCell ref="I11:K11"/>
    <mergeCell ref="B1:F1"/>
    <mergeCell ref="C9:F9"/>
    <mergeCell ref="D11:F11"/>
    <mergeCell ref="D12:F12"/>
    <mergeCell ref="D13:F13"/>
    <mergeCell ref="B2:F2"/>
    <mergeCell ref="D10:F10"/>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K76"/>
  <sheetViews>
    <sheetView showGridLines="0" topLeftCell="A45" workbookViewId="0">
      <selection activeCell="C26" sqref="C26"/>
    </sheetView>
  </sheetViews>
  <sheetFormatPr defaultColWidth="11.42578125" defaultRowHeight="14.45"/>
  <cols>
    <col min="1" max="1" width="9.140625" customWidth="1"/>
    <col min="2" max="2" width="13.42578125" customWidth="1"/>
    <col min="3" max="3" width="38" customWidth="1"/>
    <col min="4" max="4" width="22.7109375" customWidth="1"/>
    <col min="6" max="6" width="12.7109375" style="47" customWidth="1"/>
    <col min="7" max="7" width="11.42578125" style="47"/>
    <col min="8" max="8" width="41.5703125" style="47" customWidth="1"/>
    <col min="9" max="9" width="25" style="47" bestFit="1" customWidth="1"/>
  </cols>
  <sheetData>
    <row r="1" spans="1:11" ht="27" thickBot="1">
      <c r="A1" s="215" t="s">
        <v>638</v>
      </c>
      <c r="B1" s="216" t="s">
        <v>639</v>
      </c>
      <c r="C1" s="216" t="s">
        <v>640</v>
      </c>
      <c r="D1" s="217" t="s">
        <v>641</v>
      </c>
      <c r="F1" s="207" t="s">
        <v>642</v>
      </c>
      <c r="G1" s="208" t="s">
        <v>639</v>
      </c>
      <c r="H1" s="208" t="s">
        <v>643</v>
      </c>
      <c r="I1" s="209" t="s">
        <v>641</v>
      </c>
      <c r="K1" s="206"/>
    </row>
    <row r="2" spans="1:11">
      <c r="A2" s="210">
        <v>1</v>
      </c>
      <c r="B2" s="219" t="s">
        <v>644</v>
      </c>
      <c r="C2" s="219" t="s">
        <v>645</v>
      </c>
      <c r="D2" s="220" t="s">
        <v>646</v>
      </c>
      <c r="F2" s="210">
        <v>1</v>
      </c>
      <c r="G2" s="262" t="s">
        <v>647</v>
      </c>
      <c r="H2" s="262" t="s">
        <v>648</v>
      </c>
      <c r="I2" s="263" t="s">
        <v>649</v>
      </c>
    </row>
    <row r="3" spans="1:11">
      <c r="A3" s="211">
        <v>2</v>
      </c>
      <c r="B3" s="97" t="s">
        <v>650</v>
      </c>
      <c r="C3" s="97" t="s">
        <v>651</v>
      </c>
      <c r="D3" s="221" t="s">
        <v>646</v>
      </c>
      <c r="F3" s="211">
        <v>2</v>
      </c>
      <c r="G3" s="77" t="s">
        <v>70</v>
      </c>
      <c r="H3" s="77" t="s">
        <v>652</v>
      </c>
      <c r="I3" s="264" t="s">
        <v>649</v>
      </c>
    </row>
    <row r="4" spans="1:11">
      <c r="A4" s="212">
        <v>3</v>
      </c>
      <c r="B4" s="98" t="s">
        <v>154</v>
      </c>
      <c r="C4" s="98" t="s">
        <v>653</v>
      </c>
      <c r="D4" s="221" t="s">
        <v>646</v>
      </c>
      <c r="F4" s="212">
        <v>3</v>
      </c>
      <c r="G4" s="77" t="s">
        <v>76</v>
      </c>
      <c r="H4" s="77" t="s">
        <v>654</v>
      </c>
      <c r="I4" s="264" t="s">
        <v>649</v>
      </c>
    </row>
    <row r="5" spans="1:11" ht="26.45">
      <c r="A5" s="213">
        <v>4</v>
      </c>
      <c r="B5" s="99" t="s">
        <v>655</v>
      </c>
      <c r="C5" s="99" t="s">
        <v>656</v>
      </c>
      <c r="D5" s="221" t="s">
        <v>646</v>
      </c>
      <c r="F5" s="213">
        <v>4</v>
      </c>
      <c r="G5" s="77" t="s">
        <v>84</v>
      </c>
      <c r="H5" s="77" t="s">
        <v>657</v>
      </c>
      <c r="I5" s="264" t="s">
        <v>649</v>
      </c>
    </row>
    <row r="6" spans="1:11" ht="27" thickBot="1">
      <c r="A6" s="214">
        <v>5</v>
      </c>
      <c r="B6" s="222" t="s">
        <v>658</v>
      </c>
      <c r="C6" s="222" t="s">
        <v>659</v>
      </c>
      <c r="D6" s="223" t="s">
        <v>646</v>
      </c>
      <c r="F6" s="214">
        <v>5</v>
      </c>
      <c r="G6" s="265" t="s">
        <v>660</v>
      </c>
      <c r="H6" s="265" t="s">
        <v>661</v>
      </c>
      <c r="I6" s="266" t="s">
        <v>649</v>
      </c>
    </row>
    <row r="7" spans="1:11" ht="26.45">
      <c r="A7" s="210">
        <v>1</v>
      </c>
      <c r="B7" s="219" t="s">
        <v>644</v>
      </c>
      <c r="C7" s="219" t="s">
        <v>662</v>
      </c>
      <c r="D7" s="244" t="s">
        <v>663</v>
      </c>
      <c r="F7" s="210">
        <v>1</v>
      </c>
      <c r="G7" s="262" t="s">
        <v>647</v>
      </c>
      <c r="H7" s="262" t="s">
        <v>664</v>
      </c>
      <c r="I7" s="263" t="s">
        <v>665</v>
      </c>
    </row>
    <row r="8" spans="1:11" ht="26.45">
      <c r="A8" s="211">
        <v>2</v>
      </c>
      <c r="B8" s="97" t="s">
        <v>650</v>
      </c>
      <c r="C8" s="97" t="s">
        <v>666</v>
      </c>
      <c r="D8" s="245" t="s">
        <v>663</v>
      </c>
      <c r="F8" s="211">
        <v>2</v>
      </c>
      <c r="G8" s="77" t="s">
        <v>70</v>
      </c>
      <c r="H8" s="77" t="s">
        <v>667</v>
      </c>
      <c r="I8" s="264" t="s">
        <v>665</v>
      </c>
    </row>
    <row r="9" spans="1:11" ht="26.45">
      <c r="A9" s="212">
        <v>3</v>
      </c>
      <c r="B9" s="98" t="s">
        <v>154</v>
      </c>
      <c r="C9" s="98" t="s">
        <v>668</v>
      </c>
      <c r="D9" s="245" t="s">
        <v>663</v>
      </c>
      <c r="F9" s="212">
        <v>3</v>
      </c>
      <c r="G9" s="77" t="s">
        <v>76</v>
      </c>
      <c r="H9" s="77" t="s">
        <v>669</v>
      </c>
      <c r="I9" s="264" t="s">
        <v>665</v>
      </c>
    </row>
    <row r="10" spans="1:11" ht="39.6">
      <c r="A10" s="213">
        <v>4</v>
      </c>
      <c r="B10" s="99" t="s">
        <v>655</v>
      </c>
      <c r="C10" s="99" t="s">
        <v>670</v>
      </c>
      <c r="D10" s="245" t="s">
        <v>663</v>
      </c>
      <c r="F10" s="213">
        <v>4</v>
      </c>
      <c r="G10" s="77" t="s">
        <v>84</v>
      </c>
      <c r="H10" s="77" t="s">
        <v>671</v>
      </c>
      <c r="I10" s="264" t="s">
        <v>665</v>
      </c>
    </row>
    <row r="11" spans="1:11" ht="27" thickBot="1">
      <c r="A11" s="214">
        <v>5</v>
      </c>
      <c r="B11" s="222" t="s">
        <v>658</v>
      </c>
      <c r="C11" s="222" t="s">
        <v>672</v>
      </c>
      <c r="D11" s="246" t="s">
        <v>663</v>
      </c>
      <c r="F11" s="214">
        <v>5</v>
      </c>
      <c r="G11" s="265" t="s">
        <v>660</v>
      </c>
      <c r="H11" s="265" t="s">
        <v>673</v>
      </c>
      <c r="I11" s="266" t="s">
        <v>665</v>
      </c>
    </row>
    <row r="12" spans="1:11" ht="52.9">
      <c r="A12" s="210">
        <v>1</v>
      </c>
      <c r="B12" s="219" t="s">
        <v>644</v>
      </c>
      <c r="C12" s="219" t="s">
        <v>674</v>
      </c>
      <c r="D12" s="226" t="s">
        <v>675</v>
      </c>
      <c r="F12" s="210">
        <v>1</v>
      </c>
      <c r="G12" s="262" t="s">
        <v>647</v>
      </c>
      <c r="H12" s="262" t="s">
        <v>676</v>
      </c>
      <c r="I12" s="263" t="s">
        <v>601</v>
      </c>
    </row>
    <row r="13" spans="1:11" ht="52.9">
      <c r="A13" s="211">
        <v>2</v>
      </c>
      <c r="B13" s="97" t="s">
        <v>650</v>
      </c>
      <c r="C13" s="97" t="s">
        <v>677</v>
      </c>
      <c r="D13" s="227" t="s">
        <v>675</v>
      </c>
      <c r="F13" s="211">
        <v>2</v>
      </c>
      <c r="G13" s="77" t="s">
        <v>70</v>
      </c>
      <c r="H13" s="77" t="s">
        <v>678</v>
      </c>
      <c r="I13" s="264" t="s">
        <v>601</v>
      </c>
    </row>
    <row r="14" spans="1:11" ht="52.9">
      <c r="A14" s="212">
        <v>3</v>
      </c>
      <c r="B14" s="98" t="s">
        <v>154</v>
      </c>
      <c r="C14" s="98" t="s">
        <v>679</v>
      </c>
      <c r="D14" s="227" t="s">
        <v>675</v>
      </c>
      <c r="F14" s="212">
        <v>3</v>
      </c>
      <c r="G14" s="77" t="s">
        <v>76</v>
      </c>
      <c r="H14" s="77" t="s">
        <v>680</v>
      </c>
      <c r="I14" s="264" t="s">
        <v>601</v>
      </c>
    </row>
    <row r="15" spans="1:11" ht="52.9">
      <c r="A15" s="213">
        <v>4</v>
      </c>
      <c r="B15" s="99" t="s">
        <v>655</v>
      </c>
      <c r="C15" s="99" t="s">
        <v>681</v>
      </c>
      <c r="D15" s="227" t="s">
        <v>675</v>
      </c>
      <c r="F15" s="213">
        <v>4</v>
      </c>
      <c r="G15" s="77" t="s">
        <v>84</v>
      </c>
      <c r="H15" s="77" t="s">
        <v>682</v>
      </c>
      <c r="I15" s="264" t="s">
        <v>601</v>
      </c>
    </row>
    <row r="16" spans="1:11" ht="53.45" thickBot="1">
      <c r="A16" s="214">
        <v>5</v>
      </c>
      <c r="B16" s="222" t="s">
        <v>658</v>
      </c>
      <c r="C16" s="222" t="s">
        <v>683</v>
      </c>
      <c r="D16" s="228" t="s">
        <v>675</v>
      </c>
      <c r="F16" s="214">
        <v>5</v>
      </c>
      <c r="G16" s="265" t="s">
        <v>660</v>
      </c>
      <c r="H16" s="265" t="s">
        <v>684</v>
      </c>
      <c r="I16" s="266" t="s">
        <v>601</v>
      </c>
    </row>
    <row r="17" spans="1:4" ht="66">
      <c r="A17" s="210">
        <v>1</v>
      </c>
      <c r="B17" s="219" t="s">
        <v>644</v>
      </c>
      <c r="C17" s="219" t="s">
        <v>685</v>
      </c>
      <c r="D17" s="229" t="s">
        <v>686</v>
      </c>
    </row>
    <row r="18" spans="1:4" ht="66">
      <c r="A18" s="211">
        <v>2</v>
      </c>
      <c r="B18" s="97" t="s">
        <v>650</v>
      </c>
      <c r="C18" s="97" t="s">
        <v>687</v>
      </c>
      <c r="D18" s="230" t="s">
        <v>686</v>
      </c>
    </row>
    <row r="19" spans="1:4" ht="66">
      <c r="A19" s="212">
        <v>3</v>
      </c>
      <c r="B19" s="98" t="s">
        <v>154</v>
      </c>
      <c r="C19" s="98" t="s">
        <v>688</v>
      </c>
      <c r="D19" s="230" t="s">
        <v>686</v>
      </c>
    </row>
    <row r="20" spans="1:4" ht="66">
      <c r="A20" s="213">
        <v>4</v>
      </c>
      <c r="B20" s="99" t="s">
        <v>655</v>
      </c>
      <c r="C20" s="99" t="s">
        <v>689</v>
      </c>
      <c r="D20" s="230" t="s">
        <v>686</v>
      </c>
    </row>
    <row r="21" spans="1:4" ht="66.599999999999994" thickBot="1">
      <c r="A21" s="214">
        <v>5</v>
      </c>
      <c r="B21" s="222" t="s">
        <v>658</v>
      </c>
      <c r="C21" s="222" t="s">
        <v>690</v>
      </c>
      <c r="D21" s="231" t="s">
        <v>686</v>
      </c>
    </row>
    <row r="22" spans="1:4" ht="26.45">
      <c r="A22" s="210">
        <v>1</v>
      </c>
      <c r="B22" s="219" t="s">
        <v>644</v>
      </c>
      <c r="C22" s="219" t="s">
        <v>691</v>
      </c>
      <c r="D22" s="238" t="s">
        <v>692</v>
      </c>
    </row>
    <row r="23" spans="1:4" ht="52.9">
      <c r="A23" s="211">
        <v>2</v>
      </c>
      <c r="B23" s="97" t="s">
        <v>650</v>
      </c>
      <c r="C23" s="97" t="s">
        <v>693</v>
      </c>
      <c r="D23" s="239" t="s">
        <v>692</v>
      </c>
    </row>
    <row r="24" spans="1:4" ht="39.6">
      <c r="A24" s="212">
        <v>3</v>
      </c>
      <c r="B24" s="98" t="s">
        <v>154</v>
      </c>
      <c r="C24" s="98" t="s">
        <v>694</v>
      </c>
      <c r="D24" s="239" t="s">
        <v>692</v>
      </c>
    </row>
    <row r="25" spans="1:4" ht="52.9">
      <c r="A25" s="213">
        <v>4</v>
      </c>
      <c r="B25" s="99" t="s">
        <v>655</v>
      </c>
      <c r="C25" s="99" t="s">
        <v>695</v>
      </c>
      <c r="D25" s="239" t="s">
        <v>692</v>
      </c>
    </row>
    <row r="26" spans="1:4" ht="40.15" thickBot="1">
      <c r="A26" s="214">
        <v>5</v>
      </c>
      <c r="B26" s="222" t="s">
        <v>658</v>
      </c>
      <c r="C26" s="222" t="s">
        <v>696</v>
      </c>
      <c r="D26" s="240" t="s">
        <v>692</v>
      </c>
    </row>
    <row r="27" spans="1:4" ht="26.45">
      <c r="A27" s="210">
        <v>1</v>
      </c>
      <c r="B27" s="219" t="s">
        <v>644</v>
      </c>
      <c r="C27" s="219" t="s">
        <v>697</v>
      </c>
      <c r="D27" s="235" t="s">
        <v>698</v>
      </c>
    </row>
    <row r="28" spans="1:4" ht="39.6">
      <c r="A28" s="211">
        <v>2</v>
      </c>
      <c r="B28" s="97" t="s">
        <v>650</v>
      </c>
      <c r="C28" s="97" t="s">
        <v>699</v>
      </c>
      <c r="D28" s="236" t="s">
        <v>698</v>
      </c>
    </row>
    <row r="29" spans="1:4" ht="52.9">
      <c r="A29" s="212">
        <v>3</v>
      </c>
      <c r="B29" s="98" t="s">
        <v>154</v>
      </c>
      <c r="C29" s="98" t="s">
        <v>700</v>
      </c>
      <c r="D29" s="236" t="s">
        <v>698</v>
      </c>
    </row>
    <row r="30" spans="1:4" ht="26.45">
      <c r="A30" s="213">
        <v>4</v>
      </c>
      <c r="B30" s="99" t="s">
        <v>655</v>
      </c>
      <c r="C30" s="99" t="s">
        <v>701</v>
      </c>
      <c r="D30" s="236" t="s">
        <v>698</v>
      </c>
    </row>
    <row r="31" spans="1:4" ht="27" thickBot="1">
      <c r="A31" s="214">
        <v>5</v>
      </c>
      <c r="B31" s="222" t="s">
        <v>658</v>
      </c>
      <c r="C31" s="222" t="s">
        <v>702</v>
      </c>
      <c r="D31" s="237" t="s">
        <v>698</v>
      </c>
    </row>
    <row r="32" spans="1:4">
      <c r="A32" s="210">
        <v>1</v>
      </c>
      <c r="B32" s="219" t="s">
        <v>644</v>
      </c>
      <c r="C32" s="219" t="s">
        <v>703</v>
      </c>
      <c r="D32" s="247" t="s">
        <v>704</v>
      </c>
    </row>
    <row r="33" spans="1:4" ht="26.45">
      <c r="A33" s="211">
        <v>2</v>
      </c>
      <c r="B33" s="97" t="s">
        <v>650</v>
      </c>
      <c r="C33" s="97" t="s">
        <v>705</v>
      </c>
      <c r="D33" s="248" t="s">
        <v>704</v>
      </c>
    </row>
    <row r="34" spans="1:4" ht="39.6">
      <c r="A34" s="212">
        <v>3</v>
      </c>
      <c r="B34" s="98" t="s">
        <v>154</v>
      </c>
      <c r="C34" s="98" t="s">
        <v>706</v>
      </c>
      <c r="D34" s="248" t="s">
        <v>704</v>
      </c>
    </row>
    <row r="35" spans="1:4" ht="26.45">
      <c r="A35" s="213">
        <v>4</v>
      </c>
      <c r="B35" s="99" t="s">
        <v>655</v>
      </c>
      <c r="C35" s="99" t="s">
        <v>707</v>
      </c>
      <c r="D35" s="248" t="s">
        <v>704</v>
      </c>
    </row>
    <row r="36" spans="1:4" ht="27" thickBot="1">
      <c r="A36" s="214">
        <v>5</v>
      </c>
      <c r="B36" s="222" t="s">
        <v>658</v>
      </c>
      <c r="C36" s="222" t="s">
        <v>708</v>
      </c>
      <c r="D36" s="249" t="s">
        <v>704</v>
      </c>
    </row>
    <row r="37" spans="1:4">
      <c r="A37" s="210">
        <v>1</v>
      </c>
      <c r="B37" s="219" t="s">
        <v>644</v>
      </c>
      <c r="C37" s="219" t="s">
        <v>709</v>
      </c>
      <c r="D37" s="259" t="s">
        <v>710</v>
      </c>
    </row>
    <row r="38" spans="1:4">
      <c r="A38" s="211">
        <v>2</v>
      </c>
      <c r="B38" s="97" t="s">
        <v>650</v>
      </c>
      <c r="C38" s="97" t="s">
        <v>711</v>
      </c>
      <c r="D38" s="260" t="s">
        <v>710</v>
      </c>
    </row>
    <row r="39" spans="1:4">
      <c r="A39" s="212">
        <v>3</v>
      </c>
      <c r="B39" s="98" t="s">
        <v>154</v>
      </c>
      <c r="C39" s="98" t="s">
        <v>712</v>
      </c>
      <c r="D39" s="260" t="s">
        <v>710</v>
      </c>
    </row>
    <row r="40" spans="1:4">
      <c r="A40" s="213">
        <v>4</v>
      </c>
      <c r="B40" s="99" t="s">
        <v>655</v>
      </c>
      <c r="C40" s="99" t="s">
        <v>713</v>
      </c>
      <c r="D40" s="260" t="s">
        <v>710</v>
      </c>
    </row>
    <row r="41" spans="1:4" ht="15" thickBot="1">
      <c r="A41" s="214">
        <v>5</v>
      </c>
      <c r="B41" s="222" t="s">
        <v>658</v>
      </c>
      <c r="C41" s="222" t="s">
        <v>714</v>
      </c>
      <c r="D41" s="261" t="s">
        <v>710</v>
      </c>
    </row>
    <row r="42" spans="1:4" ht="26.45">
      <c r="A42" s="268">
        <v>1</v>
      </c>
      <c r="B42" s="218" t="s">
        <v>644</v>
      </c>
      <c r="C42" s="218" t="s">
        <v>715</v>
      </c>
      <c r="D42" s="267" t="s">
        <v>716</v>
      </c>
    </row>
    <row r="43" spans="1:4" ht="26.45">
      <c r="A43" s="211">
        <v>2</v>
      </c>
      <c r="B43" s="97" t="s">
        <v>650</v>
      </c>
      <c r="C43" s="97" t="s">
        <v>717</v>
      </c>
      <c r="D43" s="224" t="s">
        <v>716</v>
      </c>
    </row>
    <row r="44" spans="1:4" ht="26.45">
      <c r="A44" s="212">
        <v>3</v>
      </c>
      <c r="B44" s="98" t="s">
        <v>154</v>
      </c>
      <c r="C44" s="98" t="s">
        <v>718</v>
      </c>
      <c r="D44" s="224" t="s">
        <v>716</v>
      </c>
    </row>
    <row r="45" spans="1:4" ht="26.45">
      <c r="A45" s="213">
        <v>4</v>
      </c>
      <c r="B45" s="99" t="s">
        <v>655</v>
      </c>
      <c r="C45" s="99" t="s">
        <v>719</v>
      </c>
      <c r="D45" s="224" t="s">
        <v>716</v>
      </c>
    </row>
    <row r="46" spans="1:4" ht="27" thickBot="1">
      <c r="A46" s="214">
        <v>5</v>
      </c>
      <c r="B46" s="222" t="s">
        <v>658</v>
      </c>
      <c r="C46" s="222" t="s">
        <v>720</v>
      </c>
      <c r="D46" s="225" t="s">
        <v>716</v>
      </c>
    </row>
    <row r="47" spans="1:4" ht="26.45">
      <c r="A47" s="210">
        <v>1</v>
      </c>
      <c r="B47" s="219" t="s">
        <v>644</v>
      </c>
      <c r="C47" s="219" t="s">
        <v>721</v>
      </c>
      <c r="D47" s="232" t="s">
        <v>722</v>
      </c>
    </row>
    <row r="48" spans="1:4" ht="26.45">
      <c r="A48" s="211">
        <v>2</v>
      </c>
      <c r="B48" s="97" t="s">
        <v>650</v>
      </c>
      <c r="C48" s="97" t="s">
        <v>723</v>
      </c>
      <c r="D48" s="233" t="s">
        <v>722</v>
      </c>
    </row>
    <row r="49" spans="1:4" ht="26.45">
      <c r="A49" s="212">
        <v>3</v>
      </c>
      <c r="B49" s="98" t="s">
        <v>154</v>
      </c>
      <c r="C49" s="98" t="s">
        <v>724</v>
      </c>
      <c r="D49" s="233" t="s">
        <v>722</v>
      </c>
    </row>
    <row r="50" spans="1:4" ht="26.45">
      <c r="A50" s="213">
        <v>4</v>
      </c>
      <c r="B50" s="99" t="s">
        <v>655</v>
      </c>
      <c r="C50" s="99" t="s">
        <v>725</v>
      </c>
      <c r="D50" s="233" t="s">
        <v>722</v>
      </c>
    </row>
    <row r="51" spans="1:4" ht="27" thickBot="1">
      <c r="A51" s="214">
        <v>5</v>
      </c>
      <c r="B51" s="222" t="s">
        <v>658</v>
      </c>
      <c r="C51" s="222" t="s">
        <v>726</v>
      </c>
      <c r="D51" s="234" t="s">
        <v>722</v>
      </c>
    </row>
    <row r="52" spans="1:4">
      <c r="A52" s="210">
        <v>1</v>
      </c>
      <c r="B52" s="219" t="s">
        <v>644</v>
      </c>
      <c r="C52" s="219" t="s">
        <v>727</v>
      </c>
      <c r="D52" s="241" t="s">
        <v>728</v>
      </c>
    </row>
    <row r="53" spans="1:4" ht="26.45">
      <c r="A53" s="211">
        <v>2</v>
      </c>
      <c r="B53" s="97" t="s">
        <v>650</v>
      </c>
      <c r="C53" s="97" t="s">
        <v>729</v>
      </c>
      <c r="D53" s="242" t="s">
        <v>728</v>
      </c>
    </row>
    <row r="54" spans="1:4" ht="26.45">
      <c r="A54" s="212">
        <v>3</v>
      </c>
      <c r="B54" s="98" t="s">
        <v>154</v>
      </c>
      <c r="C54" s="98" t="s">
        <v>730</v>
      </c>
      <c r="D54" s="242" t="s">
        <v>728</v>
      </c>
    </row>
    <row r="55" spans="1:4" ht="26.45">
      <c r="A55" s="213">
        <v>4</v>
      </c>
      <c r="B55" s="99" t="s">
        <v>655</v>
      </c>
      <c r="C55" s="99" t="s">
        <v>731</v>
      </c>
      <c r="D55" s="242" t="s">
        <v>728</v>
      </c>
    </row>
    <row r="56" spans="1:4" ht="15" thickBot="1">
      <c r="A56" s="214">
        <v>5</v>
      </c>
      <c r="B56" s="222" t="s">
        <v>658</v>
      </c>
      <c r="C56" s="222" t="s">
        <v>732</v>
      </c>
      <c r="D56" s="243" t="s">
        <v>728</v>
      </c>
    </row>
    <row r="57" spans="1:4">
      <c r="A57" s="210">
        <v>1</v>
      </c>
      <c r="B57" s="219" t="s">
        <v>644</v>
      </c>
      <c r="C57" s="219" t="s">
        <v>733</v>
      </c>
      <c r="D57" s="250" t="s">
        <v>734</v>
      </c>
    </row>
    <row r="58" spans="1:4">
      <c r="A58" s="211">
        <v>2</v>
      </c>
      <c r="B58" s="97" t="s">
        <v>650</v>
      </c>
      <c r="C58" s="97" t="s">
        <v>735</v>
      </c>
      <c r="D58" s="251" t="s">
        <v>734</v>
      </c>
    </row>
    <row r="59" spans="1:4" ht="39.6">
      <c r="A59" s="212">
        <v>3</v>
      </c>
      <c r="B59" s="98" t="s">
        <v>154</v>
      </c>
      <c r="C59" s="98" t="s">
        <v>736</v>
      </c>
      <c r="D59" s="251" t="s">
        <v>734</v>
      </c>
    </row>
    <row r="60" spans="1:4" ht="39.6">
      <c r="A60" s="213">
        <v>4</v>
      </c>
      <c r="B60" s="99" t="s">
        <v>655</v>
      </c>
      <c r="C60" s="99" t="s">
        <v>737</v>
      </c>
      <c r="D60" s="251" t="s">
        <v>734</v>
      </c>
    </row>
    <row r="61" spans="1:4" ht="40.15" thickBot="1">
      <c r="A61" s="214">
        <v>5</v>
      </c>
      <c r="B61" s="222" t="s">
        <v>658</v>
      </c>
      <c r="C61" s="222" t="s">
        <v>738</v>
      </c>
      <c r="D61" s="252" t="s">
        <v>734</v>
      </c>
    </row>
    <row r="62" spans="1:4">
      <c r="A62" s="210">
        <v>1</v>
      </c>
      <c r="B62" s="219" t="s">
        <v>644</v>
      </c>
      <c r="C62" s="219" t="s">
        <v>739</v>
      </c>
      <c r="D62" s="253" t="s">
        <v>734</v>
      </c>
    </row>
    <row r="63" spans="1:4">
      <c r="A63" s="211">
        <v>2</v>
      </c>
      <c r="B63" s="97" t="s">
        <v>650</v>
      </c>
      <c r="C63" s="97" t="s">
        <v>740</v>
      </c>
      <c r="D63" s="254" t="s">
        <v>734</v>
      </c>
    </row>
    <row r="64" spans="1:4" ht="39.6">
      <c r="A64" s="212">
        <v>3</v>
      </c>
      <c r="B64" s="98" t="s">
        <v>154</v>
      </c>
      <c r="C64" s="98" t="s">
        <v>741</v>
      </c>
      <c r="D64" s="254" t="s">
        <v>734</v>
      </c>
    </row>
    <row r="65" spans="1:4" ht="39.6">
      <c r="A65" s="213">
        <v>4</v>
      </c>
      <c r="B65" s="99" t="s">
        <v>655</v>
      </c>
      <c r="C65" s="99" t="s">
        <v>742</v>
      </c>
      <c r="D65" s="254" t="s">
        <v>734</v>
      </c>
    </row>
    <row r="66" spans="1:4" ht="40.15" thickBot="1">
      <c r="A66" s="214">
        <v>5</v>
      </c>
      <c r="B66" s="222" t="s">
        <v>658</v>
      </c>
      <c r="C66" s="222" t="s">
        <v>743</v>
      </c>
      <c r="D66" s="255" t="s">
        <v>734</v>
      </c>
    </row>
    <row r="67" spans="1:4">
      <c r="A67" s="210">
        <v>1</v>
      </c>
      <c r="B67" s="219" t="s">
        <v>644</v>
      </c>
      <c r="C67" s="219" t="s">
        <v>744</v>
      </c>
      <c r="D67" s="256" t="s">
        <v>734</v>
      </c>
    </row>
    <row r="68" spans="1:4">
      <c r="A68" s="211">
        <v>2</v>
      </c>
      <c r="B68" s="97" t="s">
        <v>650</v>
      </c>
      <c r="C68" s="97" t="s">
        <v>745</v>
      </c>
      <c r="D68" s="257" t="s">
        <v>734</v>
      </c>
    </row>
    <row r="69" spans="1:4" ht="39.6">
      <c r="A69" s="212">
        <v>3</v>
      </c>
      <c r="B69" s="98" t="s">
        <v>154</v>
      </c>
      <c r="C69" s="98" t="s">
        <v>746</v>
      </c>
      <c r="D69" s="257" t="s">
        <v>734</v>
      </c>
    </row>
    <row r="70" spans="1:4" ht="39.6">
      <c r="A70" s="213">
        <v>4</v>
      </c>
      <c r="B70" s="99" t="s">
        <v>655</v>
      </c>
      <c r="C70" s="99" t="s">
        <v>747</v>
      </c>
      <c r="D70" s="257" t="s">
        <v>734</v>
      </c>
    </row>
    <row r="71" spans="1:4" ht="40.15" thickBot="1">
      <c r="A71" s="214">
        <v>5</v>
      </c>
      <c r="B71" s="222" t="s">
        <v>658</v>
      </c>
      <c r="C71" s="222" t="s">
        <v>748</v>
      </c>
      <c r="D71" s="258" t="s">
        <v>734</v>
      </c>
    </row>
    <row r="72" spans="1:4" ht="26.45">
      <c r="A72" s="210">
        <v>1</v>
      </c>
      <c r="B72" s="219" t="s">
        <v>644</v>
      </c>
      <c r="C72" s="219" t="s">
        <v>749</v>
      </c>
      <c r="D72" s="259" t="s">
        <v>734</v>
      </c>
    </row>
    <row r="73" spans="1:4" ht="39.6">
      <c r="A73" s="211">
        <v>2</v>
      </c>
      <c r="B73" s="97" t="s">
        <v>650</v>
      </c>
      <c r="C73" s="97" t="s">
        <v>750</v>
      </c>
      <c r="D73" s="260" t="s">
        <v>734</v>
      </c>
    </row>
    <row r="74" spans="1:4" ht="39.6">
      <c r="A74" s="212">
        <v>3</v>
      </c>
      <c r="B74" s="98" t="s">
        <v>154</v>
      </c>
      <c r="C74" s="98" t="s">
        <v>751</v>
      </c>
      <c r="D74" s="260" t="s">
        <v>734</v>
      </c>
    </row>
    <row r="75" spans="1:4" ht="39.6">
      <c r="A75" s="213">
        <v>4</v>
      </c>
      <c r="B75" s="99" t="s">
        <v>655</v>
      </c>
      <c r="C75" s="99" t="s">
        <v>752</v>
      </c>
      <c r="D75" s="260" t="s">
        <v>734</v>
      </c>
    </row>
    <row r="76" spans="1:4" ht="27" thickBot="1">
      <c r="A76" s="214">
        <v>5</v>
      </c>
      <c r="B76" s="222" t="s">
        <v>658</v>
      </c>
      <c r="C76" s="222" t="s">
        <v>753</v>
      </c>
      <c r="D76" s="261" t="s">
        <v>734</v>
      </c>
    </row>
  </sheetData>
  <pageMargins left="0.7" right="0.7" top="0.75" bottom="0.75" header="0.3" footer="0.3"/>
  <pageSetup orientation="portrait" r:id="rId1"/>
  <legacy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5">
    <tabColor rgb="FFFFC000"/>
    <pageSetUpPr fitToPage="1"/>
  </sheetPr>
  <dimension ref="A1:F24"/>
  <sheetViews>
    <sheetView showGridLines="0" workbookViewId="0">
      <selection activeCell="B21" sqref="B21:F21"/>
    </sheetView>
  </sheetViews>
  <sheetFormatPr defaultColWidth="11.42578125" defaultRowHeight="14.45"/>
  <cols>
    <col min="1" max="1" width="3.28515625" style="3" customWidth="1"/>
    <col min="2" max="2" width="13.85546875" style="3" customWidth="1"/>
    <col min="3" max="3" width="54.42578125" style="3" customWidth="1"/>
    <col min="4" max="4" width="17" style="3" customWidth="1"/>
    <col min="5" max="5" width="9.7109375" style="3" customWidth="1"/>
    <col min="6" max="6" width="11.85546875" style="3" customWidth="1"/>
    <col min="7" max="16384" width="11.42578125" style="3"/>
  </cols>
  <sheetData>
    <row r="1" spans="1:6" ht="33.75" customHeight="1">
      <c r="A1" s="4"/>
      <c r="B1" s="7"/>
      <c r="C1" s="592" t="s">
        <v>754</v>
      </c>
      <c r="D1" s="593"/>
      <c r="E1" s="43" t="s">
        <v>755</v>
      </c>
      <c r="F1" s="44" t="s">
        <v>756</v>
      </c>
    </row>
    <row r="2" spans="1:6" ht="33.75" customHeight="1">
      <c r="A2" s="5"/>
      <c r="B2" s="8"/>
      <c r="C2" s="594" t="s">
        <v>757</v>
      </c>
      <c r="D2" s="595"/>
      <c r="E2" s="43" t="s">
        <v>758</v>
      </c>
      <c r="F2" s="26">
        <v>11</v>
      </c>
    </row>
    <row r="3" spans="1:6" ht="6" customHeight="1">
      <c r="C3" s="27"/>
      <c r="D3" s="27"/>
      <c r="E3" s="28"/>
      <c r="F3" s="29"/>
    </row>
    <row r="4" spans="1:6" ht="18" customHeight="1">
      <c r="B4" s="30" t="s">
        <v>524</v>
      </c>
      <c r="C4" s="31" t="s">
        <v>759</v>
      </c>
      <c r="D4" s="13" t="s">
        <v>760</v>
      </c>
      <c r="E4" s="596">
        <v>43996</v>
      </c>
      <c r="F4" s="597"/>
    </row>
    <row r="5" spans="1:6" ht="6" customHeight="1"/>
    <row r="6" spans="1:6" ht="24.6">
      <c r="A6" s="32" t="s">
        <v>510</v>
      </c>
      <c r="B6" s="598" t="s">
        <v>761</v>
      </c>
      <c r="C6" s="599"/>
      <c r="D6" s="598" t="s">
        <v>762</v>
      </c>
      <c r="E6" s="600"/>
      <c r="F6" s="32" t="s">
        <v>763</v>
      </c>
    </row>
    <row r="7" spans="1:6" ht="18" customHeight="1">
      <c r="A7" s="6">
        <v>1</v>
      </c>
      <c r="B7" s="588"/>
      <c r="C7" s="589"/>
      <c r="D7" s="590"/>
      <c r="E7" s="591"/>
      <c r="F7" s="33"/>
    </row>
    <row r="8" spans="1:6" ht="18" customHeight="1">
      <c r="A8" s="6">
        <v>2</v>
      </c>
      <c r="B8" s="588" t="s">
        <v>764</v>
      </c>
      <c r="C8" s="589"/>
      <c r="D8" s="590" t="s">
        <v>765</v>
      </c>
      <c r="E8" s="591" t="s">
        <v>765</v>
      </c>
      <c r="F8" s="33">
        <v>43282</v>
      </c>
    </row>
    <row r="9" spans="1:6" ht="18" customHeight="1">
      <c r="A9" s="6">
        <v>3</v>
      </c>
      <c r="B9" s="588" t="s">
        <v>766</v>
      </c>
      <c r="C9" s="589"/>
      <c r="D9" s="590" t="s">
        <v>765</v>
      </c>
      <c r="E9" s="591" t="s">
        <v>765</v>
      </c>
      <c r="F9" s="33">
        <v>43313</v>
      </c>
    </row>
    <row r="10" spans="1:6" ht="18" customHeight="1">
      <c r="A10" s="6">
        <v>4</v>
      </c>
      <c r="B10" s="588"/>
      <c r="C10" s="589"/>
      <c r="D10" s="590"/>
      <c r="E10" s="591"/>
      <c r="F10" s="33"/>
    </row>
    <row r="11" spans="1:6" ht="18" customHeight="1">
      <c r="A11" s="6">
        <v>5</v>
      </c>
      <c r="B11" s="588" t="s">
        <v>767</v>
      </c>
      <c r="C11" s="589"/>
      <c r="D11" s="590" t="s">
        <v>768</v>
      </c>
      <c r="E11" s="591" t="s">
        <v>768</v>
      </c>
      <c r="F11" s="33">
        <v>42270</v>
      </c>
    </row>
    <row r="12" spans="1:6" ht="18" customHeight="1">
      <c r="A12" s="6">
        <v>6</v>
      </c>
      <c r="B12" s="588" t="s">
        <v>769</v>
      </c>
      <c r="C12" s="589"/>
      <c r="D12" s="590" t="s">
        <v>768</v>
      </c>
      <c r="E12" s="591" t="s">
        <v>768</v>
      </c>
      <c r="F12" s="33">
        <v>42292</v>
      </c>
    </row>
    <row r="13" spans="1:6" ht="30" customHeight="1">
      <c r="A13" s="6">
        <v>7</v>
      </c>
      <c r="B13" s="588" t="s">
        <v>770</v>
      </c>
      <c r="C13" s="589"/>
      <c r="D13" s="590" t="s">
        <v>768</v>
      </c>
      <c r="E13" s="591" t="s">
        <v>768</v>
      </c>
      <c r="F13" s="33">
        <v>43144</v>
      </c>
    </row>
    <row r="14" spans="1:6" ht="60" customHeight="1">
      <c r="A14" s="34">
        <v>8</v>
      </c>
      <c r="B14" s="579"/>
      <c r="C14" s="580"/>
      <c r="D14" s="581"/>
      <c r="E14" s="583"/>
      <c r="F14" s="35"/>
    </row>
    <row r="15" spans="1:6" ht="45" customHeight="1">
      <c r="A15" s="34">
        <v>9</v>
      </c>
      <c r="B15" s="579"/>
      <c r="C15" s="580"/>
      <c r="D15" s="581"/>
      <c r="E15" s="583"/>
      <c r="F15" s="35"/>
    </row>
    <row r="16" spans="1:6" ht="30" customHeight="1">
      <c r="A16" s="34">
        <v>10</v>
      </c>
      <c r="B16" s="579"/>
      <c r="C16" s="580"/>
      <c r="D16" s="581"/>
      <c r="E16" s="583"/>
      <c r="F16" s="35"/>
    </row>
    <row r="17" spans="1:6" ht="48" customHeight="1">
      <c r="A17" s="36">
        <v>11</v>
      </c>
      <c r="B17" s="584"/>
      <c r="C17" s="585"/>
      <c r="D17" s="586"/>
      <c r="E17" s="587"/>
      <c r="F17" s="37"/>
    </row>
    <row r="18" spans="1:6" ht="30" customHeight="1">
      <c r="A18" s="34">
        <v>12</v>
      </c>
      <c r="B18" s="579"/>
      <c r="C18" s="580"/>
      <c r="D18" s="581"/>
      <c r="E18" s="583"/>
      <c r="F18" s="35"/>
    </row>
    <row r="19" spans="1:6" ht="30" customHeight="1">
      <c r="A19" s="34">
        <v>13</v>
      </c>
      <c r="B19" s="579" t="s">
        <v>771</v>
      </c>
      <c r="C19" s="580"/>
      <c r="D19" s="581" t="s">
        <v>772</v>
      </c>
      <c r="E19" s="583"/>
      <c r="F19" s="38"/>
    </row>
    <row r="20" spans="1:6" ht="15" customHeight="1">
      <c r="A20" s="34">
        <v>14</v>
      </c>
      <c r="B20" s="579" t="s">
        <v>773</v>
      </c>
      <c r="C20" s="580"/>
      <c r="D20" s="581" t="s">
        <v>768</v>
      </c>
      <c r="E20" s="583"/>
      <c r="F20" s="35">
        <v>40527</v>
      </c>
    </row>
    <row r="21" spans="1:6" ht="30" customHeight="1">
      <c r="A21" s="34">
        <v>15</v>
      </c>
      <c r="B21" s="579"/>
      <c r="C21" s="580"/>
      <c r="D21" s="581"/>
      <c r="E21" s="583"/>
      <c r="F21" s="35"/>
    </row>
    <row r="22" spans="1:6" ht="30" customHeight="1">
      <c r="A22" s="34">
        <v>16</v>
      </c>
      <c r="B22" s="579" t="s">
        <v>774</v>
      </c>
      <c r="C22" s="580"/>
      <c r="D22" s="581" t="s">
        <v>768</v>
      </c>
      <c r="E22" s="583"/>
      <c r="F22" s="37">
        <v>40408</v>
      </c>
    </row>
    <row r="23" spans="1:6" ht="15" customHeight="1">
      <c r="A23" s="34">
        <v>17</v>
      </c>
      <c r="B23" s="579" t="s">
        <v>775</v>
      </c>
      <c r="C23" s="580"/>
      <c r="D23" s="581" t="s">
        <v>765</v>
      </c>
      <c r="E23" s="582"/>
      <c r="F23" s="39">
        <v>2018</v>
      </c>
    </row>
    <row r="24" spans="1:6">
      <c r="A24" s="34">
        <v>17</v>
      </c>
      <c r="B24" s="579" t="s">
        <v>776</v>
      </c>
      <c r="C24" s="580"/>
      <c r="D24" s="581" t="s">
        <v>777</v>
      </c>
      <c r="E24" s="582"/>
      <c r="F24" s="39">
        <v>1991</v>
      </c>
    </row>
  </sheetData>
  <sheetProtection autoFilter="0"/>
  <autoFilter ref="A6:F6" xr:uid="{00000000-0009-0000-0000-000007000000}"/>
  <mergeCells count="41">
    <mergeCell ref="B7:C7"/>
    <mergeCell ref="D7:E7"/>
    <mergeCell ref="C1:D1"/>
    <mergeCell ref="C2:D2"/>
    <mergeCell ref="E4:F4"/>
    <mergeCell ref="B6:C6"/>
    <mergeCell ref="D6:E6"/>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B17:C17"/>
    <mergeCell ref="D17:E17"/>
    <mergeCell ref="B18:C18"/>
    <mergeCell ref="D18:E18"/>
    <mergeCell ref="B19:C19"/>
    <mergeCell ref="D19:E19"/>
    <mergeCell ref="B23:C23"/>
    <mergeCell ref="D23:E23"/>
    <mergeCell ref="B24:C24"/>
    <mergeCell ref="D24:E24"/>
    <mergeCell ref="B20:C20"/>
    <mergeCell ref="D20:E20"/>
    <mergeCell ref="B21:C21"/>
    <mergeCell ref="D21:E21"/>
    <mergeCell ref="B22:C22"/>
    <mergeCell ref="D22:E22"/>
  </mergeCells>
  <pageMargins left="0.70866141732283472" right="0.70866141732283472" top="0.74803149606299213" bottom="0.74803149606299213" header="0.31496062992125984" footer="0.31496062992125984"/>
  <pageSetup scale="81" fitToHeight="0"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8">
    <tabColor theme="8" tint="-0.249977111117893"/>
  </sheetPr>
  <dimension ref="A1:J29"/>
  <sheetViews>
    <sheetView showGridLines="0" workbookViewId="0">
      <pane xSplit="2" ySplit="6" topLeftCell="C7" activePane="bottomRight" state="frozen"/>
      <selection pane="bottomRight" activeCell="C8" sqref="C8"/>
      <selection pane="bottomLeft" activeCell="A6" sqref="A6"/>
      <selection pane="topRight" activeCell="C1" sqref="C1"/>
    </sheetView>
  </sheetViews>
  <sheetFormatPr defaultColWidth="11.42578125" defaultRowHeight="13.15"/>
  <cols>
    <col min="1" max="1" width="3.42578125" style="9" bestFit="1" customWidth="1"/>
    <col min="2" max="2" width="15.85546875" style="9" bestFit="1" customWidth="1"/>
    <col min="3" max="3" width="67.7109375" style="9" customWidth="1"/>
    <col min="4" max="4" width="28.28515625" style="9" customWidth="1"/>
    <col min="5" max="5" width="4.42578125" style="10" bestFit="1" customWidth="1"/>
    <col min="6" max="6" width="4.140625" style="10" bestFit="1" customWidth="1"/>
    <col min="7" max="7" width="6.5703125" style="10" bestFit="1" customWidth="1"/>
    <col min="8" max="8" width="3.5703125" style="10" bestFit="1" customWidth="1"/>
    <col min="9" max="9" width="4.28515625" style="10" bestFit="1" customWidth="1"/>
    <col min="10" max="10" width="5.140625" style="10" bestFit="1" customWidth="1"/>
    <col min="11" max="16384" width="11.42578125" style="9"/>
  </cols>
  <sheetData>
    <row r="1" spans="1:10" s="3" customFormat="1" ht="33.75" customHeight="1">
      <c r="A1" s="4"/>
      <c r="B1" s="7"/>
      <c r="C1" s="592" t="s">
        <v>754</v>
      </c>
      <c r="D1" s="602"/>
      <c r="E1" s="602"/>
      <c r="F1" s="593"/>
      <c r="G1" s="603" t="s">
        <v>755</v>
      </c>
      <c r="H1" s="604"/>
      <c r="I1" s="605" t="s">
        <v>756</v>
      </c>
      <c r="J1" s="606"/>
    </row>
    <row r="2" spans="1:10" s="3" customFormat="1" ht="33.75" customHeight="1">
      <c r="A2" s="5"/>
      <c r="B2" s="8"/>
      <c r="C2" s="594" t="s">
        <v>757</v>
      </c>
      <c r="D2" s="607"/>
      <c r="E2" s="607"/>
      <c r="F2" s="595"/>
      <c r="G2" s="608" t="s">
        <v>758</v>
      </c>
      <c r="H2" s="609"/>
      <c r="I2" s="610">
        <v>11</v>
      </c>
      <c r="J2" s="611"/>
    </row>
    <row r="3" spans="1:10" ht="6" customHeight="1"/>
    <row r="4" spans="1:10" ht="18" customHeight="1">
      <c r="B4" s="11" t="s">
        <v>524</v>
      </c>
      <c r="C4" s="12" t="s">
        <v>778</v>
      </c>
      <c r="D4" s="13" t="s">
        <v>779</v>
      </c>
      <c r="E4" s="601">
        <v>44049</v>
      </c>
      <c r="F4" s="601"/>
      <c r="G4" s="601"/>
      <c r="H4" s="601"/>
      <c r="I4" s="601"/>
      <c r="J4" s="601"/>
    </row>
    <row r="5" spans="1:10" ht="6" customHeight="1" thickBot="1"/>
    <row r="6" spans="1:10" ht="27" thickBot="1">
      <c r="A6" s="14" t="s">
        <v>510</v>
      </c>
      <c r="B6" s="14" t="s">
        <v>780</v>
      </c>
      <c r="C6" s="14" t="s">
        <v>781</v>
      </c>
      <c r="D6" s="15" t="s">
        <v>782</v>
      </c>
      <c r="E6" s="16" t="s">
        <v>783</v>
      </c>
      <c r="F6" s="17" t="s">
        <v>784</v>
      </c>
      <c r="G6" s="18" t="s">
        <v>785</v>
      </c>
      <c r="H6" s="19" t="s">
        <v>786</v>
      </c>
      <c r="I6" s="20" t="s">
        <v>787</v>
      </c>
      <c r="J6" s="21" t="s">
        <v>788</v>
      </c>
    </row>
    <row r="7" spans="1:10" ht="66">
      <c r="A7" s="12">
        <v>1</v>
      </c>
      <c r="B7" s="22" t="s">
        <v>789</v>
      </c>
      <c r="C7" s="22" t="s">
        <v>790</v>
      </c>
      <c r="D7" s="12" t="s">
        <v>791</v>
      </c>
      <c r="E7" s="23" t="s">
        <v>792</v>
      </c>
      <c r="F7" s="23"/>
      <c r="G7" s="23"/>
      <c r="H7" s="23"/>
      <c r="I7" s="23"/>
      <c r="J7" s="23"/>
    </row>
    <row r="8" spans="1:10">
      <c r="A8" s="12">
        <v>2</v>
      </c>
      <c r="B8" s="22" t="s">
        <v>8</v>
      </c>
      <c r="C8" s="22" t="s">
        <v>793</v>
      </c>
      <c r="D8" s="12" t="s">
        <v>794</v>
      </c>
      <c r="E8" s="24" t="s">
        <v>792</v>
      </c>
      <c r="F8" s="24" t="s">
        <v>792</v>
      </c>
      <c r="G8" s="24" t="s">
        <v>792</v>
      </c>
      <c r="H8" s="24" t="s">
        <v>792</v>
      </c>
      <c r="I8" s="24" t="s">
        <v>792</v>
      </c>
      <c r="J8" s="24" t="s">
        <v>792</v>
      </c>
    </row>
    <row r="9" spans="1:10">
      <c r="A9" s="12">
        <v>3</v>
      </c>
      <c r="B9" s="22"/>
      <c r="C9" s="22"/>
      <c r="D9" s="12"/>
      <c r="E9" s="24"/>
      <c r="F9" s="24"/>
      <c r="G9" s="24"/>
      <c r="H9" s="24"/>
      <c r="I9" s="24"/>
      <c r="J9" s="24"/>
    </row>
    <row r="10" spans="1:10">
      <c r="A10" s="12">
        <v>4</v>
      </c>
      <c r="B10" s="22"/>
      <c r="C10" s="22"/>
      <c r="D10" s="12"/>
      <c r="E10" s="24"/>
      <c r="F10" s="24"/>
      <c r="G10" s="24"/>
      <c r="H10" s="24"/>
      <c r="I10" s="24"/>
      <c r="J10" s="24"/>
    </row>
    <row r="11" spans="1:10">
      <c r="A11" s="12">
        <v>5</v>
      </c>
      <c r="B11" s="22"/>
      <c r="C11" s="22"/>
      <c r="D11" s="12"/>
      <c r="E11" s="24"/>
      <c r="F11" s="24"/>
      <c r="G11" s="24"/>
      <c r="H11" s="24"/>
      <c r="I11" s="24"/>
      <c r="J11" s="24"/>
    </row>
    <row r="12" spans="1:10">
      <c r="A12" s="12">
        <v>6</v>
      </c>
      <c r="B12" s="12"/>
      <c r="C12" s="12"/>
      <c r="D12" s="12"/>
      <c r="E12" s="24"/>
      <c r="F12" s="24"/>
      <c r="G12" s="24"/>
      <c r="H12" s="24"/>
      <c r="I12" s="24"/>
      <c r="J12" s="24"/>
    </row>
    <row r="13" spans="1:10">
      <c r="A13" s="12">
        <v>7</v>
      </c>
      <c r="B13" s="12"/>
      <c r="C13" s="22"/>
      <c r="D13" s="12"/>
      <c r="E13" s="24"/>
      <c r="F13" s="24"/>
      <c r="G13" s="24"/>
      <c r="H13" s="24"/>
      <c r="I13" s="24"/>
      <c r="J13" s="24"/>
    </row>
    <row r="14" spans="1:10" ht="33" customHeight="1">
      <c r="A14" s="12">
        <v>8</v>
      </c>
      <c r="B14" s="12" t="s">
        <v>795</v>
      </c>
      <c r="C14" s="12" t="s">
        <v>796</v>
      </c>
      <c r="D14" s="12" t="s">
        <v>797</v>
      </c>
      <c r="E14" s="24" t="s">
        <v>792</v>
      </c>
      <c r="F14" s="24"/>
      <c r="G14" s="24" t="s">
        <v>792</v>
      </c>
      <c r="H14" s="24"/>
      <c r="I14" s="24"/>
      <c r="J14" s="24"/>
    </row>
    <row r="15" spans="1:10" ht="46.5" customHeight="1">
      <c r="A15" s="12">
        <v>9</v>
      </c>
      <c r="B15" s="12" t="s">
        <v>798</v>
      </c>
      <c r="C15" s="12" t="s">
        <v>799</v>
      </c>
      <c r="D15" s="12" t="s">
        <v>797</v>
      </c>
      <c r="E15" s="24" t="s">
        <v>792</v>
      </c>
      <c r="F15" s="24"/>
      <c r="G15" s="24" t="s">
        <v>792</v>
      </c>
      <c r="H15" s="24"/>
      <c r="I15" s="24"/>
      <c r="J15" s="24"/>
    </row>
    <row r="16" spans="1:10" ht="52.9">
      <c r="A16" s="12">
        <v>10</v>
      </c>
      <c r="B16" s="22" t="s">
        <v>800</v>
      </c>
      <c r="C16" s="22" t="s">
        <v>801</v>
      </c>
      <c r="D16" s="12" t="s">
        <v>797</v>
      </c>
      <c r="E16" s="24" t="s">
        <v>792</v>
      </c>
      <c r="F16" s="24"/>
      <c r="G16" s="24" t="s">
        <v>792</v>
      </c>
      <c r="H16" s="24"/>
      <c r="I16" s="24"/>
      <c r="J16" s="24"/>
    </row>
    <row r="17" spans="1:10" ht="39.6">
      <c r="A17" s="12">
        <v>11</v>
      </c>
      <c r="B17" s="22" t="s">
        <v>802</v>
      </c>
      <c r="C17" s="22" t="s">
        <v>803</v>
      </c>
      <c r="D17" s="12" t="s">
        <v>797</v>
      </c>
      <c r="E17" s="24" t="s">
        <v>792</v>
      </c>
      <c r="F17" s="24"/>
      <c r="G17" s="24" t="s">
        <v>792</v>
      </c>
      <c r="H17" s="24"/>
      <c r="I17" s="24"/>
      <c r="J17" s="24"/>
    </row>
    <row r="18" spans="1:10" ht="39.6">
      <c r="A18" s="12">
        <v>12</v>
      </c>
      <c r="B18" s="22" t="s">
        <v>804</v>
      </c>
      <c r="C18" s="22" t="s">
        <v>805</v>
      </c>
      <c r="D18" s="12" t="s">
        <v>797</v>
      </c>
      <c r="E18" s="24" t="s">
        <v>792</v>
      </c>
      <c r="F18" s="24"/>
      <c r="G18" s="24" t="s">
        <v>792</v>
      </c>
      <c r="H18" s="24"/>
      <c r="I18" s="24"/>
      <c r="J18" s="24"/>
    </row>
    <row r="19" spans="1:10">
      <c r="A19" s="12">
        <v>13</v>
      </c>
      <c r="B19" s="22"/>
      <c r="C19" s="22"/>
      <c r="D19" s="12"/>
      <c r="E19" s="24"/>
      <c r="F19" s="24"/>
      <c r="G19" s="24"/>
      <c r="H19" s="24"/>
      <c r="I19" s="24"/>
      <c r="J19" s="24"/>
    </row>
    <row r="20" spans="1:10">
      <c r="A20" s="12">
        <v>14</v>
      </c>
      <c r="B20" s="12"/>
      <c r="C20" s="12"/>
      <c r="D20" s="12"/>
      <c r="E20" s="24"/>
      <c r="F20" s="24"/>
      <c r="G20" s="24"/>
      <c r="H20" s="24"/>
      <c r="I20" s="24"/>
      <c r="J20" s="24"/>
    </row>
    <row r="21" spans="1:10" ht="14.45">
      <c r="A21" s="12">
        <v>15</v>
      </c>
      <c r="B21" s="22"/>
      <c r="C21" s="22"/>
      <c r="D21" s="25"/>
      <c r="E21" s="24"/>
      <c r="F21" s="24"/>
      <c r="G21" s="24"/>
      <c r="H21" s="24"/>
      <c r="I21" s="24"/>
      <c r="J21" s="24"/>
    </row>
    <row r="22" spans="1:10">
      <c r="A22" s="12">
        <v>16</v>
      </c>
      <c r="B22" s="22"/>
      <c r="C22" s="22"/>
      <c r="D22" s="12"/>
      <c r="E22" s="24"/>
      <c r="F22" s="24"/>
      <c r="G22" s="24"/>
      <c r="H22" s="24"/>
      <c r="I22" s="24"/>
      <c r="J22" s="24"/>
    </row>
    <row r="23" spans="1:10">
      <c r="A23" s="12">
        <v>17</v>
      </c>
      <c r="B23" s="22"/>
      <c r="C23" s="22"/>
      <c r="D23" s="12"/>
      <c r="E23" s="24"/>
      <c r="F23" s="24"/>
      <c r="G23" s="24"/>
      <c r="H23" s="24"/>
      <c r="I23" s="24"/>
      <c r="J23" s="24"/>
    </row>
    <row r="24" spans="1:10">
      <c r="A24" s="12">
        <v>18</v>
      </c>
      <c r="B24" s="22"/>
      <c r="C24" s="22"/>
      <c r="D24" s="12"/>
      <c r="E24" s="24"/>
      <c r="F24" s="24"/>
      <c r="G24" s="24"/>
      <c r="H24" s="24"/>
      <c r="I24" s="24"/>
      <c r="J24" s="24"/>
    </row>
    <row r="25" spans="1:10">
      <c r="A25" s="12">
        <v>19</v>
      </c>
      <c r="B25" s="12"/>
      <c r="C25" s="12"/>
      <c r="D25" s="12"/>
      <c r="E25" s="24"/>
      <c r="F25" s="24"/>
      <c r="G25" s="24"/>
      <c r="H25" s="24"/>
      <c r="I25" s="24"/>
      <c r="J25" s="24"/>
    </row>
    <row r="26" spans="1:10">
      <c r="A26" s="12">
        <v>20</v>
      </c>
      <c r="B26" s="22"/>
      <c r="C26" s="22"/>
      <c r="D26" s="12"/>
      <c r="E26" s="24"/>
      <c r="F26" s="24"/>
      <c r="G26" s="24"/>
      <c r="H26" s="24"/>
      <c r="I26" s="24"/>
      <c r="J26" s="24"/>
    </row>
    <row r="27" spans="1:10">
      <c r="A27" s="12">
        <v>21</v>
      </c>
      <c r="B27" s="12"/>
      <c r="C27" s="12"/>
      <c r="D27" s="12"/>
      <c r="E27" s="24"/>
      <c r="F27" s="24"/>
      <c r="G27" s="24"/>
      <c r="H27" s="24"/>
      <c r="I27" s="24"/>
      <c r="J27" s="24"/>
    </row>
    <row r="28" spans="1:10">
      <c r="A28" s="12">
        <v>22</v>
      </c>
      <c r="B28" s="12"/>
      <c r="C28" s="12"/>
      <c r="D28" s="12"/>
      <c r="E28" s="24"/>
      <c r="F28" s="24"/>
      <c r="G28" s="24"/>
      <c r="H28" s="24"/>
      <c r="I28" s="24"/>
      <c r="J28" s="24"/>
    </row>
    <row r="29" spans="1:10">
      <c r="A29" s="12">
        <v>23</v>
      </c>
      <c r="B29" s="12"/>
      <c r="C29" s="12"/>
      <c r="D29" s="12"/>
      <c r="E29" s="24"/>
      <c r="F29" s="24"/>
      <c r="G29" s="24"/>
      <c r="H29" s="24"/>
      <c r="I29" s="24"/>
      <c r="J29" s="24"/>
    </row>
  </sheetData>
  <sheetProtection autoFilter="0"/>
  <autoFilter ref="A6:J29" xr:uid="{00000000-0009-0000-0000-000008000000}"/>
  <mergeCells count="7">
    <mergeCell ref="E4:J4"/>
    <mergeCell ref="C1:F1"/>
    <mergeCell ref="G1:H1"/>
    <mergeCell ref="I1:J1"/>
    <mergeCell ref="C2:F2"/>
    <mergeCell ref="G2:H2"/>
    <mergeCell ref="I2:J2"/>
  </mergeCells>
  <dataValidations count="1">
    <dataValidation type="list" allowBlank="1" showInputMessage="1" showErrorMessage="1" sqref="E7:J29" xr:uid="{00000000-0002-0000-0800-000000000000}">
      <formula1>"x"</formula1>
    </dataValidation>
  </dataValidation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tint="-0.499984740745262"/>
  </sheetPr>
  <dimension ref="A1:AD30"/>
  <sheetViews>
    <sheetView showGridLines="0" workbookViewId="0">
      <selection activeCell="O26" sqref="O26"/>
    </sheetView>
  </sheetViews>
  <sheetFormatPr defaultColWidth="11.42578125" defaultRowHeight="13.15"/>
  <cols>
    <col min="1" max="1" width="22.140625" style="85" bestFit="1" customWidth="1"/>
    <col min="2" max="2" width="27.140625" style="85" bestFit="1" customWidth="1"/>
    <col min="3" max="3" width="12.28515625" style="85" bestFit="1" customWidth="1"/>
    <col min="4" max="4" width="14.42578125" style="85" customWidth="1"/>
    <col min="5" max="5" width="16.5703125" style="85" bestFit="1" customWidth="1"/>
    <col min="6" max="6" width="11.42578125" style="85"/>
    <col min="7" max="7" width="24.28515625" style="85" bestFit="1" customWidth="1"/>
    <col min="8" max="8" width="21.7109375" style="85" bestFit="1" customWidth="1"/>
    <col min="9" max="9" width="37.7109375" style="85" customWidth="1"/>
    <col min="10" max="10" width="11.42578125" style="85"/>
    <col min="11" max="11" width="64.42578125" style="85" customWidth="1"/>
    <col min="12" max="12" width="11.42578125" style="85"/>
    <col min="13" max="13" width="20" style="85" customWidth="1"/>
    <col min="14" max="15" width="11.42578125" style="85"/>
    <col min="16" max="16" width="50.28515625" style="85" customWidth="1"/>
    <col min="17" max="17" width="16.5703125" style="85" customWidth="1"/>
    <col min="18" max="16384" width="11.42578125" style="85"/>
  </cols>
  <sheetData>
    <row r="1" spans="1:30" ht="27" thickBot="1">
      <c r="A1" s="100" t="s">
        <v>151</v>
      </c>
      <c r="B1" s="101" t="s">
        <v>526</v>
      </c>
      <c r="C1" s="101" t="s">
        <v>527</v>
      </c>
      <c r="D1" s="101" t="s">
        <v>528</v>
      </c>
      <c r="E1" s="101" t="s">
        <v>529</v>
      </c>
      <c r="F1" s="101" t="s">
        <v>530</v>
      </c>
      <c r="G1" s="101" t="s">
        <v>531</v>
      </c>
      <c r="H1" s="102" t="s">
        <v>532</v>
      </c>
      <c r="I1" s="103" t="s">
        <v>806</v>
      </c>
      <c r="K1" s="102" t="s">
        <v>533</v>
      </c>
      <c r="N1" s="102" t="s">
        <v>530</v>
      </c>
      <c r="O1" s="102" t="s">
        <v>534</v>
      </c>
      <c r="P1" s="104" t="s">
        <v>807</v>
      </c>
      <c r="Q1" s="105" t="str">
        <f>CONCATENATE(P1,I2,P2)</f>
        <v>Plan de Seguimiento de Oportunidades
(Sugerido por factor Opor. &gt; 8)
Puede hacer referencia a un documento externo de planificación</v>
      </c>
      <c r="R1" s="106"/>
      <c r="AB1" s="107" t="s">
        <v>808</v>
      </c>
      <c r="AD1" s="86" t="s">
        <v>809</v>
      </c>
    </row>
    <row r="2" spans="1:30" ht="15.75" customHeight="1" thickBot="1">
      <c r="A2" s="108" t="s">
        <v>542</v>
      </c>
      <c r="B2" s="109" t="s">
        <v>543</v>
      </c>
      <c r="C2" s="109" t="s">
        <v>544</v>
      </c>
      <c r="D2" s="110" t="s">
        <v>545</v>
      </c>
      <c r="E2" s="109" t="s">
        <v>546</v>
      </c>
      <c r="F2" s="111">
        <v>1</v>
      </c>
      <c r="G2" s="112" t="s">
        <v>547</v>
      </c>
      <c r="H2" s="113" t="s">
        <v>548</v>
      </c>
      <c r="I2" s="114">
        <v>8</v>
      </c>
      <c r="K2" s="115" t="s">
        <v>535</v>
      </c>
      <c r="N2" s="116">
        <v>1</v>
      </c>
      <c r="O2" s="116" t="s">
        <v>550</v>
      </c>
      <c r="P2" s="117" t="s">
        <v>810</v>
      </c>
      <c r="Q2" s="106"/>
      <c r="R2" s="106"/>
      <c r="AB2" s="118" t="s">
        <v>811</v>
      </c>
      <c r="AD2" s="86" t="s">
        <v>812</v>
      </c>
    </row>
    <row r="3" spans="1:30" ht="53.45" thickBot="1">
      <c r="A3" s="119" t="s">
        <v>555</v>
      </c>
      <c r="B3" s="120" t="s">
        <v>556</v>
      </c>
      <c r="C3" s="120" t="s">
        <v>557</v>
      </c>
      <c r="D3" s="120" t="s">
        <v>558</v>
      </c>
      <c r="E3" s="120" t="s">
        <v>559</v>
      </c>
      <c r="F3" s="121">
        <v>2</v>
      </c>
      <c r="G3" s="122" t="s">
        <v>560</v>
      </c>
      <c r="H3" s="123" t="s">
        <v>561</v>
      </c>
      <c r="K3" s="115" t="s">
        <v>813</v>
      </c>
      <c r="N3" s="124">
        <v>2</v>
      </c>
      <c r="O3" s="124" t="s">
        <v>550</v>
      </c>
      <c r="P3" s="106"/>
      <c r="Q3" s="106"/>
      <c r="R3" s="106"/>
      <c r="AB3" s="118" t="s">
        <v>814</v>
      </c>
      <c r="AD3" s="86" t="s">
        <v>815</v>
      </c>
    </row>
    <row r="4" spans="1:30" ht="53.45" thickBot="1">
      <c r="A4" s="108" t="s">
        <v>565</v>
      </c>
      <c r="B4" s="109" t="s">
        <v>566</v>
      </c>
      <c r="C4" s="109" t="s">
        <v>154</v>
      </c>
      <c r="D4" s="109" t="s">
        <v>567</v>
      </c>
      <c r="E4" s="109" t="s">
        <v>568</v>
      </c>
      <c r="F4" s="111">
        <v>3</v>
      </c>
      <c r="G4" s="112" t="s">
        <v>569</v>
      </c>
      <c r="H4" s="113" t="s">
        <v>570</v>
      </c>
      <c r="K4" s="115" t="s">
        <v>816</v>
      </c>
      <c r="N4" s="124">
        <v>3</v>
      </c>
      <c r="O4" s="124" t="s">
        <v>550</v>
      </c>
      <c r="P4" s="106"/>
      <c r="Q4" s="106"/>
      <c r="R4" s="106"/>
      <c r="AB4" s="118" t="s">
        <v>817</v>
      </c>
      <c r="AD4" s="86" t="s">
        <v>818</v>
      </c>
    </row>
    <row r="5" spans="1:30" ht="53.45" thickBot="1">
      <c r="A5" s="119" t="s">
        <v>574</v>
      </c>
      <c r="B5" s="120" t="s">
        <v>575</v>
      </c>
      <c r="C5" s="120" t="s">
        <v>538</v>
      </c>
      <c r="D5" s="120" t="s">
        <v>576</v>
      </c>
      <c r="E5" s="120" t="s">
        <v>539</v>
      </c>
      <c r="F5" s="121">
        <v>4</v>
      </c>
      <c r="G5" s="122" t="s">
        <v>577</v>
      </c>
      <c r="H5" s="123" t="s">
        <v>578</v>
      </c>
      <c r="K5" s="125" t="s">
        <v>819</v>
      </c>
      <c r="N5" s="124">
        <v>4</v>
      </c>
      <c r="O5" s="124" t="s">
        <v>550</v>
      </c>
      <c r="P5" s="106"/>
      <c r="Q5" s="106"/>
      <c r="R5" s="106"/>
      <c r="AB5" s="118" t="s">
        <v>820</v>
      </c>
      <c r="AD5" s="86" t="s">
        <v>821</v>
      </c>
    </row>
    <row r="6" spans="1:30" ht="27" thickBot="1">
      <c r="A6" s="108" t="s">
        <v>537</v>
      </c>
      <c r="B6" s="109" t="s">
        <v>583</v>
      </c>
      <c r="C6" s="109" t="s">
        <v>552</v>
      </c>
      <c r="D6" s="109" t="s">
        <v>540</v>
      </c>
      <c r="E6" s="109" t="s">
        <v>553</v>
      </c>
      <c r="F6" s="111">
        <v>5</v>
      </c>
      <c r="G6" s="112" t="s">
        <v>584</v>
      </c>
      <c r="H6" s="113" t="s">
        <v>585</v>
      </c>
      <c r="K6" s="125" t="s">
        <v>822</v>
      </c>
      <c r="N6" s="124">
        <v>5</v>
      </c>
      <c r="O6" s="124" t="s">
        <v>550</v>
      </c>
      <c r="P6" s="106"/>
      <c r="Q6" s="106"/>
      <c r="R6" s="106"/>
      <c r="AB6" s="118" t="s">
        <v>823</v>
      </c>
      <c r="AD6" s="86" t="s">
        <v>824</v>
      </c>
    </row>
    <row r="7" spans="1:30" ht="40.15" thickBot="1">
      <c r="G7" s="122" t="s">
        <v>589</v>
      </c>
      <c r="H7" s="123" t="s">
        <v>590</v>
      </c>
      <c r="K7" s="125" t="s">
        <v>825</v>
      </c>
      <c r="N7" s="124">
        <v>6</v>
      </c>
      <c r="O7" s="124" t="s">
        <v>550</v>
      </c>
      <c r="P7" s="106"/>
      <c r="Q7" s="106"/>
      <c r="R7" s="106"/>
      <c r="AB7" s="126" t="s">
        <v>826</v>
      </c>
      <c r="AD7" s="86" t="s">
        <v>827</v>
      </c>
    </row>
    <row r="8" spans="1:30" ht="52.9">
      <c r="H8" s="113" t="s">
        <v>828</v>
      </c>
      <c r="K8" s="125" t="s">
        <v>829</v>
      </c>
      <c r="N8" s="127">
        <v>7</v>
      </c>
      <c r="O8" s="127" t="s">
        <v>550</v>
      </c>
      <c r="P8" s="106"/>
      <c r="Q8" s="106"/>
      <c r="R8" s="106"/>
      <c r="AD8" s="86" t="s">
        <v>830</v>
      </c>
    </row>
    <row r="9" spans="1:30" ht="52.9">
      <c r="H9" s="123" t="s">
        <v>593</v>
      </c>
      <c r="K9" s="125" t="s">
        <v>831</v>
      </c>
      <c r="N9" s="124">
        <v>8</v>
      </c>
      <c r="O9" s="124" t="s">
        <v>594</v>
      </c>
      <c r="P9" s="106"/>
      <c r="Q9" s="106"/>
      <c r="R9" s="106"/>
      <c r="AD9" s="86" t="s">
        <v>832</v>
      </c>
    </row>
    <row r="10" spans="1:30" ht="39.6">
      <c r="H10" s="113" t="s">
        <v>595</v>
      </c>
      <c r="K10" s="125" t="s">
        <v>833</v>
      </c>
      <c r="N10" s="124">
        <v>9</v>
      </c>
      <c r="O10" s="124" t="s">
        <v>594</v>
      </c>
      <c r="P10" s="106"/>
      <c r="Q10" s="106"/>
      <c r="R10" s="106"/>
      <c r="AD10" s="86" t="s">
        <v>834</v>
      </c>
    </row>
    <row r="11" spans="1:30" ht="39.6">
      <c r="H11" s="128"/>
      <c r="K11" s="129" t="s">
        <v>835</v>
      </c>
      <c r="N11" s="124">
        <v>10</v>
      </c>
      <c r="O11" s="124" t="s">
        <v>594</v>
      </c>
      <c r="P11" s="106"/>
      <c r="Q11" s="106"/>
      <c r="R11" s="106"/>
      <c r="AD11" s="130" t="s">
        <v>836</v>
      </c>
    </row>
    <row r="12" spans="1:30" ht="39.6">
      <c r="H12" s="128"/>
      <c r="K12" s="129" t="s">
        <v>837</v>
      </c>
      <c r="N12" s="127">
        <v>11</v>
      </c>
      <c r="O12" s="127" t="s">
        <v>594</v>
      </c>
      <c r="P12" s="106"/>
      <c r="Q12" s="106"/>
      <c r="R12" s="106"/>
      <c r="AD12" s="86" t="s">
        <v>838</v>
      </c>
    </row>
    <row r="13" spans="1:30" ht="39.6">
      <c r="H13" s="128"/>
      <c r="K13" s="129" t="s">
        <v>839</v>
      </c>
      <c r="N13" s="124">
        <v>12</v>
      </c>
      <c r="O13" s="124" t="s">
        <v>596</v>
      </c>
      <c r="P13" s="106"/>
      <c r="Q13" s="106"/>
      <c r="R13" s="106"/>
      <c r="AD13" s="86" t="s">
        <v>840</v>
      </c>
    </row>
    <row r="14" spans="1:30" ht="39.6">
      <c r="H14" s="128"/>
      <c r="K14" s="129" t="s">
        <v>841</v>
      </c>
      <c r="N14" s="124">
        <v>13</v>
      </c>
      <c r="O14" s="124" t="s">
        <v>596</v>
      </c>
      <c r="P14" s="106"/>
      <c r="Q14" s="106"/>
      <c r="R14" s="106"/>
      <c r="AD14" s="86" t="s">
        <v>842</v>
      </c>
    </row>
    <row r="15" spans="1:30" ht="39.6">
      <c r="H15" s="128"/>
      <c r="K15" s="129" t="s">
        <v>843</v>
      </c>
      <c r="N15" s="127">
        <v>14</v>
      </c>
      <c r="O15" s="127" t="s">
        <v>596</v>
      </c>
      <c r="AD15" s="86" t="s">
        <v>844</v>
      </c>
    </row>
    <row r="16" spans="1:30" ht="39.6">
      <c r="H16" s="128"/>
      <c r="K16" s="129" t="s">
        <v>845</v>
      </c>
      <c r="N16" s="124">
        <v>15</v>
      </c>
      <c r="O16" s="124" t="s">
        <v>596</v>
      </c>
      <c r="AD16" s="86" t="s">
        <v>846</v>
      </c>
    </row>
    <row r="17" spans="1:30" ht="52.9">
      <c r="H17" s="128"/>
      <c r="K17" s="129" t="s">
        <v>847</v>
      </c>
      <c r="N17" s="124">
        <v>16</v>
      </c>
      <c r="O17" s="124" t="s">
        <v>597</v>
      </c>
      <c r="AD17" s="86" t="s">
        <v>848</v>
      </c>
    </row>
    <row r="18" spans="1:30" ht="52.9">
      <c r="H18" s="128"/>
      <c r="K18" s="131" t="s">
        <v>109</v>
      </c>
      <c r="N18" s="127">
        <v>17</v>
      </c>
      <c r="O18" s="127" t="s">
        <v>597</v>
      </c>
      <c r="AD18" s="86" t="s">
        <v>849</v>
      </c>
    </row>
    <row r="19" spans="1:30" ht="52.9">
      <c r="H19" s="128"/>
      <c r="K19" s="131" t="s">
        <v>850</v>
      </c>
      <c r="N19" s="127">
        <v>18</v>
      </c>
      <c r="O19" s="127" t="s">
        <v>597</v>
      </c>
      <c r="AD19" s="86" t="s">
        <v>851</v>
      </c>
    </row>
    <row r="20" spans="1:30" ht="40.15" thickBot="1">
      <c r="H20" s="132"/>
      <c r="N20" s="127">
        <v>19</v>
      </c>
      <c r="O20" s="127" t="s">
        <v>597</v>
      </c>
      <c r="AD20" s="86" t="s">
        <v>852</v>
      </c>
    </row>
    <row r="21" spans="1:30" ht="52.9">
      <c r="N21" s="124">
        <v>20</v>
      </c>
      <c r="O21" s="124" t="s">
        <v>597</v>
      </c>
      <c r="AD21" s="86" t="s">
        <v>853</v>
      </c>
    </row>
    <row r="22" spans="1:30">
      <c r="N22" s="127">
        <v>21</v>
      </c>
      <c r="O22" s="127" t="s">
        <v>597</v>
      </c>
    </row>
    <row r="23" spans="1:30">
      <c r="N23" s="127">
        <v>22</v>
      </c>
      <c r="O23" s="127" t="s">
        <v>597</v>
      </c>
    </row>
    <row r="24" spans="1:30">
      <c r="N24" s="127">
        <v>23</v>
      </c>
      <c r="O24" s="127" t="s">
        <v>597</v>
      </c>
    </row>
    <row r="25" spans="1:30">
      <c r="N25" s="127">
        <v>24</v>
      </c>
      <c r="O25" s="127" t="s">
        <v>597</v>
      </c>
    </row>
    <row r="26" spans="1:30" ht="13.9" thickBot="1">
      <c r="N26" s="133">
        <v>25</v>
      </c>
      <c r="O26" s="133" t="s">
        <v>597</v>
      </c>
    </row>
    <row r="29" spans="1:30">
      <c r="K29" s="85">
        <v>11</v>
      </c>
    </row>
    <row r="30" spans="1:30">
      <c r="A30" s="85">
        <v>1</v>
      </c>
      <c r="B30" s="85">
        <v>2</v>
      </c>
      <c r="C30" s="85">
        <v>3</v>
      </c>
      <c r="D30" s="85">
        <v>4</v>
      </c>
      <c r="E30" s="85">
        <v>5</v>
      </c>
      <c r="F30" s="85">
        <v>6</v>
      </c>
      <c r="G30" s="85">
        <v>7</v>
      </c>
      <c r="H30" s="85">
        <v>8</v>
      </c>
      <c r="I30" s="85">
        <v>9</v>
      </c>
      <c r="J30" s="85">
        <v>10</v>
      </c>
      <c r="L30" s="85">
        <v>12</v>
      </c>
      <c r="M30" s="85">
        <v>13</v>
      </c>
      <c r="N30" s="85">
        <v>14</v>
      </c>
      <c r="O30" s="85">
        <v>15</v>
      </c>
    </row>
  </sheetData>
  <pageMargins left="0.7" right="0.7" top="0.75" bottom="0.75" header="0.3" footer="0.3"/>
  <pageSetup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o" ma:contentTypeID="0x010100EDE4FF7AA3A5EE4DA2E73138C76C3EAC" ma:contentTypeVersion="12" ma:contentTypeDescription="Crear nuevo documento." ma:contentTypeScope="" ma:versionID="167c460bccd319c31c25b17e8c0e86a9">
  <xsd:schema xmlns:xsd="http://www.w3.org/2001/XMLSchema" xmlns:xs="http://www.w3.org/2001/XMLSchema" xmlns:p="http://schemas.microsoft.com/office/2006/metadata/properties" xmlns:ns2="e573e552-bd5b-49ef-b258-b37cea520cae" xmlns:ns3="caa0d3d9-ed69-4dad-a90c-fdf219a03e6b" targetNamespace="http://schemas.microsoft.com/office/2006/metadata/properties" ma:root="true" ma:fieldsID="fcfb736d30f09301257d96690a72ce3e" ns2:_="" ns3:_="">
    <xsd:import namespace="e573e552-bd5b-49ef-b258-b37cea520cae"/>
    <xsd:import namespace="caa0d3d9-ed69-4dad-a90c-fdf219a03e6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73e552-bd5b-49ef-b258-b37cea520ca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aa0d3d9-ed69-4dad-a90c-fdf219a03e6b" elementFormDefault="qualified">
    <xsd:import namespace="http://schemas.microsoft.com/office/2006/documentManagement/types"/>
    <xsd:import namespace="http://schemas.microsoft.com/office/infopath/2007/PartnerControls"/>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6A1576-3DEE-4063-9D8B-344939767029}"/>
</file>

<file path=customXml/itemProps2.xml><?xml version="1.0" encoding="utf-8"?>
<ds:datastoreItem xmlns:ds="http://schemas.openxmlformats.org/officeDocument/2006/customXml" ds:itemID="{8163DE13-1FED-4A0C-B995-428B32BB1140}"/>
</file>

<file path=customXml/itemProps3.xml><?xml version="1.0" encoding="utf-8"?>
<ds:datastoreItem xmlns:ds="http://schemas.openxmlformats.org/officeDocument/2006/customXml" ds:itemID="{B6F278D7-715A-4BBE-9B7F-EF10DC6B1CE8}"/>
</file>

<file path=customXml/itemProps4.xml><?xml version="1.0" encoding="utf-8"?>
<ds:datastoreItem xmlns:ds="http://schemas.openxmlformats.org/officeDocument/2006/customXml" ds:itemID="{46A0AD7D-6653-4657-98B9-40D5A611ABF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Eliana</dc:creator>
  <cp:keywords/>
  <dc:description/>
  <cp:lastModifiedBy>Paula Andrea Páez Ordoñez</cp:lastModifiedBy>
  <cp:revision/>
  <dcterms:created xsi:type="dcterms:W3CDTF">2020-04-27T21:16:44Z</dcterms:created>
  <dcterms:modified xsi:type="dcterms:W3CDTF">2023-10-08T17:36:10Z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0x010100EDE4FF7AA3A5EE4DA2E73138C76C3EAC</vt:lpwstr>
  </property>
  <property fmtid="{D5CDD505-2E9C-101B-9397-08002B2CF9AE}" pid="3" name="MSIP_Label_1299739c-ad3d-4908-806e-4d91151a6e13_Enabled">
    <vt:lpwstr>true</vt:lpwstr>
  </property>
  <property fmtid="{D5CDD505-2E9C-101B-9397-08002B2CF9AE}" pid="4" name="MSIP_Label_1299739c-ad3d-4908-806e-4d91151a6e13_SetDate">
    <vt:lpwstr>2022-08-31T20:58:56Z</vt:lpwstr>
  </property>
  <property fmtid="{D5CDD505-2E9C-101B-9397-08002B2CF9AE}" pid="5" name="MSIP_Label_1299739c-ad3d-4908-806e-4d91151a6e13_Method">
    <vt:lpwstr>Standard</vt:lpwstr>
  </property>
  <property fmtid="{D5CDD505-2E9C-101B-9397-08002B2CF9AE}" pid="6" name="MSIP_Label_1299739c-ad3d-4908-806e-4d91151a6e13_Name">
    <vt:lpwstr>All Employees (Unrestricted)</vt:lpwstr>
  </property>
  <property fmtid="{D5CDD505-2E9C-101B-9397-08002B2CF9AE}" pid="7" name="MSIP_Label_1299739c-ad3d-4908-806e-4d91151a6e13_SiteId">
    <vt:lpwstr>cbc2c381-2f2e-4d93-91d1-506c9316ace7</vt:lpwstr>
  </property>
  <property fmtid="{D5CDD505-2E9C-101B-9397-08002B2CF9AE}" pid="8" name="MSIP_Label_1299739c-ad3d-4908-806e-4d91151a6e13_ActionId">
    <vt:lpwstr>f6524acd-51fc-4568-a901-111a8a554ca5</vt:lpwstr>
  </property>
  <property fmtid="{D5CDD505-2E9C-101B-9397-08002B2CF9AE}" pid="9" name="MSIP_Label_1299739c-ad3d-4908-806e-4d91151a6e13_ContentBits">
    <vt:lpwstr>0</vt:lpwstr>
  </property>
</Properties>
</file>