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7030"/>
  <workbookPr/>
  <mc:AlternateContent xmlns:mc="http://schemas.openxmlformats.org/markup-compatibility/2006">
    <mc:Choice Requires="x15">
      <x15ac:absPath xmlns:x15ac="http://schemas.microsoft.com/office/spreadsheetml/2010/11/ac" url="C:\Users\ywz\Desktop\part2优化用例-文洲（龙虎、轮盘、骰宝、好路多桌）\"/>
    </mc:Choice>
  </mc:AlternateContent>
  <bookViews>
    <workbookView xWindow="0" yWindow="0" windowWidth="28800" windowHeight="12675" activeTab="2"/>
  </bookViews>
  <sheets>
    <sheet name="统计" sheetId="11" r:id="rId1"/>
    <sheet name="大厅case" sheetId="12" r:id="rId2"/>
    <sheet name="界面与功能case" sheetId="1" r:id="rId3"/>
    <sheet name="派彩逻辑case" sheetId="14" r:id="rId4"/>
    <sheet name="路纸case" sheetId="18" r:id="rId5"/>
    <sheet name="赢输逻辑case" sheetId="16" r:id="rId6"/>
    <sheet name="骰子逻辑" sheetId="15" r:id="rId7"/>
    <sheet name="路纸逻辑" sheetId="10" r:id="rId8"/>
    <sheet name="附件" sheetId="13" r:id="rId9"/>
  </sheets>
  <externalReferences>
    <externalReference r:id="rId10"/>
    <externalReference r:id="rId11"/>
    <externalReference r:id="rId12"/>
    <externalReference r:id="rId13"/>
    <externalReference r:id="rId14"/>
  </externalReferences>
  <definedNames>
    <definedName name="_xlnm._FilterDatabase" localSheetId="1" hidden="1">大厅case!$A$1:$P$99</definedName>
    <definedName name="_xlnm._FilterDatabase" localSheetId="2" hidden="1">界面与功能case!$A$1:$P$595</definedName>
    <definedName name="_xlnm._FilterDatabase" localSheetId="4" hidden="1">路纸case!$H$1:$H$1048</definedName>
    <definedName name="_xlnm._FilterDatabase" localSheetId="3" hidden="1">派彩逻辑case!$A$1:$P$842</definedName>
    <definedName name="_xlnm._FilterDatabase" localSheetId="5" hidden="1">赢输逻辑case!$B$2:$C$218</definedName>
    <definedName name="hei" localSheetId="7">OR([1]路纸逻辑!A1={2;4;6;8;10;11;13;15;17;20;22;24;26;28;29;31;33;35})</definedName>
    <definedName name="history" localSheetId="2">界面与功能case!#REF!</definedName>
    <definedName name="不下注踢人功能">附件!$A$252:$D$261</definedName>
    <definedName name="菜单区">附件!$A$115:$E$118</definedName>
    <definedName name="筹码选择与设置">附件!$A$67:$J$79</definedName>
    <definedName name="大" localSheetId="7">[2]文洲_路指逻辑!A1=OR({11,12,13,14,15,16,17})</definedName>
    <definedName name="大厅">附件!$A$224:$K$250</definedName>
    <definedName name="单" localSheetId="7">[2]罗政_逻辑表!$B$11={1;3;5;7;9;11;13;15;17;19;21;23;25;27;29}</definedName>
    <definedName name="倒计时截图">附件!$A$280:$E$283</definedName>
    <definedName name="第2局法式" localSheetId="7">#REF!</definedName>
    <definedName name="第4局1">骰子逻辑!$A$79:$AE$103</definedName>
    <definedName name="第4局法式" localSheetId="7">#REF!</definedName>
    <definedName name="第5局1">骰子逻辑!$A$105:$AE$129</definedName>
    <definedName name="第二局" localSheetId="7">#REF!</definedName>
    <definedName name="第二局1">骰子逻辑!$A$27:$AE$51</definedName>
    <definedName name="第三局" localSheetId="7">#REF!</definedName>
    <definedName name="第三局1">骰子逻辑!$A$53:$AE$77</definedName>
    <definedName name="第三局法式" localSheetId="7">#REF!</definedName>
    <definedName name="第一局">骰子逻辑!$A$1:$AE$25</definedName>
    <definedName name="结算框">附件!$A$304:$D$316</definedName>
    <definedName name="路纸">OR(AND([3]路纸逻辑!#REF!&gt;110,[3]路纸逻辑!#REF!&lt;167),AND([3]路纸逻辑!#REF!&gt;210,[3]路纸逻辑!#REF!&lt;267),AND([3]路纸逻辑!#REF!&gt;310,[3]路纸逻辑!#REF!&lt;367),AND([3]路纸逻辑!#REF!&gt;410,[3]路纸逻辑!#REF!&lt;467),AND([3]路纸逻辑!#REF!&gt;510,[3]路纸逻辑!#REF!&lt;567),AND([3]路纸逻辑!#REF!&gt;610,[3]路纸逻辑!#REF!&lt;667))</definedName>
    <definedName name="路纸截图">附件!$A$286:$L$293</definedName>
    <definedName name="牌局桌面图">附件!$A$35:$M$46</definedName>
    <definedName name="派彩动画">附件!$A$264:$I$277</definedName>
    <definedName name="视讯功能">附件!$A$145:$K$167</definedName>
    <definedName name="数据有效性" localSheetId="4">OR(AND([4]路纸逻辑!#REF!&gt;110,[4]路纸逻辑!#REF!&lt;167),AND([4]路纸逻辑!#REF!&gt;210,[4]路纸逻辑!#REF!&lt;267),AND([4]路纸逻辑!#REF!&gt;310,[4]路纸逻辑!#REF!&lt;367),AND([4]路纸逻辑!#REF!&gt;410,[4]路纸逻辑!#REF!&lt;467),AND([4]路纸逻辑!#REF!&gt;510,[4]路纸逻辑!#REF!&lt;567),AND([4]路纸逻辑!#REF!&gt;610,[4]路纸逻辑!#REF!&lt;667))</definedName>
    <definedName name="数据有效性" localSheetId="7">OR(AND(路纸逻辑!XFD1&gt;110,路纸逻辑!XFD1&lt;167),AND(路纸逻辑!XFD1&gt;210,路纸逻辑!XFD1&lt;267),AND(路纸逻辑!XFD1&gt;310,路纸逻辑!XFD1&lt;367),AND(路纸逻辑!XFD1&gt;410,路纸逻辑!XFD1&lt;467),AND(路纸逻辑!XFD1&gt;510,路纸逻辑!XFD1&lt;567),AND(路纸逻辑!XFD1&gt;610,路纸逻辑!XFD1&lt;667))</definedName>
    <definedName name="数据有效性">OR(AND([5]路纸逻辑!#REF!&gt;110,[5]路纸逻辑!#REF!&lt;167),AND([5]路纸逻辑!#REF!&gt;210,[5]路纸逻辑!#REF!&lt;267),AND([5]路纸逻辑!#REF!&gt;310,[5]路纸逻辑!#REF!&lt;367),AND([5]路纸逻辑!#REF!&gt;410,[5]路纸逻辑!#REF!&lt;467),AND([5]路纸逻辑!#REF!&gt;510,[5]路纸逻辑!#REF!&lt;567),AND([5]路纸逻辑!#REF!&gt;610,[5]路纸逻辑!#REF!&lt;667))</definedName>
    <definedName name="系统设定">附件!$A$120:$E$143</definedName>
    <definedName name="下注tips">附件!$A$313:$G$353</definedName>
    <definedName name="下注区图变化">附件!$A$53:$H$65</definedName>
    <definedName name="下注统计">附件!$A$92:$C$113</definedName>
    <definedName name="小" localSheetId="7">[2]文洲_路指逻辑!A1=OR({4,5,6,7,8,9,10})</definedName>
    <definedName name="桌枱信息">附件!$A$82:$E$90</definedName>
    <definedName name="桌枱选择">附件!$A$170:$D$223</definedName>
    <definedName name="座位区添加关注tips图">附件!$A$47:$C$50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18" i="12" l="1"/>
  <c r="A117" i="12"/>
  <c r="A116" i="12" l="1"/>
  <c r="A115" i="12"/>
  <c r="A114" i="12" l="1"/>
  <c r="A113" i="12"/>
  <c r="A112" i="12"/>
  <c r="A111" i="12"/>
  <c r="A110" i="12"/>
  <c r="A109" i="12"/>
  <c r="A108" i="12"/>
  <c r="A107" i="12"/>
  <c r="A106" i="12"/>
  <c r="A105" i="12"/>
  <c r="A104" i="12"/>
  <c r="A103" i="12"/>
  <c r="A102" i="12"/>
  <c r="A101" i="12"/>
  <c r="A100" i="12"/>
  <c r="A595" i="1" l="1"/>
  <c r="A594" i="1"/>
  <c r="A593" i="1"/>
  <c r="A592" i="1"/>
  <c r="A591" i="1"/>
  <c r="A590" i="1"/>
  <c r="A589" i="1"/>
  <c r="A588" i="1"/>
  <c r="A587" i="1"/>
  <c r="A586" i="1"/>
  <c r="A585" i="1"/>
  <c r="A584" i="1"/>
  <c r="A583" i="1"/>
  <c r="A582" i="1"/>
  <c r="A581" i="1"/>
  <c r="A580" i="1"/>
  <c r="A579" i="1"/>
  <c r="A578" i="1"/>
  <c r="A577" i="1"/>
  <c r="A576" i="1"/>
  <c r="A575" i="1"/>
  <c r="A574" i="1"/>
  <c r="A573" i="1"/>
  <c r="A572" i="1"/>
  <c r="A571" i="1"/>
  <c r="A570" i="1"/>
  <c r="A569" i="1"/>
  <c r="A568" i="1"/>
  <c r="A567" i="1"/>
  <c r="A566" i="1"/>
  <c r="A565" i="1"/>
  <c r="A564" i="1"/>
  <c r="A563" i="1"/>
  <c r="A562" i="1"/>
  <c r="A561" i="1"/>
  <c r="A560" i="1"/>
  <c r="A559" i="1"/>
  <c r="A558" i="1"/>
  <c r="A557" i="1"/>
  <c r="A556" i="1"/>
  <c r="A555" i="1"/>
  <c r="A554" i="1"/>
  <c r="A553" i="1"/>
  <c r="A552" i="1"/>
  <c r="A551" i="1"/>
  <c r="A550" i="1"/>
  <c r="A549" i="1"/>
  <c r="A548" i="1"/>
  <c r="A547" i="1"/>
  <c r="A546" i="1"/>
  <c r="A545" i="1"/>
  <c r="A544" i="1"/>
  <c r="A543" i="1"/>
  <c r="A542" i="1"/>
  <c r="A541" i="1"/>
  <c r="A540" i="1"/>
  <c r="A539" i="1"/>
  <c r="A538" i="1"/>
  <c r="A537" i="1"/>
  <c r="A536" i="1"/>
  <c r="A535" i="1"/>
  <c r="A534" i="1"/>
  <c r="A533" i="1"/>
  <c r="A532" i="1"/>
  <c r="A531" i="1"/>
  <c r="A530" i="1"/>
  <c r="A529" i="1"/>
  <c r="A528" i="1"/>
  <c r="A527" i="1"/>
  <c r="A526" i="1"/>
  <c r="A525" i="1"/>
  <c r="A524" i="1"/>
  <c r="A523" i="1"/>
  <c r="A522" i="1"/>
  <c r="A521" i="1"/>
  <c r="A520" i="1"/>
  <c r="A519" i="1"/>
  <c r="A518" i="1"/>
  <c r="A517" i="1"/>
  <c r="A516" i="1"/>
  <c r="A515" i="1"/>
  <c r="A514" i="1"/>
  <c r="A513" i="1"/>
  <c r="A512" i="1"/>
  <c r="A511" i="1"/>
  <c r="A510" i="1"/>
  <c r="A509" i="1"/>
  <c r="A508" i="1"/>
  <c r="A507" i="1"/>
  <c r="A506" i="1"/>
  <c r="A505" i="1"/>
  <c r="A504" i="1"/>
  <c r="A503" i="1"/>
  <c r="A502" i="1"/>
  <c r="A501" i="1"/>
  <c r="A500" i="1"/>
  <c r="A499" i="1"/>
  <c r="A498" i="1"/>
  <c r="A497" i="1"/>
  <c r="A496" i="1"/>
  <c r="A495" i="1"/>
  <c r="A494" i="1"/>
  <c r="A493" i="1"/>
  <c r="A492" i="1"/>
  <c r="A491" i="1"/>
  <c r="A490" i="1"/>
  <c r="A489" i="1"/>
  <c r="A488" i="1"/>
  <c r="A487" i="1"/>
  <c r="A486" i="1"/>
  <c r="A485" i="1"/>
  <c r="A484" i="1"/>
  <c r="A483" i="1"/>
  <c r="A482" i="1"/>
  <c r="A481" i="1"/>
  <c r="A480" i="1"/>
  <c r="A479" i="1"/>
  <c r="A478" i="1"/>
  <c r="A477" i="1"/>
  <c r="A476" i="1"/>
  <c r="A475" i="1"/>
  <c r="A474" i="1"/>
  <c r="A473" i="1"/>
  <c r="A472" i="1"/>
  <c r="A471" i="1"/>
  <c r="A470" i="1"/>
  <c r="A469" i="1"/>
  <c r="A468" i="1"/>
  <c r="A467" i="1"/>
  <c r="A466" i="1"/>
  <c r="A465" i="1"/>
  <c r="A464" i="1"/>
  <c r="A463" i="1"/>
  <c r="A462" i="1"/>
  <c r="A461" i="1"/>
  <c r="A460" i="1"/>
  <c r="A459" i="1"/>
  <c r="A458" i="1"/>
  <c r="A457" i="1"/>
  <c r="A456" i="1"/>
  <c r="A455" i="1"/>
  <c r="A454" i="1"/>
  <c r="A453" i="1"/>
  <c r="A452" i="1"/>
  <c r="A451" i="1"/>
  <c r="A450" i="1"/>
  <c r="A339" i="1"/>
  <c r="A338" i="1"/>
  <c r="A337" i="1"/>
  <c r="A336" i="1"/>
  <c r="A335" i="1"/>
  <c r="A334" i="1"/>
  <c r="A333" i="1"/>
  <c r="A332" i="1"/>
  <c r="A331" i="1"/>
  <c r="A330" i="1"/>
  <c r="A329" i="1"/>
  <c r="A328" i="1"/>
  <c r="A327" i="1"/>
  <c r="A326" i="1"/>
  <c r="A325" i="1"/>
  <c r="A324" i="1"/>
  <c r="A323" i="1"/>
  <c r="A322" i="1"/>
  <c r="A321" i="1"/>
  <c r="A320" i="1"/>
  <c r="A319" i="1"/>
  <c r="A318" i="1"/>
  <c r="A317" i="1"/>
  <c r="A316" i="1"/>
  <c r="A315" i="1"/>
  <c r="A314" i="1"/>
  <c r="A313" i="1"/>
  <c r="A312" i="1"/>
  <c r="A311" i="1"/>
  <c r="A310" i="1"/>
  <c r="A309" i="1"/>
  <c r="A308" i="1"/>
  <c r="A307" i="1"/>
  <c r="A306" i="1"/>
  <c r="A305" i="1"/>
  <c r="A304" i="1"/>
  <c r="A303" i="1"/>
  <c r="A302" i="1"/>
  <c r="A301" i="1"/>
  <c r="A300" i="1"/>
  <c r="A299" i="1"/>
  <c r="A23" i="1"/>
  <c r="A22" i="1"/>
  <c r="A21" i="1"/>
  <c r="A20" i="1"/>
  <c r="A19" i="1"/>
  <c r="A18" i="1"/>
  <c r="A17" i="1"/>
  <c r="A16" i="1"/>
  <c r="A15" i="1"/>
  <c r="A14" i="1"/>
  <c r="A13" i="1"/>
  <c r="A12" i="1"/>
  <c r="A11" i="1"/>
  <c r="A10" i="1"/>
  <c r="A9" i="1"/>
  <c r="A8" i="1"/>
  <c r="A7" i="1"/>
  <c r="A6" i="1"/>
  <c r="A3" i="1"/>
  <c r="A2" i="1"/>
  <c r="A99" i="12"/>
  <c r="A98" i="12"/>
  <c r="A97" i="12"/>
  <c r="A96" i="12"/>
  <c r="A95" i="12"/>
  <c r="A94" i="12"/>
  <c r="A93" i="12"/>
  <c r="A92" i="12"/>
  <c r="A91" i="12"/>
  <c r="A90" i="12"/>
  <c r="A89" i="12"/>
  <c r="A88" i="12"/>
  <c r="A87" i="12"/>
  <c r="A86" i="12"/>
  <c r="A85" i="12"/>
  <c r="A84" i="12"/>
  <c r="A83" i="12"/>
  <c r="A82" i="12"/>
  <c r="A81" i="12"/>
  <c r="A80" i="12"/>
  <c r="A79" i="12"/>
  <c r="A78" i="12"/>
  <c r="A77" i="12"/>
  <c r="A76" i="12"/>
  <c r="A75" i="12"/>
  <c r="A74" i="12"/>
  <c r="A73" i="12"/>
  <c r="A72" i="12"/>
  <c r="A71" i="12"/>
  <c r="A70" i="12"/>
  <c r="A69" i="12"/>
  <c r="A68" i="12"/>
  <c r="A67" i="12"/>
  <c r="A66" i="12"/>
  <c r="A65" i="12"/>
  <c r="A64" i="12"/>
  <c r="A63" i="12"/>
  <c r="A62" i="12"/>
  <c r="A61" i="12"/>
  <c r="A60" i="12"/>
  <c r="A59" i="12"/>
  <c r="A58" i="12"/>
  <c r="A57" i="12"/>
  <c r="A56" i="12"/>
  <c r="A55" i="12"/>
  <c r="A54" i="12"/>
  <c r="A53" i="12"/>
  <c r="A52" i="12"/>
  <c r="A51" i="12"/>
  <c r="A50" i="12"/>
  <c r="A49" i="12"/>
  <c r="A48" i="12"/>
  <c r="A47" i="12"/>
  <c r="A46" i="12"/>
  <c r="A45" i="12"/>
  <c r="A44" i="12"/>
  <c r="A43" i="12"/>
  <c r="A42" i="12"/>
  <c r="A41" i="12"/>
  <c r="A40" i="12"/>
  <c r="A39" i="12"/>
  <c r="A38" i="12"/>
  <c r="A37" i="12"/>
  <c r="A36" i="12"/>
  <c r="A35" i="12"/>
  <c r="A34" i="12"/>
  <c r="A33" i="12"/>
  <c r="A32" i="12"/>
  <c r="A31" i="12"/>
  <c r="A30" i="12"/>
  <c r="A29" i="12"/>
  <c r="A28" i="12"/>
  <c r="A27" i="12"/>
  <c r="A26" i="12"/>
  <c r="A25" i="12"/>
  <c r="A24" i="12"/>
  <c r="A23" i="12"/>
  <c r="A22" i="12"/>
  <c r="A21" i="12"/>
  <c r="A20" i="12"/>
  <c r="A19" i="12"/>
  <c r="A18" i="12"/>
  <c r="A17" i="12"/>
  <c r="A16" i="12"/>
  <c r="A15" i="12"/>
  <c r="A14" i="12"/>
  <c r="A13" i="12"/>
  <c r="A12" i="12"/>
  <c r="A11" i="12"/>
  <c r="A10" i="12"/>
  <c r="A9" i="12"/>
  <c r="A8" i="12"/>
  <c r="A7" i="12"/>
  <c r="A6" i="12"/>
  <c r="A5" i="12"/>
  <c r="A4" i="12"/>
  <c r="A3" i="12"/>
  <c r="A2" i="12"/>
  <c r="I12" i="11" l="1"/>
  <c r="H12" i="11"/>
  <c r="G12" i="11"/>
  <c r="F12" i="11"/>
  <c r="I13" i="11"/>
  <c r="H13" i="11"/>
  <c r="G13" i="11"/>
  <c r="I11" i="11" l="1"/>
  <c r="H11" i="11"/>
  <c r="G11" i="11"/>
  <c r="A842" i="14"/>
  <c r="A841" i="14"/>
  <c r="A840" i="14"/>
  <c r="A839" i="14"/>
  <c r="A838" i="14"/>
  <c r="A837" i="14"/>
  <c r="A836" i="14"/>
  <c r="A835" i="14"/>
  <c r="A834" i="14"/>
  <c r="A833" i="14"/>
  <c r="A832" i="14"/>
  <c r="A831" i="14"/>
  <c r="A830" i="14"/>
  <c r="A829" i="14"/>
  <c r="A828" i="14"/>
  <c r="A827" i="14"/>
  <c r="A826" i="14"/>
  <c r="A825" i="14"/>
  <c r="A824" i="14"/>
  <c r="A823" i="14"/>
  <c r="A822" i="14"/>
  <c r="A821" i="14"/>
  <c r="A820" i="14"/>
  <c r="A819" i="14"/>
  <c r="A818" i="14"/>
  <c r="A817" i="14"/>
  <c r="A816" i="14"/>
  <c r="A815" i="14"/>
  <c r="A814" i="14"/>
  <c r="A813" i="14"/>
  <c r="A812" i="14"/>
  <c r="A811" i="14"/>
  <c r="A810" i="14"/>
  <c r="A809" i="14"/>
  <c r="A808" i="14"/>
  <c r="A807" i="14"/>
  <c r="A806" i="14"/>
  <c r="A805" i="14"/>
  <c r="A804" i="14"/>
  <c r="A803" i="14"/>
  <c r="A802" i="14"/>
  <c r="A801" i="14"/>
  <c r="A800" i="14"/>
  <c r="A799" i="14"/>
  <c r="A798" i="14"/>
  <c r="A797" i="14"/>
  <c r="A796" i="14"/>
  <c r="A795" i="14"/>
  <c r="A794" i="14"/>
  <c r="A793" i="14"/>
  <c r="A792" i="14"/>
  <c r="A791" i="14"/>
  <c r="A790" i="14"/>
  <c r="A789" i="14"/>
  <c r="A788" i="14"/>
  <c r="A787" i="14"/>
  <c r="A786" i="14"/>
  <c r="A785" i="14"/>
  <c r="A784" i="14"/>
  <c r="A783" i="14"/>
  <c r="A782" i="14"/>
  <c r="A781" i="14"/>
  <c r="A780" i="14"/>
  <c r="A779" i="14"/>
  <c r="A778" i="14"/>
  <c r="A777" i="14"/>
  <c r="A776" i="14"/>
  <c r="A775" i="14"/>
  <c r="A774" i="14"/>
  <c r="A773" i="14"/>
  <c r="A772" i="14"/>
  <c r="A771" i="14"/>
  <c r="A770" i="14"/>
  <c r="A769" i="14"/>
  <c r="A768" i="14"/>
  <c r="A767" i="14"/>
  <c r="A766" i="14"/>
  <c r="A765" i="14"/>
  <c r="A764" i="14"/>
  <c r="A763" i="14"/>
  <c r="A762" i="14"/>
  <c r="A761" i="14"/>
  <c r="A760" i="14"/>
  <c r="A759" i="14"/>
  <c r="A758" i="14"/>
  <c r="A757" i="14"/>
  <c r="A756" i="14"/>
  <c r="A755" i="14"/>
  <c r="A754" i="14"/>
  <c r="A753" i="14"/>
  <c r="A752" i="14"/>
  <c r="A751" i="14"/>
  <c r="A750" i="14"/>
  <c r="A749" i="14"/>
  <c r="A748" i="14"/>
  <c r="A747" i="14"/>
  <c r="A746" i="14"/>
  <c r="A745" i="14"/>
  <c r="A744" i="14"/>
  <c r="A743" i="14"/>
  <c r="A742" i="14"/>
  <c r="A741" i="14"/>
  <c r="A740" i="14"/>
  <c r="A739" i="14"/>
  <c r="A738" i="14"/>
  <c r="A737" i="14"/>
  <c r="A736" i="14"/>
  <c r="A735" i="14"/>
  <c r="A734" i="14"/>
  <c r="A733" i="14"/>
  <c r="A732" i="14"/>
  <c r="A731" i="14"/>
  <c r="A730" i="14"/>
  <c r="A729" i="14"/>
  <c r="A728" i="14"/>
  <c r="A727" i="14"/>
  <c r="A726" i="14"/>
  <c r="A725" i="14"/>
  <c r="A724" i="14"/>
  <c r="A723" i="14"/>
  <c r="A722" i="14"/>
  <c r="A721" i="14"/>
  <c r="A720" i="14"/>
  <c r="A719" i="14"/>
  <c r="A718" i="14"/>
  <c r="A717" i="14"/>
  <c r="A716" i="14"/>
  <c r="A715" i="14"/>
  <c r="A714" i="14"/>
  <c r="A713" i="14"/>
  <c r="A712" i="14"/>
  <c r="A711" i="14"/>
  <c r="A710" i="14"/>
  <c r="A709" i="14"/>
  <c r="A708" i="14"/>
  <c r="A707" i="14"/>
  <c r="A706" i="14"/>
  <c r="A705" i="14"/>
  <c r="A704" i="14"/>
  <c r="A703" i="14"/>
  <c r="A702" i="14"/>
  <c r="A701" i="14"/>
  <c r="A700" i="14"/>
  <c r="A699" i="14"/>
  <c r="A698" i="14"/>
  <c r="A697" i="14"/>
  <c r="A696" i="14"/>
  <c r="A695" i="14"/>
  <c r="A694" i="14"/>
  <c r="A693" i="14"/>
  <c r="A692" i="14"/>
  <c r="A691" i="14"/>
  <c r="A690" i="14"/>
  <c r="A689" i="14"/>
  <c r="A688" i="14"/>
  <c r="A687" i="14"/>
  <c r="A686" i="14"/>
  <c r="A685" i="14"/>
  <c r="A684" i="14"/>
  <c r="A683" i="14"/>
  <c r="A682" i="14"/>
  <c r="A681" i="14"/>
  <c r="A680" i="14"/>
  <c r="A679" i="14"/>
  <c r="A678" i="14"/>
  <c r="A677" i="14"/>
  <c r="A676" i="14"/>
  <c r="A675" i="14"/>
  <c r="A674" i="14"/>
  <c r="A673" i="14"/>
  <c r="A672" i="14"/>
  <c r="A671" i="14"/>
  <c r="A670" i="14"/>
  <c r="A669" i="14"/>
  <c r="A668" i="14"/>
  <c r="A667" i="14"/>
  <c r="A666" i="14"/>
  <c r="A665" i="14"/>
  <c r="A664" i="14"/>
  <c r="A663" i="14"/>
  <c r="A662" i="14"/>
  <c r="A661" i="14"/>
  <c r="A660" i="14"/>
  <c r="A659" i="14"/>
  <c r="A658" i="14"/>
  <c r="A657" i="14"/>
  <c r="A656" i="14"/>
  <c r="A655" i="14"/>
  <c r="A654" i="14"/>
  <c r="A653" i="14"/>
  <c r="A652" i="14"/>
  <c r="A651" i="14"/>
  <c r="A650" i="14"/>
  <c r="A649" i="14"/>
  <c r="A648" i="14"/>
  <c r="A647" i="14"/>
  <c r="A646" i="14"/>
  <c r="A645" i="14"/>
  <c r="A644" i="14"/>
  <c r="A643" i="14"/>
  <c r="A642" i="14"/>
  <c r="A641" i="14"/>
  <c r="A640" i="14"/>
  <c r="A639" i="14"/>
  <c r="A638" i="14"/>
  <c r="A637" i="14"/>
  <c r="A636" i="14"/>
  <c r="A635" i="14"/>
  <c r="A634" i="14"/>
  <c r="A633" i="14"/>
  <c r="A632" i="14"/>
  <c r="A631" i="14"/>
  <c r="A630" i="14"/>
  <c r="A629" i="14"/>
  <c r="A628" i="14"/>
  <c r="A627" i="14"/>
  <c r="A626" i="14"/>
  <c r="A625" i="14"/>
  <c r="A624" i="14"/>
  <c r="A623" i="14"/>
  <c r="A622" i="14"/>
  <c r="A621" i="14"/>
  <c r="A620" i="14"/>
  <c r="A619" i="14"/>
  <c r="A618" i="14"/>
  <c r="A617" i="14"/>
  <c r="A616" i="14"/>
  <c r="A615" i="14"/>
  <c r="A614" i="14"/>
  <c r="A613" i="14"/>
  <c r="A612" i="14"/>
  <c r="A611" i="14"/>
  <c r="A610" i="14"/>
  <c r="A609" i="14"/>
  <c r="A608" i="14"/>
  <c r="A607" i="14"/>
  <c r="A606" i="14"/>
  <c r="A605" i="14"/>
  <c r="A604" i="14"/>
  <c r="A603" i="14"/>
  <c r="A602" i="14"/>
  <c r="A601" i="14"/>
  <c r="A600" i="14"/>
  <c r="A599" i="14"/>
  <c r="A598" i="14"/>
  <c r="A597" i="14"/>
  <c r="A596" i="14"/>
  <c r="A595" i="14"/>
  <c r="A594" i="14"/>
  <c r="A593" i="14"/>
  <c r="A592" i="14"/>
  <c r="A591" i="14"/>
  <c r="A590" i="14"/>
  <c r="A589" i="14"/>
  <c r="A588" i="14"/>
  <c r="A587" i="14"/>
  <c r="A586" i="14"/>
  <c r="A585" i="14"/>
  <c r="A584" i="14"/>
  <c r="A583" i="14"/>
  <c r="A582" i="14"/>
  <c r="A581" i="14"/>
  <c r="A580" i="14"/>
  <c r="A579" i="14"/>
  <c r="A578" i="14"/>
  <c r="A577" i="14"/>
  <c r="A576" i="14"/>
  <c r="A575" i="14"/>
  <c r="A574" i="14"/>
  <c r="A573" i="14"/>
  <c r="A572" i="14"/>
  <c r="A571" i="14"/>
  <c r="A570" i="14"/>
  <c r="A569" i="14"/>
  <c r="A568" i="14"/>
  <c r="A567" i="14"/>
  <c r="A566" i="14"/>
  <c r="A565" i="14"/>
  <c r="A564" i="14"/>
  <c r="A563" i="14"/>
  <c r="A562" i="14"/>
  <c r="A561" i="14"/>
  <c r="A560" i="14"/>
  <c r="A559" i="14"/>
  <c r="A558" i="14"/>
  <c r="A557" i="14"/>
  <c r="A556" i="14"/>
  <c r="A555" i="14"/>
  <c r="A554" i="14"/>
  <c r="A553" i="14"/>
  <c r="A552" i="14"/>
  <c r="A551" i="14"/>
  <c r="A550" i="14"/>
  <c r="A549" i="14"/>
  <c r="A548" i="14"/>
  <c r="A547" i="14"/>
  <c r="A546" i="14"/>
  <c r="A545" i="14"/>
  <c r="A544" i="14"/>
  <c r="A543" i="14"/>
  <c r="A542" i="14"/>
  <c r="A541" i="14"/>
  <c r="A540" i="14"/>
  <c r="A539" i="14"/>
  <c r="A538" i="14"/>
  <c r="A537" i="14"/>
  <c r="A536" i="14"/>
  <c r="A535" i="14"/>
  <c r="A534" i="14"/>
  <c r="A533" i="14"/>
  <c r="A532" i="14"/>
  <c r="A531" i="14"/>
  <c r="A530" i="14"/>
  <c r="A529" i="14"/>
  <c r="A528" i="14"/>
  <c r="A527" i="14"/>
  <c r="A526" i="14"/>
  <c r="A525" i="14"/>
  <c r="A524" i="14"/>
  <c r="A523" i="14"/>
  <c r="A522" i="14"/>
  <c r="A521" i="14"/>
  <c r="A520" i="14"/>
  <c r="A519" i="14"/>
  <c r="A518" i="14"/>
  <c r="A517" i="14"/>
  <c r="A516" i="14"/>
  <c r="A515" i="14"/>
  <c r="A514" i="14"/>
  <c r="A513" i="14"/>
  <c r="A512" i="14"/>
  <c r="A511" i="14"/>
  <c r="A510" i="14"/>
  <c r="A509" i="14"/>
  <c r="A508" i="14"/>
  <c r="A507" i="14"/>
  <c r="A506" i="14"/>
  <c r="A505" i="14"/>
  <c r="A504" i="14"/>
  <c r="A503" i="14"/>
  <c r="A502" i="14"/>
  <c r="A501" i="14"/>
  <c r="A500" i="14"/>
  <c r="A499" i="14"/>
  <c r="A498" i="14"/>
  <c r="A497" i="14"/>
  <c r="A496" i="14"/>
  <c r="A495" i="14"/>
  <c r="A494" i="14"/>
  <c r="A493" i="14"/>
  <c r="A492" i="14"/>
  <c r="A491" i="14"/>
  <c r="A490" i="14"/>
  <c r="A489" i="14"/>
  <c r="A488" i="14"/>
  <c r="A487" i="14"/>
  <c r="A486" i="14"/>
  <c r="A485" i="14"/>
  <c r="A484" i="14"/>
  <c r="A483" i="14"/>
  <c r="A482" i="14"/>
  <c r="A481" i="14"/>
  <c r="A480" i="14"/>
  <c r="A479" i="14"/>
  <c r="A478" i="14"/>
  <c r="A477" i="14"/>
  <c r="A476" i="14"/>
  <c r="A475" i="14"/>
  <c r="A474" i="14"/>
  <c r="A473" i="14"/>
  <c r="A472" i="14"/>
  <c r="A471" i="14"/>
  <c r="A470" i="14"/>
  <c r="A469" i="14"/>
  <c r="A468" i="14"/>
  <c r="A467" i="14"/>
  <c r="A466" i="14"/>
  <c r="A465" i="14"/>
  <c r="A464" i="14"/>
  <c r="A463" i="14"/>
  <c r="A462" i="14"/>
  <c r="A461" i="14"/>
  <c r="A460" i="14"/>
  <c r="A459" i="14"/>
  <c r="A458" i="14"/>
  <c r="A457" i="14"/>
  <c r="A456" i="14"/>
  <c r="A455" i="14"/>
  <c r="A454" i="14"/>
  <c r="A453" i="14"/>
  <c r="A452" i="14"/>
  <c r="A451" i="14"/>
  <c r="A450" i="14"/>
  <c r="A449" i="14"/>
  <c r="A448" i="14"/>
  <c r="A447" i="14"/>
  <c r="A446" i="14"/>
  <c r="A445" i="14"/>
  <c r="A444" i="14"/>
  <c r="A443" i="14"/>
  <c r="A442" i="14"/>
  <c r="A441" i="14"/>
  <c r="A440" i="14"/>
  <c r="A439" i="14"/>
  <c r="A438" i="14"/>
  <c r="A437" i="14"/>
  <c r="A436" i="14"/>
  <c r="A435" i="14"/>
  <c r="A434" i="14"/>
  <c r="A433" i="14"/>
  <c r="A432" i="14"/>
  <c r="A431" i="14"/>
  <c r="A430" i="14"/>
  <c r="A429" i="14"/>
  <c r="A428" i="14"/>
  <c r="A427" i="14"/>
  <c r="A426" i="14"/>
  <c r="A425" i="14"/>
  <c r="A424" i="14"/>
  <c r="A423" i="14"/>
  <c r="A422" i="14"/>
  <c r="A421" i="14"/>
  <c r="A420" i="14"/>
  <c r="A419" i="14"/>
  <c r="A418" i="14"/>
  <c r="A417" i="14"/>
  <c r="A416" i="14"/>
  <c r="A415" i="14"/>
  <c r="A414" i="14"/>
  <c r="A413" i="14"/>
  <c r="A412" i="14"/>
  <c r="A411" i="14"/>
  <c r="A410" i="14"/>
  <c r="A409" i="14"/>
  <c r="A408" i="14"/>
  <c r="A407" i="14"/>
  <c r="A406" i="14"/>
  <c r="A405" i="14"/>
  <c r="A404" i="14"/>
  <c r="A403" i="14"/>
  <c r="A402" i="14"/>
  <c r="A401" i="14"/>
  <c r="A400" i="14"/>
  <c r="A399" i="14"/>
  <c r="A398" i="14"/>
  <c r="A397" i="14"/>
  <c r="A396" i="14"/>
  <c r="A395" i="14"/>
  <c r="A394" i="14"/>
  <c r="A393" i="14"/>
  <c r="A392" i="14"/>
  <c r="A391" i="14"/>
  <c r="A390" i="14"/>
  <c r="A389" i="14"/>
  <c r="A388" i="14"/>
  <c r="A387" i="14"/>
  <c r="A386" i="14"/>
  <c r="A385" i="14"/>
  <c r="A384" i="14"/>
  <c r="A383" i="14"/>
  <c r="A382" i="14"/>
  <c r="A381" i="14"/>
  <c r="A380" i="14"/>
  <c r="A379" i="14"/>
  <c r="A378" i="14"/>
  <c r="A377" i="14"/>
  <c r="A376" i="14"/>
  <c r="A375" i="14"/>
  <c r="A374" i="14"/>
  <c r="A373" i="14"/>
  <c r="A372" i="14"/>
  <c r="A371" i="14"/>
  <c r="A370" i="14"/>
  <c r="A369" i="14"/>
  <c r="A368" i="14"/>
  <c r="A367" i="14"/>
  <c r="A366" i="14"/>
  <c r="A365" i="14"/>
  <c r="A364" i="14"/>
  <c r="A363" i="14"/>
  <c r="A362" i="14"/>
  <c r="A361" i="14"/>
  <c r="A360" i="14"/>
  <c r="A359" i="14"/>
  <c r="A358" i="14"/>
  <c r="A357" i="14"/>
  <c r="A356" i="14"/>
  <c r="A355" i="14"/>
  <c r="A354" i="14"/>
  <c r="A353" i="14"/>
  <c r="A352" i="14"/>
  <c r="A351" i="14"/>
  <c r="A350" i="14"/>
  <c r="A349" i="14"/>
  <c r="A348" i="14"/>
  <c r="A347" i="14"/>
  <c r="A346" i="14"/>
  <c r="A345" i="14"/>
  <c r="A344" i="14"/>
  <c r="A343" i="14"/>
  <c r="A342" i="14"/>
  <c r="A341" i="14"/>
  <c r="A340" i="14"/>
  <c r="A339" i="14"/>
  <c r="A338" i="14"/>
  <c r="A337" i="14"/>
  <c r="A336" i="14"/>
  <c r="A335" i="14"/>
  <c r="A334" i="14"/>
  <c r="A333" i="14"/>
  <c r="A332" i="14"/>
  <c r="A331" i="14"/>
  <c r="A330" i="14"/>
  <c r="A329" i="14"/>
  <c r="A328" i="14"/>
  <c r="A327" i="14"/>
  <c r="A326" i="14"/>
  <c r="A325" i="14"/>
  <c r="A324" i="14"/>
  <c r="A323" i="14"/>
  <c r="A322" i="14"/>
  <c r="A321" i="14"/>
  <c r="A320" i="14"/>
  <c r="A319" i="14"/>
  <c r="A318" i="14"/>
  <c r="A317" i="14"/>
  <c r="A316" i="14"/>
  <c r="A315" i="14"/>
  <c r="A314" i="14"/>
  <c r="A313" i="14"/>
  <c r="A312" i="14"/>
  <c r="A311" i="14"/>
  <c r="A310" i="14"/>
  <c r="A309" i="14"/>
  <c r="A308" i="14"/>
  <c r="A307" i="14"/>
  <c r="A306" i="14"/>
  <c r="A305" i="14"/>
  <c r="A304" i="14"/>
  <c r="A303" i="14"/>
  <c r="A302" i="14"/>
  <c r="A301" i="14"/>
  <c r="A300" i="14"/>
  <c r="A299" i="14"/>
  <c r="A298" i="14"/>
  <c r="A297" i="14"/>
  <c r="A296" i="14"/>
  <c r="A295" i="14"/>
  <c r="A294" i="14"/>
  <c r="A293" i="14"/>
  <c r="A292" i="14"/>
  <c r="A291" i="14"/>
  <c r="A290" i="14"/>
  <c r="A289" i="14"/>
  <c r="A288" i="14"/>
  <c r="A287" i="14"/>
  <c r="A286" i="14"/>
  <c r="A285" i="14"/>
  <c r="A284" i="14"/>
  <c r="A283" i="14"/>
  <c r="A282" i="14"/>
  <c r="A281" i="14"/>
  <c r="A280" i="14"/>
  <c r="A279" i="14"/>
  <c r="A278" i="14"/>
  <c r="A277" i="14"/>
  <c r="A276" i="14"/>
  <c r="A275" i="14"/>
  <c r="A274" i="14"/>
  <c r="A273" i="14"/>
  <c r="A272" i="14"/>
  <c r="A271" i="14"/>
  <c r="A270" i="14"/>
  <c r="A269" i="14"/>
  <c r="A268" i="14"/>
  <c r="A267" i="14"/>
  <c r="A266" i="14"/>
  <c r="A265" i="14"/>
  <c r="A264" i="14"/>
  <c r="A263" i="14"/>
  <c r="A262" i="14"/>
  <c r="A261" i="14"/>
  <c r="A260" i="14"/>
  <c r="A259" i="14"/>
  <c r="A258" i="14"/>
  <c r="A257" i="14"/>
  <c r="A256" i="14"/>
  <c r="A255" i="14"/>
  <c r="A254" i="14"/>
  <c r="A253" i="14"/>
  <c r="A252" i="14"/>
  <c r="A251" i="14"/>
  <c r="A250" i="14"/>
  <c r="A249" i="14"/>
  <c r="A248" i="14"/>
  <c r="A247" i="14"/>
  <c r="A246" i="14"/>
  <c r="A245" i="14"/>
  <c r="A244" i="14"/>
  <c r="A243" i="14"/>
  <c r="A242" i="14"/>
  <c r="A241" i="14"/>
  <c r="A240" i="14"/>
  <c r="A239" i="14"/>
  <c r="A238" i="14"/>
  <c r="A237" i="14"/>
  <c r="A236" i="14"/>
  <c r="A235" i="14"/>
  <c r="A234" i="14"/>
  <c r="A233" i="14"/>
  <c r="A232" i="14"/>
  <c r="A231" i="14"/>
  <c r="A230" i="14"/>
  <c r="A229" i="14"/>
  <c r="A228" i="14"/>
  <c r="A227" i="14"/>
  <c r="A226" i="14"/>
  <c r="A225" i="14"/>
  <c r="A224" i="14"/>
  <c r="A223" i="14"/>
  <c r="A222" i="14"/>
  <c r="A221" i="14"/>
  <c r="A220" i="14"/>
  <c r="A219" i="14"/>
  <c r="A218" i="14"/>
  <c r="A217" i="14"/>
  <c r="A216" i="14"/>
  <c r="A215" i="14"/>
  <c r="A214" i="14"/>
  <c r="A213" i="14"/>
  <c r="A212" i="14"/>
  <c r="A211" i="14"/>
  <c r="A210" i="14"/>
  <c r="A209" i="14"/>
  <c r="A208" i="14"/>
  <c r="A207" i="14"/>
  <c r="A206" i="14"/>
  <c r="A205" i="14"/>
  <c r="A204" i="14"/>
  <c r="A203" i="14"/>
  <c r="A202" i="14"/>
  <c r="A201" i="14"/>
  <c r="A200" i="14"/>
  <c r="A199" i="14"/>
  <c r="A198" i="14"/>
  <c r="A197" i="14"/>
  <c r="A196" i="14"/>
  <c r="A195" i="14"/>
  <c r="A194" i="14"/>
  <c r="A193" i="14"/>
  <c r="A192" i="14"/>
  <c r="A191" i="14"/>
  <c r="A190" i="14"/>
  <c r="A189" i="14"/>
  <c r="A188" i="14"/>
  <c r="A187" i="14"/>
  <c r="A186" i="14"/>
  <c r="A185" i="14"/>
  <c r="A184" i="14"/>
  <c r="A183" i="14"/>
  <c r="A182" i="14"/>
  <c r="A181" i="14"/>
  <c r="A180" i="14"/>
  <c r="A179" i="14"/>
  <c r="A178" i="14"/>
  <c r="A177" i="14"/>
  <c r="A176" i="14"/>
  <c r="A175" i="14"/>
  <c r="A174" i="14"/>
  <c r="A173" i="14"/>
  <c r="A172" i="14"/>
  <c r="A171" i="14"/>
  <c r="A170" i="14"/>
  <c r="A169" i="14"/>
  <c r="A168" i="14"/>
  <c r="A167" i="14"/>
  <c r="A166" i="14"/>
  <c r="A165" i="14"/>
  <c r="A164" i="14"/>
  <c r="A163" i="14"/>
  <c r="A162" i="14"/>
  <c r="A161" i="14"/>
  <c r="A160" i="14"/>
  <c r="A159" i="14"/>
  <c r="A158" i="14"/>
  <c r="A157" i="14"/>
  <c r="A156" i="14"/>
  <c r="A155" i="14"/>
  <c r="A154" i="14"/>
  <c r="A153" i="14"/>
  <c r="A152" i="14"/>
  <c r="A151" i="14"/>
  <c r="A150" i="14"/>
  <c r="A149" i="14"/>
  <c r="A148" i="14"/>
  <c r="A147" i="14"/>
  <c r="A146" i="14"/>
  <c r="A145" i="14"/>
  <c r="A144" i="14"/>
  <c r="A143" i="14"/>
  <c r="A142" i="14"/>
  <c r="A141" i="14"/>
  <c r="A140" i="14"/>
  <c r="A139" i="14"/>
  <c r="A138" i="14"/>
  <c r="A137" i="14"/>
  <c r="A136" i="14"/>
  <c r="A135" i="14"/>
  <c r="A134" i="14"/>
  <c r="A133" i="14"/>
  <c r="A132" i="14"/>
  <c r="A131" i="14"/>
  <c r="A130" i="14"/>
  <c r="A129" i="14"/>
  <c r="A128" i="14"/>
  <c r="A127" i="14"/>
  <c r="A126" i="14"/>
  <c r="A125" i="14"/>
  <c r="A124" i="14"/>
  <c r="A123" i="14"/>
  <c r="A122" i="14"/>
  <c r="A121" i="14"/>
  <c r="A120" i="14"/>
  <c r="A119" i="14"/>
  <c r="A118" i="14"/>
  <c r="A117" i="14"/>
  <c r="A116" i="14"/>
  <c r="A115" i="14"/>
  <c r="A114" i="14"/>
  <c r="A113" i="14"/>
  <c r="A112" i="14"/>
  <c r="A111" i="14"/>
  <c r="A110" i="14"/>
  <c r="A109" i="14"/>
  <c r="A108" i="14"/>
  <c r="A107" i="14"/>
  <c r="A106" i="14"/>
  <c r="A105" i="14"/>
  <c r="A104" i="14"/>
  <c r="A103" i="14"/>
  <c r="A102" i="14"/>
  <c r="A101" i="14"/>
  <c r="A100" i="14"/>
  <c r="A99" i="14"/>
  <c r="A98" i="14"/>
  <c r="A97" i="14"/>
  <c r="A96" i="14"/>
  <c r="A95" i="14"/>
  <c r="A94" i="14"/>
  <c r="A93" i="14"/>
  <c r="A92" i="14"/>
  <c r="A91" i="14"/>
  <c r="A90" i="14"/>
  <c r="A89" i="14"/>
  <c r="A88" i="14"/>
  <c r="A87" i="14"/>
  <c r="A86" i="14"/>
  <c r="A85" i="14"/>
  <c r="A84" i="14"/>
  <c r="A83" i="14"/>
  <c r="A82" i="14"/>
  <c r="A81" i="14"/>
  <c r="A80" i="14"/>
  <c r="A79" i="14"/>
  <c r="A78" i="14"/>
  <c r="A77" i="14"/>
  <c r="A76" i="14"/>
  <c r="A75" i="14"/>
  <c r="A74" i="14"/>
  <c r="A73" i="14"/>
  <c r="A72" i="14"/>
  <c r="A71" i="14"/>
  <c r="A70" i="14"/>
  <c r="A69" i="14"/>
  <c r="A68" i="14"/>
  <c r="A67" i="14"/>
  <c r="A66" i="14"/>
  <c r="A65" i="14"/>
  <c r="A64" i="14"/>
  <c r="A63" i="14"/>
  <c r="A62" i="14"/>
  <c r="A61" i="14"/>
  <c r="A60" i="14"/>
  <c r="A59" i="14"/>
  <c r="A58" i="14"/>
  <c r="A57" i="14"/>
  <c r="A56" i="14"/>
  <c r="A55" i="14"/>
  <c r="A54" i="14"/>
  <c r="A53" i="14"/>
  <c r="A52" i="14"/>
  <c r="A51" i="14"/>
  <c r="A50" i="14"/>
  <c r="A49" i="14"/>
  <c r="A48" i="14"/>
  <c r="A47" i="14"/>
  <c r="A46" i="14"/>
  <c r="A45" i="14"/>
  <c r="A44" i="14"/>
  <c r="A43" i="14"/>
  <c r="A42" i="14"/>
  <c r="A41" i="14"/>
  <c r="A40" i="14"/>
  <c r="A39" i="14"/>
  <c r="A38" i="14"/>
  <c r="A37" i="14"/>
  <c r="A36" i="14"/>
  <c r="A35" i="14"/>
  <c r="A34" i="14"/>
  <c r="A33" i="14"/>
  <c r="A32" i="14"/>
  <c r="A31" i="14"/>
  <c r="A30" i="14"/>
  <c r="A29" i="14"/>
  <c r="A28" i="14"/>
  <c r="A27" i="14"/>
  <c r="A26" i="14"/>
  <c r="A25" i="14"/>
  <c r="A24" i="14"/>
  <c r="A23" i="14"/>
  <c r="A22" i="14"/>
  <c r="A21" i="14"/>
  <c r="A20" i="14"/>
  <c r="A19" i="14"/>
  <c r="A18" i="14"/>
  <c r="A17" i="14"/>
  <c r="A16" i="14"/>
  <c r="A15" i="14"/>
  <c r="A14" i="14"/>
  <c r="A13" i="14"/>
  <c r="A12" i="14"/>
  <c r="A11" i="14"/>
  <c r="A10" i="14"/>
  <c r="A9" i="14"/>
  <c r="A8" i="14"/>
  <c r="A7" i="14"/>
  <c r="A6" i="14"/>
  <c r="A5" i="14"/>
  <c r="A4" i="14"/>
  <c r="A3" i="14"/>
  <c r="A2" i="14"/>
  <c r="F11" i="11" l="1"/>
  <c r="H6" i="11"/>
  <c r="I6" i="11"/>
  <c r="F13" i="11"/>
  <c r="AY215" i="16"/>
  <c r="AY214" i="16"/>
  <c r="AY213" i="16"/>
  <c r="AY212" i="16"/>
  <c r="AY211" i="16"/>
  <c r="AY210" i="16"/>
  <c r="AY209" i="16"/>
  <c r="AY208" i="16"/>
  <c r="AY207" i="16"/>
  <c r="AY206" i="16"/>
  <c r="AY205" i="16"/>
  <c r="AY204" i="16"/>
  <c r="AY203" i="16"/>
  <c r="AY202" i="16"/>
  <c r="J13" i="11" l="1"/>
  <c r="C4" i="15"/>
  <c r="E2" i="15"/>
  <c r="G9" i="11"/>
  <c r="H9" i="11"/>
  <c r="I9" i="11"/>
  <c r="I10" i="11"/>
  <c r="H10" i="11"/>
  <c r="G10" i="11"/>
  <c r="F9" i="11"/>
  <c r="Z25" i="15" l="1"/>
  <c r="R25" i="15"/>
  <c r="F25" i="15"/>
  <c r="AD23" i="15"/>
  <c r="Z23" i="15"/>
  <c r="V23" i="15"/>
  <c r="R23" i="15"/>
  <c r="M23" i="15"/>
  <c r="V25" i="15"/>
  <c r="J25" i="15"/>
  <c r="B25" i="15"/>
  <c r="AB23" i="15"/>
  <c r="X23" i="15"/>
  <c r="T23" i="15"/>
  <c r="O23" i="15"/>
  <c r="K23" i="15"/>
  <c r="G23" i="15"/>
  <c r="C23" i="15"/>
  <c r="AC21" i="15"/>
  <c r="Y21" i="15"/>
  <c r="U21" i="15"/>
  <c r="Q21" i="15"/>
  <c r="K21" i="15"/>
  <c r="G21" i="15"/>
  <c r="C21" i="15"/>
  <c r="AD19" i="15"/>
  <c r="Z19" i="15"/>
  <c r="T19" i="15"/>
  <c r="O19" i="15"/>
  <c r="K19" i="15"/>
  <c r="E19" i="15"/>
  <c r="A19" i="15"/>
  <c r="Q17" i="15"/>
  <c r="A17" i="15"/>
  <c r="Z14" i="15"/>
  <c r="R14" i="15"/>
  <c r="AB12" i="15"/>
  <c r="X12" i="15"/>
  <c r="T12" i="15"/>
  <c r="AD10" i="15"/>
  <c r="Z10" i="15"/>
  <c r="V10" i="15"/>
  <c r="R10" i="15"/>
  <c r="AC8" i="15"/>
  <c r="W8" i="15"/>
  <c r="S8" i="15"/>
  <c r="Z6" i="15"/>
  <c r="T6" i="15"/>
  <c r="Q10" i="15"/>
  <c r="S12" i="15"/>
  <c r="X14" i="15"/>
  <c r="D19" i="15"/>
  <c r="W19" i="15"/>
  <c r="E21" i="15"/>
  <c r="W21" i="15"/>
  <c r="I23" i="15"/>
  <c r="D25" i="15"/>
  <c r="AC6" i="15"/>
  <c r="S10" i="15"/>
  <c r="AC10" i="15"/>
  <c r="AE12" i="15"/>
  <c r="J17" i="15"/>
  <c r="F19" i="15"/>
  <c r="S19" i="15"/>
  <c r="F21" i="15"/>
  <c r="S21" i="15"/>
  <c r="E23" i="15"/>
  <c r="S23" i="15"/>
  <c r="AB25" i="15"/>
  <c r="Q6" i="15"/>
  <c r="R8" i="15"/>
  <c r="Z8" i="15"/>
  <c r="AE8" i="15"/>
  <c r="U10" i="15"/>
  <c r="AA10" i="15"/>
  <c r="R12" i="15"/>
  <c r="W12" i="15"/>
  <c r="AC12" i="15"/>
  <c r="V14" i="15"/>
  <c r="T17" i="15"/>
  <c r="C19" i="15"/>
  <c r="J19" i="15"/>
  <c r="Q19" i="15"/>
  <c r="V19" i="15"/>
  <c r="AC19" i="15"/>
  <c r="D21" i="15"/>
  <c r="I21" i="15"/>
  <c r="N21" i="15"/>
  <c r="V21" i="15"/>
  <c r="AA21" i="15"/>
  <c r="B23" i="15"/>
  <c r="H23" i="15"/>
  <c r="N23" i="15"/>
  <c r="W23" i="15"/>
  <c r="AE23" i="15"/>
  <c r="T25" i="15"/>
  <c r="T8" i="15"/>
  <c r="AB10" i="15"/>
  <c r="AD12" i="15"/>
  <c r="Z17" i="15"/>
  <c r="L19" i="15"/>
  <c r="AE19" i="15"/>
  <c r="R21" i="15"/>
  <c r="D23" i="15"/>
  <c r="Y23" i="15"/>
  <c r="AB8" i="15"/>
  <c r="U12" i="15"/>
  <c r="AC17" i="15"/>
  <c r="A21" i="15"/>
  <c r="AD21" i="15"/>
  <c r="H25" i="15"/>
  <c r="AA8" i="15"/>
  <c r="W10" i="15"/>
  <c r="Y12" i="15"/>
  <c r="D17" i="15"/>
  <c r="R19" i="15"/>
  <c r="J21" i="15"/>
  <c r="AB21" i="15"/>
  <c r="Q23" i="15"/>
  <c r="X25" i="15"/>
  <c r="G2" i="15"/>
  <c r="U8" i="15"/>
  <c r="X10" i="15"/>
  <c r="Z12" i="15"/>
  <c r="AB14" i="15"/>
  <c r="M19" i="15"/>
  <c r="AA19" i="15"/>
  <c r="L21" i="15"/>
  <c r="X21" i="15"/>
  <c r="J23" i="15"/>
  <c r="AA23" i="15"/>
  <c r="Q8" i="15"/>
  <c r="V8" i="15"/>
  <c r="AD8" i="15"/>
  <c r="T10" i="15"/>
  <c r="Y10" i="15"/>
  <c r="Q12" i="15"/>
  <c r="V12" i="15"/>
  <c r="AA12" i="15"/>
  <c r="T14" i="15"/>
  <c r="M17" i="15"/>
  <c r="B19" i="15"/>
  <c r="G19" i="15"/>
  <c r="N19" i="15"/>
  <c r="U19" i="15"/>
  <c r="AB19" i="15"/>
  <c r="B21" i="15"/>
  <c r="H21" i="15"/>
  <c r="M21" i="15"/>
  <c r="T21" i="15"/>
  <c r="Z21" i="15"/>
  <c r="A23" i="15"/>
  <c r="F23" i="15"/>
  <c r="L23" i="15"/>
  <c r="U23" i="15"/>
  <c r="AC23" i="15"/>
  <c r="L25" i="15"/>
  <c r="J12" i="11"/>
  <c r="I14" i="11"/>
  <c r="H14" i="11"/>
  <c r="I7" i="11"/>
  <c r="H7" i="11"/>
  <c r="I5" i="11"/>
  <c r="H5" i="11"/>
  <c r="I4" i="11"/>
  <c r="H4" i="11"/>
  <c r="I3" i="11"/>
  <c r="H3" i="11"/>
  <c r="D3" i="11"/>
  <c r="B3" i="11"/>
  <c r="I2" i="11"/>
  <c r="H2" i="11"/>
  <c r="S4" i="15" l="1"/>
  <c r="C15" i="15"/>
  <c r="S15" i="15"/>
  <c r="O2" i="15"/>
  <c r="M2" i="15"/>
  <c r="Q2" i="15"/>
  <c r="S2" i="15" s="1"/>
  <c r="C28" i="15" s="1"/>
  <c r="J9" i="11"/>
  <c r="J11" i="11"/>
  <c r="G14" i="11"/>
  <c r="E28" i="15" l="1"/>
  <c r="C30" i="15"/>
  <c r="V30" i="10" a="1"/>
  <c r="V30" i="10" s="1"/>
  <c r="U30" i="10" a="1"/>
  <c r="U30" i="10" s="1"/>
  <c r="T30" i="10" a="1"/>
  <c r="T30" i="10" s="1"/>
  <c r="S30" i="10" a="1"/>
  <c r="S30" i="10" s="1"/>
  <c r="R30" i="10" a="1"/>
  <c r="R30" i="10" s="1"/>
  <c r="Q30" i="10" a="1"/>
  <c r="Q30" i="10" s="1"/>
  <c r="P30" i="10" a="1"/>
  <c r="P30" i="10" s="1"/>
  <c r="O30" i="10" a="1"/>
  <c r="O30" i="10" s="1"/>
  <c r="N30" i="10" a="1"/>
  <c r="N30" i="10" s="1"/>
  <c r="M30" i="10" a="1"/>
  <c r="M30" i="10" s="1"/>
  <c r="L30" i="10" a="1"/>
  <c r="L30" i="10" s="1"/>
  <c r="K30" i="10" a="1"/>
  <c r="K30" i="10" s="1"/>
  <c r="J30" i="10" a="1"/>
  <c r="J30" i="10" s="1"/>
  <c r="I30" i="10" a="1"/>
  <c r="I30" i="10" s="1"/>
  <c r="H30" i="10" a="1"/>
  <c r="H30" i="10" s="1"/>
  <c r="G30" i="10" a="1"/>
  <c r="G30" i="10" s="1"/>
  <c r="V29" i="10" a="1"/>
  <c r="V29" i="10" s="1"/>
  <c r="U29" i="10" a="1"/>
  <c r="U29" i="10" s="1"/>
  <c r="T29" i="10" a="1"/>
  <c r="T29" i="10" s="1"/>
  <c r="S29" i="10" a="1"/>
  <c r="S29" i="10" s="1"/>
  <c r="R29" i="10" a="1"/>
  <c r="R29" i="10" s="1"/>
  <c r="Q29" i="10" a="1"/>
  <c r="Q29" i="10" s="1"/>
  <c r="P29" i="10" a="1"/>
  <c r="P29" i="10" s="1"/>
  <c r="O29" i="10" a="1"/>
  <c r="O29" i="10" s="1"/>
  <c r="N29" i="10" a="1"/>
  <c r="N29" i="10" s="1"/>
  <c r="M29" i="10" a="1"/>
  <c r="M29" i="10" s="1"/>
  <c r="L29" i="10" a="1"/>
  <c r="L29" i="10" s="1"/>
  <c r="K29" i="10" a="1"/>
  <c r="K29" i="10" s="1"/>
  <c r="J29" i="10" a="1"/>
  <c r="J29" i="10" s="1"/>
  <c r="I29" i="10" a="1"/>
  <c r="I29" i="10" s="1"/>
  <c r="H29" i="10" a="1"/>
  <c r="H29" i="10" s="1"/>
  <c r="V28" i="10" a="1"/>
  <c r="V28" i="10" s="1"/>
  <c r="U28" i="10" a="1"/>
  <c r="U28" i="10" s="1"/>
  <c r="T28" i="10" a="1"/>
  <c r="T28" i="10" s="1"/>
  <c r="S28" i="10" a="1"/>
  <c r="S28" i="10" s="1"/>
  <c r="R28" i="10" a="1"/>
  <c r="R28" i="10" s="1"/>
  <c r="Q28" i="10" a="1"/>
  <c r="Q28" i="10" s="1"/>
  <c r="P28" i="10" a="1"/>
  <c r="P28" i="10" s="1"/>
  <c r="O28" i="10" a="1"/>
  <c r="O28" i="10" s="1"/>
  <c r="N28" i="10" a="1"/>
  <c r="N28" i="10" s="1"/>
  <c r="M28" i="10" a="1"/>
  <c r="M28" i="10" s="1"/>
  <c r="L28" i="10" a="1"/>
  <c r="L28" i="10" s="1"/>
  <c r="K28" i="10" a="1"/>
  <c r="K28" i="10" s="1"/>
  <c r="J28" i="10" a="1"/>
  <c r="J28" i="10" s="1"/>
  <c r="I28" i="10" a="1"/>
  <c r="I28" i="10" s="1"/>
  <c r="H28" i="10" a="1"/>
  <c r="H28" i="10" s="1"/>
  <c r="V27" i="10" a="1"/>
  <c r="V27" i="10" s="1"/>
  <c r="U27" i="10" a="1"/>
  <c r="U27" i="10" s="1"/>
  <c r="T27" i="10" a="1"/>
  <c r="T27" i="10" s="1"/>
  <c r="S27" i="10" a="1"/>
  <c r="S27" i="10" s="1"/>
  <c r="R27" i="10" a="1"/>
  <c r="R27" i="10" s="1"/>
  <c r="Q27" i="10" a="1"/>
  <c r="Q27" i="10" s="1"/>
  <c r="P27" i="10" a="1"/>
  <c r="P27" i="10" s="1"/>
  <c r="O27" i="10" a="1"/>
  <c r="O27" i="10" s="1"/>
  <c r="N27" i="10" a="1"/>
  <c r="N27" i="10" s="1"/>
  <c r="M27" i="10" a="1"/>
  <c r="M27" i="10" s="1"/>
  <c r="L27" i="10" a="1"/>
  <c r="L27" i="10" s="1"/>
  <c r="K27" i="10" a="1"/>
  <c r="K27" i="10" s="1"/>
  <c r="J27" i="10" a="1"/>
  <c r="J27" i="10" s="1"/>
  <c r="I27" i="10" a="1"/>
  <c r="I27" i="10" s="1"/>
  <c r="H27" i="10" a="1"/>
  <c r="H27" i="10" s="1"/>
  <c r="V26" i="10" a="1"/>
  <c r="V26" i="10" s="1"/>
  <c r="U26" i="10" a="1"/>
  <c r="U26" i="10" s="1"/>
  <c r="T26" i="10" a="1"/>
  <c r="T26" i="10" s="1"/>
  <c r="S26" i="10" a="1"/>
  <c r="S26" i="10" s="1"/>
  <c r="R26" i="10" a="1"/>
  <c r="R26" i="10" s="1"/>
  <c r="Q26" i="10" a="1"/>
  <c r="Q26" i="10" s="1"/>
  <c r="P26" i="10" a="1"/>
  <c r="P26" i="10" s="1"/>
  <c r="O26" i="10" a="1"/>
  <c r="O26" i="10" s="1"/>
  <c r="N26" i="10" a="1"/>
  <c r="N26" i="10" s="1"/>
  <c r="M26" i="10" a="1"/>
  <c r="M26" i="10" s="1"/>
  <c r="L26" i="10" a="1"/>
  <c r="L26" i="10" s="1"/>
  <c r="K26" i="10" a="1"/>
  <c r="K26" i="10" s="1"/>
  <c r="J26" i="10" a="1"/>
  <c r="J26" i="10" s="1"/>
  <c r="I26" i="10" a="1"/>
  <c r="I26" i="10" s="1"/>
  <c r="H26" i="10" a="1"/>
  <c r="H26" i="10" s="1"/>
  <c r="V24" i="10"/>
  <c r="U24" i="10"/>
  <c r="T24" i="10"/>
  <c r="S24" i="10"/>
  <c r="R24" i="10"/>
  <c r="Q24" i="10"/>
  <c r="P24" i="10"/>
  <c r="O24" i="10"/>
  <c r="N24" i="10"/>
  <c r="M24" i="10"/>
  <c r="L24" i="10"/>
  <c r="K24" i="10"/>
  <c r="J24" i="10"/>
  <c r="I24" i="10"/>
  <c r="H24" i="10"/>
  <c r="G24" i="10"/>
  <c r="V23" i="10"/>
  <c r="U23" i="10"/>
  <c r="T23" i="10"/>
  <c r="S23" i="10"/>
  <c r="R23" i="10"/>
  <c r="Q23" i="10"/>
  <c r="P23" i="10"/>
  <c r="O23" i="10"/>
  <c r="N23" i="10"/>
  <c r="M23" i="10"/>
  <c r="L23" i="10"/>
  <c r="K23" i="10"/>
  <c r="J23" i="10"/>
  <c r="I23" i="10"/>
  <c r="H23" i="10"/>
  <c r="V22" i="10"/>
  <c r="U22" i="10"/>
  <c r="T22" i="10"/>
  <c r="S22" i="10"/>
  <c r="R22" i="10"/>
  <c r="Q22" i="10"/>
  <c r="P22" i="10"/>
  <c r="O22" i="10"/>
  <c r="N22" i="10"/>
  <c r="M22" i="10"/>
  <c r="L22" i="10"/>
  <c r="K22" i="10"/>
  <c r="J22" i="10"/>
  <c r="I22" i="10"/>
  <c r="H22" i="10"/>
  <c r="V21" i="10"/>
  <c r="U21" i="10"/>
  <c r="T21" i="10"/>
  <c r="S21" i="10"/>
  <c r="R21" i="10"/>
  <c r="Q21" i="10"/>
  <c r="P21" i="10"/>
  <c r="O21" i="10"/>
  <c r="N21" i="10"/>
  <c r="M21" i="10"/>
  <c r="L21" i="10"/>
  <c r="K21" i="10"/>
  <c r="J21" i="10"/>
  <c r="I21" i="10"/>
  <c r="H21" i="10"/>
  <c r="V20" i="10"/>
  <c r="U20" i="10"/>
  <c r="T20" i="10"/>
  <c r="S20" i="10"/>
  <c r="R20" i="10"/>
  <c r="Q20" i="10"/>
  <c r="P20" i="10"/>
  <c r="O20" i="10"/>
  <c r="N20" i="10"/>
  <c r="M20" i="10"/>
  <c r="L20" i="10"/>
  <c r="K20" i="10"/>
  <c r="J20" i="10"/>
  <c r="I20" i="10"/>
  <c r="H20" i="10"/>
  <c r="BF4" i="10"/>
  <c r="BE4" i="10"/>
  <c r="BD4" i="10"/>
  <c r="BC4" i="10"/>
  <c r="BB4" i="10"/>
  <c r="BA4" i="10"/>
  <c r="AZ4" i="10"/>
  <c r="AY4" i="10"/>
  <c r="AX4" i="10"/>
  <c r="AW4" i="10"/>
  <c r="AV4" i="10"/>
  <c r="AU4" i="10"/>
  <c r="AT4" i="10"/>
  <c r="AS4" i="10"/>
  <c r="AR4" i="10"/>
  <c r="AQ4" i="10"/>
  <c r="AP4" i="10"/>
  <c r="AO4" i="10"/>
  <c r="AN4" i="10"/>
  <c r="AM4" i="10"/>
  <c r="AL4" i="10"/>
  <c r="AK4" i="10"/>
  <c r="AJ4" i="10"/>
  <c r="AI4" i="10"/>
  <c r="AH4" i="10"/>
  <c r="AG4" i="10"/>
  <c r="AF4" i="10"/>
  <c r="AE4" i="10"/>
  <c r="AD4" i="10"/>
  <c r="AC4" i="10"/>
  <c r="AB4" i="10"/>
  <c r="AA4" i="10"/>
  <c r="Z4" i="10"/>
  <c r="X4" i="10"/>
  <c r="U4" i="10"/>
  <c r="O4" i="10"/>
  <c r="N4" i="10"/>
  <c r="M4" i="10"/>
  <c r="BF3" i="10"/>
  <c r="BE3" i="10"/>
  <c r="BD3" i="10"/>
  <c r="BC3" i="10"/>
  <c r="BB3" i="10"/>
  <c r="BA3" i="10"/>
  <c r="AZ3" i="10"/>
  <c r="AY3" i="10"/>
  <c r="AX3" i="10"/>
  <c r="AW3" i="10"/>
  <c r="AV3" i="10"/>
  <c r="AU3" i="10"/>
  <c r="AT3" i="10"/>
  <c r="AS3" i="10"/>
  <c r="AR3" i="10"/>
  <c r="AQ3" i="10"/>
  <c r="AP3" i="10"/>
  <c r="AO3" i="10"/>
  <c r="AN3" i="10"/>
  <c r="AM3" i="10"/>
  <c r="AL3" i="10"/>
  <c r="AK3" i="10"/>
  <c r="AJ3" i="10"/>
  <c r="AI3" i="10"/>
  <c r="AH3" i="10"/>
  <c r="AG3" i="10"/>
  <c r="AF3" i="10"/>
  <c r="AE3" i="10"/>
  <c r="AD3" i="10"/>
  <c r="AC3" i="10"/>
  <c r="AB3" i="10"/>
  <c r="AA3" i="10"/>
  <c r="Z3" i="10"/>
  <c r="X3" i="10"/>
  <c r="U3" i="10"/>
  <c r="O3" i="10"/>
  <c r="N3" i="10"/>
  <c r="M3" i="10"/>
  <c r="BJ1" i="10"/>
  <c r="BI1" i="10"/>
  <c r="BH1" i="10"/>
  <c r="BG1" i="10"/>
  <c r="BF1" i="10"/>
  <c r="BE1" i="10"/>
  <c r="BD1" i="10"/>
  <c r="BC1" i="10"/>
  <c r="BB1" i="10"/>
  <c r="BA1" i="10"/>
  <c r="AZ1" i="10"/>
  <c r="AY1" i="10"/>
  <c r="AX1" i="10"/>
  <c r="AW1" i="10"/>
  <c r="AV1" i="10"/>
  <c r="AU1" i="10"/>
  <c r="AT1" i="10"/>
  <c r="AS1" i="10"/>
  <c r="AR1" i="10"/>
  <c r="AQ1" i="10"/>
  <c r="AP1" i="10"/>
  <c r="AO1" i="10"/>
  <c r="AN1" i="10"/>
  <c r="AM1" i="10"/>
  <c r="AL1" i="10"/>
  <c r="AK1" i="10"/>
  <c r="AJ1" i="10"/>
  <c r="AI1" i="10"/>
  <c r="AH1" i="10"/>
  <c r="AG1" i="10"/>
  <c r="AF1" i="10"/>
  <c r="AE1" i="10"/>
  <c r="AD1" i="10"/>
  <c r="AC1" i="10"/>
  <c r="AB1" i="10"/>
  <c r="AA1" i="10"/>
  <c r="B1" i="10"/>
  <c r="C1" i="10" s="1"/>
  <c r="D1" i="10" s="1"/>
  <c r="E1" i="10" s="1"/>
  <c r="F1" i="10" s="1"/>
  <c r="G1" i="10" s="1"/>
  <c r="H1" i="10" s="1"/>
  <c r="I1" i="10" s="1"/>
  <c r="J1" i="10" s="1"/>
  <c r="K1" i="10" s="1"/>
  <c r="L1" i="10" s="1"/>
  <c r="M1" i="10" s="1"/>
  <c r="N1" i="10" s="1"/>
  <c r="O1" i="10" s="1"/>
  <c r="P1" i="10" s="1"/>
  <c r="Q1" i="10" s="1"/>
  <c r="R1" i="10" s="1"/>
  <c r="S1" i="10" s="1"/>
  <c r="T1" i="10" s="1"/>
  <c r="U1" i="10" s="1"/>
  <c r="V1" i="10" s="1"/>
  <c r="W1" i="10" s="1"/>
  <c r="X1" i="10" s="1"/>
  <c r="Y1" i="10" s="1"/>
  <c r="Z1" i="10" s="1"/>
  <c r="Q3" i="10"/>
  <c r="D29" i="10" a="1"/>
  <c r="I4" i="10"/>
  <c r="F30" i="10" a="1"/>
  <c r="P3" i="10"/>
  <c r="C23" i="10"/>
  <c r="E28" i="10" a="1"/>
  <c r="G27" i="10" a="1"/>
  <c r="G20" i="10"/>
  <c r="G3" i="10"/>
  <c r="S4" i="10"/>
  <c r="C30" i="10" a="1"/>
  <c r="Q4" i="10"/>
  <c r="G4" i="10"/>
  <c r="D4" i="10"/>
  <c r="H3" i="10"/>
  <c r="D23" i="10"/>
  <c r="E22" i="10"/>
  <c r="D26" i="10" a="1"/>
  <c r="G23" i="10"/>
  <c r="G28" i="10" a="1"/>
  <c r="V3" i="10"/>
  <c r="S3" i="10"/>
  <c r="C21" i="10"/>
  <c r="I3" i="10"/>
  <c r="C4" i="10"/>
  <c r="F3" i="10"/>
  <c r="C20" i="10"/>
  <c r="F29" i="10" a="1"/>
  <c r="K3" i="10"/>
  <c r="B4" i="10"/>
  <c r="W3" i="10"/>
  <c r="E3" i="10"/>
  <c r="T4" i="10"/>
  <c r="W4" i="10"/>
  <c r="Y3" i="10"/>
  <c r="L3" i="10"/>
  <c r="L4" i="10"/>
  <c r="F20" i="10"/>
  <c r="J3" i="10"/>
  <c r="D24" i="10"/>
  <c r="F4" i="10"/>
  <c r="C27" i="10" a="1"/>
  <c r="C28" i="10" a="1"/>
  <c r="C6" i="10"/>
  <c r="J4" i="10"/>
  <c r="E20" i="10"/>
  <c r="F23" i="10"/>
  <c r="T3" i="10"/>
  <c r="D3" i="10"/>
  <c r="F22" i="10"/>
  <c r="B3" i="10"/>
  <c r="C26" i="10" a="1"/>
  <c r="F24" i="10"/>
  <c r="E26" i="10" a="1"/>
  <c r="K4" i="10"/>
  <c r="D28" i="10" a="1"/>
  <c r="G26" i="10" a="1"/>
  <c r="D20" i="10"/>
  <c r="R3" i="10"/>
  <c r="C24" i="10"/>
  <c r="E30" i="10" a="1"/>
  <c r="G21" i="10"/>
  <c r="C29" i="10" a="1"/>
  <c r="D22" i="10"/>
  <c r="E29" i="10" a="1"/>
  <c r="F26" i="10" a="1"/>
  <c r="D27" i="10" a="1"/>
  <c r="D21" i="10"/>
  <c r="C3" i="10"/>
  <c r="F21" i="10"/>
  <c r="E27" i="10" a="1"/>
  <c r="F27" i="10" a="1"/>
  <c r="G29" i="10" a="1"/>
  <c r="F28" i="10" a="1"/>
  <c r="E4" i="10"/>
  <c r="V4" i="10"/>
  <c r="E23" i="10"/>
  <c r="D30" i="10" a="1"/>
  <c r="E24" i="10"/>
  <c r="P4" i="10"/>
  <c r="Y4" i="10"/>
  <c r="G22" i="10"/>
  <c r="C13" i="10"/>
  <c r="C22" i="10"/>
  <c r="R4" i="10"/>
  <c r="E21" i="10"/>
  <c r="H4" i="10"/>
  <c r="V51" i="15" l="1"/>
  <c r="J51" i="15"/>
  <c r="X51" i="15"/>
  <c r="L51" i="15"/>
  <c r="D51" i="15"/>
  <c r="T51" i="15"/>
  <c r="B51" i="15"/>
  <c r="AB49" i="15"/>
  <c r="X49" i="15"/>
  <c r="T49" i="15"/>
  <c r="O49" i="15"/>
  <c r="K49" i="15"/>
  <c r="G49" i="15"/>
  <c r="C49" i="15"/>
  <c r="AC47" i="15"/>
  <c r="Y47" i="15"/>
  <c r="U47" i="15"/>
  <c r="Q47" i="15"/>
  <c r="K47" i="15"/>
  <c r="G47" i="15"/>
  <c r="C47" i="15"/>
  <c r="R51" i="15"/>
  <c r="AE49" i="15"/>
  <c r="AA49" i="15"/>
  <c r="W49" i="15"/>
  <c r="S49" i="15"/>
  <c r="N49" i="15"/>
  <c r="J49" i="15"/>
  <c r="F49" i="15"/>
  <c r="B49" i="15"/>
  <c r="AB47" i="15"/>
  <c r="X47" i="15"/>
  <c r="T47" i="15"/>
  <c r="N47" i="15"/>
  <c r="J47" i="15"/>
  <c r="F47" i="15"/>
  <c r="B47" i="15"/>
  <c r="AC45" i="15"/>
  <c r="W45" i="15"/>
  <c r="S45" i="15"/>
  <c r="N45" i="15"/>
  <c r="J45" i="15"/>
  <c r="D45" i="15"/>
  <c r="AC43" i="15"/>
  <c r="M43" i="15"/>
  <c r="X40" i="15"/>
  <c r="AE38" i="15"/>
  <c r="AA38" i="15"/>
  <c r="W38" i="15"/>
  <c r="S38" i="15"/>
  <c r="AC36" i="15"/>
  <c r="Y36" i="15"/>
  <c r="U36" i="15"/>
  <c r="Q36" i="15"/>
  <c r="AB34" i="15"/>
  <c r="V34" i="15"/>
  <c r="R34" i="15"/>
  <c r="T32" i="15"/>
  <c r="Z51" i="15"/>
  <c r="F51" i="15"/>
  <c r="AC49" i="15"/>
  <c r="Y49" i="15"/>
  <c r="U49" i="15"/>
  <c r="Q49" i="15"/>
  <c r="L49" i="15"/>
  <c r="H49" i="15"/>
  <c r="D49" i="15"/>
  <c r="AD47" i="15"/>
  <c r="Z47" i="15"/>
  <c r="V47" i="15"/>
  <c r="R47" i="15"/>
  <c r="L47" i="15"/>
  <c r="H47" i="15"/>
  <c r="D47" i="15"/>
  <c r="AE45" i="15"/>
  <c r="AA45" i="15"/>
  <c r="U45" i="15"/>
  <c r="Q45" i="15"/>
  <c r="L45" i="15"/>
  <c r="F45" i="15"/>
  <c r="B45" i="15"/>
  <c r="T43" i="15"/>
  <c r="D43" i="15"/>
  <c r="AB40" i="15"/>
  <c r="T40" i="15"/>
  <c r="AC38" i="15"/>
  <c r="Y38" i="15"/>
  <c r="U38" i="15"/>
  <c r="Q38" i="15"/>
  <c r="AA36" i="15"/>
  <c r="W36" i="15"/>
  <c r="S36" i="15"/>
  <c r="AD34" i="15"/>
  <c r="Z34" i="15"/>
  <c r="T34" i="15"/>
  <c r="AC32" i="15"/>
  <c r="AB51" i="15"/>
  <c r="V49" i="15"/>
  <c r="E49" i="15"/>
  <c r="S47" i="15"/>
  <c r="A47" i="15"/>
  <c r="V45" i="15"/>
  <c r="M45" i="15"/>
  <c r="C45" i="15"/>
  <c r="J43" i="15"/>
  <c r="V40" i="15"/>
  <c r="Z38" i="15"/>
  <c r="R38" i="15"/>
  <c r="X36" i="15"/>
  <c r="AE34" i="15"/>
  <c r="U34" i="15"/>
  <c r="Q32" i="15"/>
  <c r="A49" i="15"/>
  <c r="AD45" i="15"/>
  <c r="A45" i="15"/>
  <c r="X38" i="15"/>
  <c r="V36" i="15"/>
  <c r="AD49" i="15"/>
  <c r="I47" i="15"/>
  <c r="G45" i="15"/>
  <c r="AD38" i="15"/>
  <c r="T36" i="15"/>
  <c r="AA34" i="15"/>
  <c r="R49" i="15"/>
  <c r="T45" i="15"/>
  <c r="R40" i="15"/>
  <c r="S34" i="15"/>
  <c r="M49" i="15"/>
  <c r="AB45" i="15"/>
  <c r="Z43" i="15"/>
  <c r="V38" i="15"/>
  <c r="Z49" i="15"/>
  <c r="I49" i="15"/>
  <c r="W47" i="15"/>
  <c r="E47" i="15"/>
  <c r="Z45" i="15"/>
  <c r="O45" i="15"/>
  <c r="E45" i="15"/>
  <c r="Q43" i="15"/>
  <c r="Z40" i="15"/>
  <c r="AB38" i="15"/>
  <c r="T38" i="15"/>
  <c r="Z36" i="15"/>
  <c r="R36" i="15"/>
  <c r="W34" i="15"/>
  <c r="Z32" i="15"/>
  <c r="H51" i="15"/>
  <c r="M47" i="15"/>
  <c r="K45" i="15"/>
  <c r="A43" i="15"/>
  <c r="AD36" i="15"/>
  <c r="AC34" i="15"/>
  <c r="AA47" i="15"/>
  <c r="R45" i="15"/>
  <c r="AB36" i="15"/>
  <c r="Q34" i="15"/>
  <c r="G28" i="15"/>
  <c r="G26" i="10"/>
  <c r="C27" i="10"/>
  <c r="G28" i="10"/>
  <c r="C29" i="10"/>
  <c r="C7" i="10"/>
  <c r="C8" i="10" s="1"/>
  <c r="E27" i="10"/>
  <c r="E29" i="10"/>
  <c r="C26" i="10"/>
  <c r="G27" i="10"/>
  <c r="C28" i="10"/>
  <c r="G29" i="10"/>
  <c r="C30" i="10"/>
  <c r="E26" i="10"/>
  <c r="E28" i="10"/>
  <c r="E30" i="10"/>
  <c r="D26" i="10"/>
  <c r="F26" i="10"/>
  <c r="D27" i="10"/>
  <c r="F27" i="10"/>
  <c r="D28" i="10"/>
  <c r="F28" i="10"/>
  <c r="D29" i="10"/>
  <c r="F29" i="10"/>
  <c r="D30" i="10"/>
  <c r="F30" i="10"/>
  <c r="C14" i="10"/>
  <c r="C15" i="10" s="1"/>
  <c r="Q28" i="15" l="1"/>
  <c r="S28" i="15" s="1"/>
  <c r="C54" i="15" s="1"/>
  <c r="E54" i="15" s="1"/>
  <c r="G54" i="15" s="1"/>
  <c r="C41" i="15"/>
  <c r="O28" i="15"/>
  <c r="M28" i="15"/>
  <c r="S41" i="15"/>
  <c r="S30" i="15"/>
  <c r="C16" i="10"/>
  <c r="C17" i="10" s="1"/>
  <c r="C9" i="10"/>
  <c r="C10" i="10" s="1"/>
  <c r="C56" i="15" l="1"/>
  <c r="S54" i="15"/>
  <c r="C80" i="15" s="1"/>
  <c r="Z77" i="15"/>
  <c r="R77" i="15"/>
  <c r="AB77" i="15"/>
  <c r="L77" i="15"/>
  <c r="D77" i="15"/>
  <c r="AC75" i="15"/>
  <c r="Y75" i="15"/>
  <c r="U75" i="15"/>
  <c r="Q75" i="15"/>
  <c r="L75" i="15"/>
  <c r="H75" i="15"/>
  <c r="D75" i="15"/>
  <c r="AD73" i="15"/>
  <c r="Z73" i="15"/>
  <c r="V73" i="15"/>
  <c r="R73" i="15"/>
  <c r="L73" i="15"/>
  <c r="H73" i="15"/>
  <c r="D73" i="15"/>
  <c r="AE71" i="15"/>
  <c r="AA71" i="15"/>
  <c r="U71" i="15"/>
  <c r="Q71" i="15"/>
  <c r="L71" i="15"/>
  <c r="F71" i="15"/>
  <c r="B71" i="15"/>
  <c r="T69" i="15"/>
  <c r="D69" i="15"/>
  <c r="AB66" i="15"/>
  <c r="T66" i="15"/>
  <c r="AC64" i="15"/>
  <c r="Y64" i="15"/>
  <c r="U64" i="15"/>
  <c r="Q64" i="15"/>
  <c r="AA62" i="15"/>
  <c r="W62" i="15"/>
  <c r="S62" i="15"/>
  <c r="AD60" i="15"/>
  <c r="Z60" i="15"/>
  <c r="T60" i="15"/>
  <c r="AC58" i="15"/>
  <c r="S56" i="15"/>
  <c r="O54" i="15"/>
  <c r="T77" i="15"/>
  <c r="F77" i="15"/>
  <c r="AD75" i="15"/>
  <c r="Z75" i="15"/>
  <c r="V75" i="15"/>
  <c r="R75" i="15"/>
  <c r="M75" i="15"/>
  <c r="I75" i="15"/>
  <c r="E75" i="15"/>
  <c r="A75" i="15"/>
  <c r="AA73" i="15"/>
  <c r="W73" i="15"/>
  <c r="S73" i="15"/>
  <c r="M73" i="15"/>
  <c r="I73" i="15"/>
  <c r="E73" i="15"/>
  <c r="A73" i="15"/>
  <c r="AB71" i="15"/>
  <c r="V71" i="15"/>
  <c r="R71" i="15"/>
  <c r="M71" i="15"/>
  <c r="G71" i="15"/>
  <c r="C71" i="15"/>
  <c r="Z69" i="15"/>
  <c r="J69" i="15"/>
  <c r="C67" i="15"/>
  <c r="V66" i="15"/>
  <c r="AD64" i="15"/>
  <c r="Z64" i="15"/>
  <c r="V64" i="15"/>
  <c r="R64" i="15"/>
  <c r="AB62" i="15"/>
  <c r="X62" i="15"/>
  <c r="T62" i="15"/>
  <c r="AE60" i="15"/>
  <c r="AA60" i="15"/>
  <c r="U60" i="15"/>
  <c r="Q60" i="15"/>
  <c r="Q58" i="15"/>
  <c r="Q54" i="15"/>
  <c r="X77" i="15"/>
  <c r="B77" i="15"/>
  <c r="X75" i="15"/>
  <c r="O75" i="15"/>
  <c r="G75" i="15"/>
  <c r="AC73" i="15"/>
  <c r="U73" i="15"/>
  <c r="K73" i="15"/>
  <c r="C73" i="15"/>
  <c r="Z71" i="15"/>
  <c r="O71" i="15"/>
  <c r="E71" i="15"/>
  <c r="Q69" i="15"/>
  <c r="Z66" i="15"/>
  <c r="AB64" i="15"/>
  <c r="T64" i="15"/>
  <c r="Z62" i="15"/>
  <c r="R62" i="15"/>
  <c r="W60" i="15"/>
  <c r="Z58" i="15"/>
  <c r="M54" i="15"/>
  <c r="V77" i="15"/>
  <c r="AE75" i="15"/>
  <c r="W75" i="15"/>
  <c r="N75" i="15"/>
  <c r="F75" i="15"/>
  <c r="AB73" i="15"/>
  <c r="T73" i="15"/>
  <c r="J73" i="15"/>
  <c r="B73" i="15"/>
  <c r="W71" i="15"/>
  <c r="N71" i="15"/>
  <c r="D71" i="15"/>
  <c r="M69" i="15"/>
  <c r="X66" i="15"/>
  <c r="AA64" i="15"/>
  <c r="S64" i="15"/>
  <c r="Y62" i="15"/>
  <c r="Q62" i="15"/>
  <c r="V60" i="15"/>
  <c r="T58" i="15"/>
  <c r="H77" i="15"/>
  <c r="AA75" i="15"/>
  <c r="S75" i="15"/>
  <c r="J75" i="15"/>
  <c r="B75" i="15"/>
  <c r="X73" i="15"/>
  <c r="N73" i="15"/>
  <c r="F73" i="15"/>
  <c r="AC71" i="15"/>
  <c r="S71" i="15"/>
  <c r="J71" i="15"/>
  <c r="AC69" i="15"/>
  <c r="S67" i="15"/>
  <c r="AE64" i="15"/>
  <c r="W64" i="15"/>
  <c r="AC62" i="15"/>
  <c r="U62" i="15"/>
  <c r="AB60" i="15"/>
  <c r="R60" i="15"/>
  <c r="J77" i="15"/>
  <c r="C75" i="15"/>
  <c r="AD71" i="15"/>
  <c r="A69" i="15"/>
  <c r="V62" i="15"/>
  <c r="AC60" i="15"/>
  <c r="T75" i="15"/>
  <c r="X64" i="15"/>
  <c r="AB75" i="15"/>
  <c r="Y73" i="15"/>
  <c r="T71" i="15"/>
  <c r="R66" i="15"/>
  <c r="Q73" i="15"/>
  <c r="K75" i="15"/>
  <c r="G73" i="15"/>
  <c r="A71" i="15"/>
  <c r="AD62" i="15"/>
  <c r="K71" i="15"/>
  <c r="S60" i="15"/>
  <c r="C11" i="10"/>
  <c r="C18" i="10"/>
  <c r="C82" i="15" l="1"/>
  <c r="E80" i="15"/>
  <c r="S80" i="15" s="1"/>
  <c r="C106" i="15" s="1"/>
  <c r="D6" i="10"/>
  <c r="D13" i="10"/>
  <c r="G80" i="15" l="1"/>
  <c r="Z103" i="15"/>
  <c r="R103" i="15"/>
  <c r="F103" i="15"/>
  <c r="AD101" i="15"/>
  <c r="Z101" i="15"/>
  <c r="V101" i="15"/>
  <c r="R101" i="15"/>
  <c r="M101" i="15"/>
  <c r="I101" i="15"/>
  <c r="E101" i="15"/>
  <c r="A101" i="15"/>
  <c r="AA99" i="15"/>
  <c r="W99" i="15"/>
  <c r="S99" i="15"/>
  <c r="M99" i="15"/>
  <c r="I99" i="15"/>
  <c r="E99" i="15"/>
  <c r="A99" i="15"/>
  <c r="AB97" i="15"/>
  <c r="V97" i="15"/>
  <c r="R97" i="15"/>
  <c r="M97" i="15"/>
  <c r="AB103" i="15"/>
  <c r="T103" i="15"/>
  <c r="H103" i="15"/>
  <c r="AE101" i="15"/>
  <c r="AA101" i="15"/>
  <c r="W101" i="15"/>
  <c r="S101" i="15"/>
  <c r="N101" i="15"/>
  <c r="J101" i="15"/>
  <c r="F101" i="15"/>
  <c r="B101" i="15"/>
  <c r="AB99" i="15"/>
  <c r="X99" i="15"/>
  <c r="T99" i="15"/>
  <c r="N99" i="15"/>
  <c r="J99" i="15"/>
  <c r="F99" i="15"/>
  <c r="B99" i="15"/>
  <c r="AC97" i="15"/>
  <c r="W97" i="15"/>
  <c r="S97" i="15"/>
  <c r="N97" i="15"/>
  <c r="J97" i="15"/>
  <c r="D97" i="15"/>
  <c r="AC95" i="15"/>
  <c r="M95" i="15"/>
  <c r="S93" i="15"/>
  <c r="X92" i="15"/>
  <c r="AE90" i="15"/>
  <c r="AA90" i="15"/>
  <c r="W90" i="15"/>
  <c r="S90" i="15"/>
  <c r="AC88" i="15"/>
  <c r="Y88" i="15"/>
  <c r="U88" i="15"/>
  <c r="Q88" i="15"/>
  <c r="AB86" i="15"/>
  <c r="V86" i="15"/>
  <c r="R86" i="15"/>
  <c r="T84" i="15"/>
  <c r="J103" i="15"/>
  <c r="AB101" i="15"/>
  <c r="T101" i="15"/>
  <c r="K101" i="15"/>
  <c r="C101" i="15"/>
  <c r="Y99" i="15"/>
  <c r="Q99" i="15"/>
  <c r="G99" i="15"/>
  <c r="AD97" i="15"/>
  <c r="T97" i="15"/>
  <c r="K97" i="15"/>
  <c r="C97" i="15"/>
  <c r="T95" i="15"/>
  <c r="A95" i="15"/>
  <c r="V92" i="15"/>
  <c r="AC90" i="15"/>
  <c r="X90" i="15"/>
  <c r="R90" i="15"/>
  <c r="AA88" i="15"/>
  <c r="V88" i="15"/>
  <c r="AE86" i="15"/>
  <c r="Z86" i="15"/>
  <c r="S86" i="15"/>
  <c r="Q84" i="15"/>
  <c r="O80" i="15"/>
  <c r="X103" i="15"/>
  <c r="D103" i="15"/>
  <c r="Y101" i="15"/>
  <c r="L103" i="15"/>
  <c r="AC101" i="15"/>
  <c r="U101" i="15"/>
  <c r="L101" i="15"/>
  <c r="D101" i="15"/>
  <c r="Z99" i="15"/>
  <c r="R99" i="15"/>
  <c r="H99" i="15"/>
  <c r="AE97" i="15"/>
  <c r="U97" i="15"/>
  <c r="L97" i="15"/>
  <c r="E97" i="15"/>
  <c r="Z95" i="15"/>
  <c r="D95" i="15"/>
  <c r="Z92" i="15"/>
  <c r="AD90" i="15"/>
  <c r="Y90" i="15"/>
  <c r="T90" i="15"/>
  <c r="AB88" i="15"/>
  <c r="W88" i="15"/>
  <c r="R88" i="15"/>
  <c r="AA86" i="15"/>
  <c r="T86" i="15"/>
  <c r="Z84" i="15"/>
  <c r="Q80" i="15"/>
  <c r="B103" i="15"/>
  <c r="H101" i="15"/>
  <c r="V99" i="15"/>
  <c r="D99" i="15"/>
  <c r="Q97" i="15"/>
  <c r="B97" i="15"/>
  <c r="C93" i="15"/>
  <c r="AB90" i="15"/>
  <c r="Q90" i="15"/>
  <c r="T88" i="15"/>
  <c r="W86" i="15"/>
  <c r="S82" i="15"/>
  <c r="X101" i="15"/>
  <c r="G101" i="15"/>
  <c r="U99" i="15"/>
  <c r="C99" i="15"/>
  <c r="O97" i="15"/>
  <c r="A97" i="15"/>
  <c r="AB92" i="15"/>
  <c r="Z90" i="15"/>
  <c r="AD88" i="15"/>
  <c r="S88" i="15"/>
  <c r="U86" i="15"/>
  <c r="V103" i="15"/>
  <c r="O101" i="15"/>
  <c r="AC99" i="15"/>
  <c r="K99" i="15"/>
  <c r="Z97" i="15"/>
  <c r="F97" i="15"/>
  <c r="J95" i="15"/>
  <c r="R92" i="15"/>
  <c r="U90" i="15"/>
  <c r="X88" i="15"/>
  <c r="AC86" i="15"/>
  <c r="AC84" i="15"/>
  <c r="Q101" i="15"/>
  <c r="G97" i="15"/>
  <c r="Z88" i="15"/>
  <c r="Q95" i="15"/>
  <c r="L99" i="15"/>
  <c r="AD86" i="15"/>
  <c r="T92" i="15"/>
  <c r="AA97" i="15"/>
  <c r="V90" i="15"/>
  <c r="M80" i="15"/>
  <c r="AD99" i="15"/>
  <c r="Q86" i="15"/>
  <c r="C108" i="15"/>
  <c r="E106" i="15"/>
  <c r="S106" i="15" s="1"/>
  <c r="D7" i="10"/>
  <c r="D14" i="10"/>
  <c r="G106" i="15" l="1"/>
  <c r="AB129" i="15"/>
  <c r="T129" i="15"/>
  <c r="H129" i="15"/>
  <c r="AE127" i="15"/>
  <c r="AA127" i="15"/>
  <c r="W127" i="15"/>
  <c r="S127" i="15"/>
  <c r="N127" i="15"/>
  <c r="J127" i="15"/>
  <c r="F127" i="15"/>
  <c r="B127" i="15"/>
  <c r="AB125" i="15"/>
  <c r="X125" i="15"/>
  <c r="T125" i="15"/>
  <c r="N125" i="15"/>
  <c r="J125" i="15"/>
  <c r="F125" i="15"/>
  <c r="B125" i="15"/>
  <c r="AC123" i="15"/>
  <c r="W123" i="15"/>
  <c r="S123" i="15"/>
  <c r="N123" i="15"/>
  <c r="J123" i="15"/>
  <c r="D123" i="15"/>
  <c r="AC121" i="15"/>
  <c r="M121" i="15"/>
  <c r="S119" i="15"/>
  <c r="X118" i="15"/>
  <c r="AE116" i="15"/>
  <c r="AA116" i="15"/>
  <c r="W116" i="15"/>
  <c r="S116" i="15"/>
  <c r="AC114" i="15"/>
  <c r="Y114" i="15"/>
  <c r="U114" i="15"/>
  <c r="Q114" i="15"/>
  <c r="AB112" i="15"/>
  <c r="V112" i="15"/>
  <c r="R112" i="15"/>
  <c r="T110" i="15"/>
  <c r="Z129" i="15"/>
  <c r="R129" i="15"/>
  <c r="F129" i="15"/>
  <c r="AD127" i="15"/>
  <c r="Z127" i="15"/>
  <c r="V127" i="15"/>
  <c r="R127" i="15"/>
  <c r="M127" i="15"/>
  <c r="I127" i="15"/>
  <c r="E127" i="15"/>
  <c r="A127" i="15"/>
  <c r="AA125" i="15"/>
  <c r="W125" i="15"/>
  <c r="S125" i="15"/>
  <c r="M125" i="15"/>
  <c r="I125" i="15"/>
  <c r="E125" i="15"/>
  <c r="A125" i="15"/>
  <c r="AB123" i="15"/>
  <c r="V123" i="15"/>
  <c r="R123" i="15"/>
  <c r="M123" i="15"/>
  <c r="G123" i="15"/>
  <c r="V129" i="15"/>
  <c r="J129" i="15"/>
  <c r="B129" i="15"/>
  <c r="AB127" i="15"/>
  <c r="X127" i="15"/>
  <c r="T127" i="15"/>
  <c r="O127" i="15"/>
  <c r="K127" i="15"/>
  <c r="G127" i="15"/>
  <c r="C127" i="15"/>
  <c r="AC125" i="15"/>
  <c r="Y125" i="15"/>
  <c r="U125" i="15"/>
  <c r="Q125" i="15"/>
  <c r="K125" i="15"/>
  <c r="G125" i="15"/>
  <c r="C125" i="15"/>
  <c r="AD123" i="15"/>
  <c r="Z123" i="15"/>
  <c r="T123" i="15"/>
  <c r="O123" i="15"/>
  <c r="K123" i="15"/>
  <c r="E123" i="15"/>
  <c r="A123" i="15"/>
  <c r="Q121" i="15"/>
  <c r="A121" i="15"/>
  <c r="Z118" i="15"/>
  <c r="R118" i="15"/>
  <c r="AB116" i="15"/>
  <c r="X116" i="15"/>
  <c r="T116" i="15"/>
  <c r="AD114" i="15"/>
  <c r="Z114" i="15"/>
  <c r="V114" i="15"/>
  <c r="R114" i="15"/>
  <c r="AC112" i="15"/>
  <c r="W112" i="15"/>
  <c r="S112" i="15"/>
  <c r="Z110" i="15"/>
  <c r="M106" i="15"/>
  <c r="X129" i="15"/>
  <c r="Y127" i="15"/>
  <c r="H127" i="15"/>
  <c r="V125" i="15"/>
  <c r="D125" i="15"/>
  <c r="Q123" i="15"/>
  <c r="B123" i="15"/>
  <c r="D121" i="15"/>
  <c r="T118" i="15"/>
  <c r="Y116" i="15"/>
  <c r="Q116" i="15"/>
  <c r="W114" i="15"/>
  <c r="AD112" i="15"/>
  <c r="T112" i="15"/>
  <c r="S108" i="15"/>
  <c r="L129" i="15"/>
  <c r="U127" i="15"/>
  <c r="D127" i="15"/>
  <c r="R125" i="15"/>
  <c r="AE123" i="15"/>
  <c r="L123" i="15"/>
  <c r="Z121" i="15"/>
  <c r="C119" i="15"/>
  <c r="AD116" i="15"/>
  <c r="V116" i="15"/>
  <c r="AB114" i="15"/>
  <c r="T114" i="15"/>
  <c r="AA112" i="15"/>
  <c r="Q112" i="15"/>
  <c r="Q106" i="15"/>
  <c r="AC127" i="15"/>
  <c r="L127" i="15"/>
  <c r="Z125" i="15"/>
  <c r="H125" i="15"/>
  <c r="U123" i="15"/>
  <c r="C123" i="15"/>
  <c r="J121" i="15"/>
  <c r="V118" i="15"/>
  <c r="Z116" i="15"/>
  <c r="R116" i="15"/>
  <c r="X114" i="15"/>
  <c r="AE112" i="15"/>
  <c r="U112" i="15"/>
  <c r="Q110" i="15"/>
  <c r="D129" i="15"/>
  <c r="AA123" i="15"/>
  <c r="AC116" i="15"/>
  <c r="Z112" i="15"/>
  <c r="Q127" i="15"/>
  <c r="F123" i="15"/>
  <c r="U116" i="15"/>
  <c r="AC110" i="15"/>
  <c r="L125" i="15"/>
  <c r="AB118" i="15"/>
  <c r="S114" i="15"/>
  <c r="AD125" i="15"/>
  <c r="T121" i="15"/>
  <c r="O106" i="15"/>
  <c r="AA114" i="15"/>
  <c r="D8" i="10"/>
  <c r="D15" i="10"/>
  <c r="D9" i="10" l="1"/>
  <c r="D16" i="10"/>
  <c r="D17" i="10" s="1"/>
  <c r="D10" i="10" l="1"/>
  <c r="D11" i="10" s="1"/>
  <c r="D18" i="10"/>
  <c r="E6" i="10" l="1"/>
  <c r="E7" i="10" s="1"/>
  <c r="E8" i="10" s="1"/>
  <c r="E13" i="10"/>
  <c r="E14" i="10" s="1"/>
  <c r="E9" i="10" l="1"/>
  <c r="E10" i="10" s="1"/>
  <c r="E11" i="10" s="1"/>
  <c r="F6" i="10" s="1"/>
  <c r="E15" i="10"/>
  <c r="E16" i="10" s="1"/>
  <c r="E17" i="10" l="1"/>
  <c r="E18" i="10" s="1"/>
  <c r="F7" i="10"/>
  <c r="F8" i="10" s="1"/>
  <c r="F9" i="10" s="1"/>
  <c r="F13" i="10" l="1"/>
  <c r="F14" i="10" s="1"/>
  <c r="F10" i="10"/>
  <c r="F11" i="10" s="1"/>
  <c r="F15" i="10" l="1"/>
  <c r="F16" i="10" s="1"/>
  <c r="F17" i="10" s="1"/>
  <c r="F18" i="10" s="1"/>
  <c r="G6" i="10"/>
  <c r="G7" i="10" l="1"/>
  <c r="G8" i="10" s="1"/>
  <c r="G13" i="10"/>
  <c r="G14" i="10" l="1"/>
  <c r="G15" i="10" s="1"/>
  <c r="G9" i="10"/>
  <c r="G10" i="10" l="1"/>
  <c r="G11" i="10" s="1"/>
  <c r="H6" i="10" s="1"/>
  <c r="G16" i="10"/>
  <c r="H7" i="10" l="1"/>
  <c r="H8" i="10" s="1"/>
  <c r="G17" i="10"/>
  <c r="G18" i="10" s="1"/>
  <c r="H13" i="10" l="1"/>
  <c r="H9" i="10"/>
  <c r="H10" i="10" s="1"/>
  <c r="H14" i="10" l="1"/>
  <c r="H11" i="10"/>
  <c r="I6" i="10" l="1"/>
  <c r="I7" i="10" s="1"/>
  <c r="H15" i="10"/>
  <c r="H16" i="10" s="1"/>
  <c r="H17" i="10" l="1"/>
  <c r="H18" i="10" s="1"/>
  <c r="I8" i="10"/>
  <c r="I9" i="10" s="1"/>
  <c r="I13" i="10" l="1"/>
  <c r="I10" i="10"/>
  <c r="I11" i="10" s="1"/>
  <c r="J6" i="10" l="1"/>
  <c r="J7" i="10" s="1"/>
  <c r="I14" i="10"/>
  <c r="I15" i="10" l="1"/>
  <c r="I16" i="10" s="1"/>
  <c r="J8" i="10"/>
  <c r="J9" i="10" s="1"/>
  <c r="I17" i="10" l="1"/>
  <c r="I18" i="10" s="1"/>
  <c r="J10" i="10"/>
  <c r="J11" i="10" s="1"/>
  <c r="K6" i="10" l="1"/>
  <c r="K7" i="10" s="1"/>
  <c r="J13" i="10"/>
  <c r="J14" i="10" s="1"/>
  <c r="J15" i="10" l="1"/>
  <c r="K8" i="10"/>
  <c r="K9" i="10" s="1"/>
  <c r="K10" i="10" l="1"/>
  <c r="K11" i="10" s="1"/>
  <c r="J16" i="10"/>
  <c r="L6" i="10" l="1"/>
  <c r="L7" i="10" s="1"/>
  <c r="J17" i="10"/>
  <c r="J18" i="10" s="1"/>
  <c r="K13" i="10" l="1"/>
  <c r="K14" i="10" s="1"/>
  <c r="L8" i="10"/>
  <c r="L9" i="10" l="1"/>
  <c r="L10" i="10" s="1"/>
  <c r="K15" i="10"/>
  <c r="K16" i="10" s="1"/>
  <c r="K17" i="10" l="1"/>
  <c r="K18" i="10" s="1"/>
  <c r="L11" i="10"/>
  <c r="L13" i="10" l="1"/>
  <c r="L14" i="10" s="1"/>
  <c r="M6" i="10"/>
  <c r="M7" i="10" s="1"/>
  <c r="M8" i="10" s="1"/>
  <c r="M9" i="10" l="1"/>
  <c r="M10" i="10" s="1"/>
  <c r="L15" i="10"/>
  <c r="L16" i="10" s="1"/>
  <c r="L17" i="10" l="1"/>
  <c r="L18" i="10" s="1"/>
  <c r="M11" i="10"/>
  <c r="M13" i="10" l="1"/>
  <c r="N6" i="10"/>
  <c r="N7" i="10" s="1"/>
  <c r="N8" i="10" l="1"/>
  <c r="M14" i="10"/>
  <c r="M15" i="10" s="1"/>
  <c r="M16" i="10" s="1"/>
  <c r="N9" i="10" l="1"/>
  <c r="N10" i="10" s="1"/>
  <c r="M17" i="10"/>
  <c r="M18" i="10" s="1"/>
  <c r="N11" i="10" l="1"/>
  <c r="O6" i="10" s="1"/>
  <c r="O7" i="10" s="1"/>
  <c r="N13" i="10"/>
  <c r="N14" i="10" s="1"/>
  <c r="O8" i="10" l="1"/>
  <c r="O9" i="10" s="1"/>
  <c r="N15" i="10"/>
  <c r="O10" i="10" l="1"/>
  <c r="O11" i="10" s="1"/>
  <c r="N16" i="10"/>
  <c r="P6" i="10" l="1"/>
  <c r="P7" i="10" s="1"/>
  <c r="P8" i="10" s="1"/>
  <c r="N17" i="10"/>
  <c r="N18" i="10" s="1"/>
  <c r="P9" i="10" l="1"/>
  <c r="P10" i="10" s="1"/>
  <c r="P11" i="10" s="1"/>
  <c r="O13" i="10"/>
  <c r="Q6" i="10" l="1"/>
  <c r="Q7" i="10" s="1"/>
  <c r="Q8" i="10" s="1"/>
  <c r="O14" i="10"/>
  <c r="Q9" i="10" l="1"/>
  <c r="Q10" i="10" s="1"/>
  <c r="Q11" i="10" s="1"/>
  <c r="O15" i="10"/>
  <c r="O16" i="10" s="1"/>
  <c r="O17" i="10" l="1"/>
  <c r="O18" i="10" s="1"/>
  <c r="R6" i="10"/>
  <c r="R7" i="10" s="1"/>
  <c r="R8" i="10" l="1"/>
  <c r="R9" i="10" s="1"/>
  <c r="R10" i="10" s="1"/>
  <c r="R11" i="10" s="1"/>
  <c r="P13" i="10"/>
  <c r="P14" i="10" l="1"/>
  <c r="S6" i="10"/>
  <c r="S7" i="10" s="1"/>
  <c r="P15" i="10" l="1"/>
  <c r="P16" i="10" s="1"/>
  <c r="S8" i="10"/>
  <c r="S9" i="10" s="1"/>
  <c r="S10" i="10" s="1"/>
  <c r="S11" i="10" l="1"/>
  <c r="T6" i="10" s="1"/>
  <c r="T7" i="10" s="1"/>
  <c r="P17" i="10"/>
  <c r="P18" i="10" s="1"/>
  <c r="Q13" i="10" l="1"/>
  <c r="T8" i="10"/>
  <c r="T9" i="10" s="1"/>
  <c r="T10" i="10" s="1"/>
  <c r="T11" i="10" l="1"/>
  <c r="U6" i="10" s="1"/>
  <c r="U7" i="10" s="1"/>
  <c r="U8" i="10" s="1"/>
  <c r="Q14" i="10"/>
  <c r="Q15" i="10" l="1"/>
  <c r="U9" i="10"/>
  <c r="Q16" i="10" l="1"/>
  <c r="Q17" i="10" s="1"/>
  <c r="Q18" i="10" s="1"/>
  <c r="U10" i="10"/>
  <c r="U11" i="10" s="1"/>
  <c r="R13" i="10" l="1"/>
  <c r="R14" i="10" s="1"/>
  <c r="R15" i="10" s="1"/>
  <c r="V6" i="10"/>
  <c r="V7" i="10" s="1"/>
  <c r="R16" i="10" l="1"/>
  <c r="R17" i="10" s="1"/>
  <c r="R18" i="10" s="1"/>
  <c r="V8" i="10"/>
  <c r="S13" i="10" l="1"/>
  <c r="V9" i="10"/>
  <c r="V10" i="10" s="1"/>
  <c r="S14" i="10" l="1"/>
  <c r="V11" i="10"/>
  <c r="S15" i="10" l="1"/>
  <c r="S16" i="10" s="1"/>
  <c r="S17" i="10" s="1"/>
  <c r="S18" i="10" s="1"/>
  <c r="W6" i="10"/>
  <c r="W7" i="10" s="1"/>
  <c r="T13" i="10" l="1"/>
  <c r="T14" i="10" s="1"/>
  <c r="W8" i="10"/>
  <c r="W9" i="10" s="1"/>
  <c r="T15" i="10" l="1"/>
  <c r="W10" i="10"/>
  <c r="W11" i="10" s="1"/>
  <c r="T16" i="10" l="1"/>
  <c r="T17" i="10" s="1"/>
  <c r="X6" i="10"/>
  <c r="X7" i="10" s="1"/>
  <c r="T18" i="10" l="1"/>
  <c r="U13" i="10" s="1"/>
  <c r="X8" i="10"/>
  <c r="X9" i="10" s="1"/>
  <c r="U14" i="10" l="1"/>
  <c r="U15" i="10" s="1"/>
  <c r="X10" i="10"/>
  <c r="X11" i="10" s="1"/>
  <c r="U16" i="10" l="1"/>
  <c r="U17" i="10" s="1"/>
  <c r="Y6" i="10"/>
  <c r="Y7" i="10" s="1"/>
  <c r="U18" i="10" l="1"/>
  <c r="V13" i="10" s="1"/>
  <c r="Y8" i="10"/>
  <c r="Y9" i="10" l="1"/>
  <c r="V14" i="10"/>
  <c r="V15" i="10" l="1"/>
  <c r="V16" i="10" s="1"/>
  <c r="V17" i="10" s="1"/>
  <c r="Y10" i="10"/>
  <c r="Y11" i="10" l="1"/>
  <c r="Z6" i="10" s="1"/>
  <c r="V18" i="10"/>
  <c r="W13" i="10" s="1"/>
  <c r="W14" i="10" l="1"/>
  <c r="W15" i="10" s="1"/>
  <c r="Z7" i="10"/>
  <c r="Z8" i="10" s="1"/>
  <c r="Z9" i="10" l="1"/>
  <c r="W16" i="10"/>
  <c r="W17" i="10" s="1"/>
  <c r="W18" i="10" s="1"/>
  <c r="X13" i="10" s="1"/>
  <c r="X14" i="10" l="1"/>
  <c r="Z10" i="10"/>
  <c r="Z11" i="10" s="1"/>
  <c r="AA6" i="10" l="1"/>
  <c r="X15" i="10"/>
  <c r="X16" i="10" s="1"/>
  <c r="AA7" i="10" l="1"/>
  <c r="AA8" i="10" s="1"/>
  <c r="AA9" i="10" s="1"/>
  <c r="AA10" i="10" s="1"/>
  <c r="AA11" i="10" s="1"/>
  <c r="X17" i="10"/>
  <c r="X18" i="10" s="1"/>
  <c r="AB6" i="10" l="1"/>
  <c r="AB7" i="10" s="1"/>
  <c r="AB8" i="10" s="1"/>
  <c r="Y13" i="10"/>
  <c r="AB9" i="10" l="1"/>
  <c r="AB10" i="10" s="1"/>
  <c r="AB11" i="10" s="1"/>
  <c r="Y14" i="10"/>
  <c r="Y15" i="10" l="1"/>
  <c r="Y16" i="10" s="1"/>
  <c r="Y17" i="10" s="1"/>
  <c r="Y18" i="10" s="1"/>
  <c r="AC6" i="10"/>
  <c r="AC7" i="10" l="1"/>
  <c r="AC8" i="10" s="1"/>
  <c r="AC9" i="10" s="1"/>
  <c r="Z13" i="10"/>
  <c r="AC10" i="10" l="1"/>
  <c r="AC11" i="10" s="1"/>
  <c r="Z14" i="10"/>
  <c r="AD6" i="10" l="1"/>
  <c r="AD7" i="10" s="1"/>
  <c r="Z15" i="10"/>
  <c r="Z16" i="10" s="1"/>
  <c r="Z17" i="10" s="1"/>
  <c r="Z18" i="10" s="1"/>
  <c r="AD8" i="10" l="1"/>
  <c r="AA13" i="10"/>
  <c r="AA14" i="10" s="1"/>
  <c r="AD9" i="10" l="1"/>
  <c r="AD10" i="10" s="1"/>
  <c r="AA15" i="10"/>
  <c r="AD11" i="10" l="1"/>
  <c r="AE6" i="10" s="1"/>
  <c r="AE7" i="10" s="1"/>
  <c r="AA16" i="10"/>
  <c r="AE8" i="10" l="1"/>
  <c r="AA17" i="10"/>
  <c r="AA18" i="10" s="1"/>
  <c r="AB13" i="10" s="1"/>
  <c r="AE9" i="10" l="1"/>
  <c r="AE10" i="10" s="1"/>
  <c r="AE11" i="10" s="1"/>
  <c r="AB14" i="10"/>
  <c r="AB15" i="10" s="1"/>
  <c r="AF6" i="10" l="1"/>
  <c r="AF7" i="10" s="1"/>
  <c r="AF8" i="10" s="1"/>
  <c r="AF9" i="10" s="1"/>
  <c r="AB16" i="10"/>
  <c r="AB17" i="10" s="1"/>
  <c r="AF10" i="10" l="1"/>
  <c r="AF11" i="10" s="1"/>
  <c r="AB18" i="10"/>
  <c r="AC13" i="10" s="1"/>
  <c r="AG6" i="10" l="1"/>
  <c r="AC14" i="10"/>
  <c r="AC15" i="10" s="1"/>
  <c r="AG7" i="10" l="1"/>
  <c r="AC16" i="10"/>
  <c r="AC17" i="10" s="1"/>
  <c r="AG8" i="10" l="1"/>
  <c r="AC18" i="10"/>
  <c r="AD13" i="10" s="1"/>
  <c r="AD14" i="10" s="1"/>
  <c r="AD15" i="10" s="1"/>
  <c r="AD16" i="10" s="1"/>
  <c r="AG9" i="10" l="1"/>
  <c r="AD17" i="10"/>
  <c r="AD18" i="10" s="1"/>
  <c r="AE13" i="10" s="1"/>
  <c r="AG10" i="10" l="1"/>
  <c r="AE14" i="10"/>
  <c r="AE15" i="10" s="1"/>
  <c r="AG11" i="10" l="1"/>
  <c r="AE16" i="10"/>
  <c r="AE17" i="10" s="1"/>
  <c r="AE18" i="10" s="1"/>
  <c r="AH6" i="10" l="1"/>
  <c r="AF13" i="10"/>
  <c r="AF14" i="10" s="1"/>
  <c r="AH7" i="10" l="1"/>
  <c r="AH8" i="10" s="1"/>
  <c r="AH9" i="10" s="1"/>
  <c r="AF15" i="10"/>
  <c r="AF16" i="10" s="1"/>
  <c r="AF17" i="10" s="1"/>
  <c r="AF18" i="10" s="1"/>
  <c r="AH10" i="10" l="1"/>
  <c r="AH11" i="10" s="1"/>
  <c r="AG13" i="10"/>
  <c r="AG14" i="10" s="1"/>
  <c r="AG15" i="10" s="1"/>
  <c r="AI6" i="10" l="1"/>
  <c r="AI7" i="10" s="1"/>
  <c r="AG16" i="10"/>
  <c r="AG17" i="10" s="1"/>
  <c r="AG18" i="10" s="1"/>
  <c r="AI8" i="10" l="1"/>
  <c r="AI9" i="10" s="1"/>
  <c r="AI10" i="10" s="1"/>
  <c r="AH13" i="10"/>
  <c r="AH14" i="10" s="1"/>
  <c r="AI11" i="10" l="1"/>
  <c r="AH15" i="10"/>
  <c r="AJ6" i="10" l="1"/>
  <c r="AH16" i="10"/>
  <c r="AH17" i="10" s="1"/>
  <c r="AJ7" i="10" l="1"/>
  <c r="AJ8" i="10" s="1"/>
  <c r="AJ9" i="10" s="1"/>
  <c r="AH18" i="10"/>
  <c r="AJ10" i="10" l="1"/>
  <c r="AJ11" i="10" s="1"/>
  <c r="AK6" i="10" s="1"/>
  <c r="AK7" i="10" s="1"/>
  <c r="AK8" i="10" s="1"/>
  <c r="AI13" i="10"/>
  <c r="AI14" i="10" s="1"/>
  <c r="AK9" i="10" l="1"/>
  <c r="AK10" i="10" s="1"/>
  <c r="AI15" i="10"/>
  <c r="AI16" i="10" s="1"/>
  <c r="AK11" i="10" l="1"/>
  <c r="AI17" i="10"/>
  <c r="AI18" i="10" s="1"/>
  <c r="AJ13" i="10" l="1"/>
  <c r="AJ14" i="10" s="1"/>
  <c r="AJ15" i="10" s="1"/>
  <c r="AJ16" i="10" l="1"/>
  <c r="AJ17" i="10" l="1"/>
  <c r="AJ18" i="10" l="1"/>
  <c r="AK13" i="10" l="1"/>
  <c r="AK14" i="10" s="1"/>
  <c r="AK15" i="10" l="1"/>
  <c r="AK16" i="10" s="1"/>
  <c r="AK17" i="10" s="1"/>
  <c r="AK18" i="10" s="1"/>
  <c r="F10" i="11" l="1"/>
  <c r="J10" i="11" l="1"/>
  <c r="F14" i="11"/>
  <c r="J14" i="11" s="1"/>
</calcChain>
</file>

<file path=xl/comments1.xml><?xml version="1.0" encoding="utf-8"?>
<comments xmlns="http://schemas.openxmlformats.org/spreadsheetml/2006/main">
  <authors>
    <author>Administrator</author>
  </authors>
  <commentList>
    <comment ref="H516" authorId="0" shapeId="0">
      <text>
        <r>
          <rPr>
            <b/>
            <sz val="9"/>
            <color indexed="81"/>
            <rFont val="Tahoma"/>
            <family val="2"/>
          </rPr>
          <t>Administrator:</t>
        </r>
        <r>
          <rPr>
            <b/>
            <sz val="9"/>
            <color indexed="81"/>
            <rFont val="宋体"/>
            <family val="3"/>
            <charset val="134"/>
          </rPr>
          <t>围时，只有围骰与全围下注区高亮闪烁</t>
        </r>
      </text>
    </comment>
  </commentList>
</comments>
</file>

<file path=xl/comments2.xml><?xml version="1.0" encoding="utf-8"?>
<comments xmlns="http://schemas.openxmlformats.org/spreadsheetml/2006/main">
  <authors>
    <author>Administrator</author>
  </authors>
  <commentList>
    <comment ref="H74" authorId="0" shapeId="0">
      <text>
        <r>
          <rPr>
            <b/>
            <sz val="9"/>
            <color indexed="81"/>
            <rFont val="宋体"/>
            <family val="3"/>
            <charset val="134"/>
          </rPr>
          <t>Administrator:点数17会进行派彩</t>
        </r>
      </text>
    </comment>
  </commentList>
</comments>
</file>

<file path=xl/sharedStrings.xml><?xml version="1.0" encoding="utf-8"?>
<sst xmlns="http://schemas.openxmlformats.org/spreadsheetml/2006/main" count="12026" uniqueCount="3482">
  <si>
    <t>NO.</t>
    <phoneticPr fontId="7" type="noConversion"/>
  </si>
  <si>
    <t>單元</t>
  </si>
  <si>
    <t>語系</t>
  </si>
  <si>
    <t>項目</t>
  </si>
  <si>
    <t>前置條件</t>
  </si>
  <si>
    <t>描述</t>
  </si>
  <si>
    <t>預期結果</t>
  </si>
  <si>
    <t>P/F</t>
  </si>
  <si>
    <t>Bug驗證</t>
  </si>
  <si>
    <t>简中</t>
  </si>
  <si>
    <t>下注后点击确定是否可成功下注</t>
  </si>
  <si>
    <t>1.筹码充足，下注额大于限红</t>
  </si>
  <si>
    <t>下注后，点击确定</t>
  </si>
  <si>
    <t>成功下注，牌局界面中央弹出提示“下注成功”，显示为黄色字体</t>
  </si>
  <si>
    <t>下注后点击取消是否可取消下注</t>
  </si>
  <si>
    <t>1.筹码充足，该局还没有下注</t>
  </si>
  <si>
    <t>取消下注，没有下注</t>
  </si>
  <si>
    <t>结算完后是否进入下注阶段</t>
  </si>
  <si>
    <t>1.查看结算完后是否进入下注阶段</t>
  </si>
  <si>
    <t>结算完后进入下注阶段</t>
  </si>
  <si>
    <t>结算后进入下注结算阶段提示是否变化</t>
  </si>
  <si>
    <t>1.结算后进入下注结算阶段</t>
  </si>
  <si>
    <t>“停止下注”变为“请下注”，绿底白字</t>
  </si>
  <si>
    <t>结算后是否出现倒计时</t>
  </si>
  <si>
    <t>1.结算后</t>
  </si>
  <si>
    <t>结算中字体区域变为倒计时</t>
  </si>
  <si>
    <t>下注开始是否弹出提示信息</t>
  </si>
  <si>
    <t>牌局界面中央弹出提示“已开局，请下注”，显示为黄色字体</t>
  </si>
  <si>
    <t>下注时间内，可否正常倒计时</t>
  </si>
  <si>
    <t>在下注时间内</t>
  </si>
  <si>
    <t>正常进行倒计时，每倒计时1s花费实际时间1s</t>
  </si>
  <si>
    <t>1.查看倒计时是否存在默认值</t>
  </si>
  <si>
    <t>倒计时存在默认值20</t>
  </si>
  <si>
    <t>1.在倒计时过程中
2.查看倒计时的显示是否发生变化</t>
  </si>
  <si>
    <t>1.点击倒计时区域
2.查看点击后是否会影响倒计时</t>
  </si>
  <si>
    <t>倒计时为5s时，是否数值是否变红提示</t>
  </si>
  <si>
    <t>倒计时&gt;=5s</t>
  </si>
  <si>
    <t>倒计时由黄变红提示倒计时即将结束</t>
  </si>
  <si>
    <t>倒计时结束后的1s内是否显示正常</t>
  </si>
  <si>
    <t>倒计时=0</t>
  </si>
  <si>
    <t>倒计时由数字变为“请稍候”</t>
  </si>
  <si>
    <t>结算时，倒计时是否显示为结算中</t>
  </si>
  <si>
    <t>倒计时结束</t>
  </si>
  <si>
    <t>倒计时由“请稍候”变为“结算中”</t>
  </si>
  <si>
    <t>倒计时结束后1s请下注字体是否变化</t>
  </si>
  <si>
    <t>“请下注”变为“停止下注”，红底白字</t>
  </si>
  <si>
    <t>1.倒计时结束</t>
  </si>
  <si>
    <t>倒计时结束是否弹出提示信息</t>
  </si>
  <si>
    <t>牌局界面中央弹出提示“停止下注”，显示为黄色字体</t>
  </si>
  <si>
    <t>1.下注后，点击取消</t>
  </si>
  <si>
    <t>成功下注后是否可以取消下注</t>
  </si>
  <si>
    <t>1.已成功下注
2.没有再次放置下注金额</t>
  </si>
  <si>
    <t>1.试图点击 取消 按钮</t>
  </si>
  <si>
    <t>点击取消按钮，没有反应</t>
  </si>
  <si>
    <t>1.已成功下注
2.再次放置下了注金额</t>
  </si>
  <si>
    <t>1.点击取消按钮</t>
  </si>
  <si>
    <t>取消的时本次的下注，不是已成功的下注</t>
  </si>
  <si>
    <t>刚刚进入下注阶段</t>
  </si>
  <si>
    <t>输赢提示是否正常弹出</t>
  </si>
  <si>
    <t>有足够筹码</t>
  </si>
  <si>
    <t>赢得牌局，赢得筹码=a</t>
  </si>
  <si>
    <t>输牌局，输筹码=b</t>
  </si>
  <si>
    <t>筹码区</t>
  </si>
  <si>
    <t>筹码区位置显示是否正确</t>
  </si>
  <si>
    <t>1.查看筹码区位置显示</t>
  </si>
  <si>
    <t>筹码区显示的筹码种类是否正确</t>
  </si>
  <si>
    <t>1.查看筹码区显示的筹码种类是否正确</t>
  </si>
  <si>
    <t>筹码颜色显示是否正常</t>
  </si>
  <si>
    <t>1.筹码设置界面</t>
  </si>
  <si>
    <t>1.查看不同额度筹码的区别</t>
  </si>
  <si>
    <t>牌桌上是否可选择要下注的筹码金额</t>
  </si>
  <si>
    <t>1.点击选择不同的筹码金额</t>
  </si>
  <si>
    <t>可选择不同的筹码，选择下注的筹码有突出底色显示</t>
  </si>
  <si>
    <t>1.下注</t>
  </si>
  <si>
    <t>1.已选择了筹码A</t>
  </si>
  <si>
    <t>1.再次点击筹码A</t>
  </si>
  <si>
    <t>取消选择了筹码A</t>
  </si>
  <si>
    <t>1.选择的筹码种类&lt;5</t>
  </si>
  <si>
    <t>1.点击选择没有选中状态的筹码</t>
  </si>
  <si>
    <t>可选中该筹码</t>
  </si>
  <si>
    <t>选择的筹码为5种时是否可选择其他筹码</t>
  </si>
  <si>
    <t>1.选择的筹码种类为5种</t>
  </si>
  <si>
    <t>无法选择该筹码</t>
  </si>
  <si>
    <t>1.点击确定</t>
  </si>
  <si>
    <t>选择5种筹码后确定设置后，牌桌上是否正确显示</t>
  </si>
  <si>
    <t>1.选择5种筹码</t>
  </si>
  <si>
    <t>筹码选择界面关闭，牌桌显示的筹码为设置后的筹码</t>
  </si>
  <si>
    <t>筹码选择区点击取消是否取消本次筹码选择</t>
  </si>
  <si>
    <t>1.在筹码选择区</t>
  </si>
  <si>
    <t>1.点击取消</t>
  </si>
  <si>
    <t>筹码选择界面关闭，牌桌显示的筹码没有变化</t>
  </si>
  <si>
    <t>桌枱信息</t>
  </si>
  <si>
    <t>牌局中是否显示桌枱信息</t>
  </si>
  <si>
    <t>1.查看牌局中是否显示桌枱信息</t>
  </si>
  <si>
    <t>牌局中桌枱信息显示位置是否正确</t>
  </si>
  <si>
    <t>1.查看牌局中桌枱信息显示位置是否正确</t>
  </si>
  <si>
    <t>桌枱编号是否正确显示当前桌枱编号</t>
  </si>
  <si>
    <t>菜单区</t>
  </si>
  <si>
    <t>鼠标放置在【返回大厅】按钮处</t>
  </si>
  <si>
    <t>点击【返回大厅】按钮是否能返回大厅</t>
  </si>
  <si>
    <t>点击【返回大厅】按钮</t>
  </si>
  <si>
    <t>成功返回大厅</t>
  </si>
  <si>
    <t>可联系客服</t>
  </si>
  <si>
    <t>点击【账户记录】</t>
  </si>
  <si>
    <t>再次点击【账户记录】是否关闭记录查询界面</t>
  </si>
  <si>
    <t>1.已打开下注记录查询界面</t>
  </si>
  <si>
    <t>关闭记录查询界面</t>
  </si>
  <si>
    <t>鼠标放置【全屏模式】按钮处是否有tips</t>
  </si>
  <si>
    <t>鼠标放置【全屏模式】按钮处</t>
  </si>
  <si>
    <t>tips显示：全屏模式</t>
  </si>
  <si>
    <t>点击【全屏模式】是否可进行全屏游戏</t>
  </si>
  <si>
    <t>点击【全屏模式】</t>
  </si>
  <si>
    <t>显示全屏，可进行全屏游戏</t>
  </si>
  <si>
    <t>可否关闭全屏模式</t>
  </si>
  <si>
    <t>1.已打开为全屏模式</t>
  </si>
  <si>
    <t>点击【全屏模式】按钮</t>
  </si>
  <si>
    <t>关闭全屏模式</t>
  </si>
  <si>
    <t>点击键盘上的【Esc】</t>
  </si>
  <si>
    <t>弹出系统设定界面</t>
  </si>
  <si>
    <t>检查页面文字是否切换成相应语言</t>
  </si>
  <si>
    <t>显示语言正常</t>
  </si>
  <si>
    <t>点击音乐，通过耳麦听是否有背景音乐</t>
  </si>
  <si>
    <t>背景音乐关闭，无声音</t>
  </si>
  <si>
    <t>关闭音乐，通过耳麦听是否有背景音乐</t>
  </si>
  <si>
    <t>关闭音乐后，背景音乐关闭</t>
  </si>
  <si>
    <t>更换成对应的背景音乐</t>
  </si>
  <si>
    <t>更改音乐音量，调小</t>
  </si>
  <si>
    <t>通过耳麦听【背景音乐】是否有变化</t>
  </si>
  <si>
    <t>声音随之降低</t>
  </si>
  <si>
    <t>更改音乐音量，调大</t>
  </si>
  <si>
    <t>声音随之升高</t>
  </si>
  <si>
    <t>开音效</t>
  </si>
  <si>
    <t>通过耳麦听【游戏音效】是否有变化</t>
  </si>
  <si>
    <t>会播放相应音效</t>
  </si>
  <si>
    <t>关音效</t>
  </si>
  <si>
    <t>不会播放音效</t>
  </si>
  <si>
    <t>更改音效音量，调大</t>
  </si>
  <si>
    <t>更改音效音量，调小</t>
  </si>
  <si>
    <t>更改为英文</t>
  </si>
  <si>
    <t>通过耳麦听【提示音】的语言是否正确</t>
  </si>
  <si>
    <t>音频语言更改为英语</t>
  </si>
  <si>
    <t>更改为中文</t>
  </si>
  <si>
    <t>在设置中选择打开【现场声音】，通过耳麦听是否有现场声音</t>
  </si>
  <si>
    <t>播放现场声音</t>
  </si>
  <si>
    <t>关现场声音</t>
  </si>
  <si>
    <t>关闭现场声音</t>
  </si>
  <si>
    <t>更改现场声音音量，调大</t>
  </si>
  <si>
    <t>通过耳麦听【现场声音】是否存在变化</t>
  </si>
  <si>
    <t>声音随之增大</t>
  </si>
  <si>
    <t>更改现场声音音量，调小</t>
  </si>
  <si>
    <t>视讯</t>
  </si>
  <si>
    <t>是否显示荷官</t>
  </si>
  <si>
    <t>观察视频画面</t>
  </si>
  <si>
    <t>显示荷官</t>
  </si>
  <si>
    <t>荷官的各种操作是否完全显示在视频下</t>
  </si>
  <si>
    <t>能清晰显示荷官的各种操作</t>
  </si>
  <si>
    <t>视频界面是否清晰</t>
  </si>
  <si>
    <t>视频界面显示清晰</t>
  </si>
  <si>
    <t>视频显示是否流畅</t>
  </si>
  <si>
    <t>无掉帧现象界面显示流畅</t>
  </si>
  <si>
    <t>视频的牌面结果是否和虚拟的牌面结果一致</t>
  </si>
  <si>
    <t>视频的牌面结果和虚拟的牌面显示一致</t>
  </si>
  <si>
    <t>视频播放不良的时候是否还能进行游戏</t>
  </si>
  <si>
    <t>界面返回到大厅</t>
  </si>
  <si>
    <t>是否能调节画面的清晰度</t>
  </si>
  <si>
    <t>可以调节为“高清”和“标清”</t>
  </si>
  <si>
    <t>下注时视频是否同步</t>
  </si>
  <si>
    <t>下注时与视频同步</t>
  </si>
  <si>
    <t>派彩时视频是否同步</t>
  </si>
  <si>
    <t>派彩场景与视频同步</t>
  </si>
  <si>
    <t>荷官发牌动作是否在下注时间内</t>
  </si>
  <si>
    <t>荷官发牌与下注时间同步</t>
  </si>
  <si>
    <t>视频信号不良时是否能继续游戏</t>
  </si>
  <si>
    <t>进行下注等操作</t>
  </si>
  <si>
    <t>可以继续游戏</t>
  </si>
  <si>
    <t>高清标清画质是否能正常切换</t>
  </si>
  <si>
    <t>切换高清、标清画质</t>
  </si>
  <si>
    <t>可以切换画质</t>
  </si>
  <si>
    <t>高清标清画质切换时视频清晰度是否相应发生变化</t>
  </si>
  <si>
    <t>由标清画质切换到高清画质</t>
  </si>
  <si>
    <t>视频画面变清晰</t>
  </si>
  <si>
    <t>是否能对整个视频界面放大</t>
  </si>
  <si>
    <t>点击全屏显示</t>
  </si>
  <si>
    <t>视频信号不佳时是否影响下注</t>
  </si>
  <si>
    <t>信号不良</t>
  </si>
  <si>
    <t>正常下注</t>
  </si>
  <si>
    <t>成功下注</t>
  </si>
  <si>
    <t>视频信号不佳时是否影响筹码特效</t>
  </si>
  <si>
    <t>查看下注和派彩时筹码的特效</t>
  </si>
  <si>
    <t>不影响筹码特效</t>
  </si>
  <si>
    <t>视频信号不佳时是否影响下注桌面特效</t>
  </si>
  <si>
    <t>查看游戏过程中下注桌面的特效</t>
  </si>
  <si>
    <t>视频信号不良时是否对菜单按钮功能有影响</t>
  </si>
  <si>
    <t>点击【返回大厅】</t>
  </si>
  <si>
    <t>功能正常不受视频信号影响</t>
  </si>
  <si>
    <t>点击【全屏显示】</t>
  </si>
  <si>
    <t>维护阶段是否有显示</t>
  </si>
  <si>
    <t>1.牌桌正处于维护阶段
2.查看界面是否显示有盖状态为维护状态</t>
  </si>
  <si>
    <t>在界面的倒计时区域，会显示为维护阶段并且字体标红</t>
  </si>
  <si>
    <t>维护阶段是否可以下注</t>
  </si>
  <si>
    <t>1.在牌桌的维护阶段
2.玩家点击下注去下注
3.查看是否可以成功下注</t>
  </si>
  <si>
    <t>在维护阶段，玩家的下注操作无效，不能进行下注</t>
  </si>
  <si>
    <t>牌局桌面</t>
  </si>
  <si>
    <t>牌局桌面布局是否合理</t>
  </si>
  <si>
    <t>查看牌局桌面布局是否合理</t>
  </si>
  <si>
    <t>下注时间外（结算/洗牌）</t>
  </si>
  <si>
    <t>下注时间外，试图下注</t>
  </si>
  <si>
    <t>只投单个投注项</t>
  </si>
  <si>
    <t>选择多个投注项进行投注</t>
  </si>
  <si>
    <t>选择全部投注项进行投注</t>
  </si>
  <si>
    <t>已下注了</t>
  </si>
  <si>
    <t>在此下注</t>
  </si>
  <si>
    <t>下注时间内，选择的下注筹码为a</t>
  </si>
  <si>
    <t>结果显示/高亮</t>
  </si>
  <si>
    <t>荷官输入结果后，是否弹出结算框</t>
  </si>
  <si>
    <t>1.荷官已输入点数</t>
  </si>
  <si>
    <t>1.已弹出骰子结果显示框</t>
  </si>
  <si>
    <t>1.查看骰子结果</t>
  </si>
  <si>
    <t>是否是荷官输入骰子结果</t>
  </si>
  <si>
    <t>1.骰子结果已出</t>
  </si>
  <si>
    <t>1.查看荷官开牌是否输入结果</t>
  </si>
  <si>
    <t>荷官输入骰子结果</t>
  </si>
  <si>
    <t>1.分别输入结果abc/acb/bac/bca/cab/cba</t>
  </si>
  <si>
    <t>1.骰子结果显示</t>
  </si>
  <si>
    <t>骰子结果显示都一样，为从小到大排列（可参考路纸中珠仔显示）</t>
  </si>
  <si>
    <t>骰子结果为(1,1,1)</t>
  </si>
  <si>
    <t>1.查看左上角结果显示及牌桌中高亮闪烁区域和语音</t>
  </si>
  <si>
    <t>骰子结果为(1,1,2)</t>
  </si>
  <si>
    <t>骰子结果为(1,1,3)</t>
  </si>
  <si>
    <t>骰子结果为(1,1,4)</t>
  </si>
  <si>
    <t>骰子结果为(1,1,5)</t>
  </si>
  <si>
    <t>骰子结果为(1,1,6)</t>
  </si>
  <si>
    <t>骰子结果为(1,2,2)</t>
  </si>
  <si>
    <t>骰子结果为(1,2,3)</t>
  </si>
  <si>
    <t>骰子结果为(1,2,4)</t>
  </si>
  <si>
    <t>骰子结果为(1,2,5)</t>
  </si>
  <si>
    <t>骰子结果为(1,2,6)</t>
  </si>
  <si>
    <t>骰子结果为(1,3,3)</t>
  </si>
  <si>
    <t>骰子结果为(1,3,4)</t>
  </si>
  <si>
    <t>骰子结果为(1,3,5)</t>
  </si>
  <si>
    <t>骰子结果为(1,3,6)</t>
  </si>
  <si>
    <t>骰子结果为(1,4,4)</t>
  </si>
  <si>
    <t>骰子结果为(1,4,5)</t>
  </si>
  <si>
    <t>骰子结果为(1,4,6)</t>
  </si>
  <si>
    <t>骰子结果为(1,5,5)</t>
  </si>
  <si>
    <t>骰子结果为(1,5,6)</t>
  </si>
  <si>
    <t>骰子结果为(1,6,6)</t>
  </si>
  <si>
    <t>骰子结果为(2,2,2)</t>
  </si>
  <si>
    <t>骰子结果为(2,2,3)</t>
  </si>
  <si>
    <t>骰子结果为(2,2,4)</t>
  </si>
  <si>
    <t>骰子结果为(2,2,5)</t>
  </si>
  <si>
    <t>骰子结果为(2,2,6)</t>
  </si>
  <si>
    <t>骰子结果为(2,3,3)</t>
  </si>
  <si>
    <t>骰子结果为(2,3,4)</t>
  </si>
  <si>
    <t>骰子结果为(2,3,5)</t>
  </si>
  <si>
    <t>骰子结果为(2,3,6)</t>
  </si>
  <si>
    <t>骰子结果为(2,4,4)</t>
  </si>
  <si>
    <t>骰子结果为(2,4,5)</t>
  </si>
  <si>
    <t>骰子结果为(2,4,6)</t>
  </si>
  <si>
    <t>骰子结果为(2,5,5)</t>
  </si>
  <si>
    <t>骰子结果为(2,5,6)</t>
  </si>
  <si>
    <t>骰子结果为(2,6,6)</t>
  </si>
  <si>
    <t>骰子结果为(3,3,3)</t>
  </si>
  <si>
    <t>骰子结果为(3,3,4)</t>
  </si>
  <si>
    <t>骰子结果为(3,3,5)</t>
  </si>
  <si>
    <t>骰子结果为(3,3,6)</t>
  </si>
  <si>
    <t>骰子结果为(3,4,4)</t>
  </si>
  <si>
    <t>骰子结果为(3,4,5)</t>
  </si>
  <si>
    <t>骰子结果为(3,4,6)</t>
  </si>
  <si>
    <t>骰子结果为(3,5,5)</t>
  </si>
  <si>
    <t>骰子结果为(3,5,6)</t>
  </si>
  <si>
    <t>骰子结果为(3,6,6)</t>
  </si>
  <si>
    <t>骰子结果为(4,4,4)</t>
  </si>
  <si>
    <t>骰子结果为(4,4,5)</t>
  </si>
  <si>
    <t>骰子结果为(4,4,6)</t>
  </si>
  <si>
    <t>骰子结果为(4,5,5)</t>
  </si>
  <si>
    <t>骰子结果为(4,5,6)</t>
  </si>
  <si>
    <t>骰子结果为(4,6,6)</t>
  </si>
  <si>
    <t>骰子结果为(5,5,5)</t>
  </si>
  <si>
    <t>骰子结果为(5,5,6)</t>
  </si>
  <si>
    <t>骰子结果为(5,6,6)</t>
  </si>
  <si>
    <t>骰子结果为(6,6,6)</t>
  </si>
  <si>
    <t>踢人</t>
  </si>
  <si>
    <t>连续3局没有下注是否有提示信息</t>
  </si>
  <si>
    <t>1.已连续2局没有下注</t>
  </si>
  <si>
    <t>1.第3局再次没有下注</t>
  </si>
  <si>
    <t>弹出提示框，提示相应信息"您有3局未下
注，将于2局后返回大厅"</t>
  </si>
  <si>
    <t>联系5局没有下注是否退出牌桌</t>
  </si>
  <si>
    <t>1.已连续4局没有下注</t>
  </si>
  <si>
    <t>1.第5局再次没有下注</t>
  </si>
  <si>
    <t>第5局下注时间结束后立即退出牌桌，自动返回大厅</t>
  </si>
  <si>
    <t>连续3局没有踢出提示后，第4局下注，是否不会在第5局结算后退出</t>
  </si>
  <si>
    <t>已连续3局没有下注</t>
  </si>
  <si>
    <t>1.第4局下注，第5局不下注，等待第5局结算</t>
  </si>
  <si>
    <t>第5局结算后不会退出游戏</t>
  </si>
  <si>
    <t>不连续的5局不下注是否不会被退出当前桌枱</t>
  </si>
  <si>
    <t>1.第4局下注，第5、6局，等待第6局结算</t>
  </si>
  <si>
    <t>第6局结算后不会退出游戏</t>
  </si>
  <si>
    <t>派彩动画是否正常播放</t>
  </si>
  <si>
    <t>下注单个注区，结果为赢</t>
  </si>
  <si>
    <t>查看派彩动画</t>
  </si>
  <si>
    <t>播放动画：下注区域会出现相应额度的筹码与原有筹码合并，并返还给玩家</t>
  </si>
  <si>
    <t>下注单个注区，结果为输</t>
  </si>
  <si>
    <t>播放动画：下注区域的筹码收入荷官处</t>
  </si>
  <si>
    <t>同时下注多个区域</t>
  </si>
  <si>
    <t>播放动画：赢区域会出现相应额度的筹码与原有筹码合并，并返还给玩家，输区域的筹码收入荷官处</t>
  </si>
  <si>
    <t>所有区域都不下注</t>
  </si>
  <si>
    <t>不会播放任何动画</t>
  </si>
  <si>
    <t>音效</t>
  </si>
  <si>
    <t>进入游戏时是否有语音提示</t>
  </si>
  <si>
    <t>1.在游戏大厅</t>
  </si>
  <si>
    <t>1.在游戏大厅选择“骰宝”游戏
2.点击进入游戏</t>
  </si>
  <si>
    <t>播放欢迎语音：“欢迎光临骰宝游戏”</t>
  </si>
  <si>
    <t>欢迎语音是否和视讯同步</t>
  </si>
  <si>
    <t>界面切换到骰宝游戏界面，同时有播放欢迎语音</t>
  </si>
  <si>
    <t>欢迎语音是否连续、清晰</t>
  </si>
  <si>
    <t>欢迎语音播放正常没有中断或模糊不清</t>
  </si>
  <si>
    <t>开局时是否有提示语音</t>
  </si>
  <si>
    <t>1.骰宝游戏场景下</t>
  </si>
  <si>
    <t>开局时注意是否有相关提示语音</t>
  </si>
  <si>
    <t>播放“已开局请下注”语音</t>
  </si>
  <si>
    <t>开局语音是否与视频同步</t>
  </si>
  <si>
    <t>语音与画面同步</t>
  </si>
  <si>
    <t>开局语音是否和提示文字一样</t>
  </si>
  <si>
    <t>开局语音与提示文字一致</t>
  </si>
  <si>
    <t>开局语音是否连续、清晰</t>
  </si>
  <si>
    <t>开局语音播放正常没有中断或模糊不清</t>
  </si>
  <si>
    <t>下注成功后是否有提示语音</t>
  </si>
  <si>
    <t>下注成功</t>
  </si>
  <si>
    <t>播放“下注成功”语音</t>
  </si>
  <si>
    <t>下注成功语音是否与画面同步</t>
  </si>
  <si>
    <t>下注成功语音是否连续清晰</t>
  </si>
  <si>
    <t>语音没有出现中断或模糊不清</t>
  </si>
  <si>
    <t>下注成功语音是否和提示文字一致</t>
  </si>
  <si>
    <t>语音与文字一致</t>
  </si>
  <si>
    <t>下注时间结束后是否有提示语音</t>
  </si>
  <si>
    <t>下注时间结束</t>
  </si>
  <si>
    <t>播放“停止下注”语音</t>
  </si>
  <si>
    <t>下注结束语音是否和画面同步</t>
  </si>
  <si>
    <t>下注结束语音是否连续清晰</t>
  </si>
  <si>
    <t>下注结束语音是否与提示文字一致</t>
  </si>
  <si>
    <t>结算语音是否与画面同步</t>
  </si>
  <si>
    <t>结算</t>
  </si>
  <si>
    <t>结算语音是否连续清晰</t>
  </si>
  <si>
    <t>开拍时是否有模拟真实摇骰子的声效</t>
  </si>
  <si>
    <t>开牌</t>
  </si>
  <si>
    <t>有真实摇骰子的声音</t>
  </si>
  <si>
    <t>点击桌面时是否有特效声音</t>
  </si>
  <si>
    <t>在下注时间内点击桌面下注区域下注</t>
  </si>
  <si>
    <t>有特效声音</t>
  </si>
  <si>
    <t>派彩时是否有特效声音</t>
  </si>
  <si>
    <t>赢钱</t>
  </si>
  <si>
    <t>显示与功能</t>
    <phoneticPr fontId="6" type="noConversion"/>
  </si>
  <si>
    <t>单双路纸左侧出现滚动按钮</t>
  </si>
  <si>
    <t>1.点击左侧滚动按钮
2.点击右侧滚动按钮</t>
    <phoneticPr fontId="23" type="noConversion"/>
  </si>
  <si>
    <t>大小路纸显示的列数超过29列，达到32列</t>
  </si>
  <si>
    <t>1.打开大小路纸
2.点击左侧滚动按钮</t>
  </si>
  <si>
    <t>大小路纸左侧出现滚动按钮</t>
  </si>
  <si>
    <t>和值路纸左侧出现滚动按钮</t>
  </si>
  <si>
    <t>珠仔路纸左侧出现滚动按钮</t>
  </si>
  <si>
    <t>局数</t>
    <phoneticPr fontId="10" type="noConversion"/>
  </si>
  <si>
    <t>点数</t>
    <phoneticPr fontId="10" type="noConversion"/>
  </si>
  <si>
    <t>单/双</t>
    <phoneticPr fontId="10" type="noConversion"/>
  </si>
  <si>
    <t>大/小</t>
    <phoneticPr fontId="10" type="noConversion"/>
  </si>
  <si>
    <t>和值</t>
    <phoneticPr fontId="10" type="noConversion"/>
  </si>
  <si>
    <t>珠仔</t>
    <phoneticPr fontId="10" type="noConversion"/>
  </si>
  <si>
    <t>時程規劃</t>
  </si>
  <si>
    <t>排程</t>
  </si>
  <si>
    <t>開測日</t>
  </si>
  <si>
    <t>完測日</t>
  </si>
  <si>
    <t>工作天</t>
  </si>
  <si>
    <t>剩餘天數</t>
  </si>
  <si>
    <t>Progress</t>
  </si>
  <si>
    <t>實際進測日</t>
  </si>
  <si>
    <t>表訂完測日</t>
  </si>
  <si>
    <t>大厅</t>
    <phoneticPr fontId="10" type="noConversion"/>
  </si>
  <si>
    <t>工作天數</t>
  </si>
  <si>
    <t>所剩工作天</t>
  </si>
  <si>
    <t>界面与功能</t>
    <phoneticPr fontId="10" type="noConversion"/>
  </si>
  <si>
    <t>進測資訊</t>
  </si>
  <si>
    <t>派彩逻辑case</t>
    <phoneticPr fontId="7" type="noConversion"/>
  </si>
  <si>
    <t>專案名稱</t>
  </si>
  <si>
    <t>表單編號</t>
  </si>
  <si>
    <t>路指逻辑case</t>
    <phoneticPr fontId="7" type="noConversion"/>
  </si>
  <si>
    <t>軟體名稱</t>
  </si>
  <si>
    <t>專案代碼</t>
  </si>
  <si>
    <t>090</t>
    <phoneticPr fontId="7" type="noConversion"/>
  </si>
  <si>
    <t>Total</t>
    <phoneticPr fontId="10" type="noConversion"/>
  </si>
  <si>
    <t>申請類別</t>
  </si>
  <si>
    <t>一般進測</t>
  </si>
  <si>
    <t>SVN版號</t>
  </si>
  <si>
    <t>TC數</t>
  </si>
  <si>
    <t>Pass</t>
  </si>
  <si>
    <t>Fail</t>
  </si>
  <si>
    <t>N/A</t>
  </si>
  <si>
    <t>完成度</t>
  </si>
  <si>
    <t>简体中文</t>
  </si>
  <si>
    <t>版本階段</t>
  </si>
  <si>
    <t>QC</t>
  </si>
  <si>
    <t>大厅case</t>
    <phoneticPr fontId="10" type="noConversion"/>
  </si>
  <si>
    <t>Mantis Link</t>
  </si>
  <si>
    <t>界面与功能case</t>
    <phoneticPr fontId="10" type="noConversion"/>
  </si>
  <si>
    <t>測試類別</t>
  </si>
  <si>
    <t>o   功能測試(完整測試)</t>
  </si>
  <si>
    <t xml:space="preserve"> 口 相容性測試</t>
  </si>
  <si>
    <t>o   可靠度測試</t>
  </si>
  <si>
    <t>o   使用者測試(重點測試)</t>
  </si>
  <si>
    <t>o   壓力測試</t>
  </si>
  <si>
    <t>o   其他</t>
  </si>
  <si>
    <t>測試內容</t>
  </si>
  <si>
    <t>內容描述</t>
  </si>
  <si>
    <t>简中</t>
    <phoneticPr fontId="7" type="noConversion"/>
  </si>
  <si>
    <t>大厅</t>
  </si>
  <si>
    <t>现场视频</t>
  </si>
  <si>
    <t>1.现场视频显示是否有视频刷新按钮及放大按钮</t>
  </si>
  <si>
    <t>有视频刷新及放大按钮</t>
  </si>
  <si>
    <t>1.刷新视频</t>
  </si>
  <si>
    <t>1.鼠标放置在视频刷新功能按钮上</t>
  </si>
  <si>
    <t>显示tips：刷新视频</t>
  </si>
  <si>
    <t>1.点击刷新视频按钮</t>
  </si>
  <si>
    <t>视频加载中…，刷新视频</t>
  </si>
  <si>
    <t>1.放大视频</t>
  </si>
  <si>
    <t>1.鼠标放置在放大功能按钮上</t>
  </si>
  <si>
    <t>显示tips：放大</t>
  </si>
  <si>
    <t>1.点击放大按钮</t>
  </si>
  <si>
    <t>弹出放大的现场视频显示框</t>
  </si>
  <si>
    <t>1.放大的视频显示框显示</t>
  </si>
  <si>
    <t>1.放大视频后，视频显示</t>
  </si>
  <si>
    <t>现场视频播放清晰，流畅</t>
  </si>
  <si>
    <t>1.鼠标放置在放大的视频框处的刷新按钮</t>
  </si>
  <si>
    <t>1.点击放大的视频框处的刷新按钮</t>
  </si>
  <si>
    <t>1.点击放大视频框除右上角的X外的其他地方</t>
  </si>
  <si>
    <t>无法关闭放大视频显示框</t>
  </si>
  <si>
    <t>1.点击放大视频框右上角的X</t>
  </si>
  <si>
    <t>关闭放大视频显示框</t>
  </si>
  <si>
    <t>1.查看是否显示牌桌游戏类型及牌桌号</t>
  </si>
  <si>
    <t>1.查看是否显示该牌桌的路纸图</t>
  </si>
  <si>
    <t>显示该牌桌的路纸图（珠盘路、大路、大眼路、小路、小强路）</t>
  </si>
  <si>
    <t>1.查看是否显示该牌桌的桌上总筹码数</t>
  </si>
  <si>
    <t>显示该牌桌的桌上总筹码数</t>
  </si>
  <si>
    <t>1.查看是否显示该牌桌的上的总人数</t>
  </si>
  <si>
    <t>显示该牌桌上的总人数</t>
  </si>
  <si>
    <t>1.查看是否显示该牌桌的下注时间显示框</t>
  </si>
  <si>
    <t>有下注时间显示框</t>
  </si>
  <si>
    <t>1.查看是否显示该牌桌的闲下注情况</t>
  </si>
  <si>
    <t>显示该牌桌的闲下注情况</t>
  </si>
  <si>
    <t>1.查看是否显示该牌桌的庄下注情况</t>
  </si>
  <si>
    <t>显示该牌桌的庄下注情况</t>
  </si>
  <si>
    <t>1.查看是否显示该牌桌的和下注情况</t>
  </si>
  <si>
    <t>显示该牌桌的和下注情况</t>
  </si>
  <si>
    <t>1.牌桌在维护中</t>
  </si>
  <si>
    <t>1.查看牌桌路纸中显示</t>
  </si>
  <si>
    <t>路纸为空，路纸中覆盖显示”桌枱维护中“</t>
  </si>
  <si>
    <t>1.牌桌在洗牌中</t>
  </si>
  <si>
    <t>路纸为空，路纸中覆盖显示”正在洗牌中“</t>
  </si>
  <si>
    <t>1.牌桌正常游戏中</t>
  </si>
  <si>
    <t>牌桌路纸正常显示</t>
  </si>
  <si>
    <t>1.有维护中桌枱、有进座玩家的桌枱、没有进座玩家的桌枱</t>
  </si>
  <si>
    <t>1.查看桌枱类型的排列</t>
  </si>
  <si>
    <t>1.查看同种类型的桌枱排列</t>
  </si>
  <si>
    <t>根据桌枱编号由小到大排列</t>
  </si>
  <si>
    <t>1.鼠标放置在路纸上</t>
  </si>
  <si>
    <t>鼠标指针变为小手状，整个路纸区域呈选中状态</t>
  </si>
  <si>
    <t>【退出系统】按钮</t>
  </si>
  <si>
    <t>1.点击【退出系统按钮】；
2.点击【确定】</t>
  </si>
  <si>
    <t>成功退回游戏登陆页面</t>
  </si>
  <si>
    <t>1.点击【退出系统按钮】；
2.点击【取消】</t>
  </si>
  <si>
    <t>成功取消退出</t>
  </si>
  <si>
    <t>鼠标移动至该按钮（不点击）</t>
  </si>
  <si>
    <t>路纸case</t>
    <phoneticPr fontId="7" type="noConversion"/>
  </si>
  <si>
    <t>骰宝游戏</t>
  </si>
  <si>
    <t>下注后账户余额</t>
  </si>
  <si>
    <t>下注后账户余额是否正确</t>
  </si>
  <si>
    <t>1.下注前账户余额为p</t>
  </si>
  <si>
    <t>1.任意选择一个下注项下注a筹码(随机选择几个投注项)；
2.下注后查看下注总额与下注后账户余额</t>
  </si>
  <si>
    <t>下注总额为：a；
下注后账户余额为：P-a</t>
  </si>
  <si>
    <t>1.下注多个投注项，筹码分别为a、b、C
2.下注后查看下注总额与下注后账户余额</t>
  </si>
  <si>
    <t>下注总额为：（a+b+c）
下注后账户余额为：P-（a+b+c）</t>
  </si>
  <si>
    <t>1.下注所有投注项，各个投注项的筹码为a
2.下注后查看下注总额与下注后账户余额</t>
  </si>
  <si>
    <t>下注总额为：52*a
下注后账户余额为：P-52*a</t>
  </si>
  <si>
    <t>输入结果顺序</t>
  </si>
  <si>
    <t>3个骰子的点数分别为a、b、c,(a、b、c都为1~6)</t>
  </si>
  <si>
    <t xml:space="preserve">1.投注金额与投注区域相同
</t>
  </si>
  <si>
    <t>1.荷官分别输入结果abc/acb/bac/bca/cab/cba
2.查看派彩/返还情况(关注后台数据)</t>
  </si>
  <si>
    <t>派彩/返还一样，输入结果顺序不会影响派彩/返还/筹码变化</t>
  </si>
  <si>
    <t>派彩/返还
（1,1,1）</t>
  </si>
  <si>
    <t>骰子结果为:(1,1,1)，查看各个投
注项的派彩与返还</t>
  </si>
  <si>
    <t>1.投注单个点数1，筹码为a</t>
  </si>
  <si>
    <t>派彩3a,返还筹码(3a+a)</t>
  </si>
  <si>
    <t>1.投注除1以外的其他单个点数，筹码各为a</t>
  </si>
  <si>
    <t>不派彩，输筹码a</t>
  </si>
  <si>
    <t>1.投注大，筹码为a</t>
  </si>
  <si>
    <t>1.投注小，筹码为a</t>
  </si>
  <si>
    <t>1.投注单，筹码为a</t>
  </si>
  <si>
    <t>1.投注双，筹码为a</t>
  </si>
  <si>
    <t>1.投注围（1,1,1），筹码为a</t>
  </si>
  <si>
    <t>派彩150a,返还筹码(150a+a)</t>
  </si>
  <si>
    <t>1.投注除（1,1,1）以外的其他围，筹码各为a</t>
  </si>
  <si>
    <t>1.投注全围，筹码为a</t>
  </si>
  <si>
    <t>派彩24a,返还筹码(24a+a)</t>
  </si>
  <si>
    <t>1.投注任意点数，筹码各为a</t>
  </si>
  <si>
    <t>1.投注任意牌九式，筹码各为a</t>
  </si>
  <si>
    <t>1.投注对子(1,1)，筹码为a</t>
  </si>
  <si>
    <t>派彩8a,返还筹码(8a+a)</t>
  </si>
  <si>
    <t>1.投注除(1,1)以外的其他对子，筹码各为a</t>
  </si>
  <si>
    <t>派彩/返还
（1,1,2）</t>
  </si>
  <si>
    <t>骰子结果为:(1,1,2)，查看各个投注项的派彩与返还</t>
  </si>
  <si>
    <t>派彩2a,返还筹码(2a+a)</t>
  </si>
  <si>
    <t>1.投注单个点数2，筹码为a</t>
  </si>
  <si>
    <t>派彩a,返还筹码(a+a)</t>
  </si>
  <si>
    <t>1.投注除1和2以外的其他单个点数，筹码各为a</t>
  </si>
  <si>
    <t>1.投注任意围，筹码各为a</t>
  </si>
  <si>
    <t>1.投注点数4，筹码为a</t>
  </si>
  <si>
    <t>派彩50a,返还筹码(50a+a)</t>
  </si>
  <si>
    <t>1.投注除4以外的任意点数，筹码各为a</t>
  </si>
  <si>
    <t>1.投注牌九式(1,2)，筹码为a</t>
  </si>
  <si>
    <t>派彩5a,返还筹码(5a+a)</t>
  </si>
  <si>
    <t>1.投注除(1,2)以外的任意牌九式，筹码各为a</t>
  </si>
  <si>
    <t>派彩/返还
（1,1,3）</t>
  </si>
  <si>
    <t>骰子结果为:(1,1,3)，查看各个投注项的派彩与返还</t>
  </si>
  <si>
    <t>1.投注单个点数3，筹码为a</t>
  </si>
  <si>
    <t>1.投注除1和3以外的其他单个点数，筹码各为a</t>
  </si>
  <si>
    <t>1.投注点数5，筹码为a</t>
  </si>
  <si>
    <t>派彩18a,返还筹码(18a+a)</t>
  </si>
  <si>
    <t>1.投注除5以外的任意点数，筹码各为a</t>
  </si>
  <si>
    <t>1.投注牌九式(1,3)，筹码为a</t>
  </si>
  <si>
    <t>1.投注除(1,3)以外的任意牌九式，筹码各为a</t>
  </si>
  <si>
    <t>派彩/返还
（1,1,4）</t>
  </si>
  <si>
    <t>骰子结果为:(1,1,4)，查看各个投注项的派彩与返还</t>
  </si>
  <si>
    <t>1.投注单个点数4，筹码为a</t>
  </si>
  <si>
    <t>1.投注除1和4以外的其他单个点数，筹码各为a</t>
  </si>
  <si>
    <t>1.投注点数6，筹码为a</t>
  </si>
  <si>
    <t>派彩14a,返还筹码(14a+a)</t>
  </si>
  <si>
    <t>1.投注除6以外的任意点数，筹码各为a</t>
  </si>
  <si>
    <t>1.投注牌九式(1,4)，筹码为a</t>
  </si>
  <si>
    <t>1.投注除(1,4)以外的任意牌九式，筹码各为a</t>
  </si>
  <si>
    <t>派彩/返还
（1,1,5）</t>
  </si>
  <si>
    <t>骰子结果为:(1,1,5)，查看各个投注项的派彩与返还</t>
  </si>
  <si>
    <t>1.投注单个点数5，筹码为a</t>
  </si>
  <si>
    <t>1.投注除1和5以外的其他单个点数，筹码各为a</t>
  </si>
  <si>
    <t>1.投注点数7，筹码为a</t>
  </si>
  <si>
    <t>派彩12a,返还筹码(12a+a)</t>
  </si>
  <si>
    <t>1.投注除7以外的任意点数，筹码各为a</t>
  </si>
  <si>
    <t>1.投注牌九式(1,5)，筹码为a</t>
  </si>
  <si>
    <t>1.投注除(1,5)以外的任意牌九式，筹码各为a</t>
  </si>
  <si>
    <t>派彩/返还
（1,1,6）</t>
  </si>
  <si>
    <t>骰子结果为:(1,1,6)，查看各个投注项的派彩与返还</t>
  </si>
  <si>
    <t>1.投注单个点数6，筹码为a</t>
  </si>
  <si>
    <t>1.投注除1和6以外的其他单个点数，筹码各为a</t>
  </si>
  <si>
    <t>1.投注点数8，筹码为a</t>
  </si>
  <si>
    <t>1.投注除8以外的任意点数，筹码各为a</t>
  </si>
  <si>
    <t>1.投注牌九式(1,6)，筹码为a</t>
  </si>
  <si>
    <t>1.投注除(1,6)以外的任意牌九式，筹码各为a</t>
  </si>
  <si>
    <t>派彩/返还
（1,2,2）</t>
  </si>
  <si>
    <t>骰子结果为:(1,2,2,)，查看各个投注项的派彩与返还</t>
  </si>
  <si>
    <t>1.投注对子(2,2)，筹码为a</t>
  </si>
  <si>
    <t>1.投注除(2,2)以外的其他对子，筹码各为a</t>
  </si>
  <si>
    <t>派彩/返还
（1,2,3）</t>
  </si>
  <si>
    <t>骰子结果为:(1,2,3,)，查看各个投注项的派彩与返还</t>
  </si>
  <si>
    <t>1.投注除1、2、3以外的其他单个点数，筹码各为a</t>
  </si>
  <si>
    <t>1.投注牌九式(1,2)/(1,3)/(2,3)，筹码各为a</t>
  </si>
  <si>
    <t>各派彩5a,各返还筹码(5a+a)</t>
  </si>
  <si>
    <t>1.投注除(1,2)/(1,3)/(2,3)以外的任意牌九式，筹码各为a</t>
  </si>
  <si>
    <t>1.投注任意对子，筹码各为a</t>
  </si>
  <si>
    <t>派彩/返还
（1,2,4）</t>
  </si>
  <si>
    <t>骰子结果为:(1,2,4,)，查看各个投注项的派彩与返还</t>
  </si>
  <si>
    <t>1.投注除1、2、4以外的其他单个点数，筹码各为a</t>
  </si>
  <si>
    <t>1.投注牌九式(1,2)/(1,4)/(2,4)，筹码各为a</t>
  </si>
  <si>
    <t>1.投注除(1,2)/(1,4)/(2,4)以外的任意牌九式，筹码各为a</t>
  </si>
  <si>
    <t>派彩/返还
（1,2,5）</t>
  </si>
  <si>
    <t>骰子结果为:(1,2,5,)，查看各个投注项的派彩与返还</t>
  </si>
  <si>
    <t>1.投注除1、2、5以外的其他单个点数，筹码各为a</t>
  </si>
  <si>
    <t>1.投注牌九式(1,2)/(1,5)/(2,5)，筹码各为a</t>
  </si>
  <si>
    <t>1.投注除(1,2)/(1,5)/(2,5)以外的任意牌九式，筹码各为a</t>
  </si>
  <si>
    <t>派彩/返还
（1,2,6）</t>
  </si>
  <si>
    <t>骰子结果为:(1,2,6,)，查看各个投注项的派彩与返还</t>
  </si>
  <si>
    <t>1.投注除1、2、6以外的其他单个点数，筹码各为a</t>
  </si>
  <si>
    <t>1.投注点数9，筹码为a</t>
  </si>
  <si>
    <t>派彩6a,返还筹码(6a+a)</t>
  </si>
  <si>
    <t>1.投注除9以外的任意点数，筹码各为a</t>
  </si>
  <si>
    <t>1.投注牌九式(1,2)/(1,6)/(2,6)，筹码各为a</t>
  </si>
  <si>
    <t>1.投注除(1,2)/(1,6)/(2,6)以外的任意牌九式，筹码各为a</t>
  </si>
  <si>
    <t>派彩/返还
（1,3,3）</t>
  </si>
  <si>
    <t>骰子结果为:(1,3,3)，查看各个投注项的派彩与返还</t>
  </si>
  <si>
    <t>1.投注对子(3,3)，筹码为a</t>
  </si>
  <si>
    <t>1.投注除(3,3)以外的其他对子，筹码各为a</t>
  </si>
  <si>
    <t>派彩/返还
（1,3,4）</t>
  </si>
  <si>
    <t>骰子结果为:(1,3,4)，查看各个投注项的派彩与返还</t>
  </si>
  <si>
    <t>1.投注除1、3、4以外的其他单个点数，筹码各为a</t>
  </si>
  <si>
    <t>1.投注牌九式(1,3)/(1,4)/(3,4)，筹码各为a</t>
  </si>
  <si>
    <t>1.投注除(1,3)/(1,4)/(3,4)以外的任意牌九式，筹码各为a</t>
  </si>
  <si>
    <t>派彩/返还
（1,3,5）</t>
  </si>
  <si>
    <t>骰子结果为:(1,3,5)，查看各个投注项的派彩与返还</t>
  </si>
  <si>
    <t>1.投注除1、3、5以外的其他单个点数，筹码各为a</t>
  </si>
  <si>
    <t>1.投注牌九式(1,3)/(1,5)/(3,5)，筹码各为a</t>
  </si>
  <si>
    <t>1.投注除(1,3)/(1,5)/(3,5)以外的任意牌九式，筹码各为a</t>
  </si>
  <si>
    <t>派彩/返还
（1,3,6）</t>
  </si>
  <si>
    <t>骰子结果为:(1,3,6)，查看各个投注项的派彩与返还</t>
  </si>
  <si>
    <t>1.投注除1、3、6以外的其他单个点数，筹码各为a</t>
  </si>
  <si>
    <t>1.投注点数10，筹码为a</t>
  </si>
  <si>
    <t>1.投注除10以外的任意点数，筹码各为a</t>
  </si>
  <si>
    <t>1.投注牌九式(1,3)/(1,6)/(3,6)，筹码各为a</t>
  </si>
  <si>
    <t>1.投注除(1,3)/(1,6)/(3,6)以外的任意牌九式，筹码各为a</t>
  </si>
  <si>
    <t>派彩/返还
（1,4,4）</t>
  </si>
  <si>
    <t>骰子结果为:(1,4,4)，查看各个投注项的派彩与返还</t>
  </si>
  <si>
    <t>1.投注对子(4,4)，筹码为a</t>
  </si>
  <si>
    <t>1.投注除(4,4)以外的其他对子，筹码各为a</t>
  </si>
  <si>
    <t>派彩/返还
（1,4,5）</t>
  </si>
  <si>
    <t>骰子结果为:(1,4,5)，查看各个投注项的派彩与返还</t>
  </si>
  <si>
    <t>1.投注除1、4、5以外的其他单个点数，筹码各为a</t>
  </si>
  <si>
    <t>1.投注牌九式(1,4)/(1,5)/(4,5)，筹码各为a</t>
  </si>
  <si>
    <t>1.投注除(1,4)/(1,5)/(4,5)以外的任意牌九式，筹码各为a</t>
  </si>
  <si>
    <t>派彩/返还
（1,4,6）</t>
  </si>
  <si>
    <t>骰子结果为:(1,4,6)，查看各个投注项的派彩与返还</t>
  </si>
  <si>
    <t>1.投注除1、4、6以外的其他单个点数，筹码各为a</t>
  </si>
  <si>
    <t>1.投注点数11，筹码为a</t>
  </si>
  <si>
    <t>1.投注除11以外的任意点数，筹码各为a</t>
  </si>
  <si>
    <t>1.投注牌九式(1,4)/(1,6)/(4,6)，筹码各为a</t>
  </si>
  <si>
    <t>1.投注除(1,4)/(1,6)/(4,6)以外的任意牌九式，筹码各为a</t>
  </si>
  <si>
    <t>派彩/返还
（1,5,5）</t>
  </si>
  <si>
    <t>骰子结果为:(1,5,5)，查看各个投注项的派彩与返还</t>
  </si>
  <si>
    <t>1.投注对子(5,5)，筹码为a</t>
  </si>
  <si>
    <t>1.投注除(5,5)以外的其他对子，筹码各为a</t>
  </si>
  <si>
    <t>派彩/返还
（1,5,6）</t>
  </si>
  <si>
    <t>骰子结果为:(1,5,6)，查看各个投注项的派彩与返还</t>
  </si>
  <si>
    <t>1.投注除1、5、6以外的其他单个点数，筹码各为a</t>
  </si>
  <si>
    <t>1.投注点数12，筹码为a</t>
  </si>
  <si>
    <t>1.投注除12以外的任意点数，筹码各为a</t>
  </si>
  <si>
    <t>1.投注牌九式(1,5)/(1,6)/(5,6)，筹码各为a</t>
  </si>
  <si>
    <t>1.投注除(1,5)/(1,6)/(5,6)以外的任意牌九式，筹码各为a</t>
  </si>
  <si>
    <t>派彩/返还
（1,6,6）</t>
  </si>
  <si>
    <t>骰子结果为:(1,6,6)，查看各个投注项的派彩与返还</t>
  </si>
  <si>
    <t>1.投注点数13，筹码为a</t>
  </si>
  <si>
    <t>1.投注除13以外的任意点数，筹码各为a</t>
  </si>
  <si>
    <t>1.投注对子(6,6)，筹码为a</t>
  </si>
  <si>
    <t>1.投注除(6,6)以外的其他对子，筹码各为a</t>
  </si>
  <si>
    <t>派彩/返还
（2,2,2）</t>
  </si>
  <si>
    <t>骰子结果为:(2,2,2)，查看各个投注项的派彩与返还</t>
  </si>
  <si>
    <t>1.投注除2以外的其他单个点数，筹码各为a</t>
  </si>
  <si>
    <t>1.投注围（2,2,2），筹码为a</t>
  </si>
  <si>
    <t>1.投注除（2,2,2）以外的其他围，筹码各为a</t>
  </si>
  <si>
    <t>1.投注除6以外的其他任意点数，筹码各为a</t>
  </si>
  <si>
    <t>派彩/返还
（2,2,3）</t>
  </si>
  <si>
    <t>骰子结果为:(2,2,3)，查看各个投注项的派彩与返还</t>
  </si>
  <si>
    <t>1.投注除2和3以外的其他单个点数，筹码各为a</t>
  </si>
  <si>
    <t>1.投注牌九式(2,3)，筹码为a</t>
  </si>
  <si>
    <t>1.投注除(2,3)以外的任意牌九式，筹码各为a</t>
  </si>
  <si>
    <t>派彩/返还
（2,2,4）</t>
  </si>
  <si>
    <t>骰子结果为:(2,2,4)，查看各个投注项的派彩与返还</t>
  </si>
  <si>
    <t>1.投注除2和4以外的其他单个点数，筹码各为a</t>
  </si>
  <si>
    <t>1.投注牌九式(2,4)，筹码为a</t>
  </si>
  <si>
    <t>1.投注除(2,4)以外的任意牌九式，筹码各为a</t>
  </si>
  <si>
    <t>派彩/返还
（2,2,5）</t>
  </si>
  <si>
    <t>骰子结果为:(2,2,5)，查看各个投注项的派彩与返还</t>
  </si>
  <si>
    <t>1.投注除2和5以外的其他单个点数，筹码各为a</t>
  </si>
  <si>
    <t>1.投注牌九式(2,5)，筹码为a</t>
  </si>
  <si>
    <t>1.投注除(2,5)以外的任意牌九式，筹码各为a</t>
  </si>
  <si>
    <t>派彩/返还
（2,2,6）</t>
  </si>
  <si>
    <t>骰子结果为:(2,2,6)，查看各个投注项的派彩与返还</t>
  </si>
  <si>
    <t>1.投注除2和6以外的其他单个点数，筹码各为a</t>
  </si>
  <si>
    <t>1.投注牌九式(2,6)，筹码为a</t>
  </si>
  <si>
    <t>1.投注除(2,6)以外的任意牌九式，筹码各为a</t>
  </si>
  <si>
    <t>派彩/返还
（2,3,3）</t>
  </si>
  <si>
    <t>骰子结果为:(2,3,3)，查看各个投注项的派彩与返还</t>
  </si>
  <si>
    <t>派彩/返还
（2,3,4）</t>
  </si>
  <si>
    <t>骰子结果为:(2,3,4)，查看各个投注项的派彩与返还</t>
  </si>
  <si>
    <t>1.投注除2、3、4以外的其他单个点数，筹码各为a</t>
  </si>
  <si>
    <t>1.投注牌九式(2,3)/(2,4)/(3,4)，筹码为a</t>
  </si>
  <si>
    <t>1.投注除(2,3)/(2,4)/(3,4)以外的任意牌九式，筹码各为a</t>
  </si>
  <si>
    <t>派彩/返还
（2,3,5）</t>
  </si>
  <si>
    <t>骰子结果为:(2,3,5)，查看各个投注项的派彩与返还</t>
  </si>
  <si>
    <t>1.投注除2、3、5以外的其他单个点数，筹码各为a</t>
  </si>
  <si>
    <t>1.投注牌九式(2,3)/(2,5)/(3,5)，筹码为a</t>
  </si>
  <si>
    <t>1.投注除(2,3)/(2,5)/(3,5)以外的任意牌九式，筹码各为a</t>
  </si>
  <si>
    <t>派彩/返还
（2,3,6）</t>
  </si>
  <si>
    <t>骰子结果为:(2,3,6)，查看各个投注项的派彩与返还</t>
  </si>
  <si>
    <t>1.投注除2、3、6以外的其他单个点数，筹码各为a</t>
  </si>
  <si>
    <t>1.投注牌九式(2,3)/(2,6)/(3,6)，筹码为a</t>
  </si>
  <si>
    <t>1.投注除(2,3)/(2,6)/(3,6)以外的任意牌九式，筹码各为a</t>
  </si>
  <si>
    <t>派彩/返还
（2,4,4）</t>
  </si>
  <si>
    <t>骰子结果为:(2,4,4)，查看各个投注项的派彩与返还</t>
  </si>
  <si>
    <t>派彩/返还
（2,4,5）</t>
  </si>
  <si>
    <t>骰子结果为:(2,4,5)，查看各个投注项的派彩与返还</t>
  </si>
  <si>
    <t>1.投注除2、4、5以外的其他单个点数，筹码各为a</t>
  </si>
  <si>
    <t>1.投注牌九式(2,4)/(2,5)/(4,5)，筹码为a</t>
  </si>
  <si>
    <t>1.投注除(2,4)/(2,5)/(4,5)以外的任意牌九式，筹码各为a</t>
  </si>
  <si>
    <t>派彩/返还
（2,4,6）</t>
  </si>
  <si>
    <t>骰子结果为:(2,4,6)，查看各个投注项的派彩与返还</t>
  </si>
  <si>
    <t>1.投注除2、4、6以外的其他单个点数，筹码各为a</t>
  </si>
  <si>
    <t>1.投注牌九式(2,4)/(2,6)/(4,6)，筹码为a</t>
  </si>
  <si>
    <t>1.投注除(2,4)/(2,6)/(4,6)以外的任意牌九式，筹码各为a</t>
  </si>
  <si>
    <t>派彩/返还
（2,5,5）</t>
  </si>
  <si>
    <t>骰子结果为:(2,5,5)，查看各个投注项的派彩与返还</t>
  </si>
  <si>
    <t>派彩/返还
（2,5,6）</t>
  </si>
  <si>
    <t>骰子结果为:(2,5,6)，查看各个投注项的派彩与返还</t>
  </si>
  <si>
    <t>1.投注除2、5、6以外的其他单个点数，筹码各为a</t>
  </si>
  <si>
    <t>1.投注牌九式(2,5)/(2,6)/(5,6)，筹码为a</t>
  </si>
  <si>
    <t>1.投注除(2,5)/(2,6)/(5,6)以外的任意牌九式，筹码各为a</t>
  </si>
  <si>
    <t>派彩/返还
（2,6,6）</t>
  </si>
  <si>
    <t>骰子结果为:(2,6,6)，查看各个投注项的派彩与返还</t>
  </si>
  <si>
    <t>1.投注点数14，筹码为a</t>
  </si>
  <si>
    <t>1.投注除14以外的任意点数，筹码各为a</t>
  </si>
  <si>
    <t>派彩/返还
（3,3,3）</t>
  </si>
  <si>
    <t>骰子结果为:(3,3,3)，查看各个投注项的派彩与返还</t>
  </si>
  <si>
    <t>1.投注除3以外的其他单个点数，筹码各为a</t>
  </si>
  <si>
    <t>1.投注围（3,3,3），筹码为a</t>
  </si>
  <si>
    <t>1.投注除（3,3,3）以外的其他围，筹码各为a</t>
  </si>
  <si>
    <t>1.投注除9以外的其他任意点数，筹码各为a</t>
  </si>
  <si>
    <t>派彩/返还
（3,3,4）</t>
  </si>
  <si>
    <t>骰子结果为:(3,3,4)，查看各个投注项的派彩与返还</t>
  </si>
  <si>
    <t>1.投注除3和4以外的其他单个点数，筹码各为a</t>
  </si>
  <si>
    <t>1.投注牌九式(3,4)，筹码为a</t>
  </si>
  <si>
    <t>1.投注除(3,4)以外的任意牌九式，筹码各为a</t>
  </si>
  <si>
    <t>派彩/返还
（3,3,5）</t>
  </si>
  <si>
    <t>骰子结果为:(3,3,5)，查看各个投注项的派彩与返还</t>
  </si>
  <si>
    <t>1.投注除3和5以外的其他单个点数，筹码各为a</t>
  </si>
  <si>
    <t>1.投注牌九式(3,5)，筹码为a</t>
  </si>
  <si>
    <t>1.投注除(3,5)以外的任意牌九式，筹码各为a</t>
  </si>
  <si>
    <t>派彩/返还
（3,3,6）</t>
  </si>
  <si>
    <t>骰子结果为:(3,3,6)，查看各个投注项的派彩与返还</t>
  </si>
  <si>
    <t>1.投注除3和6以外的其他单个点数，筹码各为a</t>
  </si>
  <si>
    <t>1.投注牌九式(3,6)，筹码为a</t>
  </si>
  <si>
    <t>1.投注除(3,6)以外的任意牌九式，筹码各为a</t>
  </si>
  <si>
    <t>派彩/返还
（3,4,4）</t>
  </si>
  <si>
    <t>骰子结果为:(3,4,4)，查看各个投注项的派彩与返还</t>
  </si>
  <si>
    <t>派彩/返还
（3,4,5）</t>
  </si>
  <si>
    <t>骰子结果为:(3,4,5)，查看各个投注项的派彩与返还</t>
  </si>
  <si>
    <t>1.投注除3、4、5以外的其他单个点数，筹码各为a</t>
  </si>
  <si>
    <t>1.投注牌九式(3,4)/(3,5)/(4,5)，筹码为a</t>
  </si>
  <si>
    <t>1.投注除(3,4)/(3,5)/(4,5)以外的任意牌九式，筹码各为a</t>
  </si>
  <si>
    <t>派彩/返还
（3,4,6）</t>
  </si>
  <si>
    <t>骰子结果为:(3,4,6)，查看各个投注项的派彩与返还</t>
  </si>
  <si>
    <t>1.投注除3、4、6以外的其他单个点数，筹码各为a</t>
  </si>
  <si>
    <t>1.投注牌九式(3,4)/(3,6)/(4,6)，筹码为a</t>
  </si>
  <si>
    <t>1.投注除(3,4)/(3,6)/(4,6)以外的任意牌九式，筹码各为a</t>
  </si>
  <si>
    <t>派彩/返还
（3,5,5）</t>
  </si>
  <si>
    <t>骰子结果为:(3,5,5)，查看各个投注项的派彩与返还</t>
  </si>
  <si>
    <t>派彩/返还
（3,5,6）</t>
  </si>
  <si>
    <t>骰子结果为:(3,5,6)，查看各个投注项的派彩与返还</t>
  </si>
  <si>
    <t>1.投注除3、5、6以外的其他单个点数，筹码各为a</t>
  </si>
  <si>
    <t>1.投注牌九式(3,5)/(3,6)/(5,6)，筹码为a</t>
  </si>
  <si>
    <t>1.投注除(3,5)/(3,6)/(5,6)以外的任意牌九式，筹码各为a</t>
  </si>
  <si>
    <t>派彩/返还
（3,6,6）</t>
  </si>
  <si>
    <t>骰子结果为:(3,6,6)，查看各个投注项的派彩与返还</t>
  </si>
  <si>
    <t>1.投注点数15，筹码为a</t>
  </si>
  <si>
    <t>1.投注除15以外的任意点数，筹码各为a</t>
  </si>
  <si>
    <t>派彩/返还
（4,4,4）</t>
  </si>
  <si>
    <t>骰子结果为:(4,4,4)，查看各个投注项的派彩与返还</t>
  </si>
  <si>
    <t>1.投注除4以外的其他单个点数，筹码各为a</t>
  </si>
  <si>
    <t>1.投注围（4,4,4），筹码为a</t>
  </si>
  <si>
    <t>1.投注除（4,4,4）以外的其他围，筹码各为a</t>
  </si>
  <si>
    <t>1.投注除12以外的其他任意点数，筹码各为a</t>
  </si>
  <si>
    <t>派彩/返还
（4,4,5）</t>
  </si>
  <si>
    <t>骰子结果为:(4,4,5)，查看各个投注项的派彩与返还</t>
  </si>
  <si>
    <t>1.投注除4和5以外的其他单个点数，筹码各为a</t>
  </si>
  <si>
    <t>1.投注牌九式(4,5)，筹码为a</t>
  </si>
  <si>
    <t>1.投注除(4,5)以外的任意牌九式，筹码各为a</t>
  </si>
  <si>
    <t>派彩/返还
（4,4,6）</t>
  </si>
  <si>
    <t>骰子结果为:(4,4,6)，查看各个投注项的派彩与返还</t>
  </si>
  <si>
    <t>1.投注除4和6以外的其他单个点数，筹码各为a</t>
  </si>
  <si>
    <t>1.投注牌九式(4,6)，筹码为a</t>
  </si>
  <si>
    <t>1.投注除(4,6)以外的任意牌九式，筹码各为a</t>
  </si>
  <si>
    <t>派彩/返还
（4,5,5）</t>
  </si>
  <si>
    <t>骰子结果为:(4,5,5)，查看各个投注项的派彩与返还</t>
  </si>
  <si>
    <t>派彩/返还
（4,5,6）</t>
  </si>
  <si>
    <t>骰子结果为:(4,5,6)，查看各个投注项的派彩与返还</t>
  </si>
  <si>
    <t>1.投注除4、5、6以外的其他单个点数，筹码各为a</t>
  </si>
  <si>
    <t>1.投注牌九式(4,5)/(4,6)/(5,6)，筹码为a</t>
  </si>
  <si>
    <t>1.投注除(4,5)/(4,6)/(5,6)以外的任意牌九式，筹码各为a</t>
  </si>
  <si>
    <t>派彩/返还
（4,6,6）</t>
  </si>
  <si>
    <t>骰子结果为:(4,6,6)，查看各个投注项的派彩与返还</t>
  </si>
  <si>
    <t>1.投注点数16，筹码为a</t>
  </si>
  <si>
    <t>1.投注除16以外的任意点数，筹码各为a</t>
  </si>
  <si>
    <t>派彩/返还
（5,5,5）</t>
  </si>
  <si>
    <t>骰子结果为:(5,5,5)，查看各个投注项的派彩与返还</t>
  </si>
  <si>
    <t>1.投注除5以外的其他单个点数，筹码各为a</t>
  </si>
  <si>
    <t>1.投注围（5,5,5），筹码为a</t>
  </si>
  <si>
    <t>1.投注除（5,5,5）以外的其他围，筹码各为a</t>
  </si>
  <si>
    <t>1.投注除15以外的其他任意点数，筹码各为a</t>
  </si>
  <si>
    <t>派彩/返还
（5,5,6）</t>
  </si>
  <si>
    <t>骰子结果为:(5,5,6)，查看各个投注项的派彩与返还</t>
  </si>
  <si>
    <t>1.投注除5和6以外的其他单个点数，筹码各为a</t>
  </si>
  <si>
    <t>1.投注牌九式(5,6)，筹码为a</t>
  </si>
  <si>
    <t>1.投注除(5,6)以外的任意牌九式，筹码各为a</t>
  </si>
  <si>
    <t>派彩/返还
（5,6,6）</t>
  </si>
  <si>
    <t>骰子结果为:(5,6,6)，查看各个投注项的派彩与返还</t>
  </si>
  <si>
    <t>1.投注点数17，筹码为a</t>
  </si>
  <si>
    <t>1.投注除17以外的任意点数，筹码各为a</t>
  </si>
  <si>
    <t>派彩/返还
（6,6,6）</t>
  </si>
  <si>
    <t>骰子结果为:(6,6,6)，查看各个投注项的派彩与返还</t>
  </si>
  <si>
    <t>1.投注除6以外的其他单个点数，筹码各为a</t>
  </si>
  <si>
    <t>1.投注围（6,6,6），筹码为a</t>
  </si>
  <si>
    <t>1.投注除（6,6,6）以外的其他围，筹码各为a</t>
  </si>
  <si>
    <t>1.投注任意点数，筹码为a</t>
  </si>
  <si>
    <t>输赢数</t>
  </si>
  <si>
    <t>输赢数是否正确</t>
  </si>
  <si>
    <t>1.投注，开出结果</t>
  </si>
  <si>
    <t>1.赢：a(a≥0)</t>
  </si>
  <si>
    <t>a数目正确</t>
  </si>
  <si>
    <t>1.输：a(a&lt;0)</t>
  </si>
  <si>
    <t>返还结算</t>
  </si>
  <si>
    <t>结算后账户余额是否正确</t>
  </si>
  <si>
    <t>1.下注后账户余额为p</t>
  </si>
  <si>
    <t>1.赢：a(a≥0),查看结算后账户余额</t>
  </si>
  <si>
    <t>结算后账户余额为(p+a)</t>
  </si>
  <si>
    <t>1.输：a(a&lt;0),查看结算后账户余额</t>
  </si>
  <si>
    <t>结算后账户余额为p</t>
  </si>
  <si>
    <t>连续投注</t>
  </si>
  <si>
    <t>连续投注，筹码变化是否正确</t>
  </si>
  <si>
    <t>1.进行连续的投注</t>
  </si>
  <si>
    <t>1.查看各个局中筹码结算情况</t>
  </si>
  <si>
    <t>筹码结算情况正确</t>
  </si>
  <si>
    <t>局数</t>
    <phoneticPr fontId="28" type="noConversion"/>
  </si>
  <si>
    <t>下注前
账户余额</t>
    <phoneticPr fontId="28" type="noConversion"/>
  </si>
  <si>
    <t>下注总额</t>
    <phoneticPr fontId="28" type="noConversion"/>
  </si>
  <si>
    <t>下注后
账户余额</t>
    <phoneticPr fontId="28" type="noConversion"/>
  </si>
  <si>
    <t>点数</t>
    <phoneticPr fontId="28" type="noConversion"/>
  </si>
  <si>
    <t>派彩</t>
    <phoneticPr fontId="28" type="noConversion"/>
  </si>
  <si>
    <t>输赢</t>
    <phoneticPr fontId="28" type="noConversion"/>
  </si>
  <si>
    <t>返还金额</t>
    <phoneticPr fontId="28" type="noConversion"/>
  </si>
  <si>
    <t>结算后
账户余额</t>
    <phoneticPr fontId="28" type="noConversion"/>
  </si>
  <si>
    <r>
      <rPr>
        <sz val="11"/>
        <color indexed="10"/>
        <rFont val="微软雅黑"/>
        <family val="2"/>
        <charset val="134"/>
      </rPr>
      <t>备注：</t>
    </r>
    <r>
      <rPr>
        <sz val="11"/>
        <color indexed="8"/>
        <rFont val="微软雅黑"/>
        <family val="2"/>
        <charset val="134"/>
      </rPr>
      <t>上面为投注项，下面对应相应的投注额/派彩/输赢/返还</t>
    </r>
    <phoneticPr fontId="28" type="noConversion"/>
  </si>
  <si>
    <t>投注项</t>
    <phoneticPr fontId="28" type="noConversion"/>
  </si>
  <si>
    <t>赔率</t>
    <phoneticPr fontId="28" type="noConversion"/>
  </si>
  <si>
    <r>
      <rPr>
        <u/>
        <sz val="11"/>
        <color indexed="12"/>
        <rFont val="微软雅黑"/>
        <family val="2"/>
        <charset val="134"/>
      </rPr>
      <t>下一局</t>
    </r>
  </si>
  <si>
    <t>色子点数</t>
    <phoneticPr fontId="28" type="noConversion"/>
  </si>
  <si>
    <t>围骰</t>
    <phoneticPr fontId="28" type="noConversion"/>
  </si>
  <si>
    <t>1:150</t>
    <phoneticPr fontId="28" type="noConversion"/>
  </si>
  <si>
    <t>下注总额</t>
    <phoneticPr fontId="28" type="noConversion"/>
  </si>
  <si>
    <t>派彩总额</t>
    <phoneticPr fontId="28" type="noConversion"/>
  </si>
  <si>
    <t>全围</t>
    <phoneticPr fontId="28" type="noConversion"/>
  </si>
  <si>
    <t>1:24</t>
    <phoneticPr fontId="28" type="noConversion"/>
  </si>
  <si>
    <t>小</t>
    <phoneticPr fontId="28" type="noConversion"/>
  </si>
  <si>
    <t>单</t>
    <phoneticPr fontId="28" type="noConversion"/>
  </si>
  <si>
    <t>下注区</t>
    <phoneticPr fontId="28" type="noConversion"/>
  </si>
  <si>
    <t>双</t>
    <phoneticPr fontId="28" type="noConversion"/>
  </si>
  <si>
    <t>大</t>
    <phoneticPr fontId="28" type="noConversion"/>
  </si>
  <si>
    <t>派彩</t>
    <phoneticPr fontId="28" type="noConversion"/>
  </si>
  <si>
    <t>下注在单一点数</t>
    <phoneticPr fontId="28" type="noConversion"/>
  </si>
  <si>
    <t>单骰</t>
    <phoneticPr fontId="28" type="noConversion"/>
  </si>
  <si>
    <t>1:1</t>
    <phoneticPr fontId="28" type="noConversion"/>
  </si>
  <si>
    <t>双骰</t>
    <phoneticPr fontId="28" type="noConversion"/>
  </si>
  <si>
    <t>1:2</t>
    <phoneticPr fontId="28" type="noConversion"/>
  </si>
  <si>
    <t>1,1,1</t>
    <phoneticPr fontId="28" type="noConversion"/>
  </si>
  <si>
    <t>2,2,2</t>
    <phoneticPr fontId="28" type="noConversion"/>
  </si>
  <si>
    <t>3,3,3</t>
    <phoneticPr fontId="28" type="noConversion"/>
  </si>
  <si>
    <t>4,4,4</t>
    <phoneticPr fontId="28" type="noConversion"/>
  </si>
  <si>
    <t>5,5,5</t>
    <phoneticPr fontId="28" type="noConversion"/>
  </si>
  <si>
    <t>6,6,6</t>
    <phoneticPr fontId="28" type="noConversion"/>
  </si>
  <si>
    <t>全围</t>
    <phoneticPr fontId="28" type="noConversion"/>
  </si>
  <si>
    <t>1,1</t>
    <phoneticPr fontId="28" type="noConversion"/>
  </si>
  <si>
    <t>2,2</t>
    <phoneticPr fontId="28" type="noConversion"/>
  </si>
  <si>
    <t>3,3</t>
    <phoneticPr fontId="28" type="noConversion"/>
  </si>
  <si>
    <t>4,4</t>
    <phoneticPr fontId="28" type="noConversion"/>
  </si>
  <si>
    <t>5,5</t>
    <phoneticPr fontId="28" type="noConversion"/>
  </si>
  <si>
    <t>6,6</t>
    <phoneticPr fontId="28" type="noConversion"/>
  </si>
  <si>
    <t>全骰</t>
    <phoneticPr fontId="28" type="noConversion"/>
  </si>
  <si>
    <t>1:3</t>
    <phoneticPr fontId="28" type="noConversion"/>
  </si>
  <si>
    <t>对子</t>
    <phoneticPr fontId="28" type="noConversion"/>
  </si>
  <si>
    <t>1:8</t>
    <phoneticPr fontId="28" type="noConversion"/>
  </si>
  <si>
    <t>牌九式</t>
    <phoneticPr fontId="28" type="noConversion"/>
  </si>
  <si>
    <t>1:5</t>
    <phoneticPr fontId="28" type="noConversion"/>
  </si>
  <si>
    <t>骰子点数总和</t>
    <phoneticPr fontId="28" type="noConversion"/>
  </si>
  <si>
    <t>4或17点</t>
    <phoneticPr fontId="28" type="noConversion"/>
  </si>
  <si>
    <t>1:50</t>
    <phoneticPr fontId="28" type="noConversion"/>
  </si>
  <si>
    <t>1,2</t>
    <phoneticPr fontId="28" type="noConversion"/>
  </si>
  <si>
    <t>1,3</t>
  </si>
  <si>
    <t>1,4</t>
  </si>
  <si>
    <t>1,5</t>
  </si>
  <si>
    <t>1,6</t>
  </si>
  <si>
    <t>2,3</t>
    <phoneticPr fontId="28" type="noConversion"/>
  </si>
  <si>
    <t>2,4</t>
  </si>
  <si>
    <t>2,5</t>
  </si>
  <si>
    <t>2,6</t>
  </si>
  <si>
    <t>3,4</t>
    <phoneticPr fontId="28" type="noConversion"/>
  </si>
  <si>
    <t>3,5</t>
  </si>
  <si>
    <t>3,6</t>
  </si>
  <si>
    <t>4,5</t>
    <phoneticPr fontId="28" type="noConversion"/>
  </si>
  <si>
    <t>4,6</t>
    <phoneticPr fontId="28" type="noConversion"/>
  </si>
  <si>
    <t>5,6</t>
    <phoneticPr fontId="28" type="noConversion"/>
  </si>
  <si>
    <t>5或16点</t>
    <phoneticPr fontId="28" type="noConversion"/>
  </si>
  <si>
    <t>1:18</t>
    <phoneticPr fontId="28" type="noConversion"/>
  </si>
  <si>
    <t>6或15点</t>
    <phoneticPr fontId="28" type="noConversion"/>
  </si>
  <si>
    <t>1:14</t>
    <phoneticPr fontId="28" type="noConversion"/>
  </si>
  <si>
    <t>7或14点</t>
    <phoneticPr fontId="28" type="noConversion"/>
  </si>
  <si>
    <t>1:12</t>
    <phoneticPr fontId="28" type="noConversion"/>
  </si>
  <si>
    <t>8或13点</t>
    <phoneticPr fontId="28" type="noConversion"/>
  </si>
  <si>
    <t>输赢总额</t>
    <phoneticPr fontId="28" type="noConversion"/>
  </si>
  <si>
    <t>返还总额</t>
    <phoneticPr fontId="28" type="noConversion"/>
  </si>
  <si>
    <t>9或10点</t>
    <phoneticPr fontId="28" type="noConversion"/>
  </si>
  <si>
    <t>1:6</t>
    <phoneticPr fontId="28" type="noConversion"/>
  </si>
  <si>
    <t>输赢</t>
    <phoneticPr fontId="28" type="noConversion"/>
  </si>
  <si>
    <t>返还</t>
    <phoneticPr fontId="28" type="noConversion"/>
  </si>
  <si>
    <t>11或12点</t>
    <phoneticPr fontId="28" type="noConversion"/>
  </si>
  <si>
    <t>单/双</t>
    <phoneticPr fontId="28" type="noConversion"/>
  </si>
  <si>
    <t>大/小</t>
    <phoneticPr fontId="28" type="noConversion"/>
  </si>
  <si>
    <t>局数</t>
    <phoneticPr fontId="28" type="noConversion"/>
  </si>
  <si>
    <t>下注前
账户余额</t>
    <phoneticPr fontId="28" type="noConversion"/>
  </si>
  <si>
    <t>下注总额</t>
    <phoneticPr fontId="28" type="noConversion"/>
  </si>
  <si>
    <t>下注后
账户余额</t>
    <phoneticPr fontId="28" type="noConversion"/>
  </si>
  <si>
    <t>点数</t>
    <phoneticPr fontId="28" type="noConversion"/>
  </si>
  <si>
    <t>返还金额</t>
    <phoneticPr fontId="28" type="noConversion"/>
  </si>
  <si>
    <t>结算后
账户余额</t>
    <phoneticPr fontId="28" type="noConversion"/>
  </si>
  <si>
    <r>
      <rPr>
        <sz val="11"/>
        <color indexed="10"/>
        <rFont val="微软雅黑"/>
        <family val="2"/>
        <charset val="134"/>
      </rPr>
      <t>备注：</t>
    </r>
    <r>
      <rPr>
        <sz val="11"/>
        <color indexed="8"/>
        <rFont val="微软雅黑"/>
        <family val="2"/>
        <charset val="134"/>
      </rPr>
      <t>上面为投注项，下面对应相应的投注额/派彩/输赢/返还</t>
    </r>
    <phoneticPr fontId="28" type="noConversion"/>
  </si>
  <si>
    <r>
      <rPr>
        <u/>
        <sz val="11"/>
        <color indexed="12"/>
        <rFont val="微软雅黑"/>
        <family val="2"/>
        <charset val="134"/>
      </rPr>
      <t>上一局</t>
    </r>
  </si>
  <si>
    <t>色子点数</t>
    <phoneticPr fontId="28" type="noConversion"/>
  </si>
  <si>
    <t>派彩总额</t>
    <phoneticPr fontId="28" type="noConversion"/>
  </si>
  <si>
    <r>
      <rPr>
        <u/>
        <sz val="11"/>
        <color indexed="12"/>
        <rFont val="微软雅黑"/>
        <family val="2"/>
        <charset val="134"/>
      </rPr>
      <t>第一局</t>
    </r>
  </si>
  <si>
    <t>下注类型</t>
    <phoneticPr fontId="7" type="noConversion"/>
  </si>
  <si>
    <t>大</t>
    <phoneticPr fontId="7" type="noConversion"/>
  </si>
  <si>
    <t>小</t>
    <phoneticPr fontId="7" type="noConversion"/>
  </si>
  <si>
    <t>单</t>
    <phoneticPr fontId="7" type="noConversion"/>
  </si>
  <si>
    <t>双</t>
    <phoneticPr fontId="7" type="noConversion"/>
  </si>
  <si>
    <t>全围</t>
    <phoneticPr fontId="7" type="noConversion"/>
  </si>
  <si>
    <t>围1</t>
    <phoneticPr fontId="7" type="noConversion"/>
  </si>
  <si>
    <t>围2</t>
  </si>
  <si>
    <t>围3</t>
  </si>
  <si>
    <t>围4</t>
  </si>
  <si>
    <t>围5</t>
  </si>
  <si>
    <t>围6</t>
  </si>
  <si>
    <t>牌九式</t>
    <phoneticPr fontId="7" type="noConversion"/>
  </si>
  <si>
    <t>对子</t>
    <phoneticPr fontId="7" type="noConversion"/>
  </si>
  <si>
    <t>点数</t>
    <phoneticPr fontId="7" type="noConversion"/>
  </si>
  <si>
    <t>单骰</t>
    <phoneticPr fontId="7" type="noConversion"/>
  </si>
  <si>
    <t>双骰</t>
    <phoneticPr fontId="7" type="noConversion"/>
  </si>
  <si>
    <t>全骰</t>
    <phoneticPr fontId="7" type="noConversion"/>
  </si>
  <si>
    <t>P/F</t>
    <phoneticPr fontId="33" type="noConversion"/>
  </si>
  <si>
    <t>Bug驗證</t>
    <phoneticPr fontId="33" type="noConversion"/>
  </si>
  <si>
    <t>附件</t>
    <phoneticPr fontId="33" type="noConversion"/>
  </si>
  <si>
    <t>骰子类型</t>
    <phoneticPr fontId="7" type="noConversion"/>
  </si>
  <si>
    <t>输入顺序</t>
    <phoneticPr fontId="7" type="noConversion"/>
  </si>
  <si>
    <t>1,2</t>
  </si>
  <si>
    <t>2,3</t>
  </si>
  <si>
    <t>3,4</t>
  </si>
  <si>
    <t>4,5</t>
  </si>
  <si>
    <t>4,6</t>
  </si>
  <si>
    <t>5,6</t>
  </si>
  <si>
    <t>1,1</t>
  </si>
  <si>
    <t>2,2</t>
  </si>
  <si>
    <t>3,3</t>
  </si>
  <si>
    <t>4,4</t>
  </si>
  <si>
    <t>5,5</t>
  </si>
  <si>
    <t>6,6</t>
  </si>
  <si>
    <t>1 1 1</t>
  </si>
  <si>
    <t>V</t>
    <phoneticPr fontId="7" type="noConversion"/>
  </si>
  <si>
    <t>1 1 2</t>
  </si>
  <si>
    <t>1 1 3</t>
  </si>
  <si>
    <t>1 2 2</t>
  </si>
  <si>
    <t>1 1 4</t>
  </si>
  <si>
    <t>1 2 3</t>
  </si>
  <si>
    <t>2 2 2</t>
  </si>
  <si>
    <t>1 1 5</t>
  </si>
  <si>
    <t>1 2 4</t>
  </si>
  <si>
    <t>1 3 3</t>
  </si>
  <si>
    <t>2 2 3</t>
  </si>
  <si>
    <t>1 1 6</t>
  </si>
  <si>
    <t>1 2 5</t>
  </si>
  <si>
    <t>1 3 4</t>
  </si>
  <si>
    <t>2 2 4</t>
  </si>
  <si>
    <t>2 3 3</t>
  </si>
  <si>
    <t>1 2 6</t>
  </si>
  <si>
    <t>1 3 5</t>
  </si>
  <si>
    <t>1 4 4</t>
  </si>
  <si>
    <t>2 2 5</t>
  </si>
  <si>
    <t>2 3 4</t>
  </si>
  <si>
    <t>3 3 3</t>
  </si>
  <si>
    <t>1 3 6</t>
  </si>
  <si>
    <t>1 4 5</t>
  </si>
  <si>
    <t>2 2 6</t>
  </si>
  <si>
    <t>2 3 5</t>
  </si>
  <si>
    <t>2 4 4</t>
  </si>
  <si>
    <t>3 3 4</t>
  </si>
  <si>
    <t>1 4 6</t>
  </si>
  <si>
    <t>1 5 5</t>
  </si>
  <si>
    <t>2 3 6</t>
  </si>
  <si>
    <t>2 4 5</t>
  </si>
  <si>
    <t>3 3 5</t>
  </si>
  <si>
    <t>3 4 4</t>
  </si>
  <si>
    <t>1 5 6</t>
  </si>
  <si>
    <t>2 4 6</t>
  </si>
  <si>
    <t>2 5 5</t>
  </si>
  <si>
    <t>3 3 6</t>
  </si>
  <si>
    <t>3 4 5</t>
  </si>
  <si>
    <t>4 4 4</t>
  </si>
  <si>
    <t>1 6 6</t>
  </si>
  <si>
    <t>2 5 6</t>
  </si>
  <si>
    <t>3 4 6</t>
  </si>
  <si>
    <t>3 5 5</t>
  </si>
  <si>
    <t>4 4 5</t>
  </si>
  <si>
    <t>2 6 6</t>
  </si>
  <si>
    <t>3 5 6</t>
  </si>
  <si>
    <t>4 4 6</t>
  </si>
  <si>
    <t>4 5 5</t>
  </si>
  <si>
    <t>3 6 6</t>
  </si>
  <si>
    <t>4 5 6</t>
  </si>
  <si>
    <t>5 5 5</t>
  </si>
  <si>
    <t>4 6 6</t>
  </si>
  <si>
    <t>5 5 6</t>
  </si>
  <si>
    <t>5 6 6</t>
  </si>
  <si>
    <t>6 6 6</t>
  </si>
  <si>
    <t>V</t>
    <phoneticPr fontId="7" type="noConversion"/>
  </si>
  <si>
    <t>V</t>
    <phoneticPr fontId="7" type="noConversion"/>
  </si>
  <si>
    <t>V</t>
    <phoneticPr fontId="7" type="noConversion"/>
  </si>
  <si>
    <t>输赢逻辑case</t>
    <phoneticPr fontId="7" type="noConversion"/>
  </si>
  <si>
    <t>骰子结果(1,1,2)</t>
  </si>
  <si>
    <t>1.结果(1,1,2)在大小路纸上是否以文字显示</t>
  </si>
  <si>
    <t>1.结果(1,1,2)大小路纸上的显示位置是否正确</t>
  </si>
  <si>
    <t>若(1,1,2)为整个路纸第一个结果</t>
  </si>
  <si>
    <t>1.结果(1,1,2)在单双路纸上是否以文字显示</t>
  </si>
  <si>
    <t>1.结果(1,1,2)在单双路纸上的显示位置是否正确</t>
  </si>
  <si>
    <t>若前一个结果是双，且连续双的结果不超过5个</t>
  </si>
  <si>
    <t>若前一个结果是双，且连续双的结果为6个</t>
  </si>
  <si>
    <t>若前一个结果是双，且连续双的结果超过6个</t>
  </si>
  <si>
    <t>若前一个结果不是双</t>
  </si>
  <si>
    <t>1.结果(1,1,2)的和值显示是否正确</t>
  </si>
  <si>
    <t>1.结果(1,1,2)的珠仔显示是否正确</t>
  </si>
  <si>
    <t>骰子结果(1,1,3)</t>
  </si>
  <si>
    <t>1.结果(1,1,3)在大小路纸上是否以文字显示</t>
  </si>
  <si>
    <t>结果(1,1,3)以文字"小"显示</t>
  </si>
  <si>
    <t>1.结果(1,1,3)在大小路纸上显示的文字颜色是否为蓝色</t>
  </si>
  <si>
    <t>结果(1,1,3)显示的文字"小" 字体为蓝色</t>
  </si>
  <si>
    <t>1.结果(1,1,3)大小路纸上的显示位置是否正确</t>
  </si>
  <si>
    <t>若(1,1,3)为整个路纸第一个结果</t>
  </si>
  <si>
    <t>1.结果(1,1,3)在单双路纸上是否以文字显示</t>
  </si>
  <si>
    <t>结果(1,1,3)以文字"单"显示</t>
  </si>
  <si>
    <t>1.结果(1,1,3)在单双路纸上显示的文字颜色是否为蓝色</t>
  </si>
  <si>
    <t>结果(1,1,3)显示的文字"单" 字体为蓝色</t>
  </si>
  <si>
    <t>1.结果(1,1,3)的和值显示是否正确</t>
  </si>
  <si>
    <t>1.结果(1,1,3)的珠仔显示是否正确</t>
  </si>
  <si>
    <t>骰子结果(1,1,4)</t>
  </si>
  <si>
    <t>1.结果(1,1,4)在大小路纸上是否以文字显示</t>
  </si>
  <si>
    <t>结果(1,1,4)以文字"小"显示</t>
  </si>
  <si>
    <t>1.结果(1,1,4)在大小路纸上显示的文字颜色是否为蓝色</t>
  </si>
  <si>
    <t>结果(1,1,4)显示的文字"小" 字体为蓝色</t>
  </si>
  <si>
    <t>1.结果(1,1,4)大小路纸上的显示位置是否正确</t>
  </si>
  <si>
    <t>若(1,1,4)为整个路纸第一个结果</t>
  </si>
  <si>
    <t>1.结果(1,1,4)在单双路纸上是否以文字显示</t>
  </si>
  <si>
    <t>结果(1,1,4)以文字"双"显示</t>
  </si>
  <si>
    <t>1.结果(1,1,4)在单双路纸上的显示位置是否正确</t>
  </si>
  <si>
    <t>1.结果(1,1,4)的和值显示是否正确</t>
  </si>
  <si>
    <t>和值显示为数字：6</t>
  </si>
  <si>
    <t>1.结果(1,1,4)的珠仔显示是否正确</t>
  </si>
  <si>
    <t>珠仔显示为数字：114</t>
  </si>
  <si>
    <t>骰子结果(1,1,5)</t>
  </si>
  <si>
    <t>1.结果(1,1,5)在大小路纸上是否以文字显示</t>
  </si>
  <si>
    <t>结果(1,1,5)以文字"小"显示</t>
  </si>
  <si>
    <t>1.结果(1,1,5)在大小路纸上显示的文字颜色是否为蓝色</t>
  </si>
  <si>
    <t>结果(1,1,5)显示的文字"小" 字体为蓝色</t>
  </si>
  <si>
    <t>1.结果(1,1,5)大小路纸上的显示位置是否正确</t>
  </si>
  <si>
    <t>若(1,1,5)为整个路纸第一个结果</t>
  </si>
  <si>
    <t>1.结果(1,1,5)在单双路纸上是否以文字显示</t>
  </si>
  <si>
    <t>结果(1,1,5)以文字"单"显示</t>
  </si>
  <si>
    <t>1.结果(1,1,5)在单双路纸上的显示位置是否正确</t>
  </si>
  <si>
    <t>若前一个结果不是单</t>
  </si>
  <si>
    <t>1.结果(1,1,5)的和值显示是否正确</t>
  </si>
  <si>
    <t>和值显示为数字：7</t>
  </si>
  <si>
    <t>1.结果(1,1,5)的珠仔显示是否正确</t>
  </si>
  <si>
    <t>珠仔显示为数字：115</t>
  </si>
  <si>
    <t>骰子结果(1,1,6)</t>
  </si>
  <si>
    <t>1.结果(1,1,6)在大小路纸上是否以文字显示</t>
  </si>
  <si>
    <t>结果(1,1,6)以文字"小"显示</t>
  </si>
  <si>
    <t>结果(1,1,6)显示的文字"小" 字体为蓝色</t>
  </si>
  <si>
    <t>1.结果(1,1,6)大小路纸上的显示位置是否正确</t>
  </si>
  <si>
    <t>若(1,1,6)为整个路纸第一个结果</t>
  </si>
  <si>
    <t>1.结果(1,1,6)在单双路纸上是否以文字显示</t>
  </si>
  <si>
    <t>结果(1,1,6)以文字"双"显示</t>
  </si>
  <si>
    <t>结果(1,1,6)显示的文字"双" 字体为红色</t>
  </si>
  <si>
    <t>1.结果(1,1,6)在单双路纸上的显示位置是否正确</t>
  </si>
  <si>
    <t>1.结果(1,1,6)的和值显示是否正确</t>
  </si>
  <si>
    <t>和值显示为数字：8</t>
  </si>
  <si>
    <t>1.结果(1,1,6)的珠仔显示是否正确</t>
  </si>
  <si>
    <t>珠仔显示为数字：116</t>
  </si>
  <si>
    <t>骰子结果(1,2,2)</t>
  </si>
  <si>
    <t>1.结果(1,2,2)在大小路纸上是否以文字显示</t>
  </si>
  <si>
    <t>结果(1,2,2)以文字"小"显示</t>
  </si>
  <si>
    <t>1.结果(1,2,2)在大小路纸上显示的文字颜色是否为蓝色</t>
  </si>
  <si>
    <t>结果(1,2,2)显示的文字"小" 字体为蓝色</t>
  </si>
  <si>
    <t>1.结果(1,2,2)大小路纸上的显示位置是否正确</t>
  </si>
  <si>
    <t>若(1,2,2)为整个路纸第一个结果</t>
  </si>
  <si>
    <t>1.结果(1,2,2)在单双路纸上是否以文字显示</t>
  </si>
  <si>
    <t>结果(1,2,2)以文字"单"显示</t>
  </si>
  <si>
    <t>结果(1,2,2)显示的文字"单" 字体为蓝色</t>
  </si>
  <si>
    <t>1.结果(1,2,2)在单双路纸上的显示位置是否正确</t>
  </si>
  <si>
    <t>1.结果(1,2,2)的和值显示是否正确</t>
  </si>
  <si>
    <t>1.结果(1,2,2)的珠仔显示是否正确</t>
  </si>
  <si>
    <t>骰子结果(1,2,3)</t>
  </si>
  <si>
    <t>1.结果(1,2,3)在大小路纸上是否以文字显示</t>
  </si>
  <si>
    <t>结果(1,2,3)以文字"小"显示</t>
  </si>
  <si>
    <t>1.结果(1,2,3)在大小路纸上显示的文字颜色是否为蓝色</t>
  </si>
  <si>
    <t>结果(1,2,3)显示的文字"小" 字体为蓝色</t>
  </si>
  <si>
    <t>1.结果(1,2,3)大小路纸上的显示位置是否正确</t>
  </si>
  <si>
    <t>若(1,2,3)为整个路纸第一个结果</t>
  </si>
  <si>
    <t>1.结果(1,2,3)在单双路纸上是否以文字显示</t>
  </si>
  <si>
    <t>结果(1,2,3)以文字"双"显示</t>
  </si>
  <si>
    <t>结果(1,2,3)显示的文字"双" 字体为红色</t>
  </si>
  <si>
    <t>1.结果(1,2,3)在单双路纸上的显示位置是否正确</t>
  </si>
  <si>
    <t>1.结果(1,2,3)的和值显示是否正确</t>
  </si>
  <si>
    <t>1.结果(1,2,3)的珠仔显示是否正确</t>
  </si>
  <si>
    <t>珠仔显示为数字：123</t>
  </si>
  <si>
    <t>骰子结果(1,2,4)</t>
  </si>
  <si>
    <t>1.结果(1,2,4)在大小路纸上是否以文字显示</t>
  </si>
  <si>
    <t>结果(1,2,4)以文字"小"显示</t>
  </si>
  <si>
    <t>1.结果(1,2,4)在大小路纸上显示的文字颜色是否为蓝色</t>
  </si>
  <si>
    <t>结果(1,2,4)显示的文字"小" 字体为蓝色</t>
  </si>
  <si>
    <t>1.结果(1,2,4)大小路纸上的显示位置是否正确</t>
  </si>
  <si>
    <t>若(1,2,4)为整个路纸第一个结果</t>
  </si>
  <si>
    <t>1.结果(1,2,4)在单双路纸上是否以文字显示</t>
  </si>
  <si>
    <t>结果(1,2,4)以文字"单"显示</t>
  </si>
  <si>
    <t>结果(1,2,4)显示的文字"单" 字体为蓝色</t>
  </si>
  <si>
    <t>1.结果(1,2,4)在单双路纸上的显示位置是否正确</t>
  </si>
  <si>
    <t>1.结果(1,2,4)的和值显示是否正确</t>
  </si>
  <si>
    <t>1.结果(1,2,4)的珠仔显示是否正确</t>
  </si>
  <si>
    <t>珠仔显示为数字：124</t>
  </si>
  <si>
    <t>骰子结果(1,2,5)</t>
  </si>
  <si>
    <t>1.结果(1,2,5)在大小路纸上是否以文字显示</t>
  </si>
  <si>
    <t>结果(1,2,5)以文字"小"显示</t>
  </si>
  <si>
    <t>1.结果(1,2,5)在大小路纸上显示的文字颜色是否为蓝色</t>
  </si>
  <si>
    <t>结果(1,2,5)显示的文字"小" 字体为蓝色</t>
  </si>
  <si>
    <t>1.结果(1,2,5)大小路纸上的显示位置是否正确</t>
  </si>
  <si>
    <t>若(1,2,5)为整个路纸第一个结果</t>
  </si>
  <si>
    <t>1.结果(1,2,5)在单双路纸上是否以文字显示</t>
  </si>
  <si>
    <t>结果(1,2,5)以文字"双"显示</t>
  </si>
  <si>
    <t>1.结果(1,2,5)在单双路纸上显示的文字颜色是否为红色</t>
  </si>
  <si>
    <t>结果(1,2,5)显示的文字"双" 字体为红色</t>
  </si>
  <si>
    <t>1.结果(1,2,5)在单双路纸上的显示位置是否正确</t>
  </si>
  <si>
    <t>1.结果(1,2,5)的和值显示是否正确</t>
  </si>
  <si>
    <t>1.结果(1,2,5)的珠仔显示是否正确</t>
  </si>
  <si>
    <t>骰子结果(1,2,6)</t>
  </si>
  <si>
    <t>1.结果(1,2,6)在大小路纸上是否以文字显示</t>
  </si>
  <si>
    <t>结果(1,2,6)以文字"小"显示</t>
  </si>
  <si>
    <t>1.结果(1,2,6)在大小路纸上显示的文字颜色是否为蓝色</t>
  </si>
  <si>
    <t>结果(1,2,6)显示的文字"小" 字体为蓝色</t>
  </si>
  <si>
    <t>1.结果(1,2,6)大小路纸上的显示位置是否正确</t>
  </si>
  <si>
    <t>若(1,2,6)为整个路纸第一个结果</t>
  </si>
  <si>
    <t>1.结果(1,2,6)在单双路纸上是否以文字显示</t>
  </si>
  <si>
    <t>结果(1,2,6)以文字"单"显示</t>
  </si>
  <si>
    <t>结果(1,2,6)显示的文字"单" 字体为蓝色</t>
  </si>
  <si>
    <t>1.结果(1,2,6)在单双路纸上的显示位置是否正确</t>
  </si>
  <si>
    <t>若前一个结果是单，且连续单的结果不超过5个</t>
  </si>
  <si>
    <t>若前一个结果是单，且连续单的结果为6个</t>
  </si>
  <si>
    <t>若前一个结果是单，且连续单的结果超过6个</t>
  </si>
  <si>
    <t>1.结果(1,2,6)的和值显示是否正确</t>
  </si>
  <si>
    <t>1.结果(1,2,6)的珠仔显示是否正确</t>
  </si>
  <si>
    <t>骰子结果(1,3,3)</t>
  </si>
  <si>
    <t>1.结果(1,3,3)在大小路纸上是否以文字显示</t>
  </si>
  <si>
    <t>结果(1,3,3)以文字"小"显示</t>
  </si>
  <si>
    <t>1.结果(1,3,3)在大小路纸上显示的文字颜色是否为蓝色</t>
  </si>
  <si>
    <t>结果(1,3,3)显示的文字"小" 字体为蓝色</t>
  </si>
  <si>
    <t>1.结果(1,3,3)大小路纸上的显示位置是否正确</t>
  </si>
  <si>
    <t>若(1,3,3)为整个路纸第一个结果</t>
  </si>
  <si>
    <t>1.结果(1,3,3)在单双路纸上是否以文字显示</t>
  </si>
  <si>
    <t>结果(1,3,3)以文字"单"显示</t>
  </si>
  <si>
    <t>1.结果(1,3,3)在单双路纸上显示的文字颜色是否为蓝色</t>
  </si>
  <si>
    <t>结果(1,3,3)显示的文字"单" 字体为蓝色</t>
  </si>
  <si>
    <t>1.结果(1,3,3)在单双路纸上的显示位置是否正确</t>
  </si>
  <si>
    <t>1.结果(1,3,3)的和值显示是否正确</t>
  </si>
  <si>
    <t>1.结果(1,3,3)的珠仔显示是否正确</t>
  </si>
  <si>
    <t>骰子结果(1,3,4)</t>
  </si>
  <si>
    <t>1.结果(1,3,4)在大小路纸上是否以文字显示</t>
  </si>
  <si>
    <t>结果(1,3,4)以文字"小"显示</t>
  </si>
  <si>
    <t>1.结果(1,3,4)在大小路纸上显示的文字颜色是否为蓝色</t>
  </si>
  <si>
    <t>结果(1,3,4)显示的文字"小" 字体为蓝色</t>
  </si>
  <si>
    <t>1.结果(1,3,4)大小路纸上的显示位置是否正确</t>
  </si>
  <si>
    <t>若(1,3,4)为整个路纸第一个结果</t>
  </si>
  <si>
    <t>1.结果(1,3,4)在单双路纸上是否以文字显示</t>
  </si>
  <si>
    <t>结果(1,3,4)以文字"双"显示</t>
  </si>
  <si>
    <t>结果(1,3,4)显示的文字"双" 字体为红色</t>
  </si>
  <si>
    <t>1.结果(1,3,4)在单双路纸上的显示位置是否正确</t>
  </si>
  <si>
    <t>1.结果(1,3,4)的和值显示是否正确</t>
  </si>
  <si>
    <t>1.结果(1,3,4)的珠仔显示是否正确</t>
  </si>
  <si>
    <t>珠仔显示为数字：134</t>
  </si>
  <si>
    <t>骰子结果(1,3,5)</t>
  </si>
  <si>
    <t>1.结果(1,3,5)在大小路纸上是否以文字显示</t>
  </si>
  <si>
    <t>结果(1,3,5)以文字"小"显示</t>
  </si>
  <si>
    <t>1.结果(1,3,5)在大小路纸上显示的文字颜色是否为蓝色</t>
  </si>
  <si>
    <t>结果(1,3,5)显示的文字"小" 字体为蓝色</t>
  </si>
  <si>
    <t>1.结果(1,3,5)大小路纸上的显示位置是否正确</t>
  </si>
  <si>
    <t>若(1,3,5)为整个路纸第一个结果</t>
  </si>
  <si>
    <t>1.结果(1,3,5)在单双路纸上是否以文字显示</t>
  </si>
  <si>
    <t>结果(1,3,5)以文字"单"显示</t>
  </si>
  <si>
    <t>1.结果(1,3,5)在单双路纸上显示的文字颜色是否为蓝色</t>
  </si>
  <si>
    <t>结果(1,3,5)显示的文字"单" 字体为蓝色</t>
  </si>
  <si>
    <t>1.结果(1,3,5)在单双路纸上的显示位置是否正确</t>
  </si>
  <si>
    <t>1.结果(1,3,5)的和值显示是否正确</t>
  </si>
  <si>
    <t>1.结果(1,3,5)的珠仔显示是否正确</t>
  </si>
  <si>
    <t>骰子结果(1,3,6)</t>
  </si>
  <si>
    <t>1.结果(1,3,6)在大小路纸上是否以文字显示</t>
  </si>
  <si>
    <t>结果(1,3,6)以文字"小"显示</t>
  </si>
  <si>
    <t>1.结果(1,3,6)在大小路纸上显示的文字颜色是否为蓝色</t>
  </si>
  <si>
    <t>结果(1,3,6)显示的文字"小" 字体为蓝色</t>
  </si>
  <si>
    <t>1.结果(1,3,6)大小路纸上的显示位置是否正确</t>
  </si>
  <si>
    <t>若(1,3,6)为整个路纸第一个结果</t>
  </si>
  <si>
    <t>1.结果(1,3,6)在单双路纸上是否以文字显示</t>
  </si>
  <si>
    <t>结果(1,3,6)以文字"双"显示</t>
  </si>
  <si>
    <t>1.结果(1,3,6)在单双路纸上显示的文字颜色是否为红色</t>
  </si>
  <si>
    <t>结果(1,3,6)显示的文字"双" 字体为红色</t>
  </si>
  <si>
    <t>1.结果(1,3,6)在单双路纸上的显示位置是否正确</t>
  </si>
  <si>
    <t>1.结果(1,3,6)的和值显示是否正确</t>
  </si>
  <si>
    <t>1.结果(1,3,6)的珠仔显示是否正确</t>
  </si>
  <si>
    <t>骰子结果(1,4,4)</t>
  </si>
  <si>
    <t>1.结果(1,4,4)在大小路纸上是否以文字显示</t>
  </si>
  <si>
    <t>结果(1,4,4)以文字"小"显示</t>
  </si>
  <si>
    <t>1.结果(1,4,4)在大小路纸上显示的文字颜色是否为蓝色</t>
  </si>
  <si>
    <t>结果(1,4,4)显示的文字"小" 字体为蓝色</t>
  </si>
  <si>
    <t>1.结果(1,4,4)大小路纸上的显示位置是否正确</t>
  </si>
  <si>
    <t>若(1,4,4)为整个路纸第一个结果</t>
  </si>
  <si>
    <t>1.结果(1,4,4)在单双路纸上是否以文字显示</t>
  </si>
  <si>
    <t>结果(1,4,4)以文字"单"显示</t>
  </si>
  <si>
    <t>1.结果(1,4,4)在单双路纸上显示的文字颜色是否为蓝色</t>
  </si>
  <si>
    <t>结果(1,4,4)显示的文字"单" 字体为蓝色</t>
  </si>
  <si>
    <t>1.结果(1,4,4)在单双路纸上的显示位置是否正确</t>
  </si>
  <si>
    <t>1.结果(1,4,4)的和值显示是否正确</t>
  </si>
  <si>
    <t>1.结果(1,4,4)的珠仔显示是否正确</t>
  </si>
  <si>
    <t>骰子结果(1,4,5)</t>
  </si>
  <si>
    <t>1.结果(1,4,5)在大小路纸上是否以文字显示</t>
  </si>
  <si>
    <t>结果(1,4,5)以文字"小"显示</t>
  </si>
  <si>
    <t>1.结果(1,4,5)在大小路纸上显示的文字颜色是否为蓝色</t>
  </si>
  <si>
    <t>结果(1,4,5)显示的文字"小" 字体为蓝色</t>
  </si>
  <si>
    <t>1.结果(1,4,5)大小路纸上的显示位置是否正确</t>
  </si>
  <si>
    <t>若(1,4,5)为整个路纸第一个结果</t>
  </si>
  <si>
    <t>1.结果(1,4,5)在单双路纸上是否以文字显示</t>
  </si>
  <si>
    <t>结果(1,4,5)以文字"双"显示</t>
  </si>
  <si>
    <t>1.结果(1,4,5)在单双路纸上显示的文字颜色是否为红色</t>
  </si>
  <si>
    <t>结果(1,4,5)显示的文字"双" 字体为红色</t>
  </si>
  <si>
    <t>1.结果(1,4,5)在单双路纸上的显示位置是否正确</t>
  </si>
  <si>
    <t>1.结果(1,4,5)的和值显示是否正确</t>
  </si>
  <si>
    <t>1.结果(1,4,5)的珠仔显示是否正确</t>
  </si>
  <si>
    <t>骰子结果(1,4,6)</t>
  </si>
  <si>
    <t>1.结果(1,4,6)在大小路纸上是否以文字显示</t>
  </si>
  <si>
    <t>结果(1,4,6)以文字"大"显示</t>
  </si>
  <si>
    <t>1.结果(1,4,6)大小路纸上的显示位置是否正确</t>
  </si>
  <si>
    <t>若(1,4,6)为整个路纸第一个结果</t>
  </si>
  <si>
    <t>若前一个结果是大，且连续大的结果不超过5个</t>
  </si>
  <si>
    <t>若前一个结果是大，且连续大的结果为6个</t>
  </si>
  <si>
    <t>若前一个结果是大，且连续大的结果超过6个</t>
  </si>
  <si>
    <t>若前一个结果不是大</t>
  </si>
  <si>
    <t>1.结果(1,4,6)在单双路纸上是否以文字显示</t>
  </si>
  <si>
    <t>结果(1,4,6)以文字"单"显示</t>
  </si>
  <si>
    <t>1.结果(1,4,6)在单双路纸上显示的文字颜色是否为蓝色</t>
  </si>
  <si>
    <t>结果(1,4,6)显示的文字"单" 字体为蓝色</t>
  </si>
  <si>
    <t>1.结果(1,4,6)在单双路纸上的显示位置是否正确</t>
  </si>
  <si>
    <t>1.结果(1,4,6)的和值显示是否正确</t>
  </si>
  <si>
    <t>1.结果(1,4,6)的珠仔显示是否正确</t>
  </si>
  <si>
    <t>骰子结果(1,5,5)</t>
  </si>
  <si>
    <t>1.结果(1,5,5)在大小路纸上是否以文字显示</t>
  </si>
  <si>
    <t>结果(1,5,5)以文字"大"显示</t>
  </si>
  <si>
    <t>1.结果(1,5,5)在大小路纸上显示的文字颜色是否为红色</t>
  </si>
  <si>
    <t>结果(1,5,5)显示的文字"大" 字体为红色</t>
  </si>
  <si>
    <t>1.结果(1,5,5)大小路纸上的显示位置是否正确</t>
  </si>
  <si>
    <t>若(1,5,5)为整个路纸第一个结果</t>
  </si>
  <si>
    <t>1.结果(1,5,5)在单双路纸上是否以文字显示</t>
  </si>
  <si>
    <t>结果(1,5,5)以文字"单"显示</t>
  </si>
  <si>
    <t>1.结果(1,5,5)在单双路纸上显示的文字颜色是否为蓝色</t>
  </si>
  <si>
    <t>结果(1,5,5)显示的文字"单" 字体为蓝色</t>
  </si>
  <si>
    <t>1.结果(1,5,5)在单双路纸上的显示位置是否正确</t>
  </si>
  <si>
    <t>1.结果(1,5,5)的和值显示是否正确</t>
  </si>
  <si>
    <t>1.结果(1,5,5)的珠仔显示是否正确</t>
  </si>
  <si>
    <t>骰子结果(1,5,6)</t>
  </si>
  <si>
    <t>1.结果(1,5,6)在大小路纸上是否以文字显示</t>
  </si>
  <si>
    <t>结果(1,5,6)以文字"大"显示</t>
  </si>
  <si>
    <t>1.结果(1,5,6)在大小路纸上显示的文字颜色是否为红色</t>
  </si>
  <si>
    <t>结果(1,5,6)显示的文字"大" 字体为红色</t>
  </si>
  <si>
    <t>1.结果(1,5,6)大小路纸上的显示位置是否正确</t>
  </si>
  <si>
    <t>若(1,5,6)为整个路纸第一个结果</t>
  </si>
  <si>
    <t>1.结果(1,5,6)在单双路纸上是否以文字显示</t>
  </si>
  <si>
    <t>结果(1,5,6)以文字"双"显示</t>
  </si>
  <si>
    <t>结果(1,5,6)显示的文字"双" 字体为红色</t>
  </si>
  <si>
    <t>1.结果(1,5,6)在单双路纸上的显示位置是否正确</t>
  </si>
  <si>
    <t>1.结果(1,5,6)的和值显示是否正确</t>
  </si>
  <si>
    <t>和值显示为数字：12</t>
  </si>
  <si>
    <t>1.结果(1,5,6)的珠仔显示是否正确</t>
  </si>
  <si>
    <t>珠仔显示为数字：156</t>
  </si>
  <si>
    <t>骰子结果(1,6,6)</t>
  </si>
  <si>
    <t>1.结果(1,6,6)在大小路纸上是否以文字显示</t>
  </si>
  <si>
    <t>结果(1,6,6)以文字"大"显示</t>
  </si>
  <si>
    <t>1.结果(1,6,6)在大小路纸上显示的文字颜色是否为红色</t>
  </si>
  <si>
    <t>结果(1,6,6)显示的文字"大" 字体为红色</t>
  </si>
  <si>
    <t>1.结果(1,6,6)大小路纸上的显示位置是否正确</t>
  </si>
  <si>
    <t>若(1,6,6)为整个路纸第一个结果</t>
  </si>
  <si>
    <t>1.结果(1,6,6)在单双路纸上是否以文字显示</t>
  </si>
  <si>
    <t>结果(1,6,6)以文字"单"显示</t>
  </si>
  <si>
    <t>结果(1,6,6)显示的文字"单" 字体为蓝色</t>
  </si>
  <si>
    <t>1.结果(1,6,6)在单双路纸上的显示位置是否正确</t>
  </si>
  <si>
    <t>1.结果(1,6,6)的和值显示是否正确</t>
  </si>
  <si>
    <t>1.结果(1,6,6)的珠仔显示是否正确</t>
  </si>
  <si>
    <t>骰子结果(2,2,2)</t>
  </si>
  <si>
    <t>1.结果(2,2,2)在大小路纸上是否以文字显示</t>
  </si>
  <si>
    <t>结果(2,2,2)以文字"围"显示</t>
  </si>
  <si>
    <t>1.结果(2,2,2)在大小路纸上显示的文字颜色是否为绿色</t>
  </si>
  <si>
    <t>结果(2,2,2)显示的文字"围" 字体为绿色</t>
  </si>
  <si>
    <t>1.结果(2,2,2)大小路纸上的显示位置是否正确</t>
  </si>
  <si>
    <t>若(2,2,2)为整个路纸第一个结果</t>
  </si>
  <si>
    <t>1.结果(2,2,2)在单双路纸上是否以文字显示</t>
  </si>
  <si>
    <t>1.结果(2,2,2)在单双路纸上显示的文字颜色是否为绿色</t>
  </si>
  <si>
    <t>1.结果(2,2,2)在单双路纸上的显示位置是否正确</t>
  </si>
  <si>
    <t>1.结果(2,2,2)的和值显示是否正确</t>
  </si>
  <si>
    <t>1.结果(2,2,2)的珠仔显示是否正确</t>
  </si>
  <si>
    <t>骰子结果(2,2,3)</t>
  </si>
  <si>
    <t>1.结果(2,2,3)在大小路纸上是否以文字显示</t>
  </si>
  <si>
    <t>结果(2,2,3)以文字"小"显示</t>
  </si>
  <si>
    <t>1.结果(2,2,3)在大小路纸上显示的文字颜色是否为蓝色</t>
  </si>
  <si>
    <t>结果(2,2,3)显示的文字"小" 字体为蓝色</t>
  </si>
  <si>
    <t>1.结果(2,2,3)大小路纸上的显示位置是否正确</t>
  </si>
  <si>
    <t>若(2,2,3)为整个路纸第一个结果</t>
  </si>
  <si>
    <t>1.结果(2,2,3)在单双路纸上是否以文字显示</t>
  </si>
  <si>
    <t>结果(2,2,3)以文字"单"显示</t>
  </si>
  <si>
    <t>1.结果(2,2,3)在单双路纸上显示的文字颜色是否为蓝色</t>
  </si>
  <si>
    <t>结果(2,2,3)显示的文字"单" 字体为蓝色</t>
  </si>
  <si>
    <t>1.结果(2,2,3)在单双路纸上的显示位置是否正确</t>
  </si>
  <si>
    <t>1.结果(2,2,3)的和值显示是否正确</t>
  </si>
  <si>
    <t>1.结果(2,2,3)的珠仔显示是否正确</t>
  </si>
  <si>
    <t>骰子结果(2,2,4)</t>
  </si>
  <si>
    <t>1.结果(2,2,4)在大小路纸上是否以文字显示</t>
  </si>
  <si>
    <t>结果(2,2,4)以文字"小"显示</t>
  </si>
  <si>
    <t>1.结果(2,2,4)在大小路纸上显示的文字颜色是否为蓝色</t>
  </si>
  <si>
    <t>结果(2,2,4)显示的文字"小" 字体为蓝色</t>
  </si>
  <si>
    <t>1.结果(2,2,4)大小路纸上的显示位置是否正确</t>
  </si>
  <si>
    <t>若(2,2,4)为整个路纸第一个结果</t>
  </si>
  <si>
    <t>1.结果(2,2,4)在单双路纸上是否以文字显示</t>
  </si>
  <si>
    <t>结果(2,2,4)以文字"双"显示</t>
  </si>
  <si>
    <t>1.结果(2,2,4)在单双路纸上显示的文字颜色是否为红色</t>
  </si>
  <si>
    <t>结果(2,2,4)显示的文字"双" 字体为红色</t>
  </si>
  <si>
    <t>1.结果(2,2,4)在单双路纸上的显示位置是否正确</t>
  </si>
  <si>
    <t>1.结果(2,2,4)的和值显示是否正确</t>
  </si>
  <si>
    <t>1.结果(2,2,4)的珠仔显示是否正确</t>
  </si>
  <si>
    <t>骰子结果(2,2,5)</t>
  </si>
  <si>
    <t>1.结果(2,2,5)在大小路纸上是否以文字显示</t>
  </si>
  <si>
    <t>结果(2,2,5)以文字"小"显示</t>
  </si>
  <si>
    <t>1.结果(2,2,5)在大小路纸上显示的文字颜色是否为蓝色</t>
  </si>
  <si>
    <t>结果(2,2,5)显示的文字"小" 字体为蓝色</t>
  </si>
  <si>
    <t>1.结果(2,2,5)大小路纸上的显示位置是否正确</t>
  </si>
  <si>
    <t>若(2,2,5)为整个路纸第一个结果</t>
  </si>
  <si>
    <t>1.结果(2,2,5)在单双路纸上是否以文字显示</t>
  </si>
  <si>
    <t>结果(2,2,5)以文字"单"显示</t>
  </si>
  <si>
    <t>1.结果(2,2,5)在单双路纸上显示的文字颜色是否为蓝色</t>
  </si>
  <si>
    <t>结果(2,2,5)显示的文字"单" 字体为蓝色</t>
  </si>
  <si>
    <t>1.结果(2,2,5)在单双路纸上的显示位置是否正确</t>
  </si>
  <si>
    <t>1.结果(2,2,5)的和值显示是否正确</t>
  </si>
  <si>
    <t>1.结果(2,2,5)的珠仔显示是否正确</t>
  </si>
  <si>
    <t>骰子结果(2,2,6)</t>
  </si>
  <si>
    <t>1.结果(2,2,6)在大小路纸上是否以文字显示</t>
  </si>
  <si>
    <t>结果(2,2,6)以文字"小"显示</t>
  </si>
  <si>
    <t>1.结果(2,2,6)在大小路纸上显示的文字颜色是否为蓝色</t>
  </si>
  <si>
    <t>结果(2,2,6)显示的文字"小" 字体为蓝色</t>
  </si>
  <si>
    <t>1.结果(2,2,6)大小路纸上的显示位置是否正确</t>
  </si>
  <si>
    <t>若(2,2,6)为整个路纸第一个结果</t>
  </si>
  <si>
    <t>1.结果(2,2,6)在单双路纸上是否以文字显示</t>
  </si>
  <si>
    <t>结果(2,2,6)以文字"双"显示</t>
  </si>
  <si>
    <t>1.结果(2,2,6)在单双路纸上显示的文字颜色是否为红色</t>
  </si>
  <si>
    <t>结果(2,2,6)显示的文字"双" 字体为红色</t>
  </si>
  <si>
    <t>1.结果(2,2,6)在单双路纸上的显示位置是否正确</t>
  </si>
  <si>
    <t>1.结果(2,2,6)的和值显示是否正确</t>
  </si>
  <si>
    <t>1.结果(2,2,6)的珠仔显示是否正确</t>
  </si>
  <si>
    <t>1.结果(2,3,3)在大小路纸上是否以文字显示</t>
  </si>
  <si>
    <t>结果(2,3,3)以文字"小"显示</t>
  </si>
  <si>
    <t>1.结果(2,3,3)在大小路纸上显示的文字颜色是否为蓝色</t>
  </si>
  <si>
    <t>结果(2,3,3)显示的文字"小" 字体为蓝色</t>
  </si>
  <si>
    <t>1.结果(2,3,3)大小路纸上的显示位置是否正确</t>
  </si>
  <si>
    <t>若(2,3,3)为整个路纸第一个结果</t>
  </si>
  <si>
    <t>1.结果(2,3,3)在单双路纸上是否以文字显示</t>
  </si>
  <si>
    <t>结果(2,3,3)以文字"双"显示</t>
  </si>
  <si>
    <t>1.结果(2,3,3)在单双路纸上显示的文字颜色是否为红色</t>
  </si>
  <si>
    <t>结果(2,3,3)显示的文字"双" 字体为红色</t>
  </si>
  <si>
    <t>1.结果(2,3,3)在单双路纸上的显示位置是否正确</t>
  </si>
  <si>
    <t>1.结果(2,3,3)的和值显示是否正确</t>
  </si>
  <si>
    <t>1.结果(2,3,3)的珠仔显示是否正确</t>
  </si>
  <si>
    <t>骰子结果(2,3,4)</t>
  </si>
  <si>
    <t>1.结果(2,3,4)在大小路纸上是否以文字显示</t>
  </si>
  <si>
    <t>结果(2,3,4)以文字"小"显示</t>
  </si>
  <si>
    <t>1.结果(2,3,4)在大小路纸上显示的文字颜色是否为蓝色</t>
  </si>
  <si>
    <t>结果(2,3,4)显示的文字"小" 字体为蓝色</t>
  </si>
  <si>
    <t>1.结果(2,3,4)大小路纸上的显示位置是否正确</t>
  </si>
  <si>
    <t>若(2,3,4)为整个路纸第一个结果</t>
  </si>
  <si>
    <t>1.结果(2,3,4)在单双路纸上是否以文字显示</t>
  </si>
  <si>
    <t>结果(2,3,4)以文字"单"显示</t>
  </si>
  <si>
    <t>1.结果(2,3,4)在单双路纸上显示的文字颜色是否为蓝色</t>
  </si>
  <si>
    <t>结果(2,3,4)显示的文字"单" 字体为蓝色</t>
  </si>
  <si>
    <t>1.结果(2,3,4)在单双路纸上的显示位置是否正确</t>
  </si>
  <si>
    <t>1.结果(2,3,4)的和值显示是否正确</t>
  </si>
  <si>
    <t>1.结果(2,3,4)的珠仔显示是否正确</t>
  </si>
  <si>
    <t>骰子结果(2,3,5)</t>
  </si>
  <si>
    <t>1.结果(2,3,5)在大小路纸上是否以文字显示</t>
  </si>
  <si>
    <t>结果(2,3,5)以文字"小"显示</t>
  </si>
  <si>
    <t>1.结果(2,3,5)在大小路纸上显示的文字颜色是否为蓝色</t>
  </si>
  <si>
    <t>结果(2,3,5)显示的文字"小" 字体为蓝色</t>
  </si>
  <si>
    <t>1.结果(2,3,5)大小路纸上的显示位置是否正确</t>
  </si>
  <si>
    <t>若(2,3,5)为整个路纸第一个结果</t>
  </si>
  <si>
    <t>1.结果(2,3,5)在单双路纸上是否以文字显示</t>
  </si>
  <si>
    <t>结果(2,3,5)以文字"双"显示</t>
  </si>
  <si>
    <t>1.结果(2,3,5)在单双路纸上显示的文字颜色是否为红色</t>
  </si>
  <si>
    <t>结果(2,3,5)显示的文字"双" 字体为红色</t>
  </si>
  <si>
    <t>1.结果(2,3,5)在单双路纸上的显示位置是否正确</t>
  </si>
  <si>
    <t>1.结果(2,3,5)的和值显示是否正确</t>
  </si>
  <si>
    <t>1.结果(2,3,5)的珠仔显示是否正确</t>
  </si>
  <si>
    <t>1.结果(2,3,6)在大小路纸上是否以文字显示</t>
  </si>
  <si>
    <t>结果(2,3,6)以文字"大"显示</t>
  </si>
  <si>
    <t>1.结果(2,3,6)在大小路纸上显示的文字颜色是否为红色</t>
  </si>
  <si>
    <t>结果(2,3,6)显示的文字"大" 字体为红色</t>
  </si>
  <si>
    <t>1.结果(2,3,6)大小路纸上的显示位置是否正确</t>
  </si>
  <si>
    <t>若(2,3,6)为整个路纸第一个结果</t>
  </si>
  <si>
    <t>1.结果(2,3,6)在单双路纸上是否以文字显示</t>
  </si>
  <si>
    <t>结果(2,3,6)以文字"单"显示</t>
  </si>
  <si>
    <t>1.结果(2,3,6)在单双路纸上显示的文字颜色是否为蓝色</t>
  </si>
  <si>
    <t>结果(2,3,6)显示的文字"单" 字体为蓝色</t>
  </si>
  <si>
    <t>1.结果(2,3,6)在单双路纸上的显示位置是否正确</t>
  </si>
  <si>
    <t>1.结果(2,3,6)的和值显示是否正确</t>
  </si>
  <si>
    <t>1.结果(2,3,6)的珠仔显示是否正确</t>
  </si>
  <si>
    <t>1.结果(2,4,4)在大小路纸上是否以文字显示</t>
  </si>
  <si>
    <t>结果(2,4,4)以文字"小"显示</t>
  </si>
  <si>
    <t>1.结果(2,4,4)在大小路纸上显示的文字颜色是否为蓝色</t>
  </si>
  <si>
    <t>结果(2,4,4)显示的文字"小" 字体为蓝色</t>
  </si>
  <si>
    <t>1.结果(2,4,4)大小路纸上的显示位置是否正确</t>
  </si>
  <si>
    <t>若(2,4,4)为整个路纸第一个结果</t>
  </si>
  <si>
    <t>1.结果(2,4,4)在单双路纸上是否以文字显示</t>
  </si>
  <si>
    <t>结果(2,4,4)以文字"双"显示</t>
  </si>
  <si>
    <t>1.结果(2,4,4)在单双路纸上显示的文字颜色是否为红色</t>
  </si>
  <si>
    <t>结果(2,4,4)显示的文字"双" 字体为红色</t>
  </si>
  <si>
    <t>1.结果(2,4,4)在单双路纸上的显示位置是否正确</t>
  </si>
  <si>
    <t>1.结果(2,4,4)的和值显示是否正确</t>
  </si>
  <si>
    <t>1.结果(2,4,4)的珠仔显示是否正确</t>
  </si>
  <si>
    <t>骰子结果(2,4,5)</t>
  </si>
  <si>
    <t>1.结果(2,4,5)在大小路纸上是否以文字显示</t>
  </si>
  <si>
    <t>结果(2,4,5)以文字"大"显示</t>
  </si>
  <si>
    <t>1.结果(2,4,5)在大小路纸上显示的文字颜色是否为红色</t>
  </si>
  <si>
    <t>结果(2,4,5)显示的文字"大" 字体为红色</t>
  </si>
  <si>
    <t>1.结果(2,4,5)大小路纸上的显示位置是否正确</t>
  </si>
  <si>
    <t>若(2,4,5)为整个路纸第一个结果</t>
  </si>
  <si>
    <t>1.结果(2,4,5)在单双路纸上是否以文字显示</t>
  </si>
  <si>
    <t>结果(2,4,5)以文字"单"显示</t>
  </si>
  <si>
    <t>1.结果(2,4,5)在单双路纸上显示的文字颜色是否为蓝色</t>
  </si>
  <si>
    <t>结果(2,4,5)显示的文字"单" 字体为蓝色</t>
  </si>
  <si>
    <t>1.结果(2,4,5)在单双路纸上的显示位置是否正确</t>
  </si>
  <si>
    <t>1.结果(2,4,5)的和值显示是否正确</t>
  </si>
  <si>
    <t>1.结果(2,4,5)的珠仔显示是否正确</t>
  </si>
  <si>
    <t>骰子结果(2,4,6)</t>
  </si>
  <si>
    <t>1.结果(2,4,6)在大小路纸上是否以文字显示</t>
  </si>
  <si>
    <t>结果(2,4,6)以文字"大"显示</t>
  </si>
  <si>
    <t>1.结果(2,4,6)在大小路纸上显示的文字颜色是否为红色</t>
  </si>
  <si>
    <t>结果(2,4,6)显示的文字"大" 字体为红色</t>
  </si>
  <si>
    <t>1.结果(2,4,6)大小路纸上的显示位置是否正确</t>
  </si>
  <si>
    <t>若(2,4,6)为整个路纸第一个结果</t>
  </si>
  <si>
    <t>1.结果(2,4,6)在单双路纸上是否以文字显示</t>
  </si>
  <si>
    <t>结果(2,4,6)以文字"双"显示</t>
  </si>
  <si>
    <t>1.结果(2,4,6)在单双路纸上显示的文字颜色是否为红色</t>
  </si>
  <si>
    <t>结果(2,4,6)显示的文字"双" 字体为红色</t>
  </si>
  <si>
    <t>1.结果(2,4,6)在单双路纸上的显示位置是否正确</t>
  </si>
  <si>
    <t>1.结果(2,4,6)的和值显示是否正确</t>
  </si>
  <si>
    <t>1.结果(2,4,6)的珠仔显示是否正确</t>
  </si>
  <si>
    <t>1.结果(2,5,5)在大小路纸上是否以文字显示</t>
  </si>
  <si>
    <t>结果(2,5,5)以文字"大"显示</t>
  </si>
  <si>
    <t>1.结果(2,5,5)在大小路纸上显示的文字颜色是否为红色</t>
  </si>
  <si>
    <t>结果(2,5,5)显示的文字"大" 字体为红色</t>
  </si>
  <si>
    <t>1.结果(2,5,5)大小路纸上的显示位置是否正确</t>
  </si>
  <si>
    <t>若(2,5,5)为整个路纸第一个结果</t>
  </si>
  <si>
    <t>1.结果(2,5,5)在单双路纸上是否以文字显示</t>
  </si>
  <si>
    <t>结果(2,5,5)以文字"双"显示</t>
  </si>
  <si>
    <t>1.结果(2,5,5)在单双路纸上显示的文字颜色是否为红色</t>
  </si>
  <si>
    <t>结果(2,5,5)显示的文字"双" 字体为红色</t>
  </si>
  <si>
    <t>1.结果(2,5,5)在单双路纸上的显示位置是否正确</t>
  </si>
  <si>
    <t>1.结果(2,5,5)的和值显示是否正确</t>
  </si>
  <si>
    <t>1.结果(2,5,5)的珠仔显示是否正确</t>
  </si>
  <si>
    <t>1.结果(2,5,6)在大小路纸上是否以文字显示</t>
  </si>
  <si>
    <t>结果(2,5,6)以文字"大"显示</t>
  </si>
  <si>
    <t>1.结果(2,5,6)在大小路纸上显示的文字颜色是否为红色</t>
  </si>
  <si>
    <t>结果(2,5,6)显示的文字"大" 字体为红色</t>
  </si>
  <si>
    <t>1.结果(2,5,6)大小路纸上的显示位置是否正确</t>
  </si>
  <si>
    <t>若(2,5,6)为整个路纸第一个结果</t>
  </si>
  <si>
    <t>1.结果(2,5,6)在单双路纸上是否以文字显示</t>
  </si>
  <si>
    <t>结果(2,5,6)以文字"单"显示</t>
  </si>
  <si>
    <t>结果(2,5,6)显示的文字"单" 字体为蓝色</t>
  </si>
  <si>
    <t>1.结果(2,5,6)在单双路纸上的显示位置是否正确</t>
  </si>
  <si>
    <t>1.结果(2,5,6)的和值显示是否正确</t>
  </si>
  <si>
    <t>1.结果(2,5,6)的珠仔显示是否正确</t>
  </si>
  <si>
    <t>1.结果(2,6,6)在大小路纸上是否以文字显示</t>
  </si>
  <si>
    <t>结果(2,6,6)以文字"大"显示</t>
  </si>
  <si>
    <t>1.结果(2,6,6)在大小路纸上显示的文字颜色是否为红色</t>
  </si>
  <si>
    <t>结果(2,6,6)显示的文字"大" 字体为红色</t>
  </si>
  <si>
    <t>1.结果(2,6,6)大小路纸上的显示位置是否正确</t>
  </si>
  <si>
    <t>若(2,6,6)为整个路纸第一个结果</t>
  </si>
  <si>
    <t>1.结果(2,6,6)在单双路纸上是否以文字显示</t>
  </si>
  <si>
    <t>结果(2,6,6)以文字"双"显示</t>
  </si>
  <si>
    <t>1.结果(2,6,6)在单双路纸上显示的文字颜色是否为红色</t>
  </si>
  <si>
    <t>结果(2,6,6)显示的文字"双" 字体为红色</t>
  </si>
  <si>
    <t>1.结果(2,6,6)在单双路纸上的显示位置是否正确</t>
  </si>
  <si>
    <t>1.结果(2,6,6)的和值显示是否正确</t>
  </si>
  <si>
    <t>1.结果(2,6,6)的珠仔显示是否正确</t>
  </si>
  <si>
    <t>1.结果(3,3,3)在大小路纸上是否以文字显示</t>
  </si>
  <si>
    <t>结果(3,3,3)以文字"围"显示</t>
  </si>
  <si>
    <t>1.结果(3,3,3)在大小路纸上显示的文字颜色是否为绿色</t>
  </si>
  <si>
    <t>结果(3,3,3)显示的文字"围" 字体为绿色</t>
  </si>
  <si>
    <t>1.结果(3,3,3)大小路纸上的显示位置是否正确</t>
  </si>
  <si>
    <t>若(3,3,3)为整个路纸第一个结果</t>
  </si>
  <si>
    <t>1.结果(3,3,3)在单双路纸上是否以文字显示</t>
  </si>
  <si>
    <t>1.结果(3,3,3)在单双路纸上显示的文字颜色是否为绿色</t>
  </si>
  <si>
    <t>1.结果(3,3,3)在单双路纸上的显示位置是否正确</t>
  </si>
  <si>
    <t>1.结果(3,3,3)的和值显示是否正确</t>
  </si>
  <si>
    <t>1.结果(3,3,3)的珠仔显示是否正确</t>
  </si>
  <si>
    <t>骰子结果(3,3,4)</t>
  </si>
  <si>
    <t>1.结果(3,3,4)在大小路纸上是否以文字显示</t>
  </si>
  <si>
    <t>结果(3,3,4)以文字"小"显示</t>
  </si>
  <si>
    <t>1.结果(3,3,4)在大小路纸上显示的文字颜色是否为蓝色</t>
  </si>
  <si>
    <t>结果(3,3,4)显示的文字"小" 字体为蓝色</t>
  </si>
  <si>
    <t>1.结果(3,3,4)大小路纸上的显示位置是否正确</t>
  </si>
  <si>
    <t>若(3,3,4)为整个路纸第一个结果</t>
  </si>
  <si>
    <t>1.结果(3,3,4)在单双路纸上是否以文字显示</t>
  </si>
  <si>
    <t>结果(3,3,4)以文字"双"显示</t>
  </si>
  <si>
    <t>1.结果(3,3,4)在单双路纸上显示的文字颜色是否为红色</t>
  </si>
  <si>
    <t>结果(3,3,4)显示的文字"双" 字体为红色</t>
  </si>
  <si>
    <t>1.结果(3,3,4)在单双路纸上的显示位置是否正确</t>
  </si>
  <si>
    <t>1.结果(3,3,4)的和值显示是否正确</t>
  </si>
  <si>
    <t>1.结果(3,3,4)的珠仔显示是否正确</t>
  </si>
  <si>
    <t>骰子结果(3,3,5)</t>
  </si>
  <si>
    <t>1.结果(3,3,5)在大小路纸上是否以文字显示</t>
  </si>
  <si>
    <t>结果(3,3,5)以文字"大"显示</t>
  </si>
  <si>
    <t>1.结果(3,3,5)在大小路纸上显示的文字颜色是否为红色</t>
  </si>
  <si>
    <t>结果(3,3,5)显示的文字"大" 字体为红色</t>
  </si>
  <si>
    <t>1.结果(3,3,5)大小路纸上的显示位置是否正确</t>
  </si>
  <si>
    <t>若(3,3,5)为整个路纸第一个结果</t>
  </si>
  <si>
    <t>1.结果(3,3,5)在单双路纸上是否以文字显示</t>
  </si>
  <si>
    <t>结果(3,3,5)以文字"单"显示</t>
  </si>
  <si>
    <t>1.结果(3,3,5)在单双路纸上显示的文字颜色是否为蓝色</t>
  </si>
  <si>
    <t>结果(3,3,5)显示的文字"单" 字体为蓝色</t>
  </si>
  <si>
    <t>1.结果(3,3,5)在单双路纸上的显示位置是否正确</t>
  </si>
  <si>
    <t>1.结果(3,3,5)的和值显示是否正确</t>
  </si>
  <si>
    <t>1.结果(3,3,5)的珠仔显示是否正确</t>
  </si>
  <si>
    <t>骰子结果(3,3,6)</t>
  </si>
  <si>
    <t>1.结果(3,3,6)在大小路纸上是否以文字显示</t>
  </si>
  <si>
    <t>结果(3,3,6)以文字"大"显示</t>
  </si>
  <si>
    <t>1.结果(3,3,6)在大小路纸上显示的文字颜色是否为红色</t>
  </si>
  <si>
    <t>结果(3,3,6)显示的文字"大" 字体为红色</t>
  </si>
  <si>
    <t>1.结果(3,3,6)大小路纸上的显示位置是否正确</t>
  </si>
  <si>
    <t>若(3,3,6)为整个路纸第一个结果</t>
  </si>
  <si>
    <t>1.结果(3,3,6)在单双路纸上是否以文字显示</t>
  </si>
  <si>
    <t>结果(3,3,6)以文字"双"显示</t>
  </si>
  <si>
    <t>1.结果(3,3,6)在单双路纸上显示的文字颜色是否为红色</t>
  </si>
  <si>
    <t>结果(3,3,6)显示的文字"双" 字体为红色</t>
  </si>
  <si>
    <t>1.结果(3,3,6)在单双路纸上的显示位置是否正确</t>
  </si>
  <si>
    <t>1.结果(3,3,6)的和值显示是否正确</t>
  </si>
  <si>
    <t>1.结果(3,3,6)的珠仔显示是否正确</t>
  </si>
  <si>
    <t>1.结果(3,4,4)在大小路纸上是否以文字显示</t>
  </si>
  <si>
    <t>结果(3,4,4)以文字"大"显示</t>
  </si>
  <si>
    <t>1.结果(3,4,4)在大小路纸上显示的文字颜色是否为红色</t>
  </si>
  <si>
    <t>结果(3,4,4)显示的文字"大" 字体为红色</t>
  </si>
  <si>
    <t>1.结果(3,4,4)大小路纸上的显示位置是否正确</t>
  </si>
  <si>
    <t>若(3,4,4)为整个路纸第一个结果</t>
  </si>
  <si>
    <t>1.结果(3,4,4)在单双路纸上是否以文字显示</t>
  </si>
  <si>
    <t>结果(3,4,4)以文字"单"显示</t>
  </si>
  <si>
    <t>1.结果(3,4,4)在单双路纸上显示的文字颜色是否为蓝色</t>
  </si>
  <si>
    <t>结果(3,4,4)显示的文字"单" 字体为蓝色</t>
  </si>
  <si>
    <t>1.结果(3,4,4)在单双路纸上的显示位置是否正确</t>
  </si>
  <si>
    <t>1.结果(3,4,4)的和值显示是否正确</t>
  </si>
  <si>
    <t>1.结果(3,4,4)的珠仔显示是否正确</t>
  </si>
  <si>
    <t>骰子结果(3,4,5)</t>
  </si>
  <si>
    <t>1.结果(3,4,5)在大小路纸上是否以文字显示</t>
  </si>
  <si>
    <t>结果(3,4,5)以文字"大"显示</t>
  </si>
  <si>
    <t>1.结果(3,4,5)在大小路纸上显示的文字颜色是否为红色</t>
  </si>
  <si>
    <t>结果(3,4,5)显示的文字"大" 字体为红色</t>
  </si>
  <si>
    <t>1.结果(3,4,5)大小路纸上的显示位置是否正确</t>
  </si>
  <si>
    <t>若(3,4,5)为整个路纸第一个结果</t>
  </si>
  <si>
    <t>1.结果(3,4,5)在单双路纸上是否以文字显示</t>
  </si>
  <si>
    <t>结果(3,4,5)以文字"双"显示</t>
  </si>
  <si>
    <t>1.结果(3,4,5)在单双路纸上显示的文字颜色是否为红色</t>
  </si>
  <si>
    <t>结果(3,4,5)显示的文字"双" 字体为红色</t>
  </si>
  <si>
    <t>1.结果(3,4,5)在单双路纸上的显示位置是否正确</t>
  </si>
  <si>
    <t>1.结果(3,4,5)的和值显示是否正确</t>
  </si>
  <si>
    <t>1.结果(3,4,5)的珠仔显示是否正确</t>
  </si>
  <si>
    <t>骰子结果(3,4,6)</t>
  </si>
  <si>
    <t>1.结果(3,4,6)在大小路纸上是否以文字显示</t>
  </si>
  <si>
    <t>结果(3,4,6)以文字"大"显示</t>
  </si>
  <si>
    <t>1.结果(3,4,6)在大小路纸上显示的文字颜色是否为红色</t>
  </si>
  <si>
    <t>结果(3,4,6)显示的文字"大" 字体为红色</t>
  </si>
  <si>
    <t>1.结果(3,4,6)大小路纸上的显示位置是否正确</t>
  </si>
  <si>
    <t>若(3,4,6)为整个路纸第一个结果</t>
  </si>
  <si>
    <t>1.结果(3,4,6)在单双路纸上是否以文字显示</t>
  </si>
  <si>
    <t>结果(3,4,6)以文字"单"显示</t>
  </si>
  <si>
    <t>1.结果(3,4,6)在单双路纸上显示的文字颜色是否为蓝色</t>
  </si>
  <si>
    <t>结果(3,4,6)显示的文字"单" 字体为蓝色</t>
  </si>
  <si>
    <t>1.结果(3,4,6)在单双路纸上的显示位置是否正确</t>
  </si>
  <si>
    <t>1.结果(3,4,6)的和值显示是否正确</t>
  </si>
  <si>
    <t>1.结果(3,4,6)的珠仔显示是否正确</t>
  </si>
  <si>
    <t>1.结果(3,5,5)在大小路纸上是否以文字显示</t>
  </si>
  <si>
    <t>结果(3,5,5)以文字"大"显示</t>
  </si>
  <si>
    <t>1.结果(3,5,5)在大小路纸上显示的文字颜色是否为红色</t>
  </si>
  <si>
    <t>结果(3,5,5)显示的文字"大" 字体为红色</t>
  </si>
  <si>
    <t>1.结果(3,5,5)大小路纸上的显示位置是否正确</t>
  </si>
  <si>
    <t>若(3,5,5)为整个路纸第一个结果</t>
  </si>
  <si>
    <t>1.结果(3,5,5)在单双路纸上是否以文字显示</t>
  </si>
  <si>
    <t>结果(3,5,5)以文字"单"显示</t>
  </si>
  <si>
    <t>1.结果(3,5,5)在单双路纸上显示的文字颜色是否为蓝色</t>
  </si>
  <si>
    <t>结果(3,5,5)显示的文字"单" 字体为蓝色</t>
  </si>
  <si>
    <t>1.结果(3,5,5)在单双路纸上的显示位置是否正确</t>
  </si>
  <si>
    <t>1.结果(3,5,5)的和值显示是否正确</t>
  </si>
  <si>
    <t>1.结果(3,5,5)的珠仔显示是否正确</t>
  </si>
  <si>
    <t>1.结果(3,5,6)在大小路纸上是否以文字显示</t>
  </si>
  <si>
    <t>结果(3,5,6)以文字"大"显示</t>
  </si>
  <si>
    <t>1.结果(3,5,6)在大小路纸上显示的文字颜色是否为红色</t>
  </si>
  <si>
    <t>结果(3,5,6)显示的文字"大" 字体为红色</t>
  </si>
  <si>
    <t>1.结果(3,5,6)大小路纸上的显示位置是否正确</t>
  </si>
  <si>
    <t>若(3,5,6)为整个路纸第一个结果</t>
  </si>
  <si>
    <t>1.结果(3,5,6)在单双路纸上是否以文字显示</t>
  </si>
  <si>
    <t>结果(3,5,6)以文字"双"显示</t>
  </si>
  <si>
    <t>1.结果(3,5,6)在单双路纸上显示的文字颜色是否为红色</t>
  </si>
  <si>
    <t>结果(3,5,6)显示的文字"双" 字体为红色</t>
  </si>
  <si>
    <t>1.结果(3,5,6)在单双路纸上的显示位置是否正确</t>
  </si>
  <si>
    <t>1.结果(3,5,6)的和值显示是否正确</t>
  </si>
  <si>
    <t>1.结果(3,5,6)的珠仔显示是否正确</t>
  </si>
  <si>
    <t>1.结果(3,6,6)在大小路纸上是否以文字显示</t>
  </si>
  <si>
    <t>结果(3,6,6)以文字"大"显示</t>
  </si>
  <si>
    <t>1.结果(3,6,6)在大小路纸上显示的文字颜色是否为红色</t>
  </si>
  <si>
    <t>结果(3,6,6)显示的文字"大" 字体为红色</t>
  </si>
  <si>
    <t>1.结果(3,6,6)大小路纸上的显示位置是否正确</t>
  </si>
  <si>
    <t>若(3,6,6)为整个路纸第一个结果</t>
  </si>
  <si>
    <t>1.结果(3,6,6)在单双路纸上是否以文字显示</t>
  </si>
  <si>
    <t>结果(3,6,6)以文字"单"显示</t>
  </si>
  <si>
    <t>1.结果(3,6,6)在单双路纸上显示的文字颜色是否为蓝色</t>
  </si>
  <si>
    <t>结果(3,6,6)显示的文字"单" 字体为蓝色</t>
  </si>
  <si>
    <t>1.结果(3,6,6)在单双路纸上的显示位置是否正确</t>
  </si>
  <si>
    <t>1.结果(3,6,6)的和值显示是否正确</t>
  </si>
  <si>
    <t>1.结果(3,6,6)的珠仔显示是否正确</t>
  </si>
  <si>
    <t>1.结果(4,4,4)在大小路纸上是否以文字显示</t>
  </si>
  <si>
    <t>结果(4,4,4)以文字"围"显示</t>
  </si>
  <si>
    <t>1.结果(4,4,4)在大小路纸上显示的文字颜色是否为绿色</t>
  </si>
  <si>
    <t>结果(4,4,4)显示的文字"围" 字体为绿色</t>
  </si>
  <si>
    <t>1.结果(4,4,4)大小路纸上的显示位置是否正确</t>
  </si>
  <si>
    <t>若(4,4,4)为整个路纸第一个结果</t>
  </si>
  <si>
    <t>1.结果(4,4,4)在单双路纸上是否以文字显示</t>
  </si>
  <si>
    <t>1.结果(4,4,4)在单双路纸上显示的文字颜色是否为绿色</t>
  </si>
  <si>
    <t>1.结果(4,4,4)在单双路纸上的显示位置是否正确</t>
  </si>
  <si>
    <t>1.结果(4,4,4)的和值显示是否正确</t>
  </si>
  <si>
    <t>1.结果(4,4,4)的珠仔显示是否正确</t>
  </si>
  <si>
    <t>骰子结果(4,4,5)</t>
  </si>
  <si>
    <t>1.结果(4,4,5)在大小路纸上是否以文字显示</t>
  </si>
  <si>
    <t>结果(4,4,5)以文字"大"显示</t>
  </si>
  <si>
    <t>1.结果(4,4,5)在大小路纸上显示的文字颜色是否为红色</t>
  </si>
  <si>
    <t>结果(4,4,5)显示的文字"大" 字体为红色</t>
  </si>
  <si>
    <t>1.结果(4,4,5)大小路纸上的显示位置是否正确</t>
  </si>
  <si>
    <t>若(4,4,5)为整个路纸第一个结果</t>
  </si>
  <si>
    <t>1.结果(4,4,5)在单双路纸上是否以文字显示</t>
  </si>
  <si>
    <t>结果(4,4,5)以文字"单"显示</t>
  </si>
  <si>
    <t>1.结果(4,4,5)在单双路纸上显示的文字颜色是否为蓝色</t>
  </si>
  <si>
    <t>结果(4,4,5)显示的文字"单" 字体为蓝色</t>
  </si>
  <si>
    <t>1.结果(4,4,5)在单双路纸上的显示位置是否正确</t>
  </si>
  <si>
    <t>1.结果(4,4,5)的和值显示是否正确</t>
  </si>
  <si>
    <t>1.结果(4,4,5)的珠仔显示是否正确</t>
  </si>
  <si>
    <t>1.结果(4,4,6)在大小路纸上是否以文字显示</t>
  </si>
  <si>
    <t>结果(4,4,6)以文字"大"显示</t>
  </si>
  <si>
    <t>1.结果(4,4,6)在大小路纸上显示的文字颜色是否为红色</t>
  </si>
  <si>
    <t>结果(4,4,6)显示的文字"大" 字体为红色</t>
  </si>
  <si>
    <t>1.结果(4,4,6)大小路纸上的显示位置是否正确</t>
  </si>
  <si>
    <t>若(4,4,6)为整个路纸第一个结果</t>
  </si>
  <si>
    <t>1.结果(4,4,6)在单双路纸上是否以文字显示</t>
  </si>
  <si>
    <t>结果(4,4,6)以文字"双"显示</t>
  </si>
  <si>
    <t>1.结果(4,4,6)在单双路纸上显示的文字颜色是否为红色</t>
  </si>
  <si>
    <t>结果(4,4,6)显示的文字"双" 字体为红色</t>
  </si>
  <si>
    <t>1.结果(4,4,6)在单双路纸上的显示位置是否正确</t>
  </si>
  <si>
    <t>1.结果(4,4,6)的和值显示是否正确</t>
  </si>
  <si>
    <t>1.结果(4,4,6)的珠仔显示是否正确</t>
  </si>
  <si>
    <t>1.结果(4,5,5)在大小路纸上是否以文字显示</t>
  </si>
  <si>
    <t>结果(4,5,5)以文字"大"显示</t>
  </si>
  <si>
    <t>1.结果(4,5,5)在大小路纸上显示的文字颜色是否为红色</t>
  </si>
  <si>
    <t>结果(4,5,5)显示的文字"大" 字体为红色</t>
  </si>
  <si>
    <t>1.结果(4,5,5)大小路纸上的显示位置是否正确</t>
  </si>
  <si>
    <t>若(4,5,5)为整个路纸第一个结果</t>
  </si>
  <si>
    <t>1.结果(4,5,5)在单双路纸上是否以文字显示</t>
  </si>
  <si>
    <t>结果(4,5,5)以文字"双"显示</t>
  </si>
  <si>
    <t>1.结果(4,5,5)在单双路纸上显示的文字颜色是否为红色</t>
  </si>
  <si>
    <t>结果(4,5,5)显示的文字"双" 字体为红色</t>
  </si>
  <si>
    <t>1.结果(4,5,5)在单双路纸上的显示位置是否正确</t>
  </si>
  <si>
    <t>1.结果(4,5,5)的和值显示是否正确</t>
  </si>
  <si>
    <t>1.结果(4,5,5)的珠仔显示是否正确</t>
  </si>
  <si>
    <t>骰子结果(4,5,6)</t>
  </si>
  <si>
    <t>1.结果(4,5,6)在大小路纸上是否以文字显示</t>
  </si>
  <si>
    <t>结果(4,5,6)以文字"大"显示</t>
  </si>
  <si>
    <t>1.结果(4,5,6)在大小路纸上显示的文字颜色是否为红色</t>
  </si>
  <si>
    <t>结果(4,5,6)显示的文字"大" 字体为红色</t>
  </si>
  <si>
    <t>1.结果(4,5,6)大小路纸上的显示位置是否正确</t>
  </si>
  <si>
    <t>若(4,5,6)为整个路纸第一个结果</t>
  </si>
  <si>
    <t>1.结果(4,5,6)在单双路纸上是否以文字显示</t>
  </si>
  <si>
    <t>结果(4,5,6)以文字"单"显示</t>
  </si>
  <si>
    <t>1.结果(4,5,6)在单双路纸上显示的文字颜色是否为蓝色</t>
  </si>
  <si>
    <t>结果(4,5,6)显示的文字"单" 字体为蓝色</t>
  </si>
  <si>
    <t>1.结果(4,5,6)的和值显示是否正确</t>
  </si>
  <si>
    <t>1.结果(4,5,6)的珠仔显示是否正确</t>
  </si>
  <si>
    <t>1.结果(4,6,6)在大小路纸上是否以文字显示</t>
  </si>
  <si>
    <t>结果(4,6,6)以文字"大"显示</t>
  </si>
  <si>
    <t>1.结果(4,6,6)在大小路纸上显示的文字颜色是否为红色</t>
  </si>
  <si>
    <t>结果(4,6,6)显示的文字"大" 字体为红色</t>
  </si>
  <si>
    <t>1.结果(4,6,6)大小路纸上的显示位置是否正确</t>
  </si>
  <si>
    <t>若(4,6,6)为整个路纸第一个结果</t>
  </si>
  <si>
    <t>1.结果(4,6,6)在单双路纸上是否以文字显示</t>
  </si>
  <si>
    <t>结果(4,6,6)以文字"双"显示</t>
  </si>
  <si>
    <t>1.结果(4,6,6)在单双路纸上显示的文字颜色是否为红色</t>
  </si>
  <si>
    <t>结果(4,6,6)显示的文字"双" 字体为红色</t>
  </si>
  <si>
    <t>1.结果(4,6,6)在单双路纸上的显示位置是否正确</t>
  </si>
  <si>
    <t>1.结果(4,6,6)的和值显示是否正确</t>
  </si>
  <si>
    <t>1.结果(4,6,6)的珠仔显示是否正确</t>
  </si>
  <si>
    <t>1.结果(5,5,5)在大小路纸上是否以文字显示</t>
  </si>
  <si>
    <t>结果(5,5,5)以文字"围"显示</t>
  </si>
  <si>
    <t>1.结果(5,5,5)在大小路纸上显示的文字颜色是否为绿色</t>
  </si>
  <si>
    <t>结果(5,5,5)显示的文字"围" 字体为绿色</t>
  </si>
  <si>
    <t>1.结果(5,5,5)大小路纸上的显示位置是否正确</t>
  </si>
  <si>
    <t>若(5,5,5)为整个路纸第一个结果</t>
  </si>
  <si>
    <t>1.结果(5,5,5)在单双路纸上是否以文字显示</t>
  </si>
  <si>
    <t>1.结果(5,5,5)在单双路纸上显示的文字颜色是否为绿色</t>
  </si>
  <si>
    <t>1.结果(5,5,5)在单双路纸上的显示位置是否正确</t>
  </si>
  <si>
    <t>1.结果(5,5,5)的和值显示是否正确</t>
  </si>
  <si>
    <t>1.结果(5,5,5)的珠仔显示是否正确</t>
  </si>
  <si>
    <t>骰子结果(5,5,6)</t>
  </si>
  <si>
    <t>1.结果(5,5,6)在大小路纸上是否以文字显示</t>
  </si>
  <si>
    <t>结果(5,5,6)以文字"大"显示</t>
  </si>
  <si>
    <t>1.结果(5,5,6)在大小路纸上显示的文字颜色是否为红色</t>
  </si>
  <si>
    <t>结果(5,5,6)显示的文字"大" 字体为红色</t>
  </si>
  <si>
    <t>1.结果(5,5,6)大小路纸上的显示位置是否正确</t>
  </si>
  <si>
    <t>若(5,5,6)为整个路纸第一个结果</t>
  </si>
  <si>
    <t>1.结果(5,5,6)在单双路纸上是否以文字显示</t>
  </si>
  <si>
    <t>结果(5,5,6)以文字"双"显示</t>
  </si>
  <si>
    <t>1.结果(5,5,6)在单双路纸上显示的文字颜色是否为红色</t>
  </si>
  <si>
    <t>结果(5,5,6)显示的文字"双" 字体为红色</t>
  </si>
  <si>
    <t>1.结果(5,5,6)在单双路纸上的显示位置是否正确</t>
  </si>
  <si>
    <t>1.结果(5,5,6)的和值显示是否正确</t>
  </si>
  <si>
    <t>1.结果(5,5,6)的珠仔显示是否正确</t>
  </si>
  <si>
    <t>1.结果(5,6,6)在大小路纸上是否以文字显示</t>
  </si>
  <si>
    <t>结果(5,6,6)以文字"大"显示</t>
  </si>
  <si>
    <t>1.结果(5,6,6)在大小路纸上显示的文字颜色是否为红色</t>
  </si>
  <si>
    <t>结果(5,6,6)显示的文字"大" 字体为红色</t>
  </si>
  <si>
    <t>1.结果(5,6,6)大小路纸上的显示位置是否正确</t>
  </si>
  <si>
    <t>若(5,6,6)为整个路纸第一个结果</t>
  </si>
  <si>
    <t>1.结果(5,6,6)在单双路纸上是否以文字显示</t>
  </si>
  <si>
    <t>结果(5,6,6)以文字"单"显示</t>
  </si>
  <si>
    <t>1.结果(5,6,6)在单双路纸上显示的文字颜色是否为蓝色</t>
  </si>
  <si>
    <t>结果(5,6,6)显示的文字"单" 字体为蓝色</t>
  </si>
  <si>
    <t>1.结果(5,6,6)在单双路纸上的显示位置是否正确</t>
  </si>
  <si>
    <t>1.结果(5,6,6)的和值显示是否正确</t>
  </si>
  <si>
    <t>1.结果(5,6,6)的珠仔显示是否正确</t>
  </si>
  <si>
    <t>1.结果(6,6,6)在大小路纸上是否以文字显示</t>
  </si>
  <si>
    <t>结果(6,6,6)以文字"围"显示</t>
  </si>
  <si>
    <t>1.结果(6,6,6)在大小路纸上显示的文字颜色是否为绿色</t>
  </si>
  <si>
    <t>结果(6,6,6)显示的文字"围" 字体为绿色</t>
  </si>
  <si>
    <t>1.结果(6,6,6)大小路纸上的显示位置是否正确</t>
  </si>
  <si>
    <t>若(6,6,6)为整个路纸第一个结果</t>
  </si>
  <si>
    <t>1.结果(6,6,6)在单双路纸上是否以文字显示</t>
  </si>
  <si>
    <t>1.结果(6,6,6)在单双路纸上显示的文字颜色是否为绿色</t>
  </si>
  <si>
    <t>1.结果(6,6,6)在单双路纸上的显示位置是否正确</t>
  </si>
  <si>
    <t>1.结果(6,6,6)的和值显示是否正确</t>
  </si>
  <si>
    <t>1.结果(6,6,6)的珠仔显示是否正确</t>
  </si>
  <si>
    <t>叶文洲</t>
    <phoneticPr fontId="7" type="noConversion"/>
  </si>
  <si>
    <t>何家林</t>
    <phoneticPr fontId="7" type="noConversion"/>
  </si>
  <si>
    <t>陈修权</t>
    <phoneticPr fontId="7" type="noConversion"/>
  </si>
  <si>
    <t>文章</t>
    <phoneticPr fontId="7" type="noConversion"/>
  </si>
  <si>
    <t>罗政</t>
    <phoneticPr fontId="7" type="noConversion"/>
  </si>
  <si>
    <t>黄镇锋</t>
    <phoneticPr fontId="7" type="noConversion"/>
  </si>
  <si>
    <t>负责人</t>
    <phoneticPr fontId="7" type="noConversion"/>
  </si>
  <si>
    <t>http://mantis.szflyingsoft.com/view.php?id=100</t>
  </si>
  <si>
    <t>http://mantis.szflyingsoft.com/view.php?id=109</t>
    <phoneticPr fontId="7" type="noConversion"/>
  </si>
  <si>
    <t>http://mantis.szflyingsoft.com/view.php?id=108</t>
    <phoneticPr fontId="7" type="noConversion"/>
  </si>
  <si>
    <t>http://mantis.szflyingsoft.com/view.php?id=116</t>
    <phoneticPr fontId="7" type="noConversion"/>
  </si>
  <si>
    <t>http://mantis.szflyingsoft.com/view.php?id=117</t>
    <phoneticPr fontId="7" type="noConversion"/>
  </si>
  <si>
    <t>规格规定只显示最后8列结果</t>
  </si>
  <si>
    <t>在第一行中第一个空白格子出现</t>
  </si>
  <si>
    <t>NO.</t>
  </si>
  <si>
    <t>大厅左上角显示框</t>
  </si>
  <si>
    <t>1.查看大厅左上角显示框</t>
  </si>
  <si>
    <t>该显示框显示推广资讯或现场视频</t>
  </si>
  <si>
    <t>1.在现场视频页签</t>
  </si>
  <si>
    <t>1.查看推广资讯与现场视频页签的显示</t>
  </si>
  <si>
    <t>现场视频页签，高亮突出放大显示；推广资讯页签灰暗正常大小显示</t>
  </si>
  <si>
    <t>1.查看显示框显示的内容</t>
  </si>
  <si>
    <t>显示包桌的赌场现场视频，视频清晰，流畅</t>
  </si>
  <si>
    <t>1.点击左上角显示框右上角的推广资讯页签</t>
  </si>
  <si>
    <t>由现场视频切换显示游戏的推广资讯，推广资讯正常显示</t>
  </si>
  <si>
    <t>1.在推广资讯页签</t>
  </si>
  <si>
    <t>推广资讯页签，高亮突出放大显示；现场视频页签灰暗正常大小显示</t>
  </si>
  <si>
    <t>显示推广的资讯内容</t>
  </si>
  <si>
    <t>1.点击左上角显示框右上角的现场视频页签</t>
  </si>
  <si>
    <t>由推广资讯切换显示到现场视频，现场视频正常加载，正常播放</t>
  </si>
  <si>
    <t>推广资讯</t>
  </si>
  <si>
    <t>1.推广资讯有链接</t>
  </si>
  <si>
    <t>1.点击推广资讯中的链接</t>
  </si>
  <si>
    <t>进入该资讯的相应详细内容</t>
  </si>
  <si>
    <t>1.有多条资讯内容</t>
  </si>
  <si>
    <t>1.查看资讯播放显示</t>
  </si>
  <si>
    <t>资讯循环播放显示，资讯显示画面处有圆点(实心表示当前资讯，空心表现其他资讯)表示资讯，点击空心圆点可切换显示到对应的资讯</t>
  </si>
  <si>
    <t>显示框名称为：现场视频，左上角有X按钮，右下角有刷新按钮</t>
  </si>
  <si>
    <t>百家桌台信息
(请测试所有百家乐桌台)</t>
  </si>
  <si>
    <t>1.牌桌的具体信息显示（百家乐）</t>
  </si>
  <si>
    <t>显示牌桌游戏类型及牌桌号(百家乐+桌枱号)</t>
  </si>
  <si>
    <t>1.查看是否显示该牌桌的荷官照</t>
  </si>
  <si>
    <t>显示该牌桌的荷官照片和名字</t>
  </si>
  <si>
    <t>查看游戏文字</t>
  </si>
  <si>
    <t>游戏文字不会出现异常</t>
  </si>
  <si>
    <t>点击限红选择查看各个限红</t>
  </si>
  <si>
    <t>有不同的限红</t>
  </si>
  <si>
    <t>(出现次数)</t>
  </si>
  <si>
    <t>(庄对，闲对)(出现次数)</t>
  </si>
  <si>
    <t>轮盘桌台信息</t>
  </si>
  <si>
    <t>显示牌桌游戏类型及牌桌号(轮盘+桌枱号)</t>
  </si>
  <si>
    <t>1.查看是否显示该牌桌的荷官照和荷官名字</t>
  </si>
  <si>
    <t>1.查看是否显示该牌桌的路纸图（珠盘路）</t>
  </si>
  <si>
    <t>显示该牌桌的路纸图（珠盘路）</t>
  </si>
  <si>
    <t>（状态区域）</t>
  </si>
  <si>
    <t>1.查看是否显示该牌桌的大下注情况</t>
  </si>
  <si>
    <t>显示该牌桌的大下注情况</t>
  </si>
  <si>
    <t>1.查看是否显示该牌桌的小下注情况</t>
  </si>
  <si>
    <t>显示该牌桌的小下注情况</t>
  </si>
  <si>
    <t>1.查看是否显示该牌桌的单下注情况</t>
  </si>
  <si>
    <t>显示该牌桌的单注情况</t>
  </si>
  <si>
    <t>1.查看是否显示该牌桌的双下注情况</t>
  </si>
  <si>
    <t>显示该牌桌的双注情况</t>
  </si>
  <si>
    <t>查看牌面信息框是否有【限红选择】和【进入游戏】按钮</t>
  </si>
  <si>
    <t>有【限红选择】和【进入游戏】按钮</t>
  </si>
  <si>
    <t>龙虎斗桌台信息</t>
  </si>
  <si>
    <t>显示牌桌游戏类型及牌桌号(龙虎斗+桌枱号)</t>
  </si>
  <si>
    <t>显示该牌桌的龙下注情况</t>
  </si>
  <si>
    <t>显示该牌桌的虎下注情况</t>
  </si>
  <si>
    <t>骰宝桌台信息</t>
  </si>
  <si>
    <t>显示牌桌游戏类型及牌桌号(骰宝+桌枱号)</t>
  </si>
  <si>
    <t>1.查看是否显示该牌桌的路纸图（珠子、大/小、单/双、和值）</t>
  </si>
  <si>
    <t>显示该牌桌的最近开牌记录（珠子、大/小、单/双、和值）</t>
  </si>
  <si>
    <t>(只显示珠子)</t>
  </si>
  <si>
    <t>牌桌排列&amp;牌桌功能</t>
  </si>
  <si>
    <t>显示顺序：轮盘（右上角置顶）-&gt;百家乐（按桌台号）-&gt;龙虎斗-&gt;骰宝</t>
  </si>
  <si>
    <t>按照tableID排序，已提单</t>
  </si>
  <si>
    <t>1.鼠标悬停荷官照片区域</t>
  </si>
  <si>
    <t>鼠标指针变为小手状，整个荷官照片区域呈选中状态</t>
  </si>
  <si>
    <t>1.点击荷官照片</t>
  </si>
  <si>
    <t>成功进入游戏</t>
  </si>
  <si>
    <t>1.点击路纸区域</t>
  </si>
  <si>
    <t>1.有按钮名称的文字提示（tips）</t>
  </si>
  <si>
    <t>2.按钮有变黄色效果</t>
  </si>
  <si>
    <t>【联系客服】、【排行榜】、【添加好友】、【全屏】、【设定】参考轮盘游戏菜单栏</t>
  </si>
  <si>
    <t>【限红选择】按钮</t>
  </si>
  <si>
    <t>已进入旗舰大厅</t>
  </si>
  <si>
    <t>点击【限红选择】；</t>
  </si>
  <si>
    <t>弹出桌台选择窗口</t>
  </si>
  <si>
    <t>是否显示桌台所有桌台</t>
  </si>
  <si>
    <t>正确显示所有桌台</t>
  </si>
  <si>
    <t>已进入限红桌台窗口</t>
  </si>
  <si>
    <t>选择一个桌台点击白色桌位号</t>
  </si>
  <si>
    <t>成功进入该桌台游戏</t>
  </si>
  <si>
    <t>选择一个桌台点击灰色桌位号</t>
  </si>
  <si>
    <t>无法点击进入游戏</t>
  </si>
  <si>
    <t>个人限红为a～b
桌台限红为c～d</t>
  </si>
  <si>
    <t>查看游戏限红是否正确</t>
  </si>
  <si>
    <t>游戏限红为个人限红与桌台限红的交集（[a，b]∩[c，d]）</t>
  </si>
  <si>
    <t>轮盘只有一个限红（0~99999）,</t>
  </si>
  <si>
    <t>点击【返回】</t>
  </si>
  <si>
    <t>返回旗舰大厅</t>
  </si>
  <si>
    <t>进入限红选择</t>
  </si>
  <si>
    <t>点击限红</t>
  </si>
  <si>
    <t>可勾选可取消</t>
  </si>
  <si>
    <t>在大厅已打开【限红选择】面板</t>
  </si>
  <si>
    <t>点击限红选择面板的其他非按钮区域</t>
  </si>
  <si>
    <t>点击无效，不会激活大厅功能</t>
  </si>
  <si>
    <t>【进入游戏】按钮是否有效</t>
  </si>
  <si>
    <t>有足够余额</t>
  </si>
  <si>
    <t>点击【进入游戏】按钮</t>
  </si>
  <si>
    <t>余额为零</t>
  </si>
  <si>
    <t>洗牌中</t>
  </si>
  <si>
    <t>结算中</t>
  </si>
  <si>
    <t>下注中</t>
  </si>
  <si>
    <t>桌台维护中</t>
  </si>
  <si>
    <t>按钮置灰无法点击进入游戏</t>
  </si>
  <si>
    <t>会弹出相应提示</t>
  </si>
  <si>
    <t xml:space="preserve">版本內容：
Server Side : Mobile
Client Files : Mobile
測試項目列表：
骰宝游戏主要游戏逻辑及其他整体功能（暂不关注大厅左侧功能）
1.       大厅(一般/旗舰)
2.       界面与功能
3.       下注派彩及输赢逻辑
4.       路纸逻辑
</t>
    <phoneticPr fontId="7" type="noConversion"/>
  </si>
  <si>
    <t>Delay</t>
    <phoneticPr fontId="10" type="noConversion"/>
  </si>
  <si>
    <t>NO</t>
    <phoneticPr fontId="7" type="noConversion"/>
  </si>
  <si>
    <t>路纸框的单双结果框布局是否正常</t>
    <phoneticPr fontId="23" type="noConversion"/>
  </si>
  <si>
    <t>查看路纸框的单双结果框布局情况</t>
    <phoneticPr fontId="23" type="noConversion"/>
  </si>
  <si>
    <t>显示为10(列)x6(行)的表格</t>
    <phoneticPr fontId="23" type="noConversion"/>
  </si>
  <si>
    <t>简中</t>
    <phoneticPr fontId="7" type="noConversion"/>
  </si>
  <si>
    <t>路纸框的大小结果框布局是否正常</t>
    <phoneticPr fontId="23" type="noConversion"/>
  </si>
  <si>
    <t>查看路纸框的大小结果框布局情况</t>
    <phoneticPr fontId="23" type="noConversion"/>
  </si>
  <si>
    <t>显示为10(列)x6(行)的表格</t>
    <phoneticPr fontId="23" type="noConversion"/>
  </si>
  <si>
    <t>路纸框的和值结果框布局是否正常</t>
    <phoneticPr fontId="23" type="noConversion"/>
  </si>
  <si>
    <t>查看路纸框的和值结果框布局情况</t>
    <phoneticPr fontId="23" type="noConversion"/>
  </si>
  <si>
    <t>显示为10(列)x6(行)的表格</t>
    <phoneticPr fontId="23" type="noConversion"/>
  </si>
  <si>
    <t>规格规定无和值路纸</t>
    <phoneticPr fontId="7" type="noConversion"/>
  </si>
  <si>
    <t>简中</t>
    <phoneticPr fontId="7" type="noConversion"/>
  </si>
  <si>
    <t>路纸框的珠仔结果框布局是否正常</t>
    <phoneticPr fontId="23" type="noConversion"/>
  </si>
  <si>
    <t>查看路纸框的珠仔结果框布局情况</t>
    <phoneticPr fontId="23" type="noConversion"/>
  </si>
  <si>
    <t>显示为10(列)x6(行)的表格</t>
    <phoneticPr fontId="23" type="noConversion"/>
  </si>
  <si>
    <t>规格规定无珠仔路</t>
    <phoneticPr fontId="7" type="noConversion"/>
  </si>
  <si>
    <t>鼠标放置在路纸功能按钮上，鼠标指针是否变为小手</t>
    <phoneticPr fontId="10" type="noConversion"/>
  </si>
  <si>
    <t>鼠标放置在单/双、大/小、和值、珠仔路纸按钮上，查看效果</t>
    <phoneticPr fontId="10" type="noConversion"/>
  </si>
  <si>
    <t>鼠标指针变为小手状</t>
    <phoneticPr fontId="10" type="noConversion"/>
  </si>
  <si>
    <t>简中</t>
    <phoneticPr fontId="7" type="noConversion"/>
  </si>
  <si>
    <t>路纸框可否正常切换路纸类型</t>
    <phoneticPr fontId="23" type="noConversion"/>
  </si>
  <si>
    <t>当前非单双路纸类别</t>
    <phoneticPr fontId="23" type="noConversion"/>
  </si>
  <si>
    <t>点击【单/双】按钮</t>
    <phoneticPr fontId="23" type="noConversion"/>
  </si>
  <si>
    <t>切换至“单/双”路纸，显示“单/双”的路纸情况</t>
    <phoneticPr fontId="23" type="noConversion"/>
  </si>
  <si>
    <t>当前非大小路纸类别</t>
    <phoneticPr fontId="23" type="noConversion"/>
  </si>
  <si>
    <t>点击【大/小】按钮</t>
    <phoneticPr fontId="23" type="noConversion"/>
  </si>
  <si>
    <t>切换至“大/小”路纸，显示“大/小”的路纸情况</t>
    <phoneticPr fontId="7" type="noConversion"/>
  </si>
  <si>
    <t>当前非和值路纸类别</t>
    <phoneticPr fontId="23" type="noConversion"/>
  </si>
  <si>
    <t>点击【和值】按钮</t>
    <phoneticPr fontId="6" type="noConversion"/>
  </si>
  <si>
    <t>切换至“和值”路纸，显示“和值”的路纸情况</t>
    <phoneticPr fontId="7" type="noConversion"/>
  </si>
  <si>
    <t>当前非珠仔路纸类别</t>
    <phoneticPr fontId="23" type="noConversion"/>
  </si>
  <si>
    <t>点击【珠仔】按钮</t>
    <phoneticPr fontId="6" type="noConversion"/>
  </si>
  <si>
    <t>切换至“珠仔”路纸，显示“珠仔”的路纸情况</t>
    <phoneticPr fontId="7" type="noConversion"/>
  </si>
  <si>
    <t>连续来回点击两个类别按钮</t>
    <phoneticPr fontId="23" type="noConversion"/>
  </si>
  <si>
    <t>正常切换各个类别路纸，不报错</t>
    <phoneticPr fontId="23" type="noConversion"/>
  </si>
  <si>
    <t>单双路纸滚动功能是否正常使用</t>
    <phoneticPr fontId="23" type="noConversion"/>
  </si>
  <si>
    <t>路纸一页可显示的列数已满</t>
    <phoneticPr fontId="23" type="noConversion"/>
  </si>
  <si>
    <t>开出下一个结果后使路纸换列</t>
    <phoneticPr fontId="23" type="noConversion"/>
  </si>
  <si>
    <t>单双路纸左侧出现滚动按钮</t>
    <phoneticPr fontId="23" type="noConversion"/>
  </si>
  <si>
    <t>点击滚动按钮可正常滚动路纸，路纸结果显示正常不出现错乱</t>
    <phoneticPr fontId="23" type="noConversion"/>
  </si>
  <si>
    <t>规格规定只显示最后8列结果</t>
    <phoneticPr fontId="7" type="noConversion"/>
  </si>
  <si>
    <t>路纸显示列数超出一页可显示列数的n列</t>
    <phoneticPr fontId="23" type="noConversion"/>
  </si>
  <si>
    <t>点击路纸滚动按钮</t>
    <phoneticPr fontId="23" type="noConversion"/>
  </si>
  <si>
    <t>滚动按钮可滚动路纸，最多可滚动n列的路纸结果</t>
    <phoneticPr fontId="23" type="noConversion"/>
  </si>
  <si>
    <t>大/小路纸滚动功能是否正常使用</t>
    <phoneticPr fontId="23" type="noConversion"/>
  </si>
  <si>
    <t>左侧默认显示左侧滚动按钮，可往前滚动3列的结果</t>
    <phoneticPr fontId="23" type="noConversion"/>
  </si>
  <si>
    <t>开出下一个结果后使路纸换列</t>
    <phoneticPr fontId="23" type="noConversion"/>
  </si>
  <si>
    <t>1.点击左侧滚动按钮
2.点击右侧滚动按钮</t>
    <phoneticPr fontId="23" type="noConversion"/>
  </si>
  <si>
    <t>和值路纸滚动功能是否正常使用</t>
    <phoneticPr fontId="23" type="noConversion"/>
  </si>
  <si>
    <t>珠仔路纸滚动功能是否正常使用</t>
    <phoneticPr fontId="23" type="noConversion"/>
  </si>
  <si>
    <t>路纸</t>
    <phoneticPr fontId="6" type="noConversion"/>
  </si>
  <si>
    <t>3个骰子的点数分别为a、b、c
(a在1~6内，b在1~6内,，c在1~6内)</t>
    <phoneticPr fontId="10" type="noConversion"/>
  </si>
  <si>
    <t>1.分别输入结果abc/acb/bac/bca/cab/cba</t>
    <phoneticPr fontId="10" type="noConversion"/>
  </si>
  <si>
    <t>查看路纸上,大小/单双显示</t>
    <phoneticPr fontId="10" type="noConversion"/>
  </si>
  <si>
    <t>大小/单双的路纸显示都一样，结果输入的顺序不会影响路纸显示</t>
    <phoneticPr fontId="10" type="noConversion"/>
  </si>
  <si>
    <t>和值</t>
    <phoneticPr fontId="10" type="noConversion"/>
  </si>
  <si>
    <t>和值显示的数字字体颜色是否为蓝色</t>
    <phoneticPr fontId="10" type="noConversion"/>
  </si>
  <si>
    <t>显示的数字字体颜色为蓝色</t>
    <phoneticPr fontId="10" type="noConversion"/>
  </si>
  <si>
    <t>简中</t>
    <phoneticPr fontId="7" type="noConversion"/>
  </si>
  <si>
    <t>和值显示的数字位置是否正确</t>
    <phoneticPr fontId="10" type="noConversion"/>
  </si>
  <si>
    <t>该列没有满（还没有显示5个和值）</t>
    <phoneticPr fontId="10" type="noConversion"/>
  </si>
  <si>
    <t>在前一个和值的下方出现</t>
    <phoneticPr fontId="10" type="noConversion"/>
  </si>
  <si>
    <t>该列已满（已显示5个和值）</t>
    <phoneticPr fontId="10" type="noConversion"/>
  </si>
  <si>
    <t>在前一个和值的下一列的顶端出现</t>
    <phoneticPr fontId="10" type="noConversion"/>
  </si>
  <si>
    <t>简中</t>
    <phoneticPr fontId="7" type="noConversion"/>
  </si>
  <si>
    <t>珠仔</t>
    <phoneticPr fontId="10" type="noConversion"/>
  </si>
  <si>
    <t>珠仔显示的字体颜色是否为蓝色</t>
    <phoneticPr fontId="10" type="noConversion"/>
  </si>
  <si>
    <t>显示的数字字体颜色为蓝色</t>
    <phoneticPr fontId="10" type="noConversion"/>
  </si>
  <si>
    <t>珠仔显示的数字位置是否正确</t>
    <phoneticPr fontId="10" type="noConversion"/>
  </si>
  <si>
    <t>在前一个珠仔的下方出现</t>
    <phoneticPr fontId="10" type="noConversion"/>
  </si>
  <si>
    <t>在前一个珠仔的下一列的顶端出现</t>
    <phoneticPr fontId="10" type="noConversion"/>
  </si>
  <si>
    <t>3个骰子的点数分别为a、b、c
(a在1~6内，b在1~6内,，c在1~6内)</t>
    <phoneticPr fontId="10" type="noConversion"/>
  </si>
  <si>
    <t>不同的结果输入顺序：abc/acb/bac/bca/cab/cba；查看珠仔显示</t>
    <phoneticPr fontId="10" type="noConversion"/>
  </si>
  <si>
    <t>珠仔显示相同，数字显示顺序为由小到大显示</t>
    <phoneticPr fontId="10" type="noConversion"/>
  </si>
  <si>
    <t>骰子结果(1,1,1)</t>
    <phoneticPr fontId="10" type="noConversion"/>
  </si>
  <si>
    <t>大小路纸显示</t>
    <phoneticPr fontId="10" type="noConversion"/>
  </si>
  <si>
    <t>1.结果(1,1,1)在大小路纸上是否以文字显示</t>
    <phoneticPr fontId="10" type="noConversion"/>
  </si>
  <si>
    <t>结果(1,1,1)以文字"围"显示</t>
    <phoneticPr fontId="10" type="noConversion"/>
  </si>
  <si>
    <t>简中</t>
    <phoneticPr fontId="7" type="noConversion"/>
  </si>
  <si>
    <t>1.结果(1,1,1)在大小路纸上显示的文字颜色是否为绿色</t>
    <phoneticPr fontId="10" type="noConversion"/>
  </si>
  <si>
    <t>结果(1,1,1)显示的文字"围" 字体为绿色</t>
    <phoneticPr fontId="10" type="noConversion"/>
  </si>
  <si>
    <t>1.结果(1,1,1)大小路纸上的显示位置是否正确</t>
    <phoneticPr fontId="10" type="noConversion"/>
  </si>
  <si>
    <t>若(1,1,1)为整个路纸第一个结果</t>
    <phoneticPr fontId="6" type="noConversion"/>
  </si>
  <si>
    <t>出现在表格中最上角顶端位置</t>
    <phoneticPr fontId="6" type="noConversion"/>
  </si>
  <si>
    <t>若前一个结果是围，且连续围的结果不超过5个</t>
    <phoneticPr fontId="10" type="noConversion"/>
  </si>
  <si>
    <t>在前一个结果的下方出现</t>
    <phoneticPr fontId="10" type="noConversion"/>
  </si>
  <si>
    <t>若前一个结果是围，且连续围的结果为6个</t>
    <phoneticPr fontId="10" type="noConversion"/>
  </si>
  <si>
    <t>在前一个结果的右方出现</t>
    <phoneticPr fontId="10" type="noConversion"/>
  </si>
  <si>
    <t>若前一个结果是围，且连续围的结果超过6个</t>
    <phoneticPr fontId="10" type="noConversion"/>
  </si>
  <si>
    <t>若前一个结果不是围</t>
    <phoneticPr fontId="6" type="noConversion"/>
  </si>
  <si>
    <t>已开连续6个不是围结果，再开出连续5个不是围结果，再连续开出3个围
（参考附件）</t>
    <phoneticPr fontId="7" type="noConversion"/>
  </si>
  <si>
    <t>在前一个结果的下方出现</t>
    <phoneticPr fontId="7" type="noConversion"/>
  </si>
  <si>
    <t>出现拐弯情况
http://mantis.szflyingsoft.com/view.php?id=134</t>
    <phoneticPr fontId="7" type="noConversion"/>
  </si>
  <si>
    <t>单双路纸显示</t>
    <phoneticPr fontId="10" type="noConversion"/>
  </si>
  <si>
    <t>1.结果(1,1,1)在单双路纸上是否以文字显示</t>
    <phoneticPr fontId="10" type="noConversion"/>
  </si>
  <si>
    <t>1.结果(1,1,1)在单双路纸上显示的文字颜色是否为绿色</t>
    <phoneticPr fontId="10" type="noConversion"/>
  </si>
  <si>
    <t>结果(1,1,1)显示的文字"围" 字体为绿色</t>
    <phoneticPr fontId="10" type="noConversion"/>
  </si>
  <si>
    <t>1.结果(1,1,1)在单双路纸上的显示位置是否正确</t>
    <phoneticPr fontId="10" type="noConversion"/>
  </si>
  <si>
    <t>若前一个结果是围，且连续围的结果不超过5个</t>
    <phoneticPr fontId="10" type="noConversion"/>
  </si>
  <si>
    <t>在前一个结果的下方出现</t>
    <phoneticPr fontId="10" type="noConversion"/>
  </si>
  <si>
    <t>已开连续6个不是围结果，再开出连续5个不是围结果，再连续开出3个围</t>
    <phoneticPr fontId="7" type="noConversion"/>
  </si>
  <si>
    <t>和值</t>
    <phoneticPr fontId="10" type="noConversion"/>
  </si>
  <si>
    <t>1.结果(1,1,1)的和值显示是否正确</t>
    <phoneticPr fontId="10" type="noConversion"/>
  </si>
  <si>
    <t>和值显示为数字：3</t>
    <phoneticPr fontId="10" type="noConversion"/>
  </si>
  <si>
    <t>规格规定无和值</t>
    <phoneticPr fontId="7" type="noConversion"/>
  </si>
  <si>
    <t>珠仔</t>
    <phoneticPr fontId="10" type="noConversion"/>
  </si>
  <si>
    <t>1.结果(1,1,1)的珠仔显示是否正确</t>
    <phoneticPr fontId="10" type="noConversion"/>
  </si>
  <si>
    <t>珠仔显示为数字：111</t>
    <phoneticPr fontId="10" type="noConversion"/>
  </si>
  <si>
    <t>大小路纸显示</t>
    <phoneticPr fontId="10" type="noConversion"/>
  </si>
  <si>
    <t>结果(1,1,2)以文字"小"显示</t>
    <phoneticPr fontId="10" type="noConversion"/>
  </si>
  <si>
    <t>1.结果(1,1,2)在大小路纸上显示的文字颜色是否为蓝色</t>
    <phoneticPr fontId="10" type="noConversion"/>
  </si>
  <si>
    <t>结果(1,1,2)显示的文字"小" 字体为蓝色</t>
    <phoneticPr fontId="10" type="noConversion"/>
  </si>
  <si>
    <t>若前一个结果是小，且连续小的结果不超过5个</t>
    <phoneticPr fontId="10" type="noConversion"/>
  </si>
  <si>
    <t>在前一个结果的下方出现</t>
    <phoneticPr fontId="10" type="noConversion"/>
  </si>
  <si>
    <t>若前一个结果是小，且连续小的结果为6个</t>
    <phoneticPr fontId="10" type="noConversion"/>
  </si>
  <si>
    <t>若前一个结果是小，且连续小的结果超过6个</t>
    <phoneticPr fontId="10" type="noConversion"/>
  </si>
  <si>
    <t>若前一个结果不是小</t>
    <phoneticPr fontId="6" type="noConversion"/>
  </si>
  <si>
    <t>已开连续6个小结果，再开出连续5个不是小结果，再连续开出3个小</t>
    <phoneticPr fontId="7" type="noConversion"/>
  </si>
  <si>
    <t>在前一个结果的下方出现</t>
    <phoneticPr fontId="7" type="noConversion"/>
  </si>
  <si>
    <t>单双路纸显示</t>
    <phoneticPr fontId="10" type="noConversion"/>
  </si>
  <si>
    <t>结果(1,1,2)以文字"双"显示</t>
    <phoneticPr fontId="10" type="noConversion"/>
  </si>
  <si>
    <t>1.结果(1,1,2)在单双路纸上显示的文字颜色是否为红色</t>
    <phoneticPr fontId="10" type="noConversion"/>
  </si>
  <si>
    <t>结果(1,1,2)显示的文字"双" 字体为红色</t>
    <phoneticPr fontId="10" type="noConversion"/>
  </si>
  <si>
    <t>和值显示为数字：4</t>
    <phoneticPr fontId="10" type="noConversion"/>
  </si>
  <si>
    <t>珠仔</t>
    <phoneticPr fontId="10" type="noConversion"/>
  </si>
  <si>
    <t>珠仔显示为数字：112</t>
    <phoneticPr fontId="10" type="noConversion"/>
  </si>
  <si>
    <t>1.结果(1,1,3)在单双路纸上的显示位置是否正确</t>
    <phoneticPr fontId="10" type="noConversion"/>
  </si>
  <si>
    <t>若前一个结果是单，且连续单的结果不超过5个</t>
    <phoneticPr fontId="10" type="noConversion"/>
  </si>
  <si>
    <t>若前一个结果是单，且连续单的结果为6个</t>
    <phoneticPr fontId="10" type="noConversion"/>
  </si>
  <si>
    <t>若前一个结果是单，且连续单的结果超过6个</t>
    <phoneticPr fontId="10" type="noConversion"/>
  </si>
  <si>
    <t>和值显示为数字：5</t>
    <phoneticPr fontId="10" type="noConversion"/>
  </si>
  <si>
    <t>珠仔显示为数字：113</t>
    <phoneticPr fontId="10" type="noConversion"/>
  </si>
  <si>
    <t>1.结果(1,1,4)在单双路纸上显示的文字颜色是否为红色</t>
    <phoneticPr fontId="10" type="noConversion"/>
  </si>
  <si>
    <t>结果(1,1,4)显示的文字"双" 字体为红色</t>
    <phoneticPr fontId="10" type="noConversion"/>
  </si>
  <si>
    <t>出现在表格中最上角顶端位置</t>
    <phoneticPr fontId="6" type="noConversion"/>
  </si>
  <si>
    <t>若前一个结果是双，且连续双的结果不超过5个</t>
    <phoneticPr fontId="10" type="noConversion"/>
  </si>
  <si>
    <t>若前一个结果是双，且连续双的结果为6个</t>
    <phoneticPr fontId="10" type="noConversion"/>
  </si>
  <si>
    <t>在前一个结果的右方出现</t>
    <phoneticPr fontId="10" type="noConversion"/>
  </si>
  <si>
    <t>若前一个结果是双，且连续双的结果超过6个</t>
    <phoneticPr fontId="10" type="noConversion"/>
  </si>
  <si>
    <t>1.结果(1,1,5)在单双路纸上显示的文字颜色是否为蓝色</t>
    <phoneticPr fontId="10" type="noConversion"/>
  </si>
  <si>
    <t>结果(1,1,5)显示的文字"单" 字体为蓝色</t>
    <phoneticPr fontId="10" type="noConversion"/>
  </si>
  <si>
    <t>1.结果(1,1,6)在大小路纸上显示的文字颜色是否为蓝色</t>
    <phoneticPr fontId="10" type="noConversion"/>
  </si>
  <si>
    <t>1.结果(1,1,6)在单双路纸上显示的文字颜色是否为红色</t>
    <phoneticPr fontId="10" type="noConversion"/>
  </si>
  <si>
    <t>若前一个结果是双，且连续双的结果为6个</t>
    <phoneticPr fontId="10" type="noConversion"/>
  </si>
  <si>
    <t>1.结果(1,2,2)在单双路纸上显示的文字颜色是否为蓝色</t>
    <phoneticPr fontId="10" type="noConversion"/>
  </si>
  <si>
    <t>出现在表格中最上角顶端位置</t>
    <phoneticPr fontId="6" type="noConversion"/>
  </si>
  <si>
    <t>珠仔显示为数字：122</t>
    <phoneticPr fontId="10" type="noConversion"/>
  </si>
  <si>
    <t>1.结果(1,2,3)在单双路纸上显示的文字颜色是否为红色</t>
    <phoneticPr fontId="10" type="noConversion"/>
  </si>
  <si>
    <t>出现在表格中最上角顶端位置</t>
    <phoneticPr fontId="6" type="noConversion"/>
  </si>
  <si>
    <t>1.结果(1,2,4)在单双路纸上显示的文字颜色是否为蓝色</t>
    <phoneticPr fontId="10" type="noConversion"/>
  </si>
  <si>
    <t>和值显示为数字：8</t>
    <phoneticPr fontId="10" type="noConversion"/>
  </si>
  <si>
    <t>珠仔显示为数字：125</t>
    <phoneticPr fontId="10" type="noConversion"/>
  </si>
  <si>
    <t>1.结果(1,2,6)在单双路纸上显示的文字颜色是否为蓝色</t>
    <phoneticPr fontId="10" type="noConversion"/>
  </si>
  <si>
    <t>和值显示为数字：9</t>
    <phoneticPr fontId="10" type="noConversion"/>
  </si>
  <si>
    <t>珠仔显示为数字：126</t>
    <phoneticPr fontId="10" type="noConversion"/>
  </si>
  <si>
    <t>和值显示为数字：7</t>
    <phoneticPr fontId="10" type="noConversion"/>
  </si>
  <si>
    <t>珠仔显示为数字：133</t>
    <phoneticPr fontId="10" type="noConversion"/>
  </si>
  <si>
    <t>1.结果(1,3,4)在单双路纸上显示的文字颜色是否为红色</t>
    <phoneticPr fontId="10" type="noConversion"/>
  </si>
  <si>
    <t>珠仔显示为数字：135</t>
    <phoneticPr fontId="10" type="noConversion"/>
  </si>
  <si>
    <t>和值显示为数字：10</t>
    <phoneticPr fontId="10" type="noConversion"/>
  </si>
  <si>
    <t>珠仔显示为数字：136</t>
    <phoneticPr fontId="10" type="noConversion"/>
  </si>
  <si>
    <t>珠仔显示为数字：144</t>
    <phoneticPr fontId="10" type="noConversion"/>
  </si>
  <si>
    <t>珠仔显示为数字：145</t>
    <phoneticPr fontId="10" type="noConversion"/>
  </si>
  <si>
    <t>1.结果(1,4,6)在大小路纸上显示的文字颜色是否为红色</t>
    <phoneticPr fontId="10" type="noConversion"/>
  </si>
  <si>
    <t>结果(1,4,6)显示的文字"大" 字体为红色</t>
    <phoneticPr fontId="10" type="noConversion"/>
  </si>
  <si>
    <t>简中</t>
    <phoneticPr fontId="7" type="noConversion"/>
  </si>
  <si>
    <t>出现在表格中最上角顶端位置</t>
    <phoneticPr fontId="6" type="noConversion"/>
  </si>
  <si>
    <t>和值显示为数字：11</t>
    <phoneticPr fontId="10" type="noConversion"/>
  </si>
  <si>
    <t>珠仔显示为数字：146</t>
    <phoneticPr fontId="10" type="noConversion"/>
  </si>
  <si>
    <t>珠仔显示为数字：155</t>
    <phoneticPr fontId="10" type="noConversion"/>
  </si>
  <si>
    <t>若前一个结果是大，且连续大的结果不超过5个</t>
    <phoneticPr fontId="10" type="noConversion"/>
  </si>
  <si>
    <t>若前一个结果是大，且连续大的结果为6个</t>
    <phoneticPr fontId="10" type="noConversion"/>
  </si>
  <si>
    <t>若前一个结果是大，且连续大的结果超过6个</t>
    <phoneticPr fontId="10" type="noConversion"/>
  </si>
  <si>
    <t>1.结果(1,5,6)在单双路纸上显示的文字颜色是否为红色</t>
    <phoneticPr fontId="10" type="noConversion"/>
  </si>
  <si>
    <t>出现在表格中最上角顶端位置</t>
    <phoneticPr fontId="6" type="noConversion"/>
  </si>
  <si>
    <t>1.结果(1,6,6)在单双路纸上显示的文字颜色是否为蓝色</t>
    <phoneticPr fontId="10" type="noConversion"/>
  </si>
  <si>
    <t>和值显示为数字：13</t>
    <phoneticPr fontId="10" type="noConversion"/>
  </si>
  <si>
    <t>珠仔显示为数字：166</t>
    <phoneticPr fontId="10" type="noConversion"/>
  </si>
  <si>
    <t>若前一个结果是围，且连续围的结果不超过5个</t>
    <phoneticPr fontId="10" type="noConversion"/>
  </si>
  <si>
    <t>和值显示为数字：6</t>
    <phoneticPr fontId="10" type="noConversion"/>
  </si>
  <si>
    <t>珠仔显示为数字：222</t>
    <phoneticPr fontId="10" type="noConversion"/>
  </si>
  <si>
    <t>珠仔显示为数字：223</t>
    <phoneticPr fontId="10" type="noConversion"/>
  </si>
  <si>
    <t>珠仔显示为数字：224</t>
    <phoneticPr fontId="10" type="noConversion"/>
  </si>
  <si>
    <t>珠仔显示为数字：225</t>
    <phoneticPr fontId="10" type="noConversion"/>
  </si>
  <si>
    <t>珠仔显示为数字：226</t>
    <phoneticPr fontId="10" type="noConversion"/>
  </si>
  <si>
    <t>骰子结果(2,3,3)</t>
    <phoneticPr fontId="10" type="noConversion"/>
  </si>
  <si>
    <t>珠仔显示为数字：233</t>
    <phoneticPr fontId="10" type="noConversion"/>
  </si>
  <si>
    <t>珠仔显示为数字：234</t>
    <phoneticPr fontId="10" type="noConversion"/>
  </si>
  <si>
    <t>珠仔显示为数字：235</t>
    <phoneticPr fontId="10" type="noConversion"/>
  </si>
  <si>
    <t>骰子结果(2,3,6)</t>
    <phoneticPr fontId="10" type="noConversion"/>
  </si>
  <si>
    <t>珠仔显示为数字：236</t>
    <phoneticPr fontId="10" type="noConversion"/>
  </si>
  <si>
    <t>骰子结果(2,4,4)</t>
    <phoneticPr fontId="10" type="noConversion"/>
  </si>
  <si>
    <t>珠仔显示为数字：244</t>
    <phoneticPr fontId="10" type="noConversion"/>
  </si>
  <si>
    <t>珠仔显示为数字：245</t>
    <phoneticPr fontId="10" type="noConversion"/>
  </si>
  <si>
    <t>珠仔显示为数字：246</t>
    <phoneticPr fontId="10" type="noConversion"/>
  </si>
  <si>
    <t>骰子结果(2,5,5)</t>
    <phoneticPr fontId="10" type="noConversion"/>
  </si>
  <si>
    <t>珠仔显示为数字：255</t>
    <phoneticPr fontId="10" type="noConversion"/>
  </si>
  <si>
    <t>骰子结果(2,5,6)</t>
    <phoneticPr fontId="10" type="noConversion"/>
  </si>
  <si>
    <t>1.结果(2,5,6)在单双路纸上显示的文字颜色是否为蓝色</t>
    <phoneticPr fontId="10" type="noConversion"/>
  </si>
  <si>
    <t>珠仔显示为数字：256</t>
    <phoneticPr fontId="10" type="noConversion"/>
  </si>
  <si>
    <t>骰子结果(2,6,6)</t>
    <phoneticPr fontId="10" type="noConversion"/>
  </si>
  <si>
    <t>大小路纸显示</t>
    <phoneticPr fontId="10" type="noConversion"/>
  </si>
  <si>
    <t>和值显示为数字：14</t>
    <phoneticPr fontId="10" type="noConversion"/>
  </si>
  <si>
    <t>珠仔显示为数字：266</t>
    <phoneticPr fontId="10" type="noConversion"/>
  </si>
  <si>
    <t>骰子结果(3,3,3)</t>
    <phoneticPr fontId="10" type="noConversion"/>
  </si>
  <si>
    <t>珠仔显示为数字：333</t>
    <phoneticPr fontId="10" type="noConversion"/>
  </si>
  <si>
    <t>珠仔显示为数字：334</t>
    <phoneticPr fontId="10" type="noConversion"/>
  </si>
  <si>
    <t>珠仔显示为数字：335</t>
    <phoneticPr fontId="10" type="noConversion"/>
  </si>
  <si>
    <t>珠仔显示为数字：336</t>
    <phoneticPr fontId="10" type="noConversion"/>
  </si>
  <si>
    <t>骰子结果(3,4,4)</t>
    <phoneticPr fontId="10" type="noConversion"/>
  </si>
  <si>
    <t>珠仔显示为数字：344</t>
    <phoneticPr fontId="10" type="noConversion"/>
  </si>
  <si>
    <t>珠仔显示为数字：345</t>
    <phoneticPr fontId="10" type="noConversion"/>
  </si>
  <si>
    <t>珠仔显示为数字：346</t>
    <phoneticPr fontId="10" type="noConversion"/>
  </si>
  <si>
    <t>骰子结果(3,5,5)</t>
    <phoneticPr fontId="10" type="noConversion"/>
  </si>
  <si>
    <t>珠仔显示为数字：355</t>
    <phoneticPr fontId="10" type="noConversion"/>
  </si>
  <si>
    <t>骰子结果(3,5,6)</t>
    <phoneticPr fontId="7" type="noConversion"/>
  </si>
  <si>
    <t>珠仔显示为数字：356</t>
    <phoneticPr fontId="10" type="noConversion"/>
  </si>
  <si>
    <t>骰子结果(3,6,6)</t>
    <phoneticPr fontId="10" type="noConversion"/>
  </si>
  <si>
    <t>和值显示为数字：15</t>
    <phoneticPr fontId="10" type="noConversion"/>
  </si>
  <si>
    <t>珠仔显示为数字：366</t>
    <phoneticPr fontId="10" type="noConversion"/>
  </si>
  <si>
    <t>骰子结果(4,4,4)</t>
    <phoneticPr fontId="10" type="noConversion"/>
  </si>
  <si>
    <t>和值显示为数字：12</t>
    <phoneticPr fontId="10" type="noConversion"/>
  </si>
  <si>
    <t>珠仔显示为数字：444</t>
    <phoneticPr fontId="10" type="noConversion"/>
  </si>
  <si>
    <t>珠仔显示为数字：445</t>
    <phoneticPr fontId="10" type="noConversion"/>
  </si>
  <si>
    <t>骰子结果(4,4,6)</t>
    <phoneticPr fontId="7" type="noConversion"/>
  </si>
  <si>
    <t>珠仔显示为数字：446</t>
    <phoneticPr fontId="10" type="noConversion"/>
  </si>
  <si>
    <t>骰子结果(4,5,5)</t>
    <phoneticPr fontId="10" type="noConversion"/>
  </si>
  <si>
    <t>珠仔显示为数字：455</t>
    <phoneticPr fontId="10" type="noConversion"/>
  </si>
  <si>
    <t>1.结果(4,5,6)在单双路纸上的显示位置是否正确</t>
    <phoneticPr fontId="10" type="noConversion"/>
  </si>
  <si>
    <t>珠仔显示为数字：456</t>
    <phoneticPr fontId="10" type="noConversion"/>
  </si>
  <si>
    <t>骰子结果(4,6,6)</t>
    <phoneticPr fontId="10" type="noConversion"/>
  </si>
  <si>
    <t>和值显示为数字：16</t>
    <phoneticPr fontId="10" type="noConversion"/>
  </si>
  <si>
    <t>珠仔显示为数字：466</t>
    <phoneticPr fontId="10" type="noConversion"/>
  </si>
  <si>
    <t>骰子结果(5,5,5)</t>
    <phoneticPr fontId="10" type="noConversion"/>
  </si>
  <si>
    <t>珠仔显示为数字：555</t>
    <phoneticPr fontId="10" type="noConversion"/>
  </si>
  <si>
    <t>珠仔显示为数字：556</t>
    <phoneticPr fontId="10" type="noConversion"/>
  </si>
  <si>
    <t>骰子结果(5,6,6)</t>
    <phoneticPr fontId="10" type="noConversion"/>
  </si>
  <si>
    <t>和值显示为数字：17</t>
    <phoneticPr fontId="10" type="noConversion"/>
  </si>
  <si>
    <t>珠仔显示为数字：566</t>
    <phoneticPr fontId="10" type="noConversion"/>
  </si>
  <si>
    <t>骰子结果(6,6,6)</t>
    <phoneticPr fontId="10" type="noConversion"/>
  </si>
  <si>
    <t>和值显示为数字：18</t>
    <phoneticPr fontId="10" type="noConversion"/>
  </si>
  <si>
    <t>珠仔显示为数字：666</t>
    <phoneticPr fontId="10" type="noConversion"/>
  </si>
  <si>
    <t>整体路纸显示</t>
    <phoneticPr fontId="7" type="noConversion"/>
  </si>
  <si>
    <t>连续开牌31局或以上</t>
    <phoneticPr fontId="7" type="noConversion"/>
  </si>
  <si>
    <t>派彩过程中，查看路纸显示情况</t>
    <phoneticPr fontId="7" type="noConversion"/>
  </si>
  <si>
    <t>显示正常</t>
    <phoneticPr fontId="7" type="noConversion"/>
  </si>
  <si>
    <t>更换荷官</t>
    <phoneticPr fontId="7" type="noConversion"/>
  </si>
  <si>
    <t>大厅实时更新荷官头像及名称</t>
    <phoneticPr fontId="7" type="noConversion"/>
  </si>
  <si>
    <t>http://mantis.szflyingsoft.com/view.php?id=162</t>
    <phoneticPr fontId="7" type="noConversion"/>
  </si>
  <si>
    <t>http://mantis.szflyingsoft.com/view.php?id=47</t>
    <phoneticPr fontId="7" type="noConversion"/>
  </si>
  <si>
    <t>可配置</t>
    <phoneticPr fontId="7" type="noConversion"/>
  </si>
  <si>
    <t>更换荷官</t>
    <phoneticPr fontId="7" type="noConversion"/>
  </si>
  <si>
    <t>大厅实时更新荷官头像及名称</t>
    <phoneticPr fontId="7" type="noConversion"/>
  </si>
  <si>
    <t>更换荷官</t>
    <phoneticPr fontId="7" type="noConversion"/>
  </si>
  <si>
    <t>大厅实时更新荷官头像及名称</t>
    <phoneticPr fontId="7" type="noConversion"/>
  </si>
  <si>
    <t>（仅有一个限红选择）</t>
    <phoneticPr fontId="7" type="noConversion"/>
  </si>
  <si>
    <t>当牌局进入洗牌阶段，手机未显示洗牌中</t>
    <phoneticPr fontId="7" type="noConversion"/>
  </si>
  <si>
    <t>NO.</t>
    <phoneticPr fontId="7" type="noConversion"/>
  </si>
  <si>
    <t>牌局桌面布局显示合理与需求一致</t>
    <phoneticPr fontId="6" type="noConversion"/>
  </si>
  <si>
    <t>牌局桌面是否显示骰盅区</t>
    <phoneticPr fontId="6" type="noConversion"/>
  </si>
  <si>
    <t>查看牌局桌面是否显示骰盅区</t>
    <phoneticPr fontId="6" type="noConversion"/>
  </si>
  <si>
    <t>牌局桌面显示骰盅区</t>
    <phoneticPr fontId="6" type="noConversion"/>
  </si>
  <si>
    <t>牌局桌面是否显示骰宝各个下注区</t>
    <phoneticPr fontId="6" type="noConversion"/>
  </si>
  <si>
    <t>查看牌局桌面是否显示骰宝各个下注区</t>
    <phoneticPr fontId="6" type="noConversion"/>
  </si>
  <si>
    <t>显示骰宝各个下注区，并有相应的图例显示</t>
    <phoneticPr fontId="6" type="noConversion"/>
  </si>
  <si>
    <t>倒计时</t>
    <phoneticPr fontId="10" type="noConversion"/>
  </si>
  <si>
    <t>1.刚刚进入下注阶段</t>
    <phoneticPr fontId="10" type="noConversion"/>
  </si>
  <si>
    <t>1.观察倒计时，并观察实际时间</t>
    <phoneticPr fontId="10" type="noConversion"/>
  </si>
  <si>
    <t>倒计时是否从20s开始</t>
    <phoneticPr fontId="10" type="noConversion"/>
  </si>
  <si>
    <t>倒计时5s后时间显示是否有变化</t>
    <phoneticPr fontId="10" type="noConversion"/>
  </si>
  <si>
    <t>在倒计时过程中，当倒计时仅剩5秒时，显示数字开始变红并跳动</t>
    <phoneticPr fontId="10" type="noConversion"/>
  </si>
  <si>
    <t>http://mantis.szflyingsoft.com/view.php?id=147</t>
    <phoneticPr fontId="6" type="noConversion"/>
  </si>
  <si>
    <t>倒计时区域是否可点击</t>
    <phoneticPr fontId="10" type="noConversion"/>
  </si>
  <si>
    <t>倒计时区域不可点击，点击后无特殊现象</t>
    <phoneticPr fontId="10" type="noConversion"/>
  </si>
  <si>
    <t>1.查看倒计时中的数值</t>
    <phoneticPr fontId="10" type="noConversion"/>
  </si>
  <si>
    <t>同10</t>
    <phoneticPr fontId="6" type="noConversion"/>
  </si>
  <si>
    <t>1.查看倒计时中的字符</t>
    <phoneticPr fontId="10" type="noConversion"/>
  </si>
  <si>
    <t>1.查看倒计时中的字符</t>
    <phoneticPr fontId="10" type="noConversion"/>
  </si>
  <si>
    <t>1.查看倒计时结束后请下注字体是否变化</t>
    <phoneticPr fontId="10" type="noConversion"/>
  </si>
  <si>
    <t>()注意颜色</t>
    <phoneticPr fontId="7" type="noConversion"/>
  </si>
  <si>
    <t>倒计时结束后是否弹出结算框</t>
    <phoneticPr fontId="6" type="noConversion"/>
  </si>
  <si>
    <t>弹出结算框</t>
    <phoneticPr fontId="6" type="noConversion"/>
  </si>
  <si>
    <t>没有确认、取消按钮</t>
    <phoneticPr fontId="6" type="noConversion"/>
  </si>
  <si>
    <t>1.光标移动到可点击的按钮上
2.查看光标指向的按钮的显示情况</t>
    <phoneticPr fontId="10" type="noConversion"/>
  </si>
  <si>
    <t>http://mantis.szflyingsoft.com/view.php?id=148</t>
    <phoneticPr fontId="6" type="noConversion"/>
  </si>
  <si>
    <t>同上</t>
    <phoneticPr fontId="6" type="noConversion"/>
  </si>
  <si>
    <t>(没有下注确认按钮)</t>
    <phoneticPr fontId="7" type="noConversion"/>
  </si>
  <si>
    <t>下注金额小于限红要求下注后是否有提示</t>
    <phoneticPr fontId="10" type="noConversion"/>
  </si>
  <si>
    <t>下注金额大于限红要求下注后是否有提示</t>
    <phoneticPr fontId="10" type="noConversion"/>
  </si>
  <si>
    <t>成功下注后是否有提示</t>
    <phoneticPr fontId="10" type="noConversion"/>
  </si>
  <si>
    <t>余额不足下注是否有提示</t>
    <phoneticPr fontId="10" type="noConversion"/>
  </si>
  <si>
    <t>余额=200，下注筹码选择500</t>
    <phoneticPr fontId="10" type="noConversion"/>
  </si>
  <si>
    <t>连续两次点击下注区域进行下注</t>
    <phoneticPr fontId="10" type="noConversion"/>
  </si>
  <si>
    <t>提示：余额不足</t>
    <phoneticPr fontId="10" type="noConversion"/>
  </si>
  <si>
    <t>已提示余额不足</t>
    <phoneticPr fontId="10" type="noConversion"/>
  </si>
  <si>
    <t>简中</t>
    <phoneticPr fontId="10" type="noConversion"/>
  </si>
  <si>
    <t>http://mantis.szflyingsoft.com/view.php?id=84</t>
    <phoneticPr fontId="7" type="noConversion"/>
  </si>
  <si>
    <t>正下方</t>
    <phoneticPr fontId="7" type="noConversion"/>
  </si>
  <si>
    <r>
      <t>不止1</t>
    </r>
    <r>
      <rPr>
        <sz val="11"/>
        <color theme="1"/>
        <rFont val="微软雅黑"/>
        <family val="2"/>
        <charset val="134"/>
      </rPr>
      <t>0种</t>
    </r>
    <phoneticPr fontId="7" type="noConversion"/>
  </si>
  <si>
    <t>在功能设定</t>
    <phoneticPr fontId="7" type="noConversion"/>
  </si>
  <si>
    <t>1.显示桌枱信息</t>
    <phoneticPr fontId="10" type="noConversion"/>
  </si>
  <si>
    <t>桌枱信息中是否显示【桌枱编号】</t>
    <phoneticPr fontId="7" type="noConversion"/>
  </si>
  <si>
    <t>1.查看桌枱信息中是否显示【桌枱编号】</t>
    <phoneticPr fontId="7" type="noConversion"/>
  </si>
  <si>
    <t>1.显示桌枱编号</t>
    <phoneticPr fontId="10" type="noConversion"/>
  </si>
  <si>
    <t>桌枱信息中是否显示【游戏局号】</t>
    <phoneticPr fontId="7" type="noConversion"/>
  </si>
  <si>
    <t>1.查看桌枱信息中是否显示【游戏局号】</t>
    <phoneticPr fontId="7" type="noConversion"/>
  </si>
  <si>
    <t>1.显示游戏局号</t>
    <phoneticPr fontId="10" type="noConversion"/>
  </si>
  <si>
    <t>下注方式</t>
    <phoneticPr fontId="10" type="noConversion"/>
  </si>
  <si>
    <t>下注时间外，是否可下注</t>
    <phoneticPr fontId="10" type="noConversion"/>
  </si>
  <si>
    <t>无法下注</t>
    <phoneticPr fontId="10" type="noConversion"/>
  </si>
  <si>
    <t>是否可只投单个投注项</t>
    <phoneticPr fontId="10" type="noConversion"/>
  </si>
  <si>
    <t>可成功投注</t>
    <phoneticPr fontId="10" type="noConversion"/>
  </si>
  <si>
    <t>是否可选择多个投注项进行投注</t>
    <phoneticPr fontId="10" type="noConversion"/>
  </si>
  <si>
    <t>是否可选择全部投注项进行投注</t>
    <phoneticPr fontId="10" type="noConversion"/>
  </si>
  <si>
    <t>1.鼠标光标放置在牌桌上的和值为5的图标上
2.鼠标左键单击</t>
    <phoneticPr fontId="7" type="noConversion"/>
  </si>
  <si>
    <t>1.和值为5的图标区域高亮
2.筹码a放置在该区域，不会放置在其他区域</t>
    <phoneticPr fontId="7" type="noConversion"/>
  </si>
  <si>
    <t>1.鼠标光标放置在牌桌上的和值为6的图标上
2.鼠标左键单击</t>
    <phoneticPr fontId="7" type="noConversion"/>
  </si>
  <si>
    <t>1.鼠标光标放置在牌桌上的和值为9的图标上
2.鼠标左键单击</t>
    <phoneticPr fontId="7" type="noConversion"/>
  </si>
  <si>
    <t>1.和值为9的图标区域高亮
2.筹码a放置在该区域，不会放置在其他区域</t>
    <phoneticPr fontId="7" type="noConversion"/>
  </si>
  <si>
    <t>1.鼠标光标放置在牌桌上的和值为10的图标上
2.鼠标左键单击</t>
    <phoneticPr fontId="7" type="noConversion"/>
  </si>
  <si>
    <t>1.和值为10的图标区域高亮
2.筹码a放置在该区域，不会放置在其他区域</t>
    <phoneticPr fontId="7" type="noConversion"/>
  </si>
  <si>
    <t>1.鼠标光标放置在牌桌上的和值为11的图标上
2.鼠标左键单击</t>
    <phoneticPr fontId="7" type="noConversion"/>
  </si>
  <si>
    <t>1.和值为11的图标区域高亮
2.筹码a放置在该区域，不会放置在其他区域</t>
    <phoneticPr fontId="7" type="noConversion"/>
  </si>
  <si>
    <t>1.鼠标光标放置在牌桌上的和值为12的图标上
2.鼠标左键单击</t>
    <phoneticPr fontId="7" type="noConversion"/>
  </si>
  <si>
    <t>1.和值为12的图标区域高亮
2.筹码a放置在该区域，不会放置在其他区域</t>
    <phoneticPr fontId="7" type="noConversion"/>
  </si>
  <si>
    <t>1.鼠标光标放置在牌桌上的和值为13的图标上
2.鼠标左键单击</t>
    <phoneticPr fontId="7" type="noConversion"/>
  </si>
  <si>
    <t>1.和值为13的图标区域高亮
2.筹码a放置在该区域，不会放置在其他区域</t>
    <phoneticPr fontId="7" type="noConversion"/>
  </si>
  <si>
    <t>1.鼠标光标放置在牌桌上的和值为14的图标上
2.鼠标左键单击</t>
    <phoneticPr fontId="7" type="noConversion"/>
  </si>
  <si>
    <t>1.和值为14的图标区域高亮
2.筹码a放置在该区域，不会放置在其他区域</t>
    <phoneticPr fontId="7" type="noConversion"/>
  </si>
  <si>
    <t>1.鼠标光标放置在牌桌上的和值为15的图标上
2.鼠标左键单击</t>
    <phoneticPr fontId="7" type="noConversion"/>
  </si>
  <si>
    <t>http://mantis.szflyingsoft.com/view.php?id=143</t>
    <phoneticPr fontId="6" type="noConversion"/>
  </si>
  <si>
    <t>http://mantis.szflyingsoft.com/view.php?id=112</t>
    <phoneticPr fontId="6" type="noConversion"/>
  </si>
  <si>
    <t>1.结果显示框：8、小、3个骰子点数134；小、双、单个骰子1点与3点及4点、点数8，牌九式(1,3)与(1,4)及(3,4)高亮闪烁
2.报数1,3，4          8点小</t>
    <phoneticPr fontId="10" type="noConversion"/>
  </si>
  <si>
    <t>http://mantis.szflyingsoft.com/view.php?id=141</t>
    <phoneticPr fontId="6" type="noConversion"/>
  </si>
  <si>
    <t>简中</t>
    <phoneticPr fontId="7" type="noConversion"/>
  </si>
  <si>
    <t>路纸文字显示</t>
    <phoneticPr fontId="7" type="noConversion"/>
  </si>
  <si>
    <t>查看路纸字体显示情况</t>
    <phoneticPr fontId="7" type="noConversion"/>
  </si>
  <si>
    <t>路纸文字显示为简体中文</t>
    <phoneticPr fontId="7" type="noConversion"/>
  </si>
  <si>
    <t>语言设置为简中</t>
    <phoneticPr fontId="7" type="noConversion"/>
  </si>
  <si>
    <t>Tester</t>
    <phoneticPr fontId="7" type="noConversion"/>
  </si>
  <si>
    <t>Version</t>
    <phoneticPr fontId="7" type="noConversion"/>
  </si>
  <si>
    <t>Tester</t>
    <phoneticPr fontId="7" type="noConversion"/>
  </si>
  <si>
    <t>Version</t>
    <phoneticPr fontId="7" type="noConversion"/>
  </si>
  <si>
    <t>Tester</t>
    <phoneticPr fontId="6" type="noConversion"/>
  </si>
  <si>
    <t>Version</t>
    <phoneticPr fontId="6" type="noConversion"/>
  </si>
  <si>
    <t>BUG汇报日期</t>
    <phoneticPr fontId="7" type="noConversion"/>
  </si>
  <si>
    <t>BUG汇报日期</t>
    <phoneticPr fontId="6" type="noConversion"/>
  </si>
  <si>
    <t>Bug汇报日期</t>
    <phoneticPr fontId="7" type="noConversion"/>
  </si>
  <si>
    <t>V2.7版本出现
http://mantis.szflyingsoft.com/view.php?id=165</t>
    <phoneticPr fontId="6" type="noConversion"/>
  </si>
  <si>
    <t>不显示路指http://mantis.szflyingsoft.com/view.php?id=113</t>
    <phoneticPr fontId="7" type="noConversion"/>
  </si>
  <si>
    <t>显示总人数出现负数（乱显示）http://mantis.szflyingsoft.com/view.php?id=47</t>
    <phoneticPr fontId="7" type="noConversion"/>
  </si>
  <si>
    <t>限红选择与大厅显示不一致http://mantis.szflyingsoft.com/view.php?id=92</t>
    <phoneticPr fontId="7" type="noConversion"/>
  </si>
  <si>
    <t>同23http://mantis.szflyingsoft.com/view.php?id=162</t>
    <phoneticPr fontId="7" type="noConversion"/>
  </si>
  <si>
    <t>BUG等级</t>
    <phoneticPr fontId="7" type="noConversion"/>
  </si>
  <si>
    <t>BUG 等级</t>
    <phoneticPr fontId="6" type="noConversion"/>
  </si>
  <si>
    <t>备注</t>
    <phoneticPr fontId="6" type="noConversion"/>
  </si>
  <si>
    <t>備註</t>
    <phoneticPr fontId="6" type="noConversion"/>
  </si>
  <si>
    <t xml:space="preserve"> Mantis Key</t>
    <phoneticPr fontId="7" type="noConversion"/>
  </si>
  <si>
    <t xml:space="preserve"> Mantis Key</t>
    <phoneticPr fontId="6" type="noConversion"/>
  </si>
  <si>
    <t>Mantis Key</t>
    <phoneticPr fontId="7" type="noConversion"/>
  </si>
  <si>
    <t>Mantis Key</t>
    <phoneticPr fontId="33" type="noConversion"/>
  </si>
  <si>
    <t>http://mantis.szflyingsoft.com/view.php?id=115</t>
    <phoneticPr fontId="7" type="noConversion"/>
  </si>
  <si>
    <t>http://mantis.szflyingsoft.com/view.php?id=51</t>
    <phoneticPr fontId="7" type="noConversion"/>
  </si>
  <si>
    <t>BUG 等级</t>
    <phoneticPr fontId="6" type="noConversion"/>
  </si>
  <si>
    <t>轮盘阶段已提单http://mantis.szflyingsoft.com/view.php?id=84</t>
    <phoneticPr fontId="6" type="noConversion"/>
  </si>
  <si>
    <t>派彩结束后，路纸简中会变成繁中
http://mantis.szflyingsoft.com/view.php?id=163</t>
    <phoneticPr fontId="7" type="noConversion"/>
  </si>
  <si>
    <t>http://mantis.szflyingsoft.com/view.php?id=120</t>
    <phoneticPr fontId="6" type="noConversion"/>
  </si>
  <si>
    <t>http://mantis.szflyingsoft.com/view.php?id=198</t>
    <phoneticPr fontId="6" type="noConversion"/>
  </si>
  <si>
    <t>牌桌排列功能是否正常</t>
    <phoneticPr fontId="7" type="noConversion"/>
  </si>
  <si>
    <t>使用者進入遊戲大廳時顯示的賭桌列表，
先顯示可以進入的賭桌，再顯示無法進入的賭桌( 洗牌中】或【维护中】等 )。
各自依照賭桌編號排序(tableID)</t>
    <phoneticPr fontId="10" type="noConversion"/>
  </si>
  <si>
    <t>http://mantis.szflyingsoft.com/view.php?id=68</t>
    <phoneticPr fontId="7" type="noConversion"/>
  </si>
  <si>
    <t>P/F</t>
    <phoneticPr fontId="7" type="noConversion"/>
  </si>
  <si>
    <t>大厅布局是否正常</t>
    <phoneticPr fontId="7" type="noConversion"/>
  </si>
  <si>
    <t>进入大厅</t>
    <phoneticPr fontId="7" type="noConversion"/>
  </si>
  <si>
    <t>1.有维护中桌台、洗牌中及正常的桌台</t>
    <phoneticPr fontId="10" type="noConversion"/>
  </si>
  <si>
    <t>进入大厅查看大厅按钮</t>
    <phoneticPr fontId="7" type="noConversion"/>
  </si>
  <si>
    <t>大厅布局正常没有多余按钮</t>
    <phoneticPr fontId="7" type="noConversion"/>
  </si>
  <si>
    <t>http://mantis.szflyingsoft.com/view.php?id=37</t>
    <phoneticPr fontId="7" type="noConversion"/>
  </si>
  <si>
    <t>大厅限红选择面板是否正常</t>
    <phoneticPr fontId="7" type="noConversion"/>
  </si>
  <si>
    <t>已打开任意限红选择面板</t>
    <phoneticPr fontId="7" type="noConversion"/>
  </si>
  <si>
    <t>点击限红选择非功能区域不会出现异常</t>
    <phoneticPr fontId="7" type="noConversion"/>
  </si>
  <si>
    <t>点击限红选择面板内的非功能区域</t>
    <phoneticPr fontId="7" type="noConversion"/>
  </si>
  <si>
    <t>http://mantis.szflyingsoft.com/view.php?id=66</t>
    <phoneticPr fontId="7" type="noConversion"/>
  </si>
  <si>
    <t>免费试玩可否正常使用</t>
    <phoneticPr fontId="7" type="noConversion"/>
  </si>
  <si>
    <t>登录界面</t>
    <phoneticPr fontId="7" type="noConversion"/>
  </si>
  <si>
    <t>点击【免费试玩】</t>
    <phoneticPr fontId="7" type="noConversion"/>
  </si>
  <si>
    <t>可进入免费试玩</t>
    <phoneticPr fontId="7" type="noConversion"/>
  </si>
  <si>
    <t>http://mantis.szflyingsoft.com/view.php?id=41</t>
    <phoneticPr fontId="7" type="noConversion"/>
  </si>
  <si>
    <t>http://mantis.szflyingsoft.com/view.php?id=104</t>
    <phoneticPr fontId="7" type="noConversion"/>
  </si>
  <si>
    <t>大厅滚动条功能是否正常</t>
    <phoneticPr fontId="7" type="noConversion"/>
  </si>
  <si>
    <t>进入只有3个赌桌的大厅（一页最多显示3个赌桌）</t>
    <phoneticPr fontId="7" type="noConversion"/>
  </si>
  <si>
    <t>滚动条消失</t>
    <phoneticPr fontId="7" type="noConversion"/>
  </si>
  <si>
    <t>http://mantis.szflyingsoft.com/view.php?id=77</t>
    <phoneticPr fontId="7" type="noConversion"/>
  </si>
  <si>
    <t>大厅滚动条是否正常滚动</t>
    <phoneticPr fontId="7" type="noConversion"/>
  </si>
  <si>
    <t>移动滚动调</t>
    <phoneticPr fontId="7" type="noConversion"/>
  </si>
  <si>
    <t>滚动条滚动流畅</t>
    <phoneticPr fontId="7" type="noConversion"/>
  </si>
  <si>
    <t>http://mantis.szflyingsoft.com/view.php?id=75</t>
    <phoneticPr fontId="7" type="noConversion"/>
  </si>
  <si>
    <t>登录界面按钮是否正常显示</t>
    <phoneticPr fontId="7" type="noConversion"/>
  </si>
  <si>
    <t>登录游戏有返回登录界面</t>
    <phoneticPr fontId="7" type="noConversion"/>
  </si>
  <si>
    <t>登录界面不显示【功能】按钮</t>
    <phoneticPr fontId="7" type="noConversion"/>
  </si>
  <si>
    <t>http://mantis.szflyingsoft.com/view.php?id=144</t>
    <phoneticPr fontId="7" type="noConversion"/>
  </si>
  <si>
    <t>DB调整（所有游戏）的下注额度后，不生效，无法下注修改后的额度</t>
    <phoneticPr fontId="7" type="noConversion"/>
  </si>
  <si>
    <t>1.DB调整游戏的下注额度范围：10~1000000（一百万）
2.使用mobile去尝试下注最大限额（一百万）</t>
    <phoneticPr fontId="7" type="noConversion"/>
  </si>
  <si>
    <t>DB调整游戏下注额度后应该可正常下注相应额度</t>
    <phoneticPr fontId="7" type="noConversion"/>
  </si>
  <si>
    <t>http://mantis.szflyingsoft.com/view.php?id=154</t>
    <phoneticPr fontId="7" type="noConversion"/>
  </si>
  <si>
    <t>大厅里轮盘的限红显示与进入赌桌后的限红显示不一致（通过点击路纸或头像进入赌桌）</t>
    <phoneticPr fontId="7" type="noConversion"/>
  </si>
  <si>
    <t>1.现场游戏厅
2.查看轮盘赌桌显示的限红
3.点击路纸或荷官头像进入赌桌，查看赌桌内限红</t>
    <phoneticPr fontId="7" type="noConversion"/>
  </si>
  <si>
    <t>大厅显示的限红与进入游戏后的显示的限红一致</t>
    <phoneticPr fontId="7" type="noConversion"/>
  </si>
  <si>
    <t>http://mantis.szflyingsoft.com/view.php?id=92</t>
    <phoneticPr fontId="7" type="noConversion"/>
  </si>
  <si>
    <t>大厅荷官头像与荷官名称是否没有重叠</t>
    <phoneticPr fontId="7" type="noConversion"/>
  </si>
  <si>
    <t>1.进入游戏大厅
2.查看荷官头像与荷官名称</t>
    <phoneticPr fontId="7" type="noConversion"/>
  </si>
  <si>
    <t>头像与名称不会重叠，名称在头像下方不会重叠</t>
    <phoneticPr fontId="7" type="noConversion"/>
  </si>
  <si>
    <t>http://mantis.szflyingsoft.com/view.php?id=83</t>
    <phoneticPr fontId="7" type="noConversion"/>
  </si>
  <si>
    <t>http://mantis.szflyingsoft.com/view.php?id=60</t>
    <phoneticPr fontId="7" type="noConversion"/>
  </si>
  <si>
    <t>当赌桌正在换靴（洗牌中）时，大厅不显示该赌桌“洗牌中”的提示</t>
    <phoneticPr fontId="7" type="noConversion"/>
  </si>
  <si>
    <t>1.使用dealer进入赌桌（百家乐、龙虎）
2.使用dealer换靴（change shoe）
3.平板进入游戏大厅，查看正在换靴的赌桌</t>
    <phoneticPr fontId="7" type="noConversion"/>
  </si>
  <si>
    <t>应该显示“洗牌中”的提示</t>
    <phoneticPr fontId="7" type="noConversion"/>
  </si>
  <si>
    <t>dealer清除荷官后，Mobile不会清除荷官</t>
    <phoneticPr fontId="7" type="noConversion"/>
  </si>
  <si>
    <t>1.Mobile进入大厅
2.使用dealer清除赌桌a的赌桌经理和荷官
3.查看Mobile大厅的赌桌a的荷官头像和名称</t>
    <phoneticPr fontId="7" type="noConversion"/>
  </si>
  <si>
    <t>当dealer清除经理和荷官，大厅应该清除荷官头像&amp;名称</t>
    <phoneticPr fontId="7" type="noConversion"/>
  </si>
  <si>
    <t>http://mantis.szflyingsoft.com/view.php?id=195</t>
    <phoneticPr fontId="7" type="noConversion"/>
  </si>
  <si>
    <t>结算时，骰子显示顺序未从小到大显示</t>
    <phoneticPr fontId="7" type="noConversion"/>
  </si>
  <si>
    <t>1.进入骰宝游戏
2.3个骰子的点数分别为a、b、c
3.dealer分别输入结果abc/acb/bac/bca/cab/cba
4.查看Mobile结算面板显示的骰子顺序</t>
    <phoneticPr fontId="7" type="noConversion"/>
  </si>
  <si>
    <t>Mobile的结算面板应该要按照骰子从小到大顺序排序</t>
    <phoneticPr fontId="7" type="noConversion"/>
  </si>
  <si>
    <t>http://mantis.szflyingsoft.com/view.php?id=198</t>
    <phoneticPr fontId="7" type="noConversion"/>
  </si>
  <si>
    <t>桌枱信息中限红显示为0~0</t>
    <phoneticPr fontId="7" type="noConversion"/>
  </si>
  <si>
    <t>1.当前限红=0~99999，进入轮盘游戏
2.查看左上角“限红”</t>
    <phoneticPr fontId="7" type="noConversion"/>
  </si>
  <si>
    <t>应该显示当前限红：0~99999</t>
    <phoneticPr fontId="7" type="noConversion"/>
  </si>
  <si>
    <t>http://mantis.szflyingsoft.com/view.php?id=61</t>
    <phoneticPr fontId="7" type="noConversion"/>
  </si>
  <si>
    <t>成功登录游戏后，返回登录界面，【功能】按钮不应该外显（可使用）</t>
    <phoneticPr fontId="7" type="noConversion"/>
  </si>
  <si>
    <t>1.输入帐密并且登录游戏
2.点击【返回】按钮
3.点击【功能】按钮</t>
    <phoneticPr fontId="7" type="noConversion"/>
  </si>
  <si>
    <t>返回登录界面后，应该不能使用【功能】按钮</t>
    <phoneticPr fontId="7" type="noConversion"/>
  </si>
  <si>
    <t>Finished</t>
    <phoneticPr fontId="10" type="noConversion"/>
  </si>
  <si>
    <t>简中</t>
    <phoneticPr fontId="7" type="noConversion"/>
  </si>
  <si>
    <t>大厅路纸</t>
    <phoneticPr fontId="7" type="noConversion"/>
  </si>
  <si>
    <t>返回大厅，查看该台桌骰宝路纸显示</t>
    <phoneticPr fontId="7" type="noConversion"/>
  </si>
  <si>
    <t>http://mantis.szflyingsoft.com/view.php?id=146</t>
    <phoneticPr fontId="7" type="noConversion"/>
  </si>
  <si>
    <t>骰宝中开出不同结果</t>
    <phoneticPr fontId="7" type="noConversion"/>
  </si>
  <si>
    <t>大厅路纸显示所开出骰子的具体点数，大/小，单/双，和值</t>
    <phoneticPr fontId="7" type="noConversion"/>
  </si>
  <si>
    <t>http://mantis.szflyingsoft.com/view.php?id=292</t>
    <phoneticPr fontId="7" type="noConversion"/>
  </si>
  <si>
    <t>路纸显示</t>
    <phoneticPr fontId="7" type="noConversion"/>
  </si>
  <si>
    <t>简中</t>
    <phoneticPr fontId="7" type="noConversion"/>
  </si>
  <si>
    <t>路纸是否显示正确（当大路，大眼路，小路，小强路被左移）</t>
    <phoneticPr fontId="7" type="noConversion"/>
  </si>
  <si>
    <t>连续开11局“单”</t>
    <phoneticPr fontId="7" type="noConversion"/>
  </si>
  <si>
    <t>1.进入轮盘游戏清空牌靴
2.连续开出12局单使路纸大路路纸左移至少2列
3.开一局双（换列）</t>
    <phoneticPr fontId="7" type="noConversion"/>
  </si>
  <si>
    <t>换列后双应该显示在整个大路的第二列（紧挨着第一列）</t>
    <phoneticPr fontId="7" type="noConversion"/>
  </si>
  <si>
    <t>http://mantis.szflyingsoft.com/view.php?id=293</t>
    <phoneticPr fontId="7" type="noConversion"/>
  </si>
  <si>
    <t>http://mantis.szflyingsoft.com/view.php?id=134</t>
    <phoneticPr fontId="7" type="noConversion"/>
  </si>
  <si>
    <t>http://mantis.szflyingsoft.com/view.php?id=327</t>
    <phoneticPr fontId="7" type="noConversion"/>
  </si>
  <si>
    <t>大厅“维修中”未能遮挡住大厅路指区域</t>
    <phoneticPr fontId="7" type="noConversion"/>
  </si>
  <si>
    <t xml:space="preserve">1.操作出“维修中”
2.查看“维修中”在大厅路指区域，发现大厅“维修中”未能遮挡住大厅路指区域
</t>
    <phoneticPr fontId="7" type="noConversion"/>
  </si>
  <si>
    <t xml:space="preserve">：“维修中”与大厅路指区域无缝衔接
</t>
    <phoneticPr fontId="7" type="noConversion"/>
  </si>
  <si>
    <t>http://mantis.szflyingsoft.com/view.php?id=380</t>
    <phoneticPr fontId="7" type="noConversion"/>
  </si>
  <si>
    <t xml:space="preserve"> [Mobile][手臂游戏厅]进入手臂游戏厅，可进行滑动</t>
    <phoneticPr fontId="7" type="noConversion"/>
  </si>
  <si>
    <t>情况1：（全部设备）
1.进入手臂游戏厅
2.只有三个赌桌，可滑动大厅（NG）
情况2：ipad mini ios 9.1
1.进入电投专区厅
2.只有三个赌桌，可滑动大厅（NG）</t>
    <phoneticPr fontId="7" type="noConversion"/>
  </si>
  <si>
    <t>情况1：（不可滑动大厅）
情况2：（不可滑动大厅）</t>
    <phoneticPr fontId="7" type="noConversion"/>
  </si>
  <si>
    <t>http://mantis.szflyingsoft.com/view.php?id=394</t>
    <phoneticPr fontId="7" type="noConversion"/>
  </si>
  <si>
    <t>[Mobile][大厅]不同设备中的大厅牌桌显示不同</t>
    <phoneticPr fontId="7" type="noConversion"/>
  </si>
  <si>
    <t>1.设备A进入骰宝赌桌22
2.设备B进入大厅查看大厅中骰宝赌桌22的显示
3.设备C进入大厅查看大厅中骰宝赌桌22的显示</t>
    <phoneticPr fontId="7" type="noConversion"/>
  </si>
  <si>
    <t>设备B和设备C中骰宝赌桌的显示相同，都能正确显示该赌桌的路指等信息</t>
    <phoneticPr fontId="7" type="noConversion"/>
  </si>
  <si>
    <t>http://mantis.szflyingsoft.com/view.php?id=405</t>
    <phoneticPr fontId="7" type="noConversion"/>
  </si>
  <si>
    <t>返回button遮挡开牌框</t>
  </si>
  <si>
    <t>1.开牌，并在开牌过程中注意开牌框</t>
  </si>
  <si>
    <t>返回button不能遮挡开牌框</t>
  </si>
  <si>
    <t>http://mantis.szflyingsoft.com/view.php?id=438</t>
    <phoneticPr fontId="7" type="noConversion"/>
  </si>
  <si>
    <t>http://mantis.szflyingsoft.com/view.php?id=437</t>
    <phoneticPr fontId="7" type="noConversion"/>
  </si>
  <si>
    <t>http://mantis.szflyingsoft.com/view.php?id=393</t>
    <phoneticPr fontId="7" type="noConversion"/>
  </si>
  <si>
    <t>维护中通常为重启或关闭赌桌，会直接踢出赌桌</t>
    <phoneticPr fontId="6" type="noConversion"/>
  </si>
  <si>
    <t>http://mantis.szflyingsoft.com/view.php?id=392</t>
    <phoneticPr fontId="7" type="noConversion"/>
  </si>
  <si>
    <t>http://mantis.szflyingsoft.com/view.php?id=458</t>
    <phoneticPr fontId="7" type="noConversion"/>
  </si>
  <si>
    <t>清空牌靴后第无法显示第二局以后的结果</t>
  </si>
  <si>
    <r>
      <t>1.</t>
    </r>
    <r>
      <rPr>
        <sz val="10"/>
        <color rgb="FF000000"/>
        <rFont val="宋体"/>
        <family val="3"/>
        <charset val="134"/>
      </rPr>
      <t xml:space="preserve">进入骰宝游戏；
</t>
    </r>
    <r>
      <rPr>
        <sz val="10"/>
        <color rgb="FF000000"/>
        <rFont val="Verdana"/>
        <family val="2"/>
      </rPr>
      <t>2.</t>
    </r>
    <r>
      <rPr>
        <sz val="10"/>
        <color rgb="FF000000"/>
        <rFont val="宋体"/>
        <family val="3"/>
        <charset val="134"/>
      </rPr>
      <t xml:space="preserve">更换牌靴；
</t>
    </r>
    <r>
      <rPr>
        <sz val="10"/>
        <color rgb="FF000000"/>
        <rFont val="Verdana"/>
        <family val="2"/>
      </rPr>
      <t>3.</t>
    </r>
    <r>
      <rPr>
        <sz val="10"/>
        <color rgb="FF000000"/>
        <rFont val="宋体"/>
        <family val="3"/>
        <charset val="134"/>
      </rPr>
      <t xml:space="preserve">正常开局游戏开出两局以上
</t>
    </r>
    <r>
      <rPr>
        <sz val="10"/>
        <color rgb="FF000000"/>
        <rFont val="Verdana"/>
        <family val="2"/>
      </rPr>
      <t>4.</t>
    </r>
    <r>
      <rPr>
        <sz val="10"/>
        <color rgb="FF000000"/>
        <rFont val="宋体"/>
        <family val="3"/>
        <charset val="134"/>
      </rPr>
      <t>查看路纸第二局的情况</t>
    </r>
    <phoneticPr fontId="7" type="noConversion"/>
  </si>
  <si>
    <t>路纸正常显示每局结果</t>
  </si>
  <si>
    <t>点击清空牌靴后并开新局后原来旧路纸未清空</t>
  </si>
  <si>
    <r>
      <t>1.</t>
    </r>
    <r>
      <rPr>
        <sz val="10"/>
        <color rgb="FF000000"/>
        <rFont val="宋体"/>
        <family val="3"/>
        <charset val="134"/>
      </rPr>
      <t>进入骰宝游戏（</t>
    </r>
    <r>
      <rPr>
        <sz val="10"/>
        <color rgb="FF000000"/>
        <rFont val="Verdana"/>
        <family val="2"/>
      </rPr>
      <t>22</t>
    </r>
    <r>
      <rPr>
        <sz val="10"/>
        <color rgb="FF000000"/>
        <rFont val="宋体"/>
        <family val="3"/>
        <charset val="134"/>
      </rPr>
      <t xml:space="preserve">桌）；
</t>
    </r>
    <r>
      <rPr>
        <sz val="10"/>
        <color rgb="FF000000"/>
        <rFont val="Verdana"/>
        <family val="2"/>
      </rPr>
      <t>2.</t>
    </r>
    <r>
      <rPr>
        <sz val="10"/>
        <color rgb="FF000000"/>
        <rFont val="宋体"/>
        <family val="3"/>
        <charset val="134"/>
      </rPr>
      <t>更换牌靴并开新局</t>
    </r>
    <phoneticPr fontId="7" type="noConversion"/>
  </si>
  <si>
    <t>dealer程序更换牌靴并开新局后路纸被清空</t>
    <phoneticPr fontId="7" type="noConversion"/>
  </si>
  <si>
    <t>http://mantis.szflyingsoft.com/view.php?id=536</t>
    <phoneticPr fontId="7" type="noConversion"/>
  </si>
  <si>
    <t>http://mantis.szflyingsoft.com/view.php?id=537</t>
    <phoneticPr fontId="7" type="noConversion"/>
  </si>
  <si>
    <t>SZ20160219</t>
    <phoneticPr fontId="10" type="noConversion"/>
  </si>
  <si>
    <t xml:space="preserve"> [Reactive1][Mobile][骰宝游戏]23桌,大厅路指跟游戏路指不同步</t>
    <phoneticPr fontId="7" type="noConversion"/>
  </si>
  <si>
    <t>对比大厅路指跟游戏路指</t>
    <phoneticPr fontId="7" type="noConversion"/>
  </si>
  <si>
    <t>路纸同步</t>
    <phoneticPr fontId="7" type="noConversion"/>
  </si>
  <si>
    <t>http://mantis.szflyingsoft.com/view.php?id=259</t>
    <phoneticPr fontId="7" type="noConversion"/>
  </si>
  <si>
    <t>附件</t>
    <phoneticPr fontId="7" type="noConversion"/>
  </si>
  <si>
    <t>附件</t>
    <phoneticPr fontId="6" type="noConversion"/>
  </si>
  <si>
    <t>NO.</t>
    <phoneticPr fontId="6" type="noConversion"/>
  </si>
  <si>
    <t>單元</t>
    <phoneticPr fontId="6" type="noConversion"/>
  </si>
  <si>
    <t>語系</t>
    <phoneticPr fontId="6" type="noConversion"/>
  </si>
  <si>
    <t>項目</t>
    <phoneticPr fontId="6" type="noConversion"/>
  </si>
  <si>
    <t>前置條件</t>
    <phoneticPr fontId="6" type="noConversion"/>
  </si>
  <si>
    <t>描述</t>
    <phoneticPr fontId="6" type="noConversion"/>
  </si>
  <si>
    <t>預期結果</t>
    <phoneticPr fontId="6" type="noConversion"/>
  </si>
  <si>
    <t>P/F</t>
    <phoneticPr fontId="6" type="noConversion"/>
  </si>
  <si>
    <t>备注</t>
    <phoneticPr fontId="6" type="noConversion"/>
  </si>
  <si>
    <t xml:space="preserve"> Mantis Key</t>
    <phoneticPr fontId="6" type="noConversion"/>
  </si>
  <si>
    <t>BUG汇报日期</t>
    <phoneticPr fontId="6" type="noConversion"/>
  </si>
  <si>
    <t>Tester</t>
    <phoneticPr fontId="6" type="noConversion"/>
  </si>
  <si>
    <t>Version</t>
    <phoneticPr fontId="6" type="noConversion"/>
  </si>
  <si>
    <t>Bug驗證</t>
    <phoneticPr fontId="6" type="noConversion"/>
  </si>
  <si>
    <t>简中</t>
    <phoneticPr fontId="7" type="noConversion"/>
  </si>
  <si>
    <t>牌局桌面是否显示对应赔率</t>
    <phoneticPr fontId="7" type="noConversion"/>
  </si>
  <si>
    <t>查看牌局桌面是否显示对应赔率</t>
    <phoneticPr fontId="7" type="noConversion"/>
  </si>
  <si>
    <t>各注区需要显示对应赔率</t>
    <phoneticPr fontId="7" type="noConversion"/>
  </si>
  <si>
    <t>牌局桌面是否随语言切换更改牌局桌面</t>
    <phoneticPr fontId="7" type="noConversion"/>
  </si>
  <si>
    <t>查看牌局桌面是否随语言切换更改牌局桌面</t>
    <phoneticPr fontId="7" type="noConversion"/>
  </si>
  <si>
    <t>随语言切换更换相应牌局桌面</t>
    <phoneticPr fontId="7" type="noConversion"/>
  </si>
  <si>
    <t>筹码区在游戏界面右下角显示</t>
    <phoneticPr fontId="7" type="noConversion"/>
  </si>
  <si>
    <t>【自订筹码】按钮显示位置</t>
    <phoneticPr fontId="7" type="noConversion"/>
  </si>
  <si>
    <t>1.查看是否有【自订筹码】按钮</t>
    <phoneticPr fontId="7" type="noConversion"/>
  </si>
  <si>
    <t>筹码区的右下角高亮</t>
    <phoneticPr fontId="7" type="noConversion"/>
  </si>
  <si>
    <t>筹码区显示5种不同的筹码</t>
    <phoneticPr fontId="7" type="noConversion"/>
  </si>
  <si>
    <t>筹码区是否具有向左切换筹码页签功能</t>
    <phoneticPr fontId="7" type="noConversion"/>
  </si>
  <si>
    <t>1.查看筹码区是否具有向左切换筹码页签功能</t>
    <phoneticPr fontId="7" type="noConversion"/>
  </si>
  <si>
    <t>筹码显示区左上角</t>
    <phoneticPr fontId="7" type="noConversion"/>
  </si>
  <si>
    <t>点击向左方向按钮效果</t>
    <phoneticPr fontId="7" type="noConversion"/>
  </si>
  <si>
    <t>1.点击向左方向按钮效果</t>
    <phoneticPr fontId="7" type="noConversion"/>
  </si>
  <si>
    <t>当4≥页签&gt;1，向左切页按钮为可操作状态且亮，
当页签=1，，向左切页按钮为不可操作状态且灰，</t>
    <phoneticPr fontId="7" type="noConversion"/>
  </si>
  <si>
    <t>筹码区是否具有向右切换筹码页签功能</t>
    <phoneticPr fontId="7" type="noConversion"/>
  </si>
  <si>
    <t>1.查看筹码区是否具有向右切换筹码页签功能</t>
    <phoneticPr fontId="7" type="noConversion"/>
  </si>
  <si>
    <t>筹码显示区右上角</t>
    <phoneticPr fontId="7" type="noConversion"/>
  </si>
  <si>
    <t>点击向右方向按钮效果</t>
    <phoneticPr fontId="7" type="noConversion"/>
  </si>
  <si>
    <t>1.点击向右方向按钮效果</t>
    <phoneticPr fontId="7" type="noConversion"/>
  </si>
  <si>
    <t>当4＞页签&gt;1，向右切页按钮为可操作状态且亮，
当页签=4，，向右切页按钮为不可操作状态且灰，</t>
    <phoneticPr fontId="7" type="noConversion"/>
  </si>
  <si>
    <t>切页功能与显示页签位置是否正确</t>
    <phoneticPr fontId="7" type="noConversion"/>
  </si>
  <si>
    <t>1.查看切页功能与显示页签位置是否正确</t>
    <phoneticPr fontId="7" type="noConversion"/>
  </si>
  <si>
    <t>切页后页签会跟随变化</t>
    <phoneticPr fontId="7" type="noConversion"/>
  </si>
  <si>
    <t>直接点击页签是否与页对应</t>
    <phoneticPr fontId="7" type="noConversion"/>
  </si>
  <si>
    <t>1.直接点击第一页签是否有效</t>
    <phoneticPr fontId="7" type="noConversion"/>
  </si>
  <si>
    <t>点击页签与第一页对应</t>
    <phoneticPr fontId="7" type="noConversion"/>
  </si>
  <si>
    <t>1.直接点击第二页签是否有效</t>
    <phoneticPr fontId="7" type="noConversion"/>
  </si>
  <si>
    <t>点击页签与第二页对应</t>
    <phoneticPr fontId="7" type="noConversion"/>
  </si>
  <si>
    <t>1.直接点击第三页签是否有效</t>
    <phoneticPr fontId="7" type="noConversion"/>
  </si>
  <si>
    <t>点击页签与第三页对应</t>
    <phoneticPr fontId="7" type="noConversion"/>
  </si>
  <si>
    <t>1.直接点击第四页签是否有效</t>
    <phoneticPr fontId="7" type="noConversion"/>
  </si>
  <si>
    <t>点击页签与第四页对应</t>
    <phoneticPr fontId="7" type="noConversion"/>
  </si>
  <si>
    <t>鼠标移动至筹码</t>
    <phoneticPr fontId="7" type="noConversion"/>
  </si>
  <si>
    <t>1.查看悬停筹码是否有高亮金光闪烁凸起</t>
    <phoneticPr fontId="7" type="noConversion"/>
  </si>
  <si>
    <t>悬停筹码有高亮金光闪烁发光效果且凸起</t>
    <phoneticPr fontId="7" type="noConversion"/>
  </si>
  <si>
    <t>被选中的筹码是否点击生效</t>
    <phoneticPr fontId="7" type="noConversion"/>
  </si>
  <si>
    <t>1.点击被选中筹码</t>
    <phoneticPr fontId="7" type="noConversion"/>
  </si>
  <si>
    <t>筹码固定有高亮金光闪烁发光效果，左右切页不会效果消失，除非点击其他筹码，功能转移</t>
    <phoneticPr fontId="7" type="noConversion"/>
  </si>
  <si>
    <t>筹码区筹码前3页显示是否有排列顺序</t>
    <phoneticPr fontId="7" type="noConversion"/>
  </si>
  <si>
    <t>1.查看筹码区筹码是否有排列顺序</t>
    <phoneticPr fontId="7" type="noConversion"/>
  </si>
  <si>
    <t>前3页显示5个筹码，筹码按照由小到大排列</t>
    <phoneticPr fontId="7" type="noConversion"/>
  </si>
  <si>
    <t>筹码区筹码第一页显示</t>
    <phoneticPr fontId="7" type="noConversion"/>
  </si>
  <si>
    <t>1.查看筹码区筹码第一页显示</t>
    <phoneticPr fontId="7" type="noConversion"/>
  </si>
  <si>
    <t>10-50-100-300-500</t>
    <phoneticPr fontId="7" type="noConversion"/>
  </si>
  <si>
    <t>筹码区筹码第二页显示</t>
    <phoneticPr fontId="7" type="noConversion"/>
  </si>
  <si>
    <t>1.查看筹码区筹码第二页显示</t>
    <phoneticPr fontId="7" type="noConversion"/>
  </si>
  <si>
    <t>500-1K-3K-5K-10K</t>
    <phoneticPr fontId="7" type="noConversion"/>
  </si>
  <si>
    <t>筹码区筹码第三页显示</t>
    <phoneticPr fontId="7" type="noConversion"/>
  </si>
  <si>
    <t>1.查看筹码区筹码第三页显示</t>
    <phoneticPr fontId="7" type="noConversion"/>
  </si>
  <si>
    <t>30K-50K-100K-300K-500K</t>
    <phoneticPr fontId="7" type="noConversion"/>
  </si>
  <si>
    <t>筹码区筹码第4页显示是否有排列顺序</t>
    <phoneticPr fontId="7" type="noConversion"/>
  </si>
  <si>
    <t>最后一页为自订筹码页，显示目前玩家自订筹码数，筹码安照由小达到排列（如无设置默显示第一个页签的筹码）</t>
    <phoneticPr fontId="7" type="noConversion"/>
  </si>
  <si>
    <t>第4页签该筹码显示状态</t>
    <phoneticPr fontId="7" type="noConversion"/>
  </si>
  <si>
    <t>1.前3页选中面值为A的筹码后
2.第四页（自订筹码）已选择前三页的筹码A</t>
    <phoneticPr fontId="7" type="noConversion"/>
  </si>
  <si>
    <t>1.查看该筹码状态</t>
    <phoneticPr fontId="7" type="noConversion"/>
  </si>
  <si>
    <t>该筹码在前3页和第4页都有选中状态</t>
    <phoneticPr fontId="7" type="noConversion"/>
  </si>
  <si>
    <t>前3页中该面值筹码显示状态</t>
    <phoneticPr fontId="7" type="noConversion"/>
  </si>
  <si>
    <t>第4页选中面值为A筹码后</t>
    <phoneticPr fontId="7" type="noConversion"/>
  </si>
  <si>
    <t>1.前3页中该面值筹码显示状态</t>
    <phoneticPr fontId="7" type="noConversion"/>
  </si>
  <si>
    <t>筹码设定界面文字描述是否正确</t>
    <phoneticPr fontId="7" type="noConversion"/>
  </si>
  <si>
    <t>1.查看筹码设定界面文字描述是否正确</t>
    <phoneticPr fontId="7" type="noConversion"/>
  </si>
  <si>
    <t>文字为：您还可以自订筹码数：5</t>
    <phoneticPr fontId="7" type="noConversion"/>
  </si>
  <si>
    <t>筹码设定界面是否显示正常</t>
    <phoneticPr fontId="7" type="noConversion"/>
  </si>
  <si>
    <t>1.查看筹码设定界面是否显示正常</t>
    <phoneticPr fontId="7" type="noConversion"/>
  </si>
  <si>
    <t>设置区显示14种不同的筹码</t>
    <phoneticPr fontId="7" type="noConversion"/>
  </si>
  <si>
    <t>筹码设定界面筹码显示位置</t>
    <phoneticPr fontId="7" type="noConversion"/>
  </si>
  <si>
    <t>筹码显示从左往右，从上到下，从小到大一致排列</t>
    <phoneticPr fontId="7" type="noConversion"/>
  </si>
  <si>
    <t>筹码金额、颜色分别显示为</t>
    <phoneticPr fontId="7" type="noConversion"/>
  </si>
  <si>
    <t>1.查看第一行，第一个</t>
    <phoneticPr fontId="7" type="noConversion"/>
  </si>
  <si>
    <t>10、</t>
    <phoneticPr fontId="7" type="noConversion"/>
  </si>
  <si>
    <t>1.查看第一行，第二个</t>
    <phoneticPr fontId="7" type="noConversion"/>
  </si>
  <si>
    <t>50、</t>
    <phoneticPr fontId="7" type="noConversion"/>
  </si>
  <si>
    <t>1.查看第一行，第三个</t>
    <phoneticPr fontId="7" type="noConversion"/>
  </si>
  <si>
    <t>100、</t>
    <phoneticPr fontId="7" type="noConversion"/>
  </si>
  <si>
    <t>1.查看第一行，第四个</t>
    <phoneticPr fontId="7" type="noConversion"/>
  </si>
  <si>
    <t>300、</t>
    <phoneticPr fontId="7" type="noConversion"/>
  </si>
  <si>
    <t>1.查看第二行，第一个</t>
    <phoneticPr fontId="7" type="noConversion"/>
  </si>
  <si>
    <t>500、</t>
    <phoneticPr fontId="7" type="noConversion"/>
  </si>
  <si>
    <t>1.查看第二行，第二个</t>
    <phoneticPr fontId="7" type="noConversion"/>
  </si>
  <si>
    <t>1k、</t>
    <phoneticPr fontId="7" type="noConversion"/>
  </si>
  <si>
    <t>1.查看第二行，第三个</t>
    <phoneticPr fontId="7" type="noConversion"/>
  </si>
  <si>
    <t>3k、</t>
    <phoneticPr fontId="7" type="noConversion"/>
  </si>
  <si>
    <t>1.查看第二行，第四个</t>
    <phoneticPr fontId="7" type="noConversion"/>
  </si>
  <si>
    <t>5k、</t>
    <phoneticPr fontId="7" type="noConversion"/>
  </si>
  <si>
    <t>1.查看第三行，第一个</t>
    <phoneticPr fontId="7" type="noConversion"/>
  </si>
  <si>
    <t>10k、</t>
    <phoneticPr fontId="7" type="noConversion"/>
  </si>
  <si>
    <t>1.查看第三行，第二个</t>
    <phoneticPr fontId="7" type="noConversion"/>
  </si>
  <si>
    <t>30k、</t>
    <phoneticPr fontId="7" type="noConversion"/>
  </si>
  <si>
    <t>1.查看第三行，第三个</t>
    <phoneticPr fontId="7" type="noConversion"/>
  </si>
  <si>
    <t>50k、</t>
    <phoneticPr fontId="7" type="noConversion"/>
  </si>
  <si>
    <t>1.查看第三行，第四个</t>
    <phoneticPr fontId="7" type="noConversion"/>
  </si>
  <si>
    <t>100k、</t>
    <phoneticPr fontId="7" type="noConversion"/>
  </si>
  <si>
    <t>1.查看第四行，第一个</t>
    <phoneticPr fontId="7" type="noConversion"/>
  </si>
  <si>
    <t>300k、</t>
    <phoneticPr fontId="7" type="noConversion"/>
  </si>
  <si>
    <t>1.查看第四行，第二个</t>
    <phoneticPr fontId="7" type="noConversion"/>
  </si>
  <si>
    <t>500k、</t>
    <phoneticPr fontId="7" type="noConversion"/>
  </si>
  <si>
    <t>筹码样式比较</t>
    <phoneticPr fontId="7" type="noConversion"/>
  </si>
  <si>
    <t>1.查看（10~500）</t>
    <phoneticPr fontId="7" type="noConversion"/>
  </si>
  <si>
    <t>（10~500）样式一致，颜色不同</t>
    <phoneticPr fontId="7" type="noConversion"/>
  </si>
  <si>
    <t>1.查看(1k~5K)</t>
    <phoneticPr fontId="7" type="noConversion"/>
  </si>
  <si>
    <t>(1k~5K)样式一致，颜色不同</t>
    <phoneticPr fontId="7" type="noConversion"/>
  </si>
  <si>
    <t>1.查看(10k~50K)</t>
    <phoneticPr fontId="7" type="noConversion"/>
  </si>
  <si>
    <t>(10k~50K)样式一致，颜色不同</t>
    <phoneticPr fontId="7" type="noConversion"/>
  </si>
  <si>
    <t>1.查看(100k~500K)</t>
    <phoneticPr fontId="7" type="noConversion"/>
  </si>
  <si>
    <t>(100k~500K)样式一致，颜色不同</t>
    <phoneticPr fontId="7" type="noConversion"/>
  </si>
  <si>
    <t>筹码大小是否一致</t>
    <phoneticPr fontId="7" type="noConversion"/>
  </si>
  <si>
    <t>1.查看筹码大小是否一致</t>
    <phoneticPr fontId="7" type="noConversion"/>
  </si>
  <si>
    <t>筹码大小一致</t>
    <phoneticPr fontId="7" type="noConversion"/>
  </si>
  <si>
    <t>各个额度的筹码显示颜色不同</t>
    <phoneticPr fontId="7" type="noConversion"/>
  </si>
  <si>
    <t>筹码区是否显示玩家金额</t>
    <phoneticPr fontId="7" type="noConversion"/>
  </si>
  <si>
    <t>1.查看筹码区是否显示玩家金额</t>
    <phoneticPr fontId="7" type="noConversion"/>
  </si>
  <si>
    <t>显示玩家金额</t>
    <phoneticPr fontId="7" type="noConversion"/>
  </si>
  <si>
    <t>玩家金额格式是否正确</t>
    <phoneticPr fontId="7" type="noConversion"/>
  </si>
  <si>
    <t>1.查看玩家金额格式是否正确</t>
    <phoneticPr fontId="7" type="noConversion"/>
  </si>
  <si>
    <t>金额：前七后二，最大9999999.99。金额超过9999999.99，数字将会与界面重叠。</t>
    <phoneticPr fontId="7" type="noConversion"/>
  </si>
  <si>
    <t>筹码区是否显示【充值】按钮</t>
    <phoneticPr fontId="7" type="noConversion"/>
  </si>
  <si>
    <t>1.查看筹码区是否显示充值按钮</t>
    <phoneticPr fontId="7" type="noConversion"/>
  </si>
  <si>
    <t>显示充值按钮</t>
    <phoneticPr fontId="7" type="noConversion"/>
  </si>
  <si>
    <t>鼠标移动至【充值】按钮是否有效果</t>
    <phoneticPr fontId="7" type="noConversion"/>
  </si>
  <si>
    <t>1.查看鼠标移动至【充值】按钮是否有效果</t>
    <phoneticPr fontId="7" type="noConversion"/>
  </si>
  <si>
    <t>悬停下方有tips“充值”提示且有变亮选取效果</t>
    <phoneticPr fontId="7" type="noConversion"/>
  </si>
  <si>
    <t>点击【充值】按钮是否跳转至充值网页</t>
    <phoneticPr fontId="7" type="noConversion"/>
  </si>
  <si>
    <t>1.点击【充值】按钮</t>
    <phoneticPr fontId="7" type="noConversion"/>
  </si>
  <si>
    <t>网页连结由开启Flash的网页提供，并且会依照不同平台商，提供不同的网页连结。</t>
    <phoneticPr fontId="7" type="noConversion"/>
  </si>
  <si>
    <t>【重复下注】按钮何时置灰</t>
    <phoneticPr fontId="7" type="noConversion"/>
  </si>
  <si>
    <t>上一局未下注，开牌阶段</t>
    <phoneticPr fontId="7" type="noConversion"/>
  </si>
  <si>
    <t>2.查看【重复下注】按钮何时置灰</t>
  </si>
  <si>
    <t>置灰状态无法点击</t>
    <phoneticPr fontId="7" type="noConversion"/>
  </si>
  <si>
    <t>上一局未下注，结算阶段</t>
    <phoneticPr fontId="7" type="noConversion"/>
  </si>
  <si>
    <t>3.查看【重复下注】按钮何时置灰</t>
  </si>
  <si>
    <t>上一局未下注，等待新局</t>
    <phoneticPr fontId="7" type="noConversion"/>
  </si>
  <si>
    <t>4.查看【重复下注】按钮何时置灰</t>
    <phoneticPr fontId="7" type="noConversion"/>
  </si>
  <si>
    <t>上一局未下注，洗牌中</t>
    <phoneticPr fontId="7" type="noConversion"/>
  </si>
  <si>
    <t>5.查看【重复下注】按钮何时置灰</t>
  </si>
  <si>
    <t>上一局未下注，废局阶段</t>
    <phoneticPr fontId="7" type="noConversion"/>
  </si>
  <si>
    <t>6.查看【重复下注】按钮何时置灰</t>
  </si>
  <si>
    <t>【重复下注】按钮是否可变亮可点击</t>
    <phoneticPr fontId="7" type="noConversion"/>
  </si>
  <si>
    <t>1.上一局游戏已下注</t>
    <phoneticPr fontId="7" type="noConversion"/>
  </si>
  <si>
    <t>1.【重复下注】按钮是否可变亮可点击</t>
    <phoneticPr fontId="7" type="noConversion"/>
  </si>
  <si>
    <t>【重复下注】按钮变亮可点击</t>
    <phoneticPr fontId="7" type="noConversion"/>
  </si>
  <si>
    <t>【重复下注】按钮是否仅在下注阶段可点击</t>
    <phoneticPr fontId="7" type="noConversion"/>
  </si>
  <si>
    <t>1.下注阶段</t>
    <phoneticPr fontId="7" type="noConversion"/>
  </si>
  <si>
    <t>1.点击【重复下注】按钮</t>
    <phoneticPr fontId="7" type="noConversion"/>
  </si>
  <si>
    <t>下注阶段可点击</t>
    <phoneticPr fontId="7" type="noConversion"/>
  </si>
  <si>
    <t>1.开牌阶段</t>
    <phoneticPr fontId="7" type="noConversion"/>
  </si>
  <si>
    <t>2.点击【重复下注】按钮</t>
    <phoneticPr fontId="7" type="noConversion"/>
  </si>
  <si>
    <t>开牌阶段不可点击</t>
    <phoneticPr fontId="7" type="noConversion"/>
  </si>
  <si>
    <t>1.结算阶段</t>
    <phoneticPr fontId="7" type="noConversion"/>
  </si>
  <si>
    <t>3.点击【重复下注】按钮</t>
  </si>
  <si>
    <t>结算阶段不可点击</t>
    <phoneticPr fontId="7" type="noConversion"/>
  </si>
  <si>
    <t>1.等待新局阶段</t>
    <phoneticPr fontId="7" type="noConversion"/>
  </si>
  <si>
    <t>4.点击【重复下注】按钮</t>
  </si>
  <si>
    <t>等待新局阶段不可点击</t>
    <phoneticPr fontId="7" type="noConversion"/>
  </si>
  <si>
    <t>1.洗牌中阶段</t>
    <phoneticPr fontId="7" type="noConversion"/>
  </si>
  <si>
    <t>5.点击【重复下注】按钮</t>
  </si>
  <si>
    <t>洗牌中阶段不可点击</t>
    <phoneticPr fontId="7" type="noConversion"/>
  </si>
  <si>
    <t>1.废局</t>
    <phoneticPr fontId="7" type="noConversion"/>
  </si>
  <si>
    <t>6.点击【重复下注】按钮</t>
  </si>
  <si>
    <t>废局不可点击</t>
    <phoneticPr fontId="7" type="noConversion"/>
  </si>
  <si>
    <t>【重复下注】是否一局仅可点击一次</t>
    <phoneticPr fontId="7" type="noConversion"/>
  </si>
  <si>
    <t>1.这一局</t>
    <phoneticPr fontId="7" type="noConversion"/>
  </si>
  <si>
    <t>1.点击【重复下注】一次</t>
    <phoneticPr fontId="7" type="noConversion"/>
  </si>
  <si>
    <t>上一局下注成功的筹码</t>
    <phoneticPr fontId="7" type="noConversion"/>
  </si>
  <si>
    <t>【重复下注】是否一局点击多次</t>
    <phoneticPr fontId="7" type="noConversion"/>
  </si>
  <si>
    <t>1.点击【重复下注】多次</t>
    <phoneticPr fontId="7" type="noConversion"/>
  </si>
  <si>
    <t>本局已下注，无法在重复下注</t>
    <phoneticPr fontId="7" type="noConversion"/>
  </si>
  <si>
    <t>是否可以进行筹码下注</t>
    <phoneticPr fontId="7" type="noConversion"/>
  </si>
  <si>
    <t>1.点击【重复下注】且成功下注后</t>
    <phoneticPr fontId="7" type="noConversion"/>
  </si>
  <si>
    <t>1.查看是否可以进行筹码下注</t>
    <phoneticPr fontId="7" type="noConversion"/>
  </si>
  <si>
    <t>本局重复下注成功后，可再次进行筹码下注</t>
    <phoneticPr fontId="7" type="noConversion"/>
  </si>
  <si>
    <t>【重复下注】放置筹码是否生效</t>
    <phoneticPr fontId="7" type="noConversion"/>
  </si>
  <si>
    <t>1.未点击【确定】按钮</t>
    <phoneticPr fontId="7" type="noConversion"/>
  </si>
  <si>
    <t>1.查看【重复下注】放置筹码是否生效</t>
    <phoneticPr fontId="7" type="noConversion"/>
  </si>
  <si>
    <t>未点击【确定】按钮，【重复下注】玩家放置筹码失效</t>
    <phoneticPr fontId="7" type="noConversion"/>
  </si>
  <si>
    <t>1.点击【确定】按钮</t>
    <phoneticPr fontId="7" type="noConversion"/>
  </si>
  <si>
    <t>点击【确定】按钮，【重复下注】玩家放置筹码成功</t>
    <phoneticPr fontId="7" type="noConversion"/>
  </si>
  <si>
    <t>1.未点击【取消】【确定】按钮</t>
    <phoneticPr fontId="7" type="noConversion"/>
  </si>
  <si>
    <t>倒计时结束，【重复下注】玩家放置筹码失效</t>
    <phoneticPr fontId="7" type="noConversion"/>
  </si>
  <si>
    <t>1.点击【取消】按钮</t>
    <phoneticPr fontId="7" type="noConversion"/>
  </si>
  <si>
    <t>点击【取消】按钮，【重复下注】玩家放置筹码失效</t>
    <phoneticPr fontId="7" type="noConversion"/>
  </si>
  <si>
    <t>【重复下注】是否受游戏类型和局数限制</t>
    <phoneticPr fontId="7" type="noConversion"/>
  </si>
  <si>
    <t>1. 百家乐局数＜31局
2.30局有下注大小</t>
    <phoneticPr fontId="7" type="noConversion"/>
  </si>
  <si>
    <t>1.查看【重复下注】是否受游戏类型和局数限制</t>
    <phoneticPr fontId="7" type="noConversion"/>
  </si>
  <si>
    <t>百家乐局数＜31局时可重复下注，到31局时，重复下注清除，玩家无法重复下注</t>
    <phoneticPr fontId="7" type="noConversion"/>
  </si>
  <si>
    <t>1. 百家乐局数＜31局
2.第30局无下注大小且下过其余注区</t>
    <phoneticPr fontId="7" type="noConversion"/>
  </si>
  <si>
    <t>百家乐重复下注有效</t>
    <phoneticPr fontId="7" type="noConversion"/>
  </si>
  <si>
    <t>1. 百家乐局数＜31局
2.无下注大小</t>
    <phoneticPr fontId="7" type="noConversion"/>
  </si>
  <si>
    <t xml:space="preserve">1. 百家乐局数=31局
2.有下注大小
</t>
    <phoneticPr fontId="7" type="noConversion"/>
  </si>
  <si>
    <t>百家乐局数=31局时，重复下注功能清除（30局已下注，31局无法重复下注）</t>
    <phoneticPr fontId="7" type="noConversion"/>
  </si>
  <si>
    <t>1.百家乐局数＞31局
2.有下注大小</t>
    <phoneticPr fontId="7" type="noConversion"/>
  </si>
  <si>
    <t>31局或以后的局数下注了，重复下注才可使用</t>
    <phoneticPr fontId="7" type="noConversion"/>
  </si>
  <si>
    <t>其他游戏是否限制【重复下注】</t>
    <phoneticPr fontId="7" type="noConversion"/>
  </si>
  <si>
    <t>1.其他游戏（龙虎、轮盘、骰宝）</t>
    <phoneticPr fontId="7" type="noConversion"/>
  </si>
  <si>
    <t>1.查看其他游戏是否限制【重复下注】</t>
    <phoneticPr fontId="7" type="noConversion"/>
  </si>
  <si>
    <t>只要不换靴和废局，游戏正常进行且有下注记录，游戏的重复下注功能不被限制</t>
    <phoneticPr fontId="7" type="noConversion"/>
  </si>
  <si>
    <t>【重复下注】是否可用</t>
    <phoneticPr fontId="7" type="noConversion"/>
  </si>
  <si>
    <t>换靴后</t>
    <phoneticPr fontId="7" type="noConversion"/>
  </si>
  <si>
    <t>1.查看【重复下注】是否可用</t>
    <phoneticPr fontId="7" type="noConversion"/>
  </si>
  <si>
    <t>因为上一局未记录消失换靴后，重复下注不可使用</t>
    <phoneticPr fontId="7" type="noConversion"/>
  </si>
  <si>
    <t>废局后</t>
    <phoneticPr fontId="7" type="noConversion"/>
  </si>
  <si>
    <t>2.查看【重复下注】是否可用</t>
  </si>
  <si>
    <t>因为上一局未记录消失废局后，重复下注不可使用</t>
    <phoneticPr fontId="7" type="noConversion"/>
  </si>
  <si>
    <t>自订筹码</t>
    <phoneticPr fontId="7" type="noConversion"/>
  </si>
  <si>
    <t>筹码设定界面是否有【确定】按钮</t>
    <phoneticPr fontId="7" type="noConversion"/>
  </si>
  <si>
    <t>1.查看筹码设定界面是否有【确定】按钮</t>
    <phoneticPr fontId="7" type="noConversion"/>
  </si>
  <si>
    <t>有【确定】按钮</t>
    <phoneticPr fontId="7" type="noConversion"/>
  </si>
  <si>
    <t>筹码设定界面【确定】按钮位置</t>
    <phoneticPr fontId="7" type="noConversion"/>
  </si>
  <si>
    <t>1.查看筹码设定界面【确定】按钮位置</t>
    <phoneticPr fontId="7" type="noConversion"/>
  </si>
  <si>
    <t>筹码设定界面右下角红色【确定】按钮</t>
    <phoneticPr fontId="7" type="noConversion"/>
  </si>
  <si>
    <t>筹码设定界面是否有【取消】按钮</t>
    <phoneticPr fontId="7" type="noConversion"/>
  </si>
  <si>
    <t>1.查看筹码设定界面是否有【取消】按钮</t>
    <phoneticPr fontId="7" type="noConversion"/>
  </si>
  <si>
    <t>有【取消】按钮</t>
    <phoneticPr fontId="7" type="noConversion"/>
  </si>
  <si>
    <t>筹码设定界面【取消】按钮位置</t>
    <phoneticPr fontId="7" type="noConversion"/>
  </si>
  <si>
    <t>1.查看筹码设定界面【取消】按钮位置</t>
    <phoneticPr fontId="7" type="noConversion"/>
  </si>
  <si>
    <t>筹码设定界面右下角绿色【取消】按钮</t>
    <phoneticPr fontId="7" type="noConversion"/>
  </si>
  <si>
    <t>下注筹码是否与选择的筹码相对应</t>
    <phoneticPr fontId="7" type="noConversion"/>
  </si>
  <si>
    <t>单次下注的金额与选择的筹码金额相对应</t>
    <phoneticPr fontId="7" type="noConversion"/>
  </si>
  <si>
    <t>点击【自订筹码】按钮是否可进入自订筹码区</t>
    <phoneticPr fontId="7" type="noConversion"/>
  </si>
  <si>
    <t>1.点击【自订筹码】按钮</t>
    <phoneticPr fontId="7" type="noConversion"/>
  </si>
  <si>
    <t>进入【自订筹码】区</t>
    <phoneticPr fontId="7" type="noConversion"/>
  </si>
  <si>
    <t>鼠标移到【自订筹码】按钮上是否有tips</t>
    <phoneticPr fontId="7" type="noConversion"/>
  </si>
  <si>
    <t>1.移动光标到【自订筹码】按钮上击</t>
    <phoneticPr fontId="7" type="noConversion"/>
  </si>
  <si>
    <t>光标聚焦到【自订筹码】按钮上后，按钮会出现小的提示窗里显示该按钮为【自订筹码】按钮</t>
    <phoneticPr fontId="7" type="noConversion"/>
  </si>
  <si>
    <t>【自订筹码】区点击在已选择的筹码上是否有变化</t>
    <phoneticPr fontId="7" type="noConversion"/>
  </si>
  <si>
    <t>选择的筹码少于5种时是否可选择其他筹码</t>
    <phoneticPr fontId="7" type="noConversion"/>
  </si>
  <si>
    <t>选择筹码种类少于5种时是否可点击确定</t>
    <phoneticPr fontId="7" type="noConversion"/>
  </si>
  <si>
    <t>可以点击确定生效，第四页签显示少于5个筹码</t>
    <phoneticPr fontId="7" type="noConversion"/>
  </si>
  <si>
    <t>筹码设定任意选不选择筹码是否生效</t>
    <phoneticPr fontId="7" type="noConversion"/>
  </si>
  <si>
    <t>1.不选择筹码</t>
    <phoneticPr fontId="7" type="noConversion"/>
  </si>
  <si>
    <t>1.点击确定</t>
    <phoneticPr fontId="7" type="noConversion"/>
  </si>
  <si>
    <t>生效显示在第4页签</t>
    <phoneticPr fontId="7" type="noConversion"/>
  </si>
  <si>
    <t>筹码设定任意选1种类筹码是否生效</t>
    <phoneticPr fontId="7" type="noConversion"/>
  </si>
  <si>
    <t>1.筹码设定，任意选择14种类筹码1个</t>
    <phoneticPr fontId="7" type="noConversion"/>
  </si>
  <si>
    <t>筹码设定任意选2种类筹码是否生效</t>
  </si>
  <si>
    <t>1.筹码设定，任意选择14种类筹码2个组合</t>
    <phoneticPr fontId="7" type="noConversion"/>
  </si>
  <si>
    <t>筹码设定任意选3种类筹码是否生效</t>
  </si>
  <si>
    <t>1.筹码设定，任意选择14种类筹码3个组合</t>
    <phoneticPr fontId="7" type="noConversion"/>
  </si>
  <si>
    <t>筹码设定任意选4种类筹码是否生效</t>
  </si>
  <si>
    <t>1.筹码设定，任意选择14种类筹码4个组合</t>
    <phoneticPr fontId="7" type="noConversion"/>
  </si>
  <si>
    <t>进入一般百家乐赌桌，自订筹码是否生效</t>
    <phoneticPr fontId="7" type="noConversion"/>
  </si>
  <si>
    <t>1.在赌桌A选择自订筹码后应用成功后</t>
    <phoneticPr fontId="7" type="noConversion"/>
  </si>
  <si>
    <t>查看一般百家乐自订筹码是否应用生效</t>
    <phoneticPr fontId="7" type="noConversion"/>
  </si>
  <si>
    <t>与赌桌A选择自订筹码设定一致</t>
    <phoneticPr fontId="7" type="noConversion"/>
  </si>
  <si>
    <t>进入竟咪百家乐赌桌，自订筹码是否生效</t>
    <phoneticPr fontId="7" type="noConversion"/>
  </si>
  <si>
    <t>查看竟咪百家乐自订筹码是否应用生效</t>
    <phoneticPr fontId="7" type="noConversion"/>
  </si>
  <si>
    <t>进入包桌百家乐赌桌，自订筹码是否生效</t>
    <phoneticPr fontId="7" type="noConversion"/>
  </si>
  <si>
    <t>查看包桌百家乐自订筹码是否应用生效</t>
    <phoneticPr fontId="7" type="noConversion"/>
  </si>
  <si>
    <t>进入骰宝赌桌，自订筹码是否生效</t>
    <phoneticPr fontId="7" type="noConversion"/>
  </si>
  <si>
    <t>查看骰宝自订筹码是否应用生效</t>
    <phoneticPr fontId="7" type="noConversion"/>
  </si>
  <si>
    <t>进入轮盘赌桌，自订筹码是否生效</t>
    <phoneticPr fontId="7" type="noConversion"/>
  </si>
  <si>
    <t>查看轮盘自订筹码是否应用生效</t>
    <phoneticPr fontId="7" type="noConversion"/>
  </si>
  <si>
    <t>进入龙虎赌桌，自订筹码是否生效</t>
    <phoneticPr fontId="7" type="noConversion"/>
  </si>
  <si>
    <t>查看龙虎自订筹码是否应用生效</t>
    <phoneticPr fontId="7" type="noConversion"/>
  </si>
  <si>
    <t>进入好路多桌，自订筹码是否生效</t>
    <phoneticPr fontId="7" type="noConversion"/>
  </si>
  <si>
    <t>查看好路多桌自订筹码是否应用生效</t>
    <phoneticPr fontId="7" type="noConversion"/>
  </si>
  <si>
    <t>下注确认框</t>
  </si>
  <si>
    <t>下注确认框显示位置是否正确</t>
  </si>
  <si>
    <t>1.查看页面的下注确认框的显示</t>
  </si>
  <si>
    <t>1.牌桌左侧中部隐藏在左侧，左边下注左闪现</t>
    <phoneticPr fontId="10" type="noConversion"/>
  </si>
  <si>
    <t>1.牌桌右侧中部隐藏在右侧，右边和中间下注右闪现</t>
    <phoneticPr fontId="7" type="noConversion"/>
  </si>
  <si>
    <t>1.未下注，呈隐藏状态</t>
    <phoneticPr fontId="7" type="noConversion"/>
  </si>
  <si>
    <t>下注确认框区是否正确显示布局</t>
  </si>
  <si>
    <t>1.查看下注确认框区上部</t>
  </si>
  <si>
    <t>1.显示蓝色字体“已下注：0”</t>
    <phoneticPr fontId="7" type="noConversion"/>
  </si>
  <si>
    <t>1.查看下注确认框区中部</t>
  </si>
  <si>
    <t>1.显示黄色字体下注筹码格式为“+筹码”</t>
    <phoneticPr fontId="7" type="noConversion"/>
  </si>
  <si>
    <t>1.查看下注确认框区下部</t>
  </si>
  <si>
    <t>1.显示左边红底白字正方形【取消】按钮
2.显示右边绿底白字正方形【确定】按钮</t>
    <phoneticPr fontId="7" type="noConversion"/>
  </si>
  <si>
    <t>按钮模式是否可以点击</t>
    <phoneticPr fontId="10" type="noConversion"/>
  </si>
  <si>
    <t>首次进入未下注，下注阶段未下注</t>
    <phoneticPr fontId="10" type="noConversion"/>
  </si>
  <si>
    <t>1.查看按钮的显示</t>
    <phoneticPr fontId="10" type="noConversion"/>
  </si>
  <si>
    <t>1.下注确认框区不显示</t>
  </si>
  <si>
    <t>下注阶段下注</t>
    <phoneticPr fontId="10" type="noConversion"/>
  </si>
  <si>
    <t>1.在下注阶段，玩家选择下注但未确定</t>
    <phoneticPr fontId="10" type="noConversion"/>
  </si>
  <si>
    <t>1.下注确认框区闪现，【取消】【确定】高亮，下注筹码为“+筹码”，“已下注：0”</t>
  </si>
  <si>
    <t>1.下注阶段，下注未确定倒计时结束</t>
    <phoneticPr fontId="7" type="noConversion"/>
  </si>
  <si>
    <t>1.下注确认框区闪现先固定在（左&amp;右）侧，倒计时结束同时消失</t>
  </si>
  <si>
    <t>下注阶段，玩家以成功下注a</t>
    <phoneticPr fontId="10" type="noConversion"/>
  </si>
  <si>
    <t>1.下注确认框区中部和下注消失，已下注筹码额度只显示在下注确认框区上部，格式为“已下注：a”</t>
  </si>
  <si>
    <t>结算阶段Settled开始倒计时</t>
    <phoneticPr fontId="10" type="noConversion"/>
  </si>
  <si>
    <t>1.在结算阶段查看按钮的显示</t>
    <phoneticPr fontId="10" type="noConversion"/>
  </si>
  <si>
    <t>1.下注确认框区上部消失</t>
  </si>
  <si>
    <t>下注确认框区上部计算是否正确</t>
  </si>
  <si>
    <t>1.a筹码下注成功，点击【确定】
2.初始状态为0</t>
    <phoneticPr fontId="7" type="noConversion"/>
  </si>
  <si>
    <t>1.查看已下注显示</t>
    <phoneticPr fontId="7" type="noConversion"/>
  </si>
  <si>
    <t>1.初始状态为0，点击确定后，下注筹码显示区的额度直接显示在已下注部分</t>
    <phoneticPr fontId="7" type="noConversion"/>
  </si>
  <si>
    <t>1.b筹码下注成功，点击【确定】
2.初始状态为a</t>
    <phoneticPr fontId="7" type="noConversion"/>
  </si>
  <si>
    <t>1.已下注显示为a+b</t>
    <phoneticPr fontId="7" type="noConversion"/>
  </si>
  <si>
    <t>1.14种筹码累加（若超限红分阶段）</t>
    <phoneticPr fontId="7" type="noConversion"/>
  </si>
  <si>
    <t>1.已下注总数与筹码累加总数一致</t>
    <phoneticPr fontId="7" type="noConversion"/>
  </si>
  <si>
    <t>1.1种筹码多次累加</t>
    <phoneticPr fontId="7" type="noConversion"/>
  </si>
  <si>
    <t>下注确认框区中部计算是否正确</t>
  </si>
  <si>
    <t>1.下注不点击确定
2.1种筹码多次累加a</t>
    <phoneticPr fontId="7" type="noConversion"/>
  </si>
  <si>
    <t>1.查看下注筹码统计</t>
    <phoneticPr fontId="7" type="noConversion"/>
  </si>
  <si>
    <t>1.未超过注区限红下的统计正确：+a</t>
    <phoneticPr fontId="7" type="noConversion"/>
  </si>
  <si>
    <t>1.下注不点击确定
2.切换不同种筹码多次累加b</t>
    <phoneticPr fontId="7" type="noConversion"/>
  </si>
  <si>
    <t>1.不同筹码累加统计正确：+b</t>
    <phoneticPr fontId="7" type="noConversion"/>
  </si>
  <si>
    <t xml:space="preserve">1.下注点击确定
</t>
    <phoneticPr fontId="7" type="noConversion"/>
  </si>
  <si>
    <t>1.下注筹码统计结果纳入已下注且下注确认框区中部显示区先消失</t>
  </si>
  <si>
    <t>光标移动到可点击按钮上是否特效</t>
    <phoneticPr fontId="10" type="noConversion"/>
  </si>
  <si>
    <t>1.光标变手指状
2.光标指向的按钮会顺时针闪亮特效</t>
    <phoneticPr fontId="10" type="noConversion"/>
  </si>
  <si>
    <t>1.下注后，点击确定</t>
    <phoneticPr fontId="7" type="noConversion"/>
  </si>
  <si>
    <t>鼠标放置【返回大厅】按钮是否有tips提示</t>
    <phoneticPr fontId="7" type="noConversion"/>
  </si>
  <si>
    <t>tips显示：返回大厅，且按钮发光</t>
    <phoneticPr fontId="7" type="noConversion"/>
  </si>
  <si>
    <t>鼠标放置【系统设置】按钮处是否有tips</t>
    <phoneticPr fontId="7" type="noConversion"/>
  </si>
  <si>
    <t>鼠标放置【系统设置】按钮处</t>
    <phoneticPr fontId="7" type="noConversion"/>
  </si>
  <si>
    <t>tips显示：系统设置</t>
    <phoneticPr fontId="7" type="noConversion"/>
  </si>
  <si>
    <t>点击【系统设置】按钮是否弹出系统设定界面</t>
    <phoneticPr fontId="7" type="noConversion"/>
  </si>
  <si>
    <t>点击【系统设置】按钮</t>
    <phoneticPr fontId="7" type="noConversion"/>
  </si>
  <si>
    <t>是否可以关闭系统设定界面</t>
    <phoneticPr fontId="7" type="noConversion"/>
  </si>
  <si>
    <t>点击游戏任意界面</t>
    <phoneticPr fontId="7" type="noConversion"/>
  </si>
  <si>
    <t>关闭系统设定界面</t>
    <phoneticPr fontId="7" type="noConversion"/>
  </si>
  <si>
    <t>【系统设置】是否应用成功</t>
    <phoneticPr fontId="7" type="noConversion"/>
  </si>
  <si>
    <t>点击【确定】按钮</t>
    <phoneticPr fontId="7" type="noConversion"/>
  </si>
  <si>
    <t>设置后点击确定应用生效</t>
    <phoneticPr fontId="7" type="noConversion"/>
  </si>
  <si>
    <t>【系统设置】是否应用失效</t>
    <phoneticPr fontId="7" type="noConversion"/>
  </si>
  <si>
    <t>点击【取消】按钮</t>
    <phoneticPr fontId="7" type="noConversion"/>
  </si>
  <si>
    <t>设置后点击取消应用失效，保存上次记录</t>
    <phoneticPr fontId="7" type="noConversion"/>
  </si>
  <si>
    <t>语言设定是否可以切换成简体中文</t>
    <phoneticPr fontId="10" type="noConversion"/>
  </si>
  <si>
    <t>语言设定是否可以切换成繁体中文</t>
    <phoneticPr fontId="10" type="noConversion"/>
  </si>
  <si>
    <t>语言设定是否可以切换成英文</t>
    <phoneticPr fontId="10" type="noConversion"/>
  </si>
  <si>
    <t>切换语言，检查音效是否一致</t>
    <phoneticPr fontId="7" type="noConversion"/>
  </si>
  <si>
    <t>音频语言更改为普通话</t>
    <phoneticPr fontId="7" type="noConversion"/>
  </si>
  <si>
    <t>更换为繁体</t>
    <phoneticPr fontId="7" type="noConversion"/>
  </si>
  <si>
    <t>打开游戏音乐是否有背景音乐</t>
    <phoneticPr fontId="7" type="noConversion"/>
  </si>
  <si>
    <t>关闭游戏音乐，背景音乐是否消失</t>
    <phoneticPr fontId="7" type="noConversion"/>
  </si>
  <si>
    <t>更换背景音乐，是否播放相应音乐</t>
    <phoneticPr fontId="7" type="noConversion"/>
  </si>
  <si>
    <t>更换背景音乐1</t>
    <phoneticPr fontId="7" type="noConversion"/>
  </si>
  <si>
    <t>更换背景音乐2</t>
    <phoneticPr fontId="7" type="noConversion"/>
  </si>
  <si>
    <t>更换背景音乐3</t>
    <phoneticPr fontId="7" type="noConversion"/>
  </si>
  <si>
    <t>通过耳麦听【背景音乐】是否有变化</t>
    <phoneticPr fontId="7" type="noConversion"/>
  </si>
  <si>
    <t>开现场声音</t>
    <phoneticPr fontId="7" type="noConversion"/>
  </si>
  <si>
    <t>鼠标放置【帮助中心】按钮处是否有tips提示</t>
    <phoneticPr fontId="7" type="noConversion"/>
  </si>
  <si>
    <t>鼠标放置【帮助中心】按钮处</t>
    <phoneticPr fontId="7" type="noConversion"/>
  </si>
  <si>
    <t>tips显示：帮助</t>
    <phoneticPr fontId="7" type="noConversion"/>
  </si>
  <si>
    <t>点击【帮助中心】按钮是否弹出客户资料信息</t>
    <phoneticPr fontId="7" type="noConversion"/>
  </si>
  <si>
    <t>点击【帮助中心】按钮</t>
    <phoneticPr fontId="7" type="noConversion"/>
  </si>
  <si>
    <t>弹出帮助中心子菜单</t>
    <phoneticPr fontId="7" type="noConversion"/>
  </si>
  <si>
    <t>点击【帮助中心】子菜单的连续客服，是否可联系客服</t>
    <phoneticPr fontId="7" type="noConversion"/>
  </si>
  <si>
    <t>点击【联系客服】</t>
    <phoneticPr fontId="7" type="noConversion"/>
  </si>
  <si>
    <t>点击【帮助中心】子菜单的游戏规则，是否打开网页显示游戏规则</t>
    <phoneticPr fontId="7" type="noConversion"/>
  </si>
  <si>
    <t>点击【游戏规则】</t>
    <phoneticPr fontId="7" type="noConversion"/>
  </si>
  <si>
    <t>可跳转游戏规则页面</t>
    <phoneticPr fontId="7" type="noConversion"/>
  </si>
  <si>
    <t>点击【账号记录】，是否弹出下注记录查询界面</t>
    <phoneticPr fontId="7" type="noConversion"/>
  </si>
  <si>
    <t>点击【账户记录】</t>
    <phoneticPr fontId="7" type="noConversion"/>
  </si>
  <si>
    <t>弹出下注记录查询界面</t>
    <phoneticPr fontId="7" type="noConversion"/>
  </si>
  <si>
    <t>鼠标放置【个人资讯】按钮是否有tips提示</t>
    <phoneticPr fontId="7" type="noConversion"/>
  </si>
  <si>
    <t>鼠标放置在【个人资讯】按钮处</t>
    <phoneticPr fontId="7" type="noConversion"/>
  </si>
  <si>
    <t>tips显示：个人资讯，且按钮发光</t>
    <phoneticPr fontId="7" type="noConversion"/>
  </si>
  <si>
    <t>点击【个人资讯】，是否弹出个人资讯框</t>
    <phoneticPr fontId="7" type="noConversion"/>
  </si>
  <si>
    <t>点击【个人资讯】</t>
    <phoneticPr fontId="7" type="noConversion"/>
  </si>
  <si>
    <t>弹出个人资讯框</t>
    <phoneticPr fontId="7" type="noConversion"/>
  </si>
  <si>
    <t>个人资讯信息是否左对齐</t>
    <phoneticPr fontId="7" type="noConversion"/>
  </si>
  <si>
    <t>查看个人资讯信息是否左对齐</t>
    <phoneticPr fontId="7" type="noConversion"/>
  </si>
  <si>
    <t>个人资讯信息左对齐</t>
    <phoneticPr fontId="7" type="noConversion"/>
  </si>
  <si>
    <t>个人资讯中是否显示【昵称】</t>
    <phoneticPr fontId="7" type="noConversion"/>
  </si>
  <si>
    <t>查看个人资讯中是否显示【昵称】</t>
    <phoneticPr fontId="7" type="noConversion"/>
  </si>
  <si>
    <t>显示昵称</t>
    <phoneticPr fontId="10" type="noConversion"/>
  </si>
  <si>
    <t>【昵称】格式显示</t>
    <phoneticPr fontId="7" type="noConversion"/>
  </si>
  <si>
    <t>查看【昵称】格式显示</t>
    <phoneticPr fontId="7" type="noConversion"/>
  </si>
  <si>
    <t>字符短完整显示，过长显示前后中间标……</t>
    <phoneticPr fontId="7" type="noConversion"/>
  </si>
  <si>
    <t>个人资讯中是否显示【国籍】</t>
    <phoneticPr fontId="7" type="noConversion"/>
  </si>
  <si>
    <t>查看个人资讯中是否显示【国籍】</t>
    <phoneticPr fontId="7" type="noConversion"/>
  </si>
  <si>
    <t>显示国籍</t>
    <phoneticPr fontId="7" type="noConversion"/>
  </si>
  <si>
    <t>【国籍】格式显示</t>
    <phoneticPr fontId="7" type="noConversion"/>
  </si>
  <si>
    <t>查看【国籍】格式显示</t>
    <phoneticPr fontId="7" type="noConversion"/>
  </si>
  <si>
    <t>國籍完整顯示
長度有問題的國籍，調整國籍顯示名稱，改為縮寫</t>
    <phoneticPr fontId="7" type="noConversion"/>
  </si>
  <si>
    <t>个人资讯中是否显示【语言】</t>
    <phoneticPr fontId="7" type="noConversion"/>
  </si>
  <si>
    <t>查看个人资讯中是否显示【语言】</t>
    <phoneticPr fontId="7" type="noConversion"/>
  </si>
  <si>
    <t>显示语言</t>
    <phoneticPr fontId="7" type="noConversion"/>
  </si>
  <si>
    <t>个人资讯中是否显示【余额】</t>
    <phoneticPr fontId="7" type="noConversion"/>
  </si>
  <si>
    <t>显示余额</t>
    <phoneticPr fontId="7" type="noConversion"/>
  </si>
  <si>
    <t>【余额】格式显示</t>
    <phoneticPr fontId="7" type="noConversion"/>
  </si>
  <si>
    <t>查看【余额】格式显示</t>
    <phoneticPr fontId="7" type="noConversion"/>
  </si>
  <si>
    <t> 金额：前七后二，最大9999999.99。金额超过9999999.99，显示完整</t>
    <phoneticPr fontId="7" type="noConversion"/>
  </si>
  <si>
    <t>鼠标放置【桌子详情】按钮处是否有tips</t>
    <phoneticPr fontId="7" type="noConversion"/>
  </si>
  <si>
    <t>鼠标放置【桌子详情】按钮处</t>
    <phoneticPr fontId="7" type="noConversion"/>
  </si>
  <si>
    <t>tips显示：桌子详情，且按钮发光</t>
    <phoneticPr fontId="7" type="noConversion"/>
  </si>
  <si>
    <t>点击【桌子详情】按钮是否弹出系统设定界面</t>
    <phoneticPr fontId="7" type="noConversion"/>
  </si>
  <si>
    <t>点击【桌子详情】按钮</t>
    <phoneticPr fontId="7" type="noConversion"/>
  </si>
  <si>
    <t>弹出桌子详情界面</t>
    <phoneticPr fontId="7" type="noConversion"/>
  </si>
  <si>
    <t>是否可以关闭桌子详情界面</t>
    <phoneticPr fontId="7" type="noConversion"/>
  </si>
  <si>
    <t>点击游戏任意界面</t>
    <phoneticPr fontId="7" type="noConversion"/>
  </si>
  <si>
    <t>关闭桌子详情界面</t>
    <phoneticPr fontId="7" type="noConversion"/>
  </si>
  <si>
    <t>桌子详情信息是否左对齐</t>
    <phoneticPr fontId="7" type="noConversion"/>
  </si>
  <si>
    <t>查看桌子详情信息是否左对齐</t>
    <phoneticPr fontId="7" type="noConversion"/>
  </si>
  <si>
    <t>桌子详情信息左对齐</t>
    <phoneticPr fontId="7" type="noConversion"/>
  </si>
  <si>
    <t>桌子详情中是否显示【荷官名称】</t>
    <phoneticPr fontId="7" type="noConversion"/>
  </si>
  <si>
    <t>查看桌子详情中是否显示【荷官名称】</t>
    <phoneticPr fontId="7" type="noConversion"/>
  </si>
  <si>
    <t>显示荷官名称</t>
    <phoneticPr fontId="10" type="noConversion"/>
  </si>
  <si>
    <t>【荷官名称】格式显示</t>
    <phoneticPr fontId="7" type="noConversion"/>
  </si>
  <si>
    <t>查看【荷官名称】格式显示</t>
    <phoneticPr fontId="7" type="noConversion"/>
  </si>
  <si>
    <t>字符短完整显示，过长显示前后中间标……</t>
    <phoneticPr fontId="7" type="noConversion"/>
  </si>
  <si>
    <t>桌子详情中是否显示【下注限额】</t>
    <phoneticPr fontId="7" type="noConversion"/>
  </si>
  <si>
    <t>查看桌子详情中是否显示【下注限额】</t>
    <phoneticPr fontId="7" type="noConversion"/>
  </si>
  <si>
    <t>显示下注限额</t>
    <phoneticPr fontId="7" type="noConversion"/>
  </si>
  <si>
    <t>【下注限额】格式显示</t>
    <phoneticPr fontId="7" type="noConversion"/>
  </si>
  <si>
    <t>查看【下注限额】格式显示</t>
    <phoneticPr fontId="7" type="noConversion"/>
  </si>
  <si>
    <t>此下注限额与进赌桌限红一致</t>
    <phoneticPr fontId="7" type="noConversion"/>
  </si>
  <si>
    <t>【下注限额】边界值是否正确</t>
    <phoneticPr fontId="7" type="noConversion"/>
  </si>
  <si>
    <t>验证【下注限额】</t>
    <phoneticPr fontId="7" type="noConversion"/>
  </si>
  <si>
    <t>范围内均可下注成功，下注总额超过最大提示不给下注</t>
    <phoneticPr fontId="7" type="noConversion"/>
  </si>
  <si>
    <t>桌子详情中是否显示【对子1-对子6】下注限额</t>
  </si>
  <si>
    <t>查看桌子详情中是否显示【对子1-对子6】下注限额</t>
  </si>
  <si>
    <t>显示【对子1-对子6】下注限额</t>
  </si>
  <si>
    <t>【对子1-对子6】边界值是否正确</t>
  </si>
  <si>
    <t>验证【对子1-对子6】</t>
  </si>
  <si>
    <t>范围内均可下注成功，下注最大限红提示不给下注</t>
    <phoneticPr fontId="7" type="noConversion"/>
  </si>
  <si>
    <t>桌子详情中是否显示【单点1-单点6】下注限额</t>
  </si>
  <si>
    <t>查看桌子详情中是否显示【单点1-单点6】下注限额</t>
  </si>
  <si>
    <t>显示【单点1-单点6】下注限额</t>
  </si>
  <si>
    <t>【单点1-单点6】边界值是否正确</t>
  </si>
  <si>
    <t>验证【单点1-单点6】</t>
  </si>
  <si>
    <t>桌子详情中是否显示【围1-围6】下注限额</t>
  </si>
  <si>
    <t>查看桌子详情中是否显示【围1-围6】下注限额</t>
  </si>
  <si>
    <t>显示【围1-围6】下注限额</t>
  </si>
  <si>
    <t>【围1-围6】边界值是否正确</t>
  </si>
  <si>
    <t>验证【围1-围6】</t>
  </si>
  <si>
    <t>范围内均可下注成功，下注最大限红提示不给下注</t>
    <phoneticPr fontId="7" type="noConversion"/>
  </si>
  <si>
    <t>桌子详情中是否显示【大/小】下注限额</t>
  </si>
  <si>
    <t>查看桌子详情中是否显示【大/小】下注限额</t>
  </si>
  <si>
    <t>显示【大/小】下注限额</t>
  </si>
  <si>
    <t>【大/小】边界值是否正确</t>
  </si>
  <si>
    <t>验证【大/小】</t>
  </si>
  <si>
    <t>桌子详情中是否显示【单/双】下注限额</t>
  </si>
  <si>
    <t>查看桌子详情中是否显示【单/双】下注限额</t>
  </si>
  <si>
    <t>显示【单/双】下注限额</t>
  </si>
  <si>
    <t>【单/双】边界值是否正确</t>
  </si>
  <si>
    <t>验证【单/双】</t>
  </si>
  <si>
    <t>桌子详情中是否显示【全围】下注限额</t>
  </si>
  <si>
    <t>查看桌子详情中是否显示【全围】下注限额</t>
  </si>
  <si>
    <t>显示【全围】下注限额</t>
  </si>
  <si>
    <t>【全围】边界值是否正确</t>
  </si>
  <si>
    <t>验证【全围】</t>
  </si>
  <si>
    <t>范围内均可下注成功，下注最大限红提示不给下注</t>
    <phoneticPr fontId="7" type="noConversion"/>
  </si>
  <si>
    <t>桌子详情中是否显示【组合】下注限额</t>
  </si>
  <si>
    <t>查看桌子详情中是否显示【组合】下注限额</t>
  </si>
  <si>
    <t>显示【组合】下注限额</t>
  </si>
  <si>
    <t>【组合】边界值是否正确</t>
  </si>
  <si>
    <t>验证【组合】</t>
  </si>
  <si>
    <t>桌子详情中是否显示【和值4/17】下注限额</t>
  </si>
  <si>
    <t>查看桌子详情中是否显示【和值4/17】下注限额</t>
  </si>
  <si>
    <t>显示【和值4/17】下注限额</t>
  </si>
  <si>
    <t>【和值4/17】边界值是否正确</t>
  </si>
  <si>
    <t>验证【和值4/17】</t>
  </si>
  <si>
    <t>桌子详情中是否显示【和值5/16】下注限额</t>
  </si>
  <si>
    <t>查看桌子详情中是否显示【和值5/16】下注限额</t>
  </si>
  <si>
    <t>显示【和值5/16】下注限额</t>
  </si>
  <si>
    <t>【和值5/16】边界值是否正确</t>
  </si>
  <si>
    <t>验证【和值5/16】</t>
  </si>
  <si>
    <t>桌子详情中是否显示【和值6/15】下注限额</t>
  </si>
  <si>
    <t>查看桌子详情中是否显示【和值6/15】下注限额</t>
  </si>
  <si>
    <t>显示【和值6/15】下注限额</t>
  </si>
  <si>
    <t>【和值6/15】边界值是否正确</t>
  </si>
  <si>
    <t>验证【和值6/15】</t>
  </si>
  <si>
    <t>桌子详情中是否显示【和值7/14】下注限额</t>
  </si>
  <si>
    <t>查看桌子详情中是否显示【和值7/14】下注限额</t>
  </si>
  <si>
    <t>显示【和值7/14】下注限额</t>
  </si>
  <si>
    <t>【和值7/14】边界值是否正确</t>
  </si>
  <si>
    <t>验证【和值7/14】</t>
  </si>
  <si>
    <t>桌子详情中是否显示【和值8/13】下注限额</t>
  </si>
  <si>
    <t>查看桌子详情中是否显示【和值8/13】下注限额</t>
  </si>
  <si>
    <t>显示【和值8/13】下注限额</t>
  </si>
  <si>
    <t>【和值8/13】边界值是否正确</t>
  </si>
  <si>
    <t>验证【和值8/13】</t>
  </si>
  <si>
    <t>桌子详情中是否显示【和值9/10/11/12】下注限额</t>
    <phoneticPr fontId="7" type="noConversion"/>
  </si>
  <si>
    <t>查看桌子详情中是否显示【和值9/10/11/12】下注限额</t>
    <phoneticPr fontId="7" type="noConversion"/>
  </si>
  <si>
    <t>显示【和值9/10/11/12】下注限额</t>
    <phoneticPr fontId="7" type="noConversion"/>
  </si>
  <si>
    <t>【和值9/10/11/12】边界值是否正确</t>
    <phoneticPr fontId="7" type="noConversion"/>
  </si>
  <si>
    <t>验证【和值9/10/11/12】</t>
    <phoneticPr fontId="7" type="noConversion"/>
  </si>
  <si>
    <t>鼠标放置【频道设置】按钮处是否有tips</t>
    <phoneticPr fontId="7" type="noConversion"/>
  </si>
  <si>
    <t>鼠标放置【频道设置】按钮处</t>
    <phoneticPr fontId="7" type="noConversion"/>
  </si>
  <si>
    <t>tips显示：频道设置，且按钮发光</t>
    <phoneticPr fontId="7" type="noConversion"/>
  </si>
  <si>
    <t>点击【频道设置】按钮是否弹出系统设定界面</t>
    <phoneticPr fontId="7" type="noConversion"/>
  </si>
  <si>
    <t>点击【频道设置】按钮</t>
    <phoneticPr fontId="7" type="noConversion"/>
  </si>
  <si>
    <t>弹出频道设置界面</t>
    <phoneticPr fontId="7" type="noConversion"/>
  </si>
  <si>
    <t>是否可以关闭频道设置界面</t>
    <phoneticPr fontId="7" type="noConversion"/>
  </si>
  <si>
    <t>关闭频道设置界面</t>
    <phoneticPr fontId="7" type="noConversion"/>
  </si>
  <si>
    <t>频道设置是否显示【CH1】</t>
    <phoneticPr fontId="7" type="noConversion"/>
  </si>
  <si>
    <t>查看频道设置【CH1】</t>
    <phoneticPr fontId="7" type="noConversion"/>
  </si>
  <si>
    <t>显示【CH1】</t>
    <phoneticPr fontId="7" type="noConversion"/>
  </si>
  <si>
    <t>频道设置是否显示【CH2】</t>
  </si>
  <si>
    <t>查看频道设置【CH2】</t>
  </si>
  <si>
    <t>显示【CH2】</t>
  </si>
  <si>
    <t>频道设置是否显示【CH3】</t>
  </si>
  <si>
    <t>查看频道设置【CH3】</t>
  </si>
  <si>
    <t>显示【CH3】</t>
  </si>
  <si>
    <t>频道设置是否显示【CH4】</t>
  </si>
  <si>
    <t>查看频道设置【CH4】</t>
  </si>
  <si>
    <t>显示【CH4】</t>
  </si>
  <si>
    <t>频道设置是否生效</t>
    <phoneticPr fontId="7" type="noConversion"/>
  </si>
  <si>
    <t>点击【确定】</t>
    <phoneticPr fontId="7" type="noConversion"/>
  </si>
  <si>
    <t>频道设置生效</t>
    <phoneticPr fontId="7" type="noConversion"/>
  </si>
  <si>
    <t>切换频道是否显示提示信息</t>
    <phoneticPr fontId="7" type="noConversion"/>
  </si>
  <si>
    <t>切换频道点击【确定】</t>
    <phoneticPr fontId="7" type="noConversion"/>
  </si>
  <si>
    <t>有loading动画和加载提示信息</t>
    <phoneticPr fontId="7" type="noConversion"/>
  </si>
  <si>
    <t>切换频道视讯异常是否有提示信息</t>
    <phoneticPr fontId="7" type="noConversion"/>
  </si>
  <si>
    <t>无法加载显示视讯，屏幕中央提示“视频读取异常，请切换至其他视频频道”的信息</t>
    <phoneticPr fontId="7" type="noConversion"/>
  </si>
  <si>
    <t>鼠标放置【SD】按钮处是否有tips</t>
    <phoneticPr fontId="7" type="noConversion"/>
  </si>
  <si>
    <t>鼠标放置【SD】按钮处</t>
    <phoneticPr fontId="7" type="noConversion"/>
  </si>
  <si>
    <t>tips显示：标清视讯，且按钮发光</t>
    <phoneticPr fontId="7" type="noConversion"/>
  </si>
  <si>
    <t>点击【SD】按钮是否会转换为【HD】</t>
    <phoneticPr fontId="7" type="noConversion"/>
  </si>
  <si>
    <t>点击【SD】按钮</t>
    <phoneticPr fontId="7" type="noConversion"/>
  </si>
  <si>
    <t>【SD】按钮转换为【HD】按钮</t>
    <phoneticPr fontId="7" type="noConversion"/>
  </si>
  <si>
    <t>查看【HD】是否生效</t>
    <phoneticPr fontId="7" type="noConversion"/>
  </si>
  <si>
    <t>查看【HD】解析度</t>
    <phoneticPr fontId="7" type="noConversion"/>
  </si>
  <si>
    <t>需要后台配合</t>
    <phoneticPr fontId="7" type="noConversion"/>
  </si>
  <si>
    <t>鼠标放置【HD】按钮处是否有tips</t>
    <phoneticPr fontId="7" type="noConversion"/>
  </si>
  <si>
    <t>鼠标放置【HD】按钮处</t>
    <phoneticPr fontId="7" type="noConversion"/>
  </si>
  <si>
    <t>tips显示：高清清视讯，且按钮发光</t>
    <phoneticPr fontId="7" type="noConversion"/>
  </si>
  <si>
    <t>点击【HD】按钮是否会转换为【SD】</t>
    <phoneticPr fontId="7" type="noConversion"/>
  </si>
  <si>
    <t>点击【HD】按钮</t>
    <phoneticPr fontId="7" type="noConversion"/>
  </si>
  <si>
    <t>【HD】按钮转换为【SD】按钮</t>
    <phoneticPr fontId="7" type="noConversion"/>
  </si>
  <si>
    <t>查看【SD】是否生效</t>
    <phoneticPr fontId="7" type="noConversion"/>
  </si>
  <si>
    <t>查看【SD】解析度</t>
    <phoneticPr fontId="7" type="noConversion"/>
  </si>
  <si>
    <t>切换【HD】/【SD】是否显示提示信息</t>
    <phoneticPr fontId="7" type="noConversion"/>
  </si>
  <si>
    <t>点击【HD】/【SD】</t>
    <phoneticPr fontId="7" type="noConversion"/>
  </si>
  <si>
    <t>有loading动画和加载提示信息</t>
    <phoneticPr fontId="7" type="noConversion"/>
  </si>
  <si>
    <t>切换【HD】/【SD】视讯异常是否有提示信息</t>
    <phoneticPr fontId="7" type="noConversion"/>
  </si>
  <si>
    <t>无法加载显示视讯，屏幕中央提示“视频读取异常，请切换至其他视频频道”的信息</t>
    <phoneticPr fontId="7" type="noConversion"/>
  </si>
  <si>
    <t>鼠标放置【刷新视讯】按钮处是否有tips</t>
    <phoneticPr fontId="7" type="noConversion"/>
  </si>
  <si>
    <t>鼠标放置【刷新视讯】按钮处</t>
    <phoneticPr fontId="7" type="noConversion"/>
  </si>
  <si>
    <t>tips显示：刷新视讯，且按钮发光</t>
    <phoneticPr fontId="7" type="noConversion"/>
  </si>
  <si>
    <t>【刷新视讯】按钮是否有提示信息</t>
    <phoneticPr fontId="7" type="noConversion"/>
  </si>
  <si>
    <t>点击【刷新视讯】按钮</t>
    <phoneticPr fontId="7" type="noConversion"/>
  </si>
  <si>
    <t>点击后视讯loading且有视讯加载中</t>
    <phoneticPr fontId="7" type="noConversion"/>
  </si>
  <si>
    <t>【刷新视讯】是否无法加载视讯</t>
    <phoneticPr fontId="7" type="noConversion"/>
  </si>
  <si>
    <t> 刷新后无法加载视讯，屏幕中央提示“视频读取异常，请切换至其他视频频道”的信息</t>
    <phoneticPr fontId="7" type="noConversion"/>
  </si>
  <si>
    <t>同一局下注后是否可再次下注</t>
    <phoneticPr fontId="10" type="noConversion"/>
  </si>
  <si>
    <t>可在次下注</t>
    <phoneticPr fontId="10" type="noConversion"/>
  </si>
  <si>
    <t>下注区高亮与筹码</t>
    <phoneticPr fontId="7" type="noConversion"/>
  </si>
  <si>
    <t>简中</t>
    <phoneticPr fontId="10" type="noConversion"/>
  </si>
  <si>
    <t>单个骰子下注，下注区是否高亮，下注筹码位置放置是否正确</t>
    <phoneticPr fontId="10" type="noConversion"/>
  </si>
  <si>
    <t>1.鼠标光标放置在骰子点数为1的图标上
2.鼠标左键单击</t>
    <phoneticPr fontId="7" type="noConversion"/>
  </si>
  <si>
    <t>1.骰子点数为1的图标高亮
2.筹码a放置在该区域，筹码不会放置在其他区域</t>
    <phoneticPr fontId="7" type="noConversion"/>
  </si>
  <si>
    <t>1.鼠标光标放置在骰子点数为2的图标上
2.鼠标左键单击</t>
    <phoneticPr fontId="7" type="noConversion"/>
  </si>
  <si>
    <t>1.骰子点数为2的图标高亮
2.筹码a放置在该区域，筹码不会放置在其他区域</t>
    <phoneticPr fontId="7" type="noConversion"/>
  </si>
  <si>
    <t>1.鼠标光标放置在骰子点数为3的图标上
2.鼠标左键单击</t>
    <phoneticPr fontId="7" type="noConversion"/>
  </si>
  <si>
    <t>1.骰子点数为3的图标高亮
2.筹码a放置在该区域，筹码不会放置在其他区域</t>
    <phoneticPr fontId="7" type="noConversion"/>
  </si>
  <si>
    <t>1.鼠标光标放置在骰子点数为4的图标上
2.鼠标左键单击</t>
    <phoneticPr fontId="7" type="noConversion"/>
  </si>
  <si>
    <t>1.骰子点数为4的图标高亮
2.筹码a放置在该区域，筹码不会放置在其他区域</t>
    <phoneticPr fontId="7" type="noConversion"/>
  </si>
  <si>
    <t>简中</t>
    <phoneticPr fontId="10" type="noConversion"/>
  </si>
  <si>
    <t>1.鼠标光标放置在骰子点数为5的图标上
2.鼠标左键单击</t>
    <phoneticPr fontId="7" type="noConversion"/>
  </si>
  <si>
    <t>1.骰子点数为5的图标高亮
2.筹码a放置在该区域，筹码不会放置在其他区域</t>
    <phoneticPr fontId="7" type="noConversion"/>
  </si>
  <si>
    <t>1.鼠标光标放置在骰子点数为6的图标上
2.鼠标左键单击</t>
    <phoneticPr fontId="7" type="noConversion"/>
  </si>
  <si>
    <t>1.骰子点数为6的图标高亮
2.筹码a放置在该区域，筹码不会放置在其他区域</t>
    <phoneticPr fontId="7" type="noConversion"/>
  </si>
  <si>
    <t>大小下注，下注区是否高亮，下注筹码位置放置是否正确</t>
    <phoneticPr fontId="10" type="noConversion"/>
  </si>
  <si>
    <t>1.鼠标光标放置在牌桌上大的图标上
2.鼠标左键单击</t>
    <phoneticPr fontId="7" type="noConversion"/>
  </si>
  <si>
    <t>1.大图标高亮
2.筹码a放置在该区域，筹码不会放置在其他区域</t>
    <phoneticPr fontId="10" type="noConversion"/>
  </si>
  <si>
    <t>1.鼠标光标放置在牌桌上小的图标上
2.鼠标左键单击</t>
    <phoneticPr fontId="7" type="noConversion"/>
  </si>
  <si>
    <t>1.小图标高亮
2.筹码a放置在该区域，筹码不会放置在其他区域</t>
    <phoneticPr fontId="10" type="noConversion"/>
  </si>
  <si>
    <t>单双下注，下注区是否高亮，下注筹码位置放置是否正确</t>
    <phoneticPr fontId="10" type="noConversion"/>
  </si>
  <si>
    <t>1.鼠标光标放置在牌桌上单的图标上
2.鼠标左键单击</t>
    <phoneticPr fontId="7" type="noConversion"/>
  </si>
  <si>
    <t>1.单图标高亮
2.筹码a放置在该区域，筹码不会放置在其他区域</t>
    <phoneticPr fontId="10" type="noConversion"/>
  </si>
  <si>
    <t>1.鼠标光标放置在牌桌上双的图标上
2.鼠标左键单击</t>
    <phoneticPr fontId="7" type="noConversion"/>
  </si>
  <si>
    <t>1.双图标高亮
2.筹码a放置在该区域，筹码不会放置在其他区域</t>
    <phoneticPr fontId="10" type="noConversion"/>
  </si>
  <si>
    <t>和值下注,下注区是否高亮，下注筹码位置放置是否正确</t>
    <phoneticPr fontId="10" type="noConversion"/>
  </si>
  <si>
    <t>1.鼠标光标放置在牌桌上的和值为4的图标上
2.鼠标左键单击</t>
    <phoneticPr fontId="7" type="noConversion"/>
  </si>
  <si>
    <t>1.和值为4的图标区域高亮
2.筹码a放置在该区域，不会放置在其他区域</t>
    <phoneticPr fontId="7" type="noConversion"/>
  </si>
  <si>
    <t>1.和值为6的图标区域高亮
2.筹码a放置在该区域，不会放置在其他区域</t>
    <phoneticPr fontId="7" type="noConversion"/>
  </si>
  <si>
    <t>1.鼠标光标放置在牌桌上的和值为7的图标上
2.鼠标左键单击</t>
    <phoneticPr fontId="7" type="noConversion"/>
  </si>
  <si>
    <t>1.和值为7的图标区域高亮
2.筹码a放置在该区域，不会放置在其他区域</t>
    <phoneticPr fontId="7" type="noConversion"/>
  </si>
  <si>
    <t>1.鼠标光标放置在牌桌上的和值为8的图标上
2.鼠标左键单击</t>
    <phoneticPr fontId="7" type="noConversion"/>
  </si>
  <si>
    <t>1.和值为8的图标区域高亮
2.筹码a放置在该区域，不会放置在其他区域</t>
    <phoneticPr fontId="7" type="noConversion"/>
  </si>
  <si>
    <t>1.和值为15的图标区域高亮
2.筹码a放置在该区域，不会放置在其他区域</t>
    <phoneticPr fontId="7" type="noConversion"/>
  </si>
  <si>
    <t>1.鼠标光标放置在牌桌上的和值为16的图标上
2.鼠标左键单击</t>
    <phoneticPr fontId="7" type="noConversion"/>
  </si>
  <si>
    <t>1.和值为16的图标区域高亮
2.筹码a放置在该区域，不会放置在其他区域</t>
    <phoneticPr fontId="7" type="noConversion"/>
  </si>
  <si>
    <t>1.鼠标光标放置在牌桌上的和值为17的图标上
2.鼠标左键单击</t>
    <phoneticPr fontId="7" type="noConversion"/>
  </si>
  <si>
    <t>1.和值为17的图标区域高亮
2.筹码a放置在该区域，不会放置在其他区域</t>
    <phoneticPr fontId="7" type="noConversion"/>
  </si>
  <si>
    <t>围骰区域下注，下注区是否高亮，下注筹码位置放置是否正确</t>
    <phoneticPr fontId="10" type="noConversion"/>
  </si>
  <si>
    <t>1.鼠标光标放置在牌桌上围(1,1,1)的图标上
2.鼠标左键单击</t>
    <phoneticPr fontId="7" type="noConversion"/>
  </si>
  <si>
    <t>1.围(1,1,1)的图标区域高亮
2.筹码a放置在该区域，不会放置在其他区域</t>
    <phoneticPr fontId="7" type="noConversion"/>
  </si>
  <si>
    <t>1.鼠标光标放置在牌桌上围(2,2,2)的图标上
2.鼠标左键单击</t>
    <phoneticPr fontId="7" type="noConversion"/>
  </si>
  <si>
    <t>1.围(2,2,2)的图标区域高亮
2.筹码a放置在该区域，不会放置在其他区域</t>
    <phoneticPr fontId="7" type="noConversion"/>
  </si>
  <si>
    <t>1.鼠标光标放置在牌桌上围(3,3,3)的图标上
2.鼠标左键单击</t>
    <phoneticPr fontId="7" type="noConversion"/>
  </si>
  <si>
    <t>1.围(3,3,3)的图标区域高亮
2.筹码a放置在该区域，不会放置在其他区域</t>
    <phoneticPr fontId="7" type="noConversion"/>
  </si>
  <si>
    <t>1.鼠标光标放置在牌桌上围(4,4,4)的图标上
2.鼠标左键单击</t>
    <phoneticPr fontId="7" type="noConversion"/>
  </si>
  <si>
    <t>1.围(4,4,4)的图标区域高亮
2.筹码a放置在该区域，不会放置在其他区域</t>
    <phoneticPr fontId="7" type="noConversion"/>
  </si>
  <si>
    <t>1.鼠标光标放置在牌桌上围(5,5,5)的图标上
2.鼠标左键单击</t>
    <phoneticPr fontId="7" type="noConversion"/>
  </si>
  <si>
    <t>1.围(5,5,5)的图标区域高亮
2.筹码a放置在该区域，不会放置在其他区域</t>
    <phoneticPr fontId="7" type="noConversion"/>
  </si>
  <si>
    <t>简中</t>
    <phoneticPr fontId="10" type="noConversion"/>
  </si>
  <si>
    <t>1.鼠标光标放置在牌桌上围(6,6,6)的图标上
2.鼠标左键单击</t>
    <phoneticPr fontId="7" type="noConversion"/>
  </si>
  <si>
    <t>1.围(6,6,6)的图标区域高亮
2.筹码a放置在该区域，不会放置在其他区域</t>
    <phoneticPr fontId="7" type="noConversion"/>
  </si>
  <si>
    <t>全围区域下注，下注区是否高亮，下注筹码位置放置是否正确</t>
    <phoneticPr fontId="10" type="noConversion"/>
  </si>
  <si>
    <t>1.鼠标光标放置在牌桌上全围的图标上
2.鼠标左键单击</t>
    <phoneticPr fontId="7" type="noConversion"/>
  </si>
  <si>
    <t>1.全围的图标区域高亮
2.筹码a放置在该区域，不会放置在其他区域</t>
    <phoneticPr fontId="7" type="noConversion"/>
  </si>
  <si>
    <t>对子区域下注，下注区是否高亮，下注筹码位置放置是否正确</t>
    <phoneticPr fontId="10" type="noConversion"/>
  </si>
  <si>
    <t>1.鼠标光标放置在牌桌上对子(1,1)的图标上
2.鼠标左键单击</t>
    <phoneticPr fontId="7" type="noConversion"/>
  </si>
  <si>
    <t>1.对子(1,1)的图标区域高亮
2.筹码a放置在该区域，不会放置在其他区域</t>
    <phoneticPr fontId="7" type="noConversion"/>
  </si>
  <si>
    <t>1.鼠标光标放置在牌桌上对子(2,2)的图标上
2.鼠标左键单击</t>
    <phoneticPr fontId="7" type="noConversion"/>
  </si>
  <si>
    <t>1.对子(2,2)的图标区域高亮
2.筹码a放置在该区域，不会放置在其他区域</t>
    <phoneticPr fontId="7" type="noConversion"/>
  </si>
  <si>
    <t>1.鼠标光标放置在牌桌上对子(3,3)的图标上
2.鼠标左键单击</t>
    <phoneticPr fontId="7" type="noConversion"/>
  </si>
  <si>
    <t>1.对子(3,3)的图标区域高亮
2.筹码a放置在该区域，不会放置在其他区域</t>
    <phoneticPr fontId="7" type="noConversion"/>
  </si>
  <si>
    <t>1.鼠标光标放置在牌桌上对子(4,4)的图标上
2.鼠标左键单击</t>
    <phoneticPr fontId="7" type="noConversion"/>
  </si>
  <si>
    <t>1.对子(4,4)的图标区域高亮
2.筹码a放置在该区域，不会放置在其他区域</t>
    <phoneticPr fontId="7" type="noConversion"/>
  </si>
  <si>
    <t>1.鼠标光标放置在牌桌上对子(5,5)的图标上
2.鼠标左键单击</t>
    <phoneticPr fontId="7" type="noConversion"/>
  </si>
  <si>
    <t>1.对子(5,5)的图标区域高亮
2.筹码a放置在该区域，不会放置在其他区域</t>
    <phoneticPr fontId="7" type="noConversion"/>
  </si>
  <si>
    <t>1.鼠标光标放置在牌桌上对子(6,6)的图标上
2.鼠标左键单击</t>
    <phoneticPr fontId="7" type="noConversion"/>
  </si>
  <si>
    <t>1.对子(6,6)的图标区域高亮
2.筹码a放置在该区域，不会放置在其他区域</t>
    <phoneticPr fontId="7" type="noConversion"/>
  </si>
  <si>
    <t>牌九式区域下注，下注区是否高亮，下注筹码位置放置是否正确</t>
    <phoneticPr fontId="10" type="noConversion"/>
  </si>
  <si>
    <t>1.鼠标光标放置在牌九式(1,2)的图标上
2.鼠标左键单击</t>
    <phoneticPr fontId="7" type="noConversion"/>
  </si>
  <si>
    <t>1.牌九式(1,2)的图标区域高亮
2.筹码a放置在该区域，不会放置在其他区域</t>
    <phoneticPr fontId="7" type="noConversion"/>
  </si>
  <si>
    <t>1.鼠标光标放置在牌九式(1,3)的图标上
2.鼠标左键单击</t>
    <phoneticPr fontId="7" type="noConversion"/>
  </si>
  <si>
    <t>1.牌九式(1,3)的图标区域高亮
2.筹码a放置在该区域，不会放置在其他区域</t>
    <phoneticPr fontId="7" type="noConversion"/>
  </si>
  <si>
    <t>1.鼠标光标放置在牌九式(1,4)的图标上
2.鼠标左键单击</t>
    <phoneticPr fontId="7" type="noConversion"/>
  </si>
  <si>
    <t>1.牌九式(1,4)的图标区域高亮
2.筹码a放置在该区域，不会放置在其他区域</t>
    <phoneticPr fontId="7" type="noConversion"/>
  </si>
  <si>
    <t>1.鼠标光标放置在牌九式(1,5)的图标上
2.鼠标左键单击</t>
    <phoneticPr fontId="7" type="noConversion"/>
  </si>
  <si>
    <t>1.牌九式(1,5)的图标区域高亮
2.筹码a放置在该区域，不会放置在其他区域</t>
    <phoneticPr fontId="7" type="noConversion"/>
  </si>
  <si>
    <t>1.鼠标光标放置在牌九式(1,6)的图标上
2.鼠标左键单击</t>
    <phoneticPr fontId="7" type="noConversion"/>
  </si>
  <si>
    <t>1.牌九式(1,6)的图标区域高亮
2.筹码a放置在该区域，不会放置在其他区域</t>
    <phoneticPr fontId="7" type="noConversion"/>
  </si>
  <si>
    <t>1.鼠标光标放置在牌九式(2,3)的图标上
2.鼠标左键单击</t>
    <phoneticPr fontId="7" type="noConversion"/>
  </si>
  <si>
    <t>1.牌九式(2,3)的图标区域高亮
2.筹码a放置在该区域，不会放置在其他区域</t>
    <phoneticPr fontId="7" type="noConversion"/>
  </si>
  <si>
    <t>1.鼠标光标放置在牌九式(2,4)的图标上
2.鼠标左键单击</t>
    <phoneticPr fontId="7" type="noConversion"/>
  </si>
  <si>
    <t>1.牌九式(2,4)的图标区域高亮
2.筹码a放置在该区域，不会放置在其他区域</t>
    <phoneticPr fontId="7" type="noConversion"/>
  </si>
  <si>
    <t>1.鼠标光标放置在牌九式(2,5)的图标上
2.鼠标左键单击</t>
    <phoneticPr fontId="7" type="noConversion"/>
  </si>
  <si>
    <t>1.牌九式(2,5)的图标区域高亮
2.筹码a放置在该区域，不会放置在其他区域</t>
    <phoneticPr fontId="7" type="noConversion"/>
  </si>
  <si>
    <t>1.鼠标光标放置在牌九式(2,6)的图标上
2.鼠标左键单击</t>
    <phoneticPr fontId="7" type="noConversion"/>
  </si>
  <si>
    <t>1.牌九式(2,6)的图标区域高亮
2.筹码a放置在该区域，不会放置在其他区域</t>
    <phoneticPr fontId="7" type="noConversion"/>
  </si>
  <si>
    <t>1.鼠标光标放置在牌九式(3,4)的图标上
2.鼠标左键单击</t>
    <phoneticPr fontId="7" type="noConversion"/>
  </si>
  <si>
    <t>1.牌九式(3,4)的图标区域高亮
2.筹码a放置在该区域，不会放置在其他区域</t>
    <phoneticPr fontId="7" type="noConversion"/>
  </si>
  <si>
    <t>1.鼠标光标放置在牌九式(3,5)的图标上
2.鼠标左键单击</t>
    <phoneticPr fontId="7" type="noConversion"/>
  </si>
  <si>
    <t>1.牌九式(3,5)的图标区域高亮
2.筹码a放置在该区域，不会放置在其他区域</t>
    <phoneticPr fontId="7" type="noConversion"/>
  </si>
  <si>
    <t>1.鼠标光标放置在牌九式(3,6)的图标上
2.鼠标左键单击</t>
    <phoneticPr fontId="7" type="noConversion"/>
  </si>
  <si>
    <t>1.牌九式(3,6)的图标区域高亮
2.筹码a放置在该区域，不会放置在其他区域</t>
    <phoneticPr fontId="7" type="noConversion"/>
  </si>
  <si>
    <t>1.鼠标光标放置在牌九式(4,5)的图标上
2.鼠标左键单击</t>
    <phoneticPr fontId="7" type="noConversion"/>
  </si>
  <si>
    <t>1.牌九式(4,5)的图标区域高亮
2.筹码a放置在该区域，不会放置在其他区域</t>
    <phoneticPr fontId="7" type="noConversion"/>
  </si>
  <si>
    <t>1.鼠标光标放置在牌九式(4,6)的图标上
2.鼠标左键单击</t>
    <phoneticPr fontId="7" type="noConversion"/>
  </si>
  <si>
    <t>1.牌九式(4,6)的图标区域高亮
2.筹码a放置在该区域，不会放置在其他区域</t>
    <phoneticPr fontId="7" type="noConversion"/>
  </si>
  <si>
    <t>1.鼠标光标放置在牌九式(5,6)的图标上
2.鼠标左键单击</t>
    <phoneticPr fontId="7" type="noConversion"/>
  </si>
  <si>
    <t>1.牌九式(5,6)的图标区域高亮
2.筹码a放置在该区域，不会放置在其他区域</t>
    <phoneticPr fontId="7" type="noConversion"/>
  </si>
  <si>
    <t>1.查看是否弹出骰子结果显示框</t>
    <phoneticPr fontId="7" type="noConversion"/>
  </si>
  <si>
    <t>显示骰子结果是否与实际结果一致</t>
    <phoneticPr fontId="7" type="noConversion"/>
  </si>
  <si>
    <t>显示位置是否正常</t>
    <phoneticPr fontId="10" type="noConversion"/>
  </si>
  <si>
    <t>1.查看结果显示位置是否正确</t>
    <phoneticPr fontId="10" type="noConversion"/>
  </si>
  <si>
    <t>在结算阶段中，倒计时下侧会出现结算框</t>
    <phoneticPr fontId="10" type="noConversion"/>
  </si>
  <si>
    <t>结算框显示时间是否正确</t>
    <phoneticPr fontId="10" type="noConversion"/>
  </si>
  <si>
    <t>1.结算框的显示时间是否正确</t>
    <phoneticPr fontId="10" type="noConversion"/>
  </si>
  <si>
    <t>在结算阶段，当荷官输入结果后，结算框才显示出来</t>
    <phoneticPr fontId="10" type="noConversion"/>
  </si>
  <si>
    <t>结算框消失时间是否正确</t>
    <phoneticPr fontId="10" type="noConversion"/>
  </si>
  <si>
    <t>1.结算框的消失阶段是否正确</t>
    <phoneticPr fontId="10" type="noConversion"/>
  </si>
  <si>
    <t>在结算阶段结束进入下注阶段时，结算框消失</t>
    <phoneticPr fontId="10" type="noConversion"/>
  </si>
  <si>
    <t>光标悬停结算框是否有异常显示</t>
    <phoneticPr fontId="10" type="noConversion"/>
  </si>
  <si>
    <t>1.光标移动到结算框查看现象</t>
    <phoneticPr fontId="10" type="noConversion"/>
  </si>
  <si>
    <t>无特殊现象</t>
    <phoneticPr fontId="10" type="noConversion"/>
  </si>
  <si>
    <t>点击结算框是否有异常情况</t>
    <phoneticPr fontId="10" type="noConversion"/>
  </si>
  <si>
    <t>1.光标移动到结算框后点击查看现象</t>
    <phoneticPr fontId="10" type="noConversion"/>
  </si>
  <si>
    <t>点击后无特殊现象</t>
    <phoneticPr fontId="10" type="noConversion"/>
  </si>
  <si>
    <t>3个骰子的点数分别为a、b、c
(a∈[1,6],b∈[1,6],c∈[1,6])</t>
    <phoneticPr fontId="6" type="noConversion"/>
  </si>
  <si>
    <t>查看结算框和下注区的显示是否正常及语音播放是否正常</t>
    <phoneticPr fontId="10" type="noConversion"/>
  </si>
  <si>
    <t>11.结果显示框：3、围骰、3个骰子点数111；单个骰子1点、对子(1,1)、围(1,1,1)、全围高亮闪烁
2.报数1,1,1         豹子，通杀</t>
    <phoneticPr fontId="7" type="noConversion"/>
  </si>
  <si>
    <t>1.1.结果显示框：4、小、双、3个骰子点数112；小、双、单个骰子1点与2点、对子(1,1)、点数4，牌九式(1,2)高亮闪烁
2.报数1,1,2         4点小</t>
    <phoneticPr fontId="7" type="noConversion"/>
  </si>
  <si>
    <t>1.1.结果显示框：5、小、单、3个骰子点数113；小、单、单个骰子1点与3点、对子(1,1)、点数5，牌九式(1,3)高亮闪烁
2.报数1,1,3          5点小</t>
    <phoneticPr fontId="7" type="noConversion"/>
  </si>
  <si>
    <t>1.结果显示框：6、小、3个骰子点数114；小、双、单个骰子1点与4点、对子(1,1)、点数6，牌九式(1,4)高亮闪烁
2.报数1,1,4          6点小</t>
    <phoneticPr fontId="10" type="noConversion"/>
  </si>
  <si>
    <t>1.结果显示框：7、小、单、3个骰子点数115；小、单、单个骰子1点与5点、对子(1,1)、点数7，牌九式(1,5)高亮闪烁
2.报数1,1,5           7点小</t>
    <phoneticPr fontId="10" type="noConversion"/>
  </si>
  <si>
    <t>1.结果显示框：8、小、3个骰子点数116；小、双、单个骰子1点与6点、对子(1,1)、点数8，牌九式(1,6)高亮闪烁
2.报数1,1,6           8点小</t>
    <phoneticPr fontId="10" type="noConversion"/>
  </si>
  <si>
    <t>1.结果显示框：5、小、单、3个骰子点数122；小、单、单个骰子1点与2点、对子(2,2)、点数5，牌九式(1,2)高亮闪烁
2.报数1,2,2            5点小</t>
    <phoneticPr fontId="10" type="noConversion"/>
  </si>
  <si>
    <t>1.结果显示框：6、小、双、3个骰子点数123；小、双、单个骰子1点与2点及3点、点数6，牌九式(1,2)与(1,3)及(2,3)高亮闪烁
2.报数1,2,3,           6点小</t>
    <phoneticPr fontId="10" type="noConversion"/>
  </si>
  <si>
    <t>1.结果显示框：7、小、单、3个骰子点数124；小、单、单个骰子1点与2点及4点、点数7，牌九式(1,2)与(1,4)及(2,4)高亮闪烁
2.报数1,2,4            7点小</t>
    <phoneticPr fontId="10" type="noConversion"/>
  </si>
  <si>
    <t>1.结果显示框：8、小、双、3个骰子点数125；小、双、单个骰子1点与2点及5点、点数8，牌九式(1,2)与(1,5)及(2,5)高亮闪烁
2.报数1,2,5            8点小</t>
    <phoneticPr fontId="10" type="noConversion"/>
  </si>
  <si>
    <t>1.结果显示框：9、小、单、3个骰子点数126；小、单、单个骰子1点与2点及6点、点数9，牌九式(1,2)与(1,6)及(2,6)高亮闪烁
2.报数1,2,6            9点小</t>
    <phoneticPr fontId="10" type="noConversion"/>
  </si>
  <si>
    <t>1.结果显示框：7、小、单、3个骰子点数133；小、单、单个骰子1点与3点、对子(3,3)、点数7，牌九式(1,3)高亮闪烁
2.报数1,3,3           7点小</t>
    <phoneticPr fontId="10" type="noConversion"/>
  </si>
  <si>
    <t>1.结果显示框：9、小、3个骰子点数135；小、单、单个骰子1点与3点及5点、点数9，牌九式(1,3)与(1,5)及(3,5)高亮闪烁
2.报数1,3,5            9点小</t>
    <phoneticPr fontId="10" type="noConversion"/>
  </si>
  <si>
    <t>1.结果显示框：10、小、双、3个骰子点数136；小、双、单个骰子1点与3点及6点、点数10，牌九式(1,3)与(1,6)及(3,6)高亮闪烁
2.报数1,3,6            10点小</t>
    <phoneticPr fontId="10" type="noConversion"/>
  </si>
  <si>
    <t>1.结果显示框：9、小、3个骰子点数144；小、单、单个骰子1点与4点、对子(4,4)、点数9，牌九式(1,4)高亮闪烁
2.报数1,4,4             9点小</t>
    <phoneticPr fontId="10" type="noConversion"/>
  </si>
  <si>
    <t>1.结果显示框：10、小、单、3个骰子点数145；小、双、单个骰子1点与4点及5点、点数10，牌九式(1,4)与(1,5)及(4,5)高亮闪烁
2.报数1,4,5            11点大</t>
    <phoneticPr fontId="10" type="noConversion"/>
  </si>
  <si>
    <t>1.结果显示框：11、大、单、3个骰子点数146；大、单、单个骰子1点与4点及6点、点数11，牌九式(1,4)与(1,6)及(4,6)高亮闪烁
2.报数1,4,6            11点大</t>
    <phoneticPr fontId="10" type="noConversion"/>
  </si>
  <si>
    <t>1.结果显示框：11、大、单、3个骰子点数155；大、单、单个骰子1点与5点、对子(5,5)、点数11，牌九式(1,5)高亮闪烁
2.报数1,5,5             11点大</t>
    <phoneticPr fontId="10" type="noConversion"/>
  </si>
  <si>
    <t>1.结果显示框：12、大、双、3个骰子点数156；大、双、单个骰子1点与5点及6点、点数12，牌九式(1,5)与(1,6)及(5,6)高亮闪烁
2.报数1,5,6             12点大</t>
    <phoneticPr fontId="10" type="noConversion"/>
  </si>
  <si>
    <t>1.结果显示框：13、大、3个骰子点数166；大、单、单个骰子1点与6点、对子(6,6)、点数13，牌九式(1,6)高亮闪烁
2.报数1,6,6             13点大</t>
    <phoneticPr fontId="10" type="noConversion"/>
  </si>
  <si>
    <t>1.结果显示框：6、围骰、3个骰子点数222；单个骰子2点、对子(2,2)、围(2,2,2)、全围高亮闪烁
2.报数2,2,2            豹子，通杀</t>
    <phoneticPr fontId="10" type="noConversion"/>
  </si>
  <si>
    <t>1.结果显示框：7、小、单、3个骰子点数223；小、单、单个骰子2点与3点、对子(2,2)、点数7，牌九式(2,3)高亮闪烁
2.报数2,2,3             7点小</t>
    <phoneticPr fontId="10" type="noConversion"/>
  </si>
  <si>
    <t>1.结果显示框：8、小、双、3个骰子点数224；小、双、单个骰子2点与4点、对子(2,2)、点数8，牌九式(2,4)高亮闪烁
2.报数2,2,4            8点小</t>
    <phoneticPr fontId="10" type="noConversion"/>
  </si>
  <si>
    <t>1.结果显示框：9、小、单、3个骰子点数225；小、单、单个骰子2点与5点、对子(2,2)、点数9，牌九式(2,5)高亮闪烁
2.报数2,2,5           9点小</t>
    <phoneticPr fontId="10" type="noConversion"/>
  </si>
  <si>
    <t>1.结果显示框：10、小、双、3个骰子点数226；小、双、单个骰子2点与6点、对子(2,2)、点数10，牌九式(2,6)高亮闪烁
2.报数2,2,6           10点小</t>
    <phoneticPr fontId="10" type="noConversion"/>
  </si>
  <si>
    <t>1.结果显示框：8、小、双、3个骰子点数233；小、双、单个骰子2点与3点、对子(3,3)、点数8，牌九式(2,3)高亮闪烁
2.报数2,3,3            9点小</t>
    <phoneticPr fontId="10" type="noConversion"/>
  </si>
  <si>
    <t>1.结果显示框：9、小、单、3个骰子点数234；小、单、单个骰子2点与3点及4点、点数9，牌九式(2,3)与(2,4)及(3,4)高亮闪烁
2.报数2,3,4           9点小</t>
    <phoneticPr fontId="10" type="noConversion"/>
  </si>
  <si>
    <t>1.结果显示框：10、小、双、3个骰子点数235；小、双、单个骰子2点与3点及5点、点数10，牌九式(2,3)与(2,5)及(3,5)高亮闪烁
2.报数2,3,5            10点小</t>
    <phoneticPr fontId="10" type="noConversion"/>
  </si>
  <si>
    <t>1.结果显示框：11、大、单、3个骰子点数236；大、单、单个骰子2点与3点及6点、点数11，牌九式(2,3)与(2,6)及(3,6)高亮闪烁
2.报数2,3,6             11点大</t>
    <phoneticPr fontId="10" type="noConversion"/>
  </si>
  <si>
    <t>1.结果显示框：10、小、双、3个骰子点数244；小、双、单个骰子2点与4点、对子(4,4)、点数10，牌九式(2,4)高亮闪烁
2.报数2,4,4              10点小</t>
    <phoneticPr fontId="10" type="noConversion"/>
  </si>
  <si>
    <t>1.结果显示框：11、大、单、3个骰子点数245；大、单、单个骰子2点与4点及5点、点数11，牌九式(2,4)与(2,5)及(4,5)高亮闪烁
2.报数2,4,5              11点大</t>
    <phoneticPr fontId="10" type="noConversion"/>
  </si>
  <si>
    <t>1.结果显示框：12、大、双、3个骰子点数246；大、双、单个骰子2点与4点及6点、点数12，牌九式(2,4)与(2,6)及(4,6)高亮闪烁
2.报数2,4,6              12点大</t>
    <phoneticPr fontId="10" type="noConversion"/>
  </si>
  <si>
    <t>1.结果显示框：12、大、双、3个骰子点数255；大、双、单个骰子2点与5点、对子(5,5)、点数12，牌九式(2,5)高亮闪烁
2.报数2,5,5              12点大</t>
    <phoneticPr fontId="10" type="noConversion"/>
  </si>
  <si>
    <t>1.结果显示框：13、大、单、3个骰子点数256；大、单、单个骰子2点与5点及6点、点数13，牌九式(2,5)与(2,6)及(5,6)高亮闪烁
2.报数2,5,6              13点大</t>
    <phoneticPr fontId="10" type="noConversion"/>
  </si>
  <si>
    <t>1.结果显示框：14、大、双、3个骰子点数266；大、双、单个骰子2点与6点、对子(6,6)、点数14，牌九式(2,6)高亮闪烁
2.报数2,6,6              14点大</t>
    <phoneticPr fontId="10" type="noConversion"/>
  </si>
  <si>
    <t>1.结果显示框：9、围骰、3个骰子点数333；单个骰子3点、对子(3,3)、围(3,3,3)、全围高亮闪烁
2.报数3,3,3           豹子，通杀</t>
    <phoneticPr fontId="10" type="noConversion"/>
  </si>
  <si>
    <t>1.结果显示框：10、小、双、3个骰子点数334；小、双、单个骰子3点与4点、对子(3,3)、点数10，牌九式(3,4)高亮闪烁
2.报数3,3,4                10点小</t>
    <phoneticPr fontId="10" type="noConversion"/>
  </si>
  <si>
    <t>1.结果显示框：11、大、单、3个骰子点数335；大、单、单个骰子3点与5点、对子(3,3)、点数11，牌九式(3,5)高亮闪烁
2.报数3,3,5                11点大</t>
    <phoneticPr fontId="10" type="noConversion"/>
  </si>
  <si>
    <t>1.结果显示框：12、大、双、3个骰子点数336；大、双、单个骰子3点与6点、对子(3,3)、点数12，牌九式(3,6)高亮闪烁
2.报数3,3,6                12点大</t>
    <phoneticPr fontId="10" type="noConversion"/>
  </si>
  <si>
    <t>1.结果显示框：11、大、单、3个骰子点数344；大、单、单个骰子3点与4点、对子(4,4)、点数11，牌九式(3,4)高亮闪烁
2.报数3,4,4                 11点大</t>
    <phoneticPr fontId="10" type="noConversion"/>
  </si>
  <si>
    <t>1.结果显示框：12、大、双、3个骰子点数345；大、双、单个骰子3点与4点及5点、点数12，牌九式(3,4)与(3,5)及(4,5)高亮闪烁
2.报数3,4,5                  12点大</t>
    <phoneticPr fontId="10" type="noConversion"/>
  </si>
  <si>
    <t>1.结果显示框：13、大、单、3个骰子点数346；大、单、单个骰子3点与4点及6点、点数13，牌九式(3,4)与(3,6)及(4,6)高亮闪烁
2.报数3,4,6                  13点大</t>
    <phoneticPr fontId="10" type="noConversion"/>
  </si>
  <si>
    <t>1.结果显示框：13、大、单、3个骰子点数355；大、单、单个骰子3点与5点、对子(5,5)、点数13，牌九式(3,5)高亮闪烁
2.报数3,5,5                  13点大</t>
    <phoneticPr fontId="10" type="noConversion"/>
  </si>
  <si>
    <t>1.结果显示框：14、大、双、3个骰子点数356；大、双、单个骰子3点与5点及6点、点数14，牌九式(3,5)与(3,6)及(5,6)高亮闪烁
2.报数3,5,6                  14点大</t>
    <phoneticPr fontId="10" type="noConversion"/>
  </si>
  <si>
    <t>1.结果显示框：15、大、单、3个骰子点数366；大、单、单个骰子3点与6点、对子(6,6)、点数15，牌九式(3,6)高亮闪烁
2.报数3,6,6                  15点大</t>
    <phoneticPr fontId="10" type="noConversion"/>
  </si>
  <si>
    <t>1.结果显示框：12、围骰、3个骰子点数444；单个骰子4点、对子(4,4)、围(4,4,4)、全围高亮闪烁
2.报数4,4,4            豹子，通杀</t>
    <phoneticPr fontId="10" type="noConversion"/>
  </si>
  <si>
    <t>1.结果显示框：13、大、单、3个骰子点数445；大、单、单个骰子4点与5点、对子(4,4)、点数13，牌九式(4,5)高亮闪烁
2.报数4,4,5                  13点大</t>
    <phoneticPr fontId="10" type="noConversion"/>
  </si>
  <si>
    <t>1.结果显示框：14、大、双、3个骰子点数446；大、双、单个骰子4点与6点、对子(4,4)、点数14，牌九式(4,6)高亮闪烁
2.报数4,4,6                  14点大</t>
    <phoneticPr fontId="10" type="noConversion"/>
  </si>
  <si>
    <t>1.结果显示框：14、大、双、3个骰子点数455；大、双、单个骰子4点与5点、对子(5,5)、点数14，牌九式(4,5)高亮闪烁
2.报数4,5,5                  14点大</t>
    <phoneticPr fontId="10" type="noConversion"/>
  </si>
  <si>
    <t>1.结果显示框：15、大、单、3个骰子点数456；大、单、单个骰子4点与5点及6点、点数15，牌九式(4,5)与(4,6)及(5,6)高亮闪烁
2.报数4,,5,6                15点大</t>
    <phoneticPr fontId="10" type="noConversion"/>
  </si>
  <si>
    <t>1.结果显示框：16、大、双、3个骰子点数466；大、双、单个骰子4点与6点、对子(6,6)、点数16，牌九式(4,6)高亮闪烁
2.报数4,6,6                  16点大</t>
    <phoneticPr fontId="10" type="noConversion"/>
  </si>
  <si>
    <t>1.结果显示框：15、围骰、3个骰子点数555；单个骰子5点、对子(5,5)、围(5,5,5)、全围高亮闪烁
2.报数5,5,5           豹子，通杀</t>
    <phoneticPr fontId="10" type="noConversion"/>
  </si>
  <si>
    <t>1.结果显示框：16、大、双、3个骰子点数556；大、双、单个骰子5点及6点、对子(5,5)、点数16，牌九式(5,6)高亮闪烁
2.报数5,5,6                  16点大</t>
    <phoneticPr fontId="10" type="noConversion"/>
  </si>
  <si>
    <t>1.结果显示框：17、大、单、3个骰子点数566；大、单、单个骰子5点与6点、对子(6,6)、点数17，牌九式(5,6)高亮闪烁
2.报数5,6,6                  17点大</t>
    <phoneticPr fontId="10" type="noConversion"/>
  </si>
  <si>
    <t>1.结果显示框：18、围骰、3个骰子点数666；单个骰子6点、对子(6,6)、围(6,6,6)、全围高亮闪烁
2.报数6,6,6            豹子，通杀</t>
    <phoneticPr fontId="10" type="noConversion"/>
  </si>
  <si>
    <t>三个100筹码变成1个筹码300，变成相应颜色</t>
    <phoneticPr fontId="7" type="noConversion"/>
  </si>
  <si>
    <t>两个300筹码叠加</t>
    <phoneticPr fontId="7" type="noConversion"/>
  </si>
  <si>
    <t>两个300筹码变成1个100筹码和1个500筹码，变成相应颜色（较大的筹码在下面）</t>
    <phoneticPr fontId="7" type="noConversion"/>
  </si>
  <si>
    <t>两个500筹码叠加</t>
    <phoneticPr fontId="7" type="noConversion"/>
  </si>
  <si>
    <t>两个500筹码变成1个1k筹码，变成相应颜色</t>
    <phoneticPr fontId="7" type="noConversion"/>
  </si>
  <si>
    <t>三个1k筹码叠加</t>
    <phoneticPr fontId="7" type="noConversion"/>
  </si>
  <si>
    <t>三个1000筹码变成1个3k筹码，变成相应颜色</t>
    <phoneticPr fontId="7" type="noConversion"/>
  </si>
  <si>
    <t>两个3k筹码叠加</t>
    <phoneticPr fontId="7" type="noConversion"/>
  </si>
  <si>
    <t>两个3k筹码变成1个1k筹码和1个5k筹码，变成相应颜色（较大的筹码在下面）</t>
    <phoneticPr fontId="7" type="noConversion"/>
  </si>
  <si>
    <t>两个5k筹码叠加</t>
    <phoneticPr fontId="7" type="noConversion"/>
  </si>
  <si>
    <t>两个5k筹码变成1个10k筹码，变成相应颜色</t>
    <phoneticPr fontId="7" type="noConversion"/>
  </si>
  <si>
    <t>三个10k筹码叠加</t>
    <phoneticPr fontId="7" type="noConversion"/>
  </si>
  <si>
    <t>三个10k筹码变成1个30k筹码，变成相应颜色</t>
    <phoneticPr fontId="7" type="noConversion"/>
  </si>
  <si>
    <t>两个30k筹码叠加</t>
    <phoneticPr fontId="7" type="noConversion"/>
  </si>
  <si>
    <t>两个30k筹码变成1个10k筹码和1个50k筹码，变成相应颜色（较大的筹码在下面）</t>
    <phoneticPr fontId="7" type="noConversion"/>
  </si>
  <si>
    <t>两个50k筹码叠加</t>
    <phoneticPr fontId="7" type="noConversion"/>
  </si>
  <si>
    <t>两个50k筹码变成1个100k筹码，变成相应颜色</t>
    <phoneticPr fontId="7" type="noConversion"/>
  </si>
  <si>
    <t>三个100k筹码叠加</t>
    <phoneticPr fontId="7" type="noConversion"/>
  </si>
  <si>
    <t>三个100k筹码变成1个300k筹码，变成相应颜色</t>
    <phoneticPr fontId="7" type="noConversion"/>
  </si>
  <si>
    <t>派彩结算阶段</t>
  </si>
  <si>
    <t>开牌结果</t>
    <phoneticPr fontId="7" type="noConversion"/>
  </si>
  <si>
    <t>查看下注区</t>
    <phoneticPr fontId="7" type="noConversion"/>
  </si>
  <si>
    <t>视讯播放区域是否居中</t>
  </si>
  <si>
    <t>每个桌枱中间为视讯播放区域</t>
  </si>
  <si>
    <t>在下注阶段内</t>
  </si>
  <si>
    <t>结算时视频是否同步</t>
  </si>
  <si>
    <t>在结算阶段内</t>
  </si>
  <si>
    <t>结算场景与视频同步</t>
  </si>
  <si>
    <t>在派彩阶段内</t>
  </si>
  <si>
    <t>现场声音是否与视频同步</t>
  </si>
  <si>
    <t>现场声音与视频同步</t>
  </si>
  <si>
    <t>荷官开牌动作是否和结算画面同步</t>
  </si>
  <si>
    <t>荷官开牌动作与结算画面同步</t>
  </si>
  <si>
    <t>能否切换视频信号路线CH1、CH2、CH3、CH4</t>
  </si>
  <si>
    <t>切换CH1、CH2、CH3、CH4号视频信号路线</t>
  </si>
  <si>
    <t>可以切换CH1、CH2、CH3、CH4路线</t>
  </si>
  <si>
    <t>游戏界面全屏显示视频界面不能全屏显示（仅轮盘有）</t>
  </si>
  <si>
    <t>桌枱视讯播放异常显示</t>
  </si>
  <si>
    <t>屏幕中央提示信息“视讯读取异常，切换至其他视频频道”</t>
  </si>
  <si>
    <t>桌面特效不受赢影响</t>
  </si>
  <si>
    <t>点击【系统设置】</t>
  </si>
  <si>
    <t>点击【帮助】</t>
  </si>
  <si>
    <t>点击【个人资讯】</t>
  </si>
  <si>
    <t>点击【桌子详情】</t>
  </si>
  <si>
    <t>点击【刷新视讯】</t>
  </si>
  <si>
    <t>提示</t>
    <phoneticPr fontId="10" type="noConversion"/>
  </si>
  <si>
    <t>Settled结束且Wait new game之间是否弹出提示</t>
    <phoneticPr fontId="7" type="noConversion"/>
  </si>
  <si>
    <t>查看结算倒计时结束是否弹出提示</t>
    <phoneticPr fontId="7" type="noConversion"/>
  </si>
  <si>
    <t>弹出提示“等待新局”</t>
    <phoneticPr fontId="7" type="noConversion"/>
  </si>
  <si>
    <t>1.下注限红为a-b</t>
    <phoneticPr fontId="7" type="noConversion"/>
  </si>
  <si>
    <t>单个注区下注小于a的金额，点击确定</t>
    <phoneticPr fontId="7" type="noConversion"/>
  </si>
  <si>
    <t>无法下注，弹出提示框，提示“下注限额低于最小限额”</t>
    <phoneticPr fontId="7" type="noConversion"/>
  </si>
  <si>
    <t>下注金额小于限红要求下注后筹码显示是否正确</t>
    <phoneticPr fontId="7" type="noConversion"/>
  </si>
  <si>
    <t>提示同时筹码高亮闪烁</t>
    <phoneticPr fontId="7" type="noConversion"/>
  </si>
  <si>
    <t>多个注区下注小于a的金额，点击确定</t>
    <phoneticPr fontId="7" type="noConversion"/>
  </si>
  <si>
    <t>多个注区下注小于a的金额其中一个注区大于a，点击确定</t>
    <phoneticPr fontId="7" type="noConversion"/>
  </si>
  <si>
    <t>提示同时筹码高亮闪烁，大于a的筹码不高亮闪烁</t>
    <phoneticPr fontId="7" type="noConversion"/>
  </si>
  <si>
    <t>单个注区下注金额大于b，点击确定</t>
    <phoneticPr fontId="7" type="noConversion"/>
  </si>
  <si>
    <t>可以下注，弹出提示框，提示“此下注区已达押注上限”，注区显示最大限红</t>
    <phoneticPr fontId="7" type="noConversion"/>
  </si>
  <si>
    <t>单个注区下注金额大于b且大于赌桌最大限红，点击确定</t>
    <phoneticPr fontId="7" type="noConversion"/>
  </si>
  <si>
    <t>无法下注，弹出提示框“此桌总押注金额已达上限下注失败”</t>
    <phoneticPr fontId="7" type="noConversion"/>
  </si>
  <si>
    <t>下注金额大于限红要求下注后筹码显示是否正确</t>
    <phoneticPr fontId="7" type="noConversion"/>
  </si>
  <si>
    <t>下注金额为b</t>
    <phoneticPr fontId="7" type="noConversion"/>
  </si>
  <si>
    <t>下注失败，筹码消失</t>
    <phoneticPr fontId="7" type="noConversion"/>
  </si>
  <si>
    <t>弹出提示“Win a”</t>
    <phoneticPr fontId="7" type="noConversion"/>
  </si>
  <si>
    <t>弹出提示“您输了b”</t>
    <phoneticPr fontId="7" type="noConversion"/>
  </si>
  <si>
    <t>无输赢</t>
    <phoneticPr fontId="7" type="noConversion"/>
  </si>
  <si>
    <t>弹出提示“本局无输赢”</t>
    <phoneticPr fontId="7" type="noConversion"/>
  </si>
  <si>
    <t>连续下注赢3次以上是否有皇冠提示</t>
    <phoneticPr fontId="7" type="noConversion"/>
  </si>
  <si>
    <t>连续赢＜3次</t>
    <phoneticPr fontId="7" type="noConversion"/>
  </si>
  <si>
    <t>查看是否连续下注赢＜3次</t>
    <phoneticPr fontId="7" type="noConversion"/>
  </si>
  <si>
    <t>正常提示“Win X”特效</t>
    <phoneticPr fontId="7" type="noConversion"/>
  </si>
  <si>
    <t>连续赢＞=3次</t>
    <phoneticPr fontId="7" type="noConversion"/>
  </si>
  <si>
    <t>查看是否连续下注赢＞=3次</t>
    <phoneticPr fontId="7" type="noConversion"/>
  </si>
  <si>
    <t>提示特效皇冠Win X</t>
    <phoneticPr fontId="7" type="noConversion"/>
  </si>
  <si>
    <t>连续赢＞=3次且最后输一次</t>
    <phoneticPr fontId="7" type="noConversion"/>
  </si>
  <si>
    <t>查看是否连续赢＞=3次且最后输一次</t>
    <phoneticPr fontId="7" type="noConversion"/>
  </si>
  <si>
    <t>弹出提示“您输了X”</t>
    <phoneticPr fontId="7" type="noConversion"/>
  </si>
  <si>
    <t>继续连续点击下注区域进行下注</t>
    <phoneticPr fontId="10" type="noConversion"/>
  </si>
  <si>
    <t>多次提示：余额不足，直至停止点击后大约1s后消失</t>
    <phoneticPr fontId="10" type="noConversion"/>
  </si>
  <si>
    <t>连续3局不下注是否有相关提示弹出</t>
    <phoneticPr fontId="10" type="noConversion"/>
  </si>
  <si>
    <t>1.连续3局不下注，等待第三局结束
2.查看游戏界面</t>
    <phoneticPr fontId="7" type="noConversion"/>
  </si>
  <si>
    <t>第三局结束后提示：您在本局已经3局未下注，将在2局后返回大厅</t>
    <phoneticPr fontId="10" type="noConversion"/>
  </si>
  <si>
    <t>连续5局不下注是否有相关提示弹出</t>
    <phoneticPr fontId="7" type="noConversion"/>
  </si>
  <si>
    <t>1.连续5局不下注，等待第5局结束，点击New Game
2.查看游戏界面</t>
    <phoneticPr fontId="7" type="noConversion"/>
  </si>
  <si>
    <t>第五局结束后提示：您已经超过5局未下注，即将返回大厅</t>
    <phoneticPr fontId="10" type="noConversion"/>
  </si>
  <si>
    <t>未下注点击废局是否有提示</t>
    <phoneticPr fontId="7" type="noConversion"/>
  </si>
  <si>
    <t>1.未下注，废局下</t>
    <phoneticPr fontId="7" type="noConversion"/>
  </si>
  <si>
    <t>查看未下注点击废局是否有提示</t>
    <phoneticPr fontId="7" type="noConversion"/>
  </si>
  <si>
    <t>此局作废，退回所有压注</t>
    <phoneticPr fontId="7" type="noConversion"/>
  </si>
  <si>
    <t>1.已下注，废局下</t>
    <phoneticPr fontId="7" type="noConversion"/>
  </si>
  <si>
    <t>点击清靴是否游戏有提示</t>
    <phoneticPr fontId="7" type="noConversion"/>
  </si>
  <si>
    <t>提示“本局为最后一局”</t>
    <phoneticPr fontId="7" type="noConversion"/>
  </si>
  <si>
    <t>荷官离线是否弹出提示</t>
    <phoneticPr fontId="7" type="noConversion"/>
  </si>
  <si>
    <t>荷官离线</t>
    <phoneticPr fontId="7" type="noConversion"/>
  </si>
  <si>
    <t>查看荷官离线是否弹出提示</t>
    <phoneticPr fontId="7" type="noConversion"/>
  </si>
  <si>
    <t>弹出提示“荷官离线、离开赌桌”和确定按钮</t>
    <phoneticPr fontId="7" type="noConversion"/>
  </si>
  <si>
    <t>荷官离线弹出提示点击【确定】是否返回大厅</t>
    <phoneticPr fontId="7" type="noConversion"/>
  </si>
  <si>
    <t>点击荷官离线【确定】按钮</t>
    <phoneticPr fontId="7" type="noConversion"/>
  </si>
  <si>
    <t>返回网投大厅</t>
    <phoneticPr fontId="7" type="noConversion"/>
  </si>
  <si>
    <t>点击退出是否弹出提示</t>
    <phoneticPr fontId="7" type="noConversion"/>
  </si>
  <si>
    <t>玩家已在桌枱A中，玩家已在A中下注</t>
    <phoneticPr fontId="7" type="noConversion"/>
  </si>
  <si>
    <t>查看玩家已下注，点击退出是否弹出提示</t>
    <phoneticPr fontId="7" type="noConversion"/>
  </si>
  <si>
    <t>游戏赌桌弹出“已投注，暂时不能离开游戏”的提示</t>
    <phoneticPr fontId="7" type="noConversion"/>
  </si>
  <si>
    <t>玩家未下注</t>
    <phoneticPr fontId="7" type="noConversion"/>
  </si>
  <si>
    <t>点击退出是否弹出提示</t>
    <phoneticPr fontId="7" type="noConversion"/>
  </si>
  <si>
    <t>无提示，直接退回大厅</t>
    <phoneticPr fontId="7" type="noConversion"/>
  </si>
  <si>
    <t>牌局中下注区后废局是否退回压注且提示</t>
    <phoneticPr fontId="7" type="noConversion"/>
  </si>
  <si>
    <t>查看下注区后废局是否退回压注且提示</t>
    <phoneticPr fontId="7" type="noConversion"/>
  </si>
  <si>
    <t>退回下下注区后的押注且同时提示“此局作废，退回所有压注”</t>
    <phoneticPr fontId="7" type="noConversion"/>
  </si>
  <si>
    <t>动画</t>
    <phoneticPr fontId="7" type="noConversion"/>
  </si>
  <si>
    <t>五个10筹码叠加，变成50，筹码是否变成50筹码</t>
    <phoneticPr fontId="7" type="noConversion"/>
  </si>
  <si>
    <t>叠加筹码，使之变成另外面值筹码</t>
    <phoneticPr fontId="7" type="noConversion"/>
  </si>
  <si>
    <t>五个10筹码叠加变成1个50</t>
    <phoneticPr fontId="7" type="noConversion"/>
  </si>
  <si>
    <t>两个50筹码叠加，变成100，筹码是否变成10筹码</t>
    <phoneticPr fontId="7" type="noConversion"/>
  </si>
  <si>
    <t>两个50筹码叠加，变成100</t>
    <phoneticPr fontId="7" type="noConversion"/>
  </si>
  <si>
    <t>三个100筹码叠加下注</t>
    <phoneticPr fontId="7" type="noConversion"/>
  </si>
  <si>
    <t>两个300k筹码叠加</t>
    <phoneticPr fontId="7" type="noConversion"/>
  </si>
  <si>
    <t>两个300k筹码变成1个100k筹码和1个500k筹码，变成相应颜色（较大的筹码在下面）</t>
    <phoneticPr fontId="7" type="noConversion"/>
  </si>
  <si>
    <t>重复下注是否有下注动作</t>
    <phoneticPr fontId="7" type="noConversion"/>
  </si>
  <si>
    <t>上局有下注</t>
    <phoneticPr fontId="7" type="noConversion"/>
  </si>
  <si>
    <t>点击重复下注</t>
    <phoneticPr fontId="7" type="noConversion"/>
  </si>
  <si>
    <t>上局下注筹码下注动作动画</t>
    <phoneticPr fontId="7" type="noConversion"/>
  </si>
  <si>
    <t>是否有牌飞向结算框动作</t>
    <phoneticPr fontId="7" type="noConversion"/>
  </si>
  <si>
    <t>下注倒计时结束</t>
    <phoneticPr fontId="7" type="noConversion"/>
  </si>
  <si>
    <t>点击New Game</t>
    <phoneticPr fontId="7" type="noConversion"/>
  </si>
  <si>
    <t>结算框在下注时间结束后立马弹出，此时2张牌都是反面显示</t>
    <phoneticPr fontId="7" type="noConversion"/>
  </si>
  <si>
    <t>是否有开牌动画</t>
    <phoneticPr fontId="7" type="noConversion"/>
  </si>
  <si>
    <t>开牌阶段</t>
    <phoneticPr fontId="7" type="noConversion"/>
  </si>
  <si>
    <t>点击Betting</t>
    <phoneticPr fontId="7" type="noConversion"/>
  </si>
  <si>
    <t>直接翻牌动画</t>
    <phoneticPr fontId="7" type="noConversion"/>
  </si>
  <si>
    <t>下注区动画显示是否正常</t>
    <phoneticPr fontId="7" type="noConversion"/>
  </si>
  <si>
    <t>输赢金额提示信息是否显示正常</t>
    <phoneticPr fontId="7" type="noConversion"/>
  </si>
  <si>
    <t>查看输的提示</t>
    <phoneticPr fontId="7" type="noConversion"/>
  </si>
  <si>
    <t>提示“”您输了XX“下方有特效</t>
    <phoneticPr fontId="7" type="noConversion"/>
  </si>
  <si>
    <t>查看本局无输赢</t>
    <phoneticPr fontId="7" type="noConversion"/>
  </si>
  <si>
    <t>提示“”本局无输赢”下方有特效</t>
    <phoneticPr fontId="7" type="noConversion"/>
  </si>
  <si>
    <t>查看赢1次提示信息</t>
    <phoneticPr fontId="7" type="noConversion"/>
  </si>
  <si>
    <t>提示“”Win XX"下方”“白点”为已连赢局数，白点1个点</t>
    <phoneticPr fontId="7" type="noConversion"/>
  </si>
  <si>
    <t>查看赢2次提示信息</t>
    <phoneticPr fontId="7" type="noConversion"/>
  </si>
  <si>
    <t>提示“”Win XX"下方”“白点”为已连赢局数，白点2个点</t>
    <phoneticPr fontId="7" type="noConversion"/>
  </si>
  <si>
    <t>查看连续赢3次提示信息</t>
    <phoneticPr fontId="7" type="noConversion"/>
  </si>
  <si>
    <t>提示“”Win XX"+奖杯，发光，星星转动</t>
    <phoneticPr fontId="7" type="noConversion"/>
  </si>
  <si>
    <t>切换频道后是否显示正常</t>
    <phoneticPr fontId="7" type="noConversion"/>
  </si>
  <si>
    <t>点击确定</t>
    <phoneticPr fontId="7" type="noConversion"/>
  </si>
  <si>
    <t>刷新视讯显示是否正常</t>
    <phoneticPr fontId="7" type="noConversion"/>
  </si>
  <si>
    <t>点击【刷新视讯】</t>
    <phoneticPr fontId="7" type="noConversion"/>
  </si>
  <si>
    <t>下注区一直持续闪烁高亮到结算倒计时结束（参考高亮case）</t>
    <phoneticPr fontId="7" type="noConversion"/>
  </si>
  <si>
    <t>1.右上角桌枱信息，信息左对齐</t>
    <phoneticPr fontId="10" type="noConversion"/>
  </si>
  <si>
    <t>桌枱信息中是否显示【游戏靴号】</t>
    <phoneticPr fontId="7" type="noConversion"/>
  </si>
  <si>
    <t>1.查看桌枱信息中是否显示【游戏靴号】</t>
    <phoneticPr fontId="7" type="noConversion"/>
  </si>
  <si>
    <t>1.显示游戏靴号</t>
    <phoneticPr fontId="10" type="noConversion"/>
  </si>
  <si>
    <t>桌枱信息中是否显示【即时彩池】</t>
    <phoneticPr fontId="7" type="noConversion"/>
  </si>
  <si>
    <t>1.查看桌枱信息中是否显示【即时彩池】</t>
    <phoneticPr fontId="7" type="noConversion"/>
  </si>
  <si>
    <t>1.显示即时彩池</t>
    <phoneticPr fontId="10" type="noConversion"/>
  </si>
  <si>
    <t>游戏局号是否正确显示当前游戏局号</t>
    <phoneticPr fontId="7" type="noConversion"/>
  </si>
  <si>
    <t>当前局号： 未开局</t>
    <phoneticPr fontId="7" type="noConversion"/>
  </si>
  <si>
    <t>1.查看游戏局号
2.进入该局游戏结束，进入下一局游戏，查看游戏局号</t>
    <phoneticPr fontId="7" type="noConversion"/>
  </si>
  <si>
    <t>1.游戏局号为未开局
2.游戏局号变为n+1(n为自然数)，局号按相应规则递增</t>
    <phoneticPr fontId="7" type="noConversion"/>
  </si>
  <si>
    <t>游戏靴号是否正确显示当前游戏靴号</t>
    <phoneticPr fontId="7" type="noConversion"/>
  </si>
  <si>
    <t>当前靴号： n</t>
    <phoneticPr fontId="7" type="noConversion"/>
  </si>
  <si>
    <t>1.查看游戏靴号
2.进入该局游戏结束，进入下一局游戏，查看游戏靴号</t>
    <phoneticPr fontId="7" type="noConversion"/>
  </si>
  <si>
    <t>1.游戏靴号为n
2.游戏靴号变为n+1(n为自然数)，靴号按相应规则递增</t>
    <phoneticPr fontId="7" type="noConversion"/>
  </si>
  <si>
    <t>游戏靴号是否会被清除</t>
    <phoneticPr fontId="7" type="noConversion"/>
  </si>
  <si>
    <t>1.查看游戏靴号是否会被清除</t>
    <phoneticPr fontId="7" type="noConversion"/>
  </si>
  <si>
    <t>游戏靴号不被清除，随换靴次数递增</t>
    <phoneticPr fontId="7" type="noConversion"/>
  </si>
  <si>
    <t>游戏局号显示情况</t>
    <phoneticPr fontId="7" type="noConversion"/>
  </si>
  <si>
    <t>换靴后</t>
    <phoneticPr fontId="7" type="noConversion"/>
  </si>
  <si>
    <t>1.查看游戏局号显示情况</t>
    <phoneticPr fontId="7" type="noConversion"/>
  </si>
  <si>
    <t>游戏局号为未开局</t>
    <phoneticPr fontId="7" type="noConversion"/>
  </si>
  <si>
    <t>废局后</t>
    <phoneticPr fontId="7" type="noConversion"/>
  </si>
  <si>
    <t>【游戏靴号】显示情况</t>
    <phoneticPr fontId="7" type="noConversion"/>
  </si>
  <si>
    <t>1.查看【游戏靴号】显示情况</t>
    <phoneticPr fontId="7" type="noConversion"/>
  </si>
  <si>
    <t>换靴前为n.换靴后为n+1</t>
    <phoneticPr fontId="7" type="noConversion"/>
  </si>
  <si>
    <t>废局前为n.废局后为n+1</t>
    <phoneticPr fontId="7" type="noConversion"/>
  </si>
  <si>
    <t>退出游戏再进入游戏</t>
    <phoneticPr fontId="7" type="noConversion"/>
  </si>
  <si>
    <t>退出前为n,进入后为n</t>
    <phoneticPr fontId="7" type="noConversion"/>
  </si>
  <si>
    <t>即时彩池清除情况</t>
    <phoneticPr fontId="7" type="noConversion"/>
  </si>
  <si>
    <t>1.dealer点击new game后</t>
    <phoneticPr fontId="7" type="noConversion"/>
  </si>
  <si>
    <t>当前局下注的总筹码数/下注人数，在下一局开局时清零</t>
    <phoneticPr fontId="7" type="noConversion"/>
  </si>
  <si>
    <t>游戏局号是否实时更新</t>
    <phoneticPr fontId="7" type="noConversion"/>
  </si>
  <si>
    <t>1.查看游戏局号是否实时更新</t>
    <phoneticPr fontId="7" type="noConversion"/>
  </si>
  <si>
    <t>游戏局号实时更新</t>
    <phoneticPr fontId="7" type="noConversion"/>
  </si>
  <si>
    <t>游戏靴号是否实时更新</t>
    <phoneticPr fontId="7" type="noConversion"/>
  </si>
  <si>
    <t>1.查看游戏靴号是否实时更新</t>
    <phoneticPr fontId="7" type="noConversion"/>
  </si>
  <si>
    <t>游戏靴号实时更新</t>
    <phoneticPr fontId="7" type="noConversion"/>
  </si>
  <si>
    <t>即时彩池是否实时更新</t>
    <phoneticPr fontId="7" type="noConversion"/>
  </si>
  <si>
    <t>1.查看即时彩池是否实时更新</t>
    <phoneticPr fontId="7" type="noConversion"/>
  </si>
  <si>
    <t>即时彩池实时更新</t>
    <phoneticPr fontId="7" type="noConversion"/>
  </si>
  <si>
    <t>单是否实时更新</t>
    <phoneticPr fontId="7" type="noConversion"/>
  </si>
  <si>
    <t>1.查看单是否实时更新</t>
    <phoneticPr fontId="7" type="noConversion"/>
  </si>
  <si>
    <t>单实时更新</t>
    <phoneticPr fontId="7" type="noConversion"/>
  </si>
  <si>
    <t>双是否实时更新</t>
    <phoneticPr fontId="7" type="noConversion"/>
  </si>
  <si>
    <t>1.查看双是否实时更新</t>
    <phoneticPr fontId="7" type="noConversion"/>
  </si>
  <si>
    <t>双实时更新</t>
    <phoneticPr fontId="7" type="noConversion"/>
  </si>
  <si>
    <t>大是否实时更新</t>
    <phoneticPr fontId="7" type="noConversion"/>
  </si>
  <si>
    <t>1.查看大是否实时更新</t>
    <phoneticPr fontId="7" type="noConversion"/>
  </si>
  <si>
    <t>大实时更新</t>
    <phoneticPr fontId="7" type="noConversion"/>
  </si>
  <si>
    <t>小是否实时更新</t>
    <phoneticPr fontId="7" type="noConversion"/>
  </si>
  <si>
    <t>1.查看小是否实时更新</t>
    <phoneticPr fontId="7" type="noConversion"/>
  </si>
  <si>
    <t>小实时更新</t>
    <phoneticPr fontId="7" type="noConversion"/>
  </si>
  <si>
    <t>1.查看即时彩池数显示格式</t>
  </si>
  <si>
    <t>显示格式为：当前局下注即时彩池/当前局下注人数</t>
  </si>
  <si>
    <t>即时彩池数显示为：m/1</t>
  </si>
  <si>
    <t>即时彩池数显示为：（m+n）/2</t>
  </si>
  <si>
    <t>即时彩池数显示为：（m+1000）/2</t>
  </si>
  <si>
    <t>即时彩池数显示为：（m+n+1000）/2</t>
  </si>
  <si>
    <t>即时彩池数显示为：（m+1000）/1</t>
  </si>
  <si>
    <t>1.玩家A断线，查看即时彩池数显示</t>
  </si>
  <si>
    <t>即时彩池数显示为：1000/1</t>
  </si>
  <si>
    <t>1.牌局进入下一局的下注阶段，查看大厅中即时彩池数显示</t>
  </si>
  <si>
    <t>即时彩池数清零，重新计算</t>
  </si>
  <si>
    <t>1.大下注统计显示位置</t>
  </si>
  <si>
    <t>1.查看大下注统计的显示格式</t>
  </si>
  <si>
    <t>显示格式为：当前局下注大的总筹码/当前局下注大的人数</t>
  </si>
  <si>
    <t>1.当前局没有玩家下注大</t>
  </si>
  <si>
    <t>1.查看大下注统计</t>
  </si>
  <si>
    <t>大下注统计显示为：0/0</t>
  </si>
  <si>
    <t>1.玩家A下注大筹码m</t>
  </si>
  <si>
    <t>大下注统计显示为：m/1</t>
  </si>
  <si>
    <t>1.A下注大筹码m，B下注大筹码n，查看大下注统计显示</t>
    <phoneticPr fontId="7" type="noConversion"/>
  </si>
  <si>
    <t>大下注统计显示为：（m+n）/2</t>
  </si>
  <si>
    <t>1.A下注大筹码为m，B下注大为n，查看大下注统计</t>
  </si>
  <si>
    <t>1.A下注大筹码m，查看大下注统计显示</t>
  </si>
  <si>
    <t>大下注统计显示为：（m+1000）/2</t>
  </si>
  <si>
    <t>1.A在下注大筹码m，查看大下注统计显示</t>
  </si>
  <si>
    <t>大下注统计显示为：（m+1000）/1</t>
  </si>
  <si>
    <t>1.玩家A断线，查看大下注统计显示</t>
  </si>
  <si>
    <t>大下注统计显示为：1000/1</t>
  </si>
  <si>
    <t>1.牌局进入下一局的下注阶段，查看大厅中大下注统计显示</t>
  </si>
  <si>
    <t>大下注统计清零，重新计算</t>
  </si>
  <si>
    <t>1.小下注统计显示位置</t>
  </si>
  <si>
    <t>小下注统计显示在桌枱下方</t>
  </si>
  <si>
    <t>1.查看小下注统计的显示格式</t>
  </si>
  <si>
    <t>显示格式为：当前局下注小的总筹码/当前局下注小的人数</t>
  </si>
  <si>
    <t>1.当前局没有玩家下注小</t>
  </si>
  <si>
    <t>1.查看小下注统计</t>
  </si>
  <si>
    <t>小下注统计显示为：0/0</t>
  </si>
  <si>
    <t>1.玩家A下注小筹码m</t>
  </si>
  <si>
    <t>小下注统计显示为：m/1</t>
  </si>
  <si>
    <t>1.玩家A分别下注大、单、双，筹码各为n</t>
    <phoneticPr fontId="7" type="noConversion"/>
  </si>
  <si>
    <t>1.玩家A分别下注大、小、单、双外的其他注区，筹码为m</t>
    <phoneticPr fontId="7" type="noConversion"/>
  </si>
  <si>
    <t>1.A下注小筹码m，B下注小筹码n，查看小下注统计显示</t>
  </si>
  <si>
    <t>小下注统计显示为：（m+n）/2</t>
  </si>
  <si>
    <t>1.A下注小筹码为m，B下注小为n，查看小下注统计</t>
  </si>
  <si>
    <t>1.A下注小筹码m，查看小下注统计显示</t>
  </si>
  <si>
    <t>小下注统计显示为：（m+1000）/2</t>
  </si>
  <si>
    <t>1.A在下注小筹码m，查看小下注统计显示</t>
  </si>
  <si>
    <t>小下注统计显示为：（m+1000）/1</t>
  </si>
  <si>
    <t>1.玩家A断线，查看小下注统计显示</t>
  </si>
  <si>
    <t>小下注统计显示为：1000/1</t>
  </si>
  <si>
    <t>1.牌局进入下一局的下注阶段，查看小厅中小下注统计显示</t>
  </si>
  <si>
    <t>小下注统计清零，重新计算</t>
  </si>
  <si>
    <t>1.单下注统计显示位置</t>
  </si>
  <si>
    <t>1.查看单下注统计的显示格式</t>
  </si>
  <si>
    <t>显示格式为：当前局下注单的总筹码/当前局下注单的人数</t>
  </si>
  <si>
    <t>1.当前局没有玩家下注单</t>
  </si>
  <si>
    <t>1.查看单下注统计</t>
  </si>
  <si>
    <t>单下注统计显示为：0/0</t>
  </si>
  <si>
    <t>1.玩家A下注单筹码m</t>
  </si>
  <si>
    <t>单下注统计显示为：m/1</t>
  </si>
  <si>
    <t>1.玩家A分别下注大、小、双，筹码各为n</t>
    <phoneticPr fontId="7" type="noConversion"/>
  </si>
  <si>
    <t>1.A下注单筹码m，B下注单筹码n，查看单下注统计显示</t>
  </si>
  <si>
    <t>单下注统计显示为：（m+n）/2</t>
  </si>
  <si>
    <t>1.A下注单筹码为m，B下注单为n，查看单下注统计</t>
  </si>
  <si>
    <t>1.A下注单筹码m，查看单下注统计显示</t>
  </si>
  <si>
    <t>单下注统计显示为：（m+1000）/2</t>
  </si>
  <si>
    <t>1.A在下注单筹码m，查看单下注统计显示</t>
  </si>
  <si>
    <t>单下注统计显示为：（m+1000）/1</t>
  </si>
  <si>
    <t>1.玩家A断线，查看单下注统计显示</t>
  </si>
  <si>
    <t>单下注统计显示为：1000/1</t>
  </si>
  <si>
    <t>1.牌局进入下一局的下注阶段，查看单厅中单下注统计显示</t>
  </si>
  <si>
    <t>单下注统计清零，重新计算</t>
  </si>
  <si>
    <t>1.双下注统计显示位置</t>
  </si>
  <si>
    <t>1.查看双下注统计的显示格式</t>
  </si>
  <si>
    <t>显示格式为：当前局下注双的总筹码/当前局下注双的人数</t>
  </si>
  <si>
    <t>1.当前局没有玩家下注双</t>
  </si>
  <si>
    <t>1.查看双下注统计</t>
  </si>
  <si>
    <t>双下注统计显示为：0/0</t>
  </si>
  <si>
    <t>1.玩家A下注双筹码m</t>
  </si>
  <si>
    <t>双下注统计显示为：m/1</t>
  </si>
  <si>
    <t>1.A下注双筹码m，B下注双筹码n，查看双下注统计显示</t>
  </si>
  <si>
    <t>双下注统计显示为：（m+n）/2</t>
  </si>
  <si>
    <t>1.A下注双筹码为m，B下注双为n，查看双下注统计</t>
  </si>
  <si>
    <t>1.A下注双筹码m，查看双下注统计显示</t>
  </si>
  <si>
    <t>双下注统计显示为：（m+1000）/2</t>
  </si>
  <si>
    <t>1.A在下注双筹码m，查看双下注统计显示</t>
  </si>
  <si>
    <t>双下注统计显示为：（m+1000）/1</t>
  </si>
  <si>
    <t>1.玩家A断线，查看双下注统计显示</t>
  </si>
  <si>
    <t>双下注统计显示为：1000/1</t>
  </si>
  <si>
    <t>1.牌局进入下一局的下注阶段，查看双厅中双下注统计显示</t>
  </si>
  <si>
    <t>双下注统计清零，重新计算</t>
  </si>
  <si>
    <t>桌枱信息中是否显示单/双，大/小，全围下注情况</t>
    <phoneticPr fontId="7" type="noConversion"/>
  </si>
  <si>
    <t>1.查看桌枱信息中是否显示单/双，大/小，全围下注情况</t>
    <phoneticPr fontId="7" type="noConversion"/>
  </si>
  <si>
    <t>1.显示单/双，大/小，全围下注情况</t>
    <phoneticPr fontId="7" type="noConversion"/>
  </si>
  <si>
    <t>已进入骰宝7桌</t>
    <phoneticPr fontId="7" type="noConversion"/>
  </si>
  <si>
    <t>1.查看桌枱编号
2.进入骰宝7桌（或其他游戏桌枱），查看桌枱编号</t>
    <phoneticPr fontId="7" type="noConversion"/>
  </si>
  <si>
    <t>1.桌枱编号显示为：骰宝7桌
2.桌枱编号显示为：百家乐8桌（或相应其他游戏桌枱）</t>
    <phoneticPr fontId="7" type="noConversion"/>
  </si>
  <si>
    <t>单/双，大/小，全围下注统计清除情况</t>
    <phoneticPr fontId="7" type="noConversion"/>
  </si>
  <si>
    <t>全围是否实时更新</t>
    <phoneticPr fontId="7" type="noConversion"/>
  </si>
  <si>
    <t>1.查看全围是否实时更新</t>
    <phoneticPr fontId="7" type="noConversion"/>
  </si>
  <si>
    <t>全围实时更新</t>
    <phoneticPr fontId="7" type="noConversion"/>
  </si>
  <si>
    <t>1.骰宝桌枱人数显示</t>
  </si>
  <si>
    <t>1.查看桌枱人数显示位置</t>
    <phoneticPr fontId="7" type="noConversion"/>
  </si>
  <si>
    <t>1.当前骰宝桌枱没有一个玩家</t>
  </si>
  <si>
    <t>网投大厅中骰宝桌枱人数显示为0</t>
  </si>
  <si>
    <t>1.当前骰宝桌枱没有一个玩家，玩家A进入骰宝桌枱</t>
  </si>
  <si>
    <t>网投大厅中骰宝桌枱人数显示为1</t>
  </si>
  <si>
    <t>1.当前骰宝桌枱人数为n，玩家A从大厅进入骰宝桌枱</t>
  </si>
  <si>
    <t>网投大厅中骰宝桌枱人数显示为n+1</t>
  </si>
  <si>
    <t>1.当前骰宝桌枱人数为n，玩家A从快速转桌进入骰宝桌枱</t>
  </si>
  <si>
    <t>1.当前骰宝桌枱人数为n，玩家A在骰宝桌枱，玩家退出桌枱</t>
  </si>
  <si>
    <t>网投大厅中骰宝桌枱人数显示为n-1</t>
  </si>
  <si>
    <t>1.当前骰宝桌枱人数为n，玩家A在骰宝桌枱，玩家通过快速转桌进入其他桌枱</t>
  </si>
  <si>
    <t>1.当前骰宝桌枱人数为n，玩家A在骰宝桌枱已下注，A断线</t>
  </si>
  <si>
    <t>网投大厅中骰宝桌枱人数显示为n，当前局结束骰宝桌枱人数-1，显示为n-1</t>
  </si>
  <si>
    <t>1.当前骰宝桌枱没有玩家下注</t>
    <phoneticPr fontId="7" type="noConversion"/>
  </si>
  <si>
    <t>1.骰宝桌枱当前局没有玩家下注，A下注限红与B下注限红不一致</t>
  </si>
  <si>
    <t>骰宝桌枱人数统计</t>
    <phoneticPr fontId="7" type="noConversion"/>
  </si>
  <si>
    <t>骰宝桌枱即时彩池数统计</t>
  </si>
  <si>
    <t>1.骰宝桌枱即时彩池数统计显示位置</t>
  </si>
  <si>
    <t>1.玩家在大厅中，查看桌枱骰宝桌枱的即时彩池数统计显示位置</t>
  </si>
  <si>
    <t>1.A在骰宝中下注任意注区，下注即时彩池为m，查看即时彩池数显示</t>
  </si>
  <si>
    <t>1.A下注骰宝即时彩池m，B下注骰宝即时彩池n，查看即时彩池数显示</t>
  </si>
  <si>
    <t>1.A下注骰宝即时彩池数为m，B下注骰宝即时彩池数为n，查看即时彩池数</t>
  </si>
  <si>
    <t>1.骰宝桌枱当前局玩家B已下注，玩家A没有下注，即时彩池数显示为：1000/1</t>
  </si>
  <si>
    <t>1.A下注骰宝任意注区，筹码为m，查看即时彩池数显示</t>
  </si>
  <si>
    <t>1.A下注骰宝任意注区，筹码为m，B在下注任意注区筹码为n，查看即时彩池数显示</t>
  </si>
  <si>
    <t>1.骰宝桌枱当前局玩家A已下注，没有其他玩家下注，即时彩池数显示为：1000/1</t>
  </si>
  <si>
    <t>1.A在下注骰宝任意注区，筹码为m，查看即时彩池数显示</t>
  </si>
  <si>
    <t>1.骰宝桌枱当前局A已下注1000，没有其他玩家下注，即时彩池数显示为：1000/1</t>
  </si>
  <si>
    <t>1.骰宝桌枱当前即时彩池数显示为：2000/2</t>
  </si>
  <si>
    <t>1.玩家在大厅中，查看桌枱骰宝桌枱的大下注统计显示位置</t>
  </si>
  <si>
    <t>1.玩家A分别下注小、单、双，筹码各为n</t>
    <phoneticPr fontId="7" type="noConversion"/>
  </si>
  <si>
    <t>1.骰宝桌枱当前局玩家B已下注大，玩家A没有下注，大下注统计显示为：1000/1</t>
  </si>
  <si>
    <t>1.骰宝桌枱当前局玩家A已下注，没有其他玩家下注，大下注统计显示为：1000/1</t>
  </si>
  <si>
    <t>1.骰宝桌枱当前局A已下注大1000，没有其他玩家下注，大下注统计显示为：1000/1</t>
  </si>
  <si>
    <t>1.骰宝桌枱当前大下注统计显示为：2000/2</t>
    <phoneticPr fontId="7" type="noConversion"/>
  </si>
  <si>
    <t>骰宝桌枱大下注统计</t>
    <phoneticPr fontId="7" type="noConversion"/>
  </si>
  <si>
    <t>1.骰宝桌枱当前局玩家B已下注小，玩家A没有下注，小下注统计显示为：1000/1</t>
  </si>
  <si>
    <t>1.骰宝桌枱当前局玩家A已下注，没有其他玩家下注，小下注统计显示为：1000/1</t>
  </si>
  <si>
    <t>1.骰宝桌枱当前局A已下注小1000，没有其他玩家下注，小下注统计显示为：1000/1</t>
  </si>
  <si>
    <t>1.骰宝桌枱当前小下注统计显示为：2000/2</t>
    <phoneticPr fontId="7" type="noConversion"/>
  </si>
  <si>
    <t>骰宝桌枱小下注统计</t>
    <phoneticPr fontId="7" type="noConversion"/>
  </si>
  <si>
    <t>1.玩家在小厅中，查看桌枱骰宝桌枱的小下注统计显示位置</t>
    <phoneticPr fontId="7" type="noConversion"/>
  </si>
  <si>
    <t>1.玩家在单厅中，查看桌枱骰宝桌枱的单下注统计显示位置</t>
  </si>
  <si>
    <t>1.骰宝桌枱当前局玩家B已下注单，玩家A没有下注，单下注统计显示为：1000/1</t>
  </si>
  <si>
    <t>1.骰宝桌枱当前局玩家A已下注，没有其他玩家下注，单下注统计显示为：1000/1</t>
  </si>
  <si>
    <t>1.骰宝桌枱当前局A已下注单1000，没有其他玩家下注，单下注统计显示为：1000/1</t>
  </si>
  <si>
    <t>1.骰宝桌枱下注阶段，当前局单下注统计显示为：2000/2</t>
    <phoneticPr fontId="7" type="noConversion"/>
  </si>
  <si>
    <t>1.玩家在双厅中，查看桌枱骰宝桌枱的双下注统计显示位置</t>
  </si>
  <si>
    <t>1.骰宝桌枱当前局玩家B已下注双，玩家A没有下注，双下注统计显示为：1000/1</t>
  </si>
  <si>
    <t>1.骰宝桌枱当前局玩家A已下注，没有其他玩家下注，双下注统计显示为：1000/1</t>
  </si>
  <si>
    <t>1.骰宝桌枱当前局A已下注双1000，没有其他玩家下注，双下注统计显示为：1000/1</t>
  </si>
  <si>
    <t>1.骰宝桌枱下注阶段，当前局双下注统计显示为：2000/2</t>
    <phoneticPr fontId="7" type="noConversion"/>
  </si>
  <si>
    <t>骰宝桌枱单下注统计</t>
    <phoneticPr fontId="7" type="noConversion"/>
  </si>
  <si>
    <t>骰宝桌枱双下注统计</t>
    <phoneticPr fontId="7" type="noConversion"/>
  </si>
  <si>
    <t>骰宝桌枱全围下注统计</t>
  </si>
  <si>
    <t>1.全围下注统计显示位置</t>
  </si>
  <si>
    <t>1.玩家在全围厅中，查看桌枱骰宝桌枱的全围下注统计显示位置</t>
  </si>
  <si>
    <t>全围下注统计显示在桌枱下方</t>
  </si>
  <si>
    <t>1.查看全围下注统计的显示格式</t>
  </si>
  <si>
    <t>显示格式为：当前局下注全围的总筹码/当前局下注全围的人数</t>
  </si>
  <si>
    <t>1.当前局没有玩家下注全围</t>
  </si>
  <si>
    <t>1.查看全围下注统计</t>
  </si>
  <si>
    <t>全围下注统计显示为：0/0</t>
  </si>
  <si>
    <t>1.玩家A下注全围筹码m</t>
  </si>
  <si>
    <t>全围下注统计显示为：m/1</t>
  </si>
  <si>
    <t>1.A下注全围筹码m，B下注全围筹码n，查看全围下注统计显示</t>
  </si>
  <si>
    <t>全围下注统计显示为：（m+n）/2</t>
  </si>
  <si>
    <t>1.A下注全围筹码为m，B下注全围为n，查看全围下注统计</t>
  </si>
  <si>
    <t>1.骰宝桌枱当前局玩家B已下注全围，玩家A没有下注，全围下注统计显示为：1000/1</t>
  </si>
  <si>
    <t>1.A下注全围筹码m，查看全围下注统计显示</t>
  </si>
  <si>
    <t>全围下注统计显示为：（m+1000）/2</t>
  </si>
  <si>
    <t>1.骰宝桌枱当前局玩家A已下注，没有其他玩家下注，全围下注统计显示为：1000/1</t>
  </si>
  <si>
    <t>1.A在下注全围筹码m，查看全围下注统计显示</t>
  </si>
  <si>
    <t>全围下注统计显示为：（m+1000）/1</t>
  </si>
  <si>
    <t>1.骰宝桌枱当前局A已下注全围1000，没有其他玩家下注，全围下注统计显示为：1000/1</t>
  </si>
  <si>
    <t>1.玩家A断线，查看全围下注统计显示</t>
  </si>
  <si>
    <t>全围下注统计显示为：1000/1</t>
  </si>
  <si>
    <t>1.骰宝桌枱下注阶段，当前局全围下注统计显示为：2000/2</t>
  </si>
  <si>
    <t>1.牌局进入下一局的下注阶段，查看全围厅中全围下注统计显示</t>
  </si>
  <si>
    <t>全围下注统计清零，重新计算</t>
  </si>
  <si>
    <t>1.玩家A分别下注大、小、单、双，筹码各为n</t>
    <phoneticPr fontId="7" type="noConversion"/>
  </si>
  <si>
    <t>1.玩家A分别下注大、小、单、双、全围外的其他注区，筹码为m</t>
    <phoneticPr fontId="7" type="noConversion"/>
  </si>
  <si>
    <t>对比大厅总筹码与桌枱信息即时彩池是否一致</t>
  </si>
  <si>
    <t>开启2个网页不同账号登入
1.一个在游戏中，一个在大厅</t>
  </si>
  <si>
    <t>1.对比大厅总筹码与桌枱信息即时彩池是否一致</t>
  </si>
  <si>
    <t>大厅总筹码与桌枱信息即时彩池显示一致</t>
  </si>
  <si>
    <t>对比大厅大与桌枱信息大是否一致</t>
  </si>
  <si>
    <t>1.对比大厅大与桌枱信息大一致</t>
  </si>
  <si>
    <t>对比大厅大与桌枱信息大一致</t>
  </si>
  <si>
    <t>对比大厅小与桌枱信息小是否一致</t>
  </si>
  <si>
    <t>1对比大厅小与桌枱信息小一致</t>
  </si>
  <si>
    <t>对比大厅小与桌枱信息小一致</t>
  </si>
  <si>
    <t>对比大厅单与桌枱信息单是否一致</t>
  </si>
  <si>
    <t>1.对比大厅单与桌枱信息单一致</t>
  </si>
  <si>
    <t>对比大厅单与桌枱信息单一致</t>
  </si>
  <si>
    <t>对比大厅双与桌枱信息双是否一致</t>
  </si>
  <si>
    <t>1.对比大厅双与桌枱信息双一致</t>
  </si>
  <si>
    <t>对比大厅双与桌枱信息双一致</t>
  </si>
  <si>
    <t>对比大厅全围与桌枱信息全围是否一致</t>
  </si>
  <si>
    <t>1对比大厅全围与桌枱信息全围一致</t>
  </si>
  <si>
    <t>对比大厅全围与桌枱信息全围一致</t>
  </si>
  <si>
    <t>人数显示位置桌枱信息内，"/"后方为人数</t>
    <phoneticPr fontId="7" type="noConversion"/>
  </si>
  <si>
    <t>即时彩池数显示在桌枱右上角,桌枱信息内</t>
    <phoneticPr fontId="7" type="noConversion"/>
  </si>
  <si>
    <t>大下注统计显示在桌枱信息内</t>
    <phoneticPr fontId="7" type="noConversion"/>
  </si>
  <si>
    <t>单下注统计显示在桌枱信息内</t>
    <phoneticPr fontId="7" type="noConversion"/>
  </si>
  <si>
    <t>双下注统计显示在桌枱信息内</t>
    <phoneticPr fontId="7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</si>
</sst>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2">
    <font>
      <sz val="11"/>
      <color theme="1"/>
      <name val="宋体"/>
      <family val="2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2"/>
      <color theme="1"/>
      <name val="宋体"/>
      <family val="2"/>
      <charset val="136"/>
      <scheme val="minor"/>
    </font>
    <font>
      <sz val="9"/>
      <name val="宋体"/>
      <family val="2"/>
      <charset val="134"/>
      <scheme val="minor"/>
    </font>
    <font>
      <sz val="9"/>
      <name val="宋体"/>
      <family val="3"/>
      <charset val="134"/>
      <scheme val="minor"/>
    </font>
    <font>
      <sz val="11"/>
      <color theme="1"/>
      <name val="宋体"/>
      <family val="2"/>
      <scheme val="minor"/>
    </font>
    <font>
      <u/>
      <sz val="11"/>
      <color theme="10"/>
      <name val="宋体"/>
      <family val="2"/>
      <scheme val="minor"/>
    </font>
    <font>
      <sz val="9"/>
      <name val="Tahoma"/>
      <family val="2"/>
      <charset val="134"/>
    </font>
    <font>
      <sz val="12"/>
      <color indexed="8"/>
      <name val="宋体"/>
      <family val="3"/>
      <charset val="134"/>
    </font>
    <font>
      <sz val="11"/>
      <color theme="1"/>
      <name val="Tahoma"/>
      <family val="2"/>
    </font>
    <font>
      <sz val="11"/>
      <color theme="1"/>
      <name val="宋体"/>
      <family val="3"/>
      <charset val="134"/>
      <scheme val="minor"/>
    </font>
    <font>
      <b/>
      <sz val="11"/>
      <color theme="0"/>
      <name val="微软雅黑"/>
      <family val="2"/>
      <charset val="134"/>
    </font>
    <font>
      <sz val="11"/>
      <color theme="1"/>
      <name val="微软雅黑"/>
      <family val="2"/>
      <charset val="134"/>
    </font>
    <font>
      <u/>
      <sz val="11"/>
      <color theme="10"/>
      <name val="微软雅黑"/>
      <family val="2"/>
      <charset val="134"/>
    </font>
    <font>
      <sz val="11"/>
      <name val="微软雅黑"/>
      <family val="2"/>
      <charset val="134"/>
    </font>
    <font>
      <sz val="11"/>
      <color indexed="8"/>
      <name val="微软雅黑"/>
      <family val="2"/>
      <charset val="134"/>
    </font>
    <font>
      <b/>
      <sz val="11"/>
      <color theme="1"/>
      <name val="微软雅黑"/>
      <family val="2"/>
      <charset val="134"/>
    </font>
    <font>
      <sz val="11"/>
      <color theme="1"/>
      <name val="Tahoma"/>
      <family val="2"/>
      <charset val="134"/>
    </font>
    <font>
      <sz val="12"/>
      <color theme="1"/>
      <name val="宋体"/>
      <family val="3"/>
      <charset val="134"/>
      <scheme val="minor"/>
    </font>
    <font>
      <sz val="11"/>
      <color theme="0"/>
      <name val="微软雅黑"/>
      <family val="2"/>
      <charset val="134"/>
    </font>
    <font>
      <sz val="9"/>
      <name val="宋体"/>
      <family val="2"/>
      <charset val="136"/>
      <scheme val="minor"/>
    </font>
    <font>
      <b/>
      <sz val="11"/>
      <color rgb="FF8D42C6"/>
      <name val="微软雅黑"/>
      <family val="2"/>
      <charset val="134"/>
    </font>
    <font>
      <u/>
      <sz val="12"/>
      <color theme="10"/>
      <name val="宋体"/>
      <family val="2"/>
      <charset val="136"/>
      <scheme val="minor"/>
    </font>
    <font>
      <u/>
      <sz val="11"/>
      <color theme="10"/>
      <name val="Tahoma"/>
      <family val="2"/>
    </font>
    <font>
      <u/>
      <sz val="11"/>
      <color indexed="12"/>
      <name val="微软雅黑"/>
      <family val="2"/>
      <charset val="134"/>
    </font>
    <font>
      <sz val="9"/>
      <name val="Tahoma"/>
      <family val="2"/>
    </font>
    <font>
      <sz val="11"/>
      <color indexed="10"/>
      <name val="微软雅黑"/>
      <family val="2"/>
      <charset val="134"/>
    </font>
    <font>
      <sz val="12"/>
      <color theme="1"/>
      <name val="微软雅黑"/>
      <family val="2"/>
      <charset val="134"/>
    </font>
    <font>
      <b/>
      <sz val="12"/>
      <color theme="1"/>
      <name val="微软雅黑"/>
      <family val="2"/>
      <charset val="134"/>
    </font>
    <font>
      <b/>
      <sz val="12"/>
      <color theme="0"/>
      <name val="微软雅黑"/>
      <family val="2"/>
      <charset val="134"/>
    </font>
    <font>
      <sz val="9"/>
      <name val="Arial Unicode MS"/>
      <family val="2"/>
      <charset val="136"/>
    </font>
    <font>
      <b/>
      <sz val="12"/>
      <color theme="0"/>
      <name val="微軟正黑體"/>
      <family val="2"/>
      <charset val="136"/>
    </font>
    <font>
      <b/>
      <sz val="9"/>
      <color indexed="81"/>
      <name val="宋体"/>
      <family val="3"/>
      <charset val="134"/>
    </font>
    <font>
      <sz val="11"/>
      <color rgb="FFFF0000"/>
      <name val="微软雅黑"/>
      <family val="2"/>
      <charset val="134"/>
    </font>
    <font>
      <b/>
      <sz val="9"/>
      <color indexed="81"/>
      <name val="Tahoma"/>
      <family val="2"/>
    </font>
    <font>
      <sz val="11"/>
      <name val="Verdana"/>
      <family val="2"/>
    </font>
    <font>
      <u/>
      <sz val="11"/>
      <name val="微软雅黑"/>
      <family val="2"/>
      <charset val="134"/>
    </font>
    <font>
      <sz val="10"/>
      <color rgb="FF000000"/>
      <name val="Verdana"/>
      <family val="2"/>
    </font>
    <font>
      <sz val="10"/>
      <color rgb="FF000000"/>
      <name val="宋体"/>
      <family val="3"/>
      <charset val="134"/>
    </font>
  </fonts>
  <fills count="24">
    <fill>
      <patternFill patternType="none"/>
    </fill>
    <fill>
      <patternFill patternType="gray125"/>
    </fill>
    <fill>
      <patternFill patternType="solid">
        <fgColor theme="1" tint="0.3499862666707357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8D42C6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 tint="0.499984740745262"/>
        <bgColor indexed="64"/>
      </patternFill>
    </fill>
  </fills>
  <borders count="3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  <border>
      <left/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  <border>
      <left/>
      <right style="thin">
        <color theme="1" tint="0.499984740745262"/>
      </right>
      <top style="thin">
        <color theme="1" tint="0.499984740745262"/>
      </top>
      <bottom/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/>
      <diagonal/>
    </border>
    <border>
      <left style="thin">
        <color theme="1" tint="0.499984740745262"/>
      </left>
      <right/>
      <top style="thin">
        <color theme="1" tint="0.499984740745262"/>
      </top>
      <bottom style="thin">
        <color theme="1" tint="0.499984740745262"/>
      </bottom>
      <diagonal/>
    </border>
    <border>
      <left style="thin">
        <color theme="1" tint="0.499984740745262"/>
      </left>
      <right/>
      <top style="thin">
        <color theme="1" tint="0.499984740745262"/>
      </top>
      <bottom/>
      <diagonal/>
    </border>
    <border>
      <left/>
      <right/>
      <top style="thin">
        <color theme="1" tint="0.499984740745262"/>
      </top>
      <bottom/>
      <diagonal/>
    </border>
    <border>
      <left style="thin">
        <color theme="1" tint="0.499984740745262"/>
      </left>
      <right style="thin">
        <color theme="1" tint="0.499984740745262"/>
      </right>
      <top/>
      <bottom/>
      <diagonal/>
    </border>
    <border>
      <left style="thin">
        <color theme="1" tint="0.499984740745262"/>
      </left>
      <right/>
      <top/>
      <bottom/>
      <diagonal/>
    </border>
    <border>
      <left/>
      <right style="thin">
        <color theme="1" tint="0.499984740745262"/>
      </right>
      <top/>
      <bottom/>
      <diagonal/>
    </border>
    <border>
      <left style="thin">
        <color theme="1" tint="0.499984740745262"/>
      </left>
      <right style="thin">
        <color theme="1" tint="0.499984740745262"/>
      </right>
      <top/>
      <bottom style="thin">
        <color theme="1" tint="0.499984740745262"/>
      </bottom>
      <diagonal/>
    </border>
    <border>
      <left style="thin">
        <color theme="1" tint="0.499984740745262"/>
      </left>
      <right/>
      <top/>
      <bottom style="thin">
        <color theme="1" tint="0.499984740745262"/>
      </bottom>
      <diagonal/>
    </border>
    <border>
      <left/>
      <right/>
      <top/>
      <bottom style="thin">
        <color theme="1" tint="0.499984740745262"/>
      </bottom>
      <diagonal/>
    </border>
    <border>
      <left/>
      <right style="thin">
        <color theme="1" tint="0.499984740745262"/>
      </right>
      <top/>
      <bottom style="thin">
        <color theme="1" tint="0.499984740745262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theme="0" tint="-0.499984740745262"/>
      </top>
      <bottom/>
      <diagonal/>
    </border>
    <border>
      <left/>
      <right/>
      <top style="thin">
        <color theme="0" tint="-0.499984740745262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2">
    <xf numFmtId="0" fontId="0" fillId="0" borderId="0"/>
    <xf numFmtId="0" fontId="5" fillId="0" borderId="0">
      <alignment vertical="center"/>
    </xf>
    <xf numFmtId="0" fontId="9" fillId="0" borderId="0" applyNumberFormat="0" applyFill="0" applyBorder="0" applyAlignment="0" applyProtection="0"/>
    <xf numFmtId="0" fontId="11" fillId="0" borderId="0">
      <alignment vertical="center"/>
    </xf>
    <xf numFmtId="0" fontId="8" fillId="0" borderId="0"/>
    <xf numFmtId="0" fontId="12" fillId="0" borderId="0"/>
    <xf numFmtId="0" fontId="13" fillId="0" borderId="0">
      <alignment vertical="center"/>
    </xf>
    <xf numFmtId="0" fontId="4" fillId="0" borderId="0">
      <alignment vertical="center"/>
    </xf>
    <xf numFmtId="0" fontId="12" fillId="0" borderId="0"/>
    <xf numFmtId="0" fontId="8" fillId="0" borderId="0"/>
    <xf numFmtId="0" fontId="21" fillId="0" borderId="0">
      <alignment vertical="center"/>
    </xf>
    <xf numFmtId="0" fontId="3" fillId="0" borderId="0">
      <alignment vertical="center"/>
    </xf>
    <xf numFmtId="0" fontId="20" fillId="0" borderId="0"/>
    <xf numFmtId="0" fontId="25" fillId="0" borderId="0" applyNumberFormat="0" applyFill="0" applyBorder="0" applyAlignment="0" applyProtection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21" fillId="0" borderId="0">
      <alignment vertical="center"/>
    </xf>
    <xf numFmtId="0" fontId="12" fillId="0" borderId="0"/>
    <xf numFmtId="0" fontId="26" fillId="0" borderId="0" applyNumberFormat="0" applyFill="0" applyBorder="0" applyAlignment="0" applyProtection="0">
      <alignment vertical="top"/>
      <protection locked="0"/>
    </xf>
    <xf numFmtId="0" fontId="2" fillId="0" borderId="0">
      <alignment vertical="center"/>
    </xf>
    <xf numFmtId="0" fontId="1" fillId="0" borderId="0">
      <alignment vertical="center"/>
    </xf>
    <xf numFmtId="0" fontId="21" fillId="0" borderId="0">
      <alignment vertical="center"/>
    </xf>
  </cellStyleXfs>
  <cellXfs count="356">
    <xf numFmtId="0" fontId="0" fillId="0" borderId="0" xfId="0"/>
    <xf numFmtId="0" fontId="14" fillId="2" borderId="0" xfId="1" applyFont="1" applyFill="1" applyBorder="1" applyAlignment="1">
      <alignment horizontal="center" vertical="center" wrapText="1"/>
    </xf>
    <xf numFmtId="0" fontId="15" fillId="0" borderId="0" xfId="0" applyFont="1" applyBorder="1" applyAlignment="1">
      <alignment horizontal="center" vertical="center"/>
    </xf>
    <xf numFmtId="0" fontId="15" fillId="0" borderId="0" xfId="0" applyFont="1" applyBorder="1" applyAlignment="1">
      <alignment vertical="center"/>
    </xf>
    <xf numFmtId="0" fontId="15" fillId="0" borderId="0" xfId="0" applyFont="1" applyAlignment="1">
      <alignment vertical="center"/>
    </xf>
    <xf numFmtId="0" fontId="17" fillId="0" borderId="0" xfId="0" applyFont="1" applyBorder="1" applyAlignment="1">
      <alignment vertical="center"/>
    </xf>
    <xf numFmtId="0" fontId="15" fillId="0" borderId="0" xfId="0" applyFont="1" applyBorder="1" applyAlignment="1">
      <alignment horizontal="left" vertical="center"/>
    </xf>
    <xf numFmtId="0" fontId="19" fillId="0" borderId="0" xfId="0" applyFont="1" applyAlignment="1">
      <alignment horizontal="center" vertical="center"/>
    </xf>
    <xf numFmtId="0" fontId="17" fillId="0" borderId="0" xfId="1" applyFont="1" applyBorder="1" applyAlignment="1">
      <alignment vertical="center" wrapText="1"/>
    </xf>
    <xf numFmtId="0" fontId="15" fillId="0" borderId="0" xfId="0" applyFont="1" applyBorder="1"/>
    <xf numFmtId="0" fontId="17" fillId="3" borderId="0" xfId="0" applyFont="1" applyFill="1" applyBorder="1" applyAlignment="1">
      <alignment vertical="center" wrapText="1"/>
    </xf>
    <xf numFmtId="0" fontId="17" fillId="0" borderId="0" xfId="10" applyFont="1" applyFill="1" applyBorder="1" applyAlignment="1">
      <alignment horizontal="left" vertical="center" wrapText="1"/>
    </xf>
    <xf numFmtId="0" fontId="15" fillId="0" borderId="0" xfId="8" applyFont="1" applyFill="1" applyBorder="1" applyAlignment="1">
      <alignment horizontal="left" vertical="center" wrapText="1"/>
    </xf>
    <xf numFmtId="0" fontId="15" fillId="0" borderId="0" xfId="9" applyFont="1" applyFill="1" applyBorder="1" applyAlignment="1">
      <alignment horizontal="left" vertical="center" wrapText="1"/>
    </xf>
    <xf numFmtId="0" fontId="15" fillId="4" borderId="1" xfId="12" applyFont="1" applyFill="1" applyBorder="1" applyAlignment="1" applyProtection="1">
      <alignment horizontal="center" vertical="center"/>
      <protection locked="0"/>
    </xf>
    <xf numFmtId="0" fontId="15" fillId="0" borderId="0" xfId="12" applyFont="1" applyAlignment="1" applyProtection="1">
      <alignment horizontal="center" vertical="center"/>
      <protection locked="0"/>
    </xf>
    <xf numFmtId="0" fontId="15" fillId="0" borderId="1" xfId="12" applyFont="1" applyBorder="1" applyAlignment="1" applyProtection="1">
      <alignment horizontal="center" vertical="center"/>
      <protection locked="0"/>
    </xf>
    <xf numFmtId="0" fontId="15" fillId="0" borderId="1" xfId="12" applyFont="1" applyBorder="1" applyAlignment="1" applyProtection="1">
      <alignment horizontal="center" vertical="center"/>
    </xf>
    <xf numFmtId="0" fontId="22" fillId="2" borderId="0" xfId="1" applyFont="1" applyFill="1" applyBorder="1" applyAlignment="1">
      <alignment horizontal="center" vertical="center" wrapText="1"/>
    </xf>
    <xf numFmtId="0" fontId="14" fillId="6" borderId="9" xfId="1" applyFont="1" applyFill="1" applyBorder="1" applyAlignment="1">
      <alignment horizontal="center" vertical="center"/>
    </xf>
    <xf numFmtId="0" fontId="22" fillId="6" borderId="8" xfId="1" applyFont="1" applyFill="1" applyBorder="1" applyAlignment="1">
      <alignment horizontal="center" vertical="center"/>
    </xf>
    <xf numFmtId="0" fontId="15" fillId="0" borderId="0" xfId="12" applyFont="1" applyAlignment="1"/>
    <xf numFmtId="0" fontId="15" fillId="0" borderId="8" xfId="1" applyFont="1" applyBorder="1" applyAlignment="1">
      <alignment horizontal="center" vertical="center"/>
    </xf>
    <xf numFmtId="14" fontId="15" fillId="0" borderId="8" xfId="1" applyNumberFormat="1" applyFont="1" applyBorder="1" applyAlignment="1">
      <alignment horizontal="center" vertical="center"/>
    </xf>
    <xf numFmtId="0" fontId="17" fillId="6" borderId="9" xfId="1" applyFont="1" applyFill="1" applyBorder="1" applyAlignment="1">
      <alignment horizontal="left" vertical="center"/>
    </xf>
    <xf numFmtId="0" fontId="24" fillId="0" borderId="8" xfId="1" applyFont="1" applyBorder="1" applyAlignment="1">
      <alignment horizontal="center" vertical="center"/>
    </xf>
    <xf numFmtId="0" fontId="15" fillId="0" borderId="8" xfId="1" applyFont="1" applyBorder="1" applyAlignment="1">
      <alignment vertical="center"/>
    </xf>
    <xf numFmtId="49" fontId="15" fillId="0" borderId="8" xfId="1" applyNumberFormat="1" applyFont="1" applyBorder="1" applyAlignment="1">
      <alignment vertical="center"/>
    </xf>
    <xf numFmtId="0" fontId="22" fillId="6" borderId="10" xfId="1" applyFont="1" applyFill="1" applyBorder="1" applyAlignment="1">
      <alignment horizontal="center" vertical="center"/>
    </xf>
    <xf numFmtId="0" fontId="22" fillId="6" borderId="11" xfId="1" applyFont="1" applyFill="1" applyBorder="1" applyAlignment="1">
      <alignment horizontal="center" vertical="center"/>
    </xf>
    <xf numFmtId="0" fontId="15" fillId="0" borderId="1" xfId="1" applyFont="1" applyBorder="1" applyAlignment="1">
      <alignment horizontal="center" vertical="center"/>
    </xf>
    <xf numFmtId="0" fontId="15" fillId="0" borderId="8" xfId="1" applyFont="1" applyBorder="1" applyAlignment="1">
      <alignment horizontal="center" vertical="center"/>
    </xf>
    <xf numFmtId="0" fontId="15" fillId="7" borderId="8" xfId="1" applyFont="1" applyFill="1" applyBorder="1" applyAlignment="1">
      <alignment horizontal="left" vertical="center"/>
    </xf>
    <xf numFmtId="0" fontId="17" fillId="3" borderId="8" xfId="1" applyFont="1" applyFill="1" applyBorder="1" applyAlignment="1">
      <alignment vertical="center"/>
    </xf>
    <xf numFmtId="0" fontId="15" fillId="0" borderId="12" xfId="1" applyFont="1" applyBorder="1" applyAlignment="1">
      <alignment horizontal="left" vertical="center"/>
    </xf>
    <xf numFmtId="0" fontId="15" fillId="0" borderId="8" xfId="1" applyFont="1" applyBorder="1" applyAlignment="1">
      <alignment horizontal="left" vertical="center"/>
    </xf>
    <xf numFmtId="0" fontId="15" fillId="0" borderId="1" xfId="12" applyFont="1" applyBorder="1" applyAlignment="1">
      <alignment horizontal="center" vertical="center"/>
    </xf>
    <xf numFmtId="0" fontId="14" fillId="8" borderId="0" xfId="5" applyFont="1" applyFill="1" applyBorder="1" applyAlignment="1">
      <alignment horizontal="center" vertical="center" wrapText="1"/>
    </xf>
    <xf numFmtId="0" fontId="14" fillId="8" borderId="0" xfId="5" applyFont="1" applyFill="1" applyBorder="1" applyAlignment="1">
      <alignment horizontal="left" vertical="center" wrapText="1"/>
    </xf>
    <xf numFmtId="0" fontId="15" fillId="0" borderId="0" xfId="4" applyFont="1" applyBorder="1" applyAlignment="1">
      <alignment horizontal="center" vertical="center" wrapText="1"/>
    </xf>
    <xf numFmtId="0" fontId="17" fillId="0" borderId="0" xfId="14" applyFont="1" applyBorder="1" applyAlignment="1">
      <alignment horizontal="left" vertical="center"/>
    </xf>
    <xf numFmtId="0" fontId="17" fillId="0" borderId="0" xfId="14" applyFont="1" applyFill="1" applyBorder="1" applyAlignment="1">
      <alignment horizontal="left" vertical="center" wrapText="1"/>
    </xf>
    <xf numFmtId="0" fontId="17" fillId="0" borderId="0" xfId="15" applyFont="1" applyFill="1" applyBorder="1" applyAlignment="1">
      <alignment horizontal="left" vertical="center"/>
    </xf>
    <xf numFmtId="0" fontId="17" fillId="0" borderId="0" xfId="0" applyFont="1" applyBorder="1" applyAlignment="1">
      <alignment horizontal="left" vertical="center" wrapText="1"/>
    </xf>
    <xf numFmtId="0" fontId="17" fillId="0" borderId="0" xfId="0" applyFont="1" applyFill="1" applyBorder="1" applyAlignment="1">
      <alignment horizontal="left" vertical="center"/>
    </xf>
    <xf numFmtId="0" fontId="15" fillId="0" borderId="1" xfId="17" applyFont="1" applyBorder="1" applyAlignment="1">
      <alignment horizontal="center" vertical="center" wrapText="1"/>
    </xf>
    <xf numFmtId="0" fontId="15" fillId="3" borderId="0" xfId="17" applyFont="1" applyFill="1" applyAlignment="1">
      <alignment horizontal="center" vertical="center" wrapText="1"/>
    </xf>
    <xf numFmtId="0" fontId="15" fillId="9" borderId="1" xfId="17" applyFont="1" applyFill="1" applyBorder="1" applyAlignment="1">
      <alignment horizontal="center" vertical="center" wrapText="1"/>
    </xf>
    <xf numFmtId="0" fontId="15" fillId="0" borderId="0" xfId="17" applyFont="1" applyAlignment="1">
      <alignment horizontal="center" vertical="center" wrapText="1"/>
    </xf>
    <xf numFmtId="0" fontId="15" fillId="3" borderId="0" xfId="17" applyFont="1" applyFill="1" applyAlignment="1">
      <alignment horizontal="center" vertical="center"/>
    </xf>
    <xf numFmtId="49" fontId="15" fillId="11" borderId="1" xfId="17" applyNumberFormat="1" applyFont="1" applyFill="1" applyBorder="1" applyAlignment="1">
      <alignment horizontal="center" vertical="center"/>
    </xf>
    <xf numFmtId="0" fontId="15" fillId="0" borderId="0" xfId="17" applyFont="1" applyAlignment="1">
      <alignment horizontal="center" vertical="center"/>
    </xf>
    <xf numFmtId="0" fontId="15" fillId="3" borderId="0" xfId="17" applyFont="1" applyFill="1" applyBorder="1" applyAlignment="1">
      <alignment horizontal="center" vertical="center"/>
    </xf>
    <xf numFmtId="0" fontId="15" fillId="3" borderId="0" xfId="17" applyFont="1" applyFill="1" applyBorder="1" applyAlignment="1">
      <alignment horizontal="center" vertical="center" wrapText="1"/>
    </xf>
    <xf numFmtId="0" fontId="15" fillId="0" borderId="1" xfId="17" applyFont="1" applyBorder="1" applyAlignment="1">
      <alignment horizontal="center" vertical="center"/>
    </xf>
    <xf numFmtId="0" fontId="15" fillId="14" borderId="24" xfId="17" applyFont="1" applyFill="1" applyBorder="1" applyAlignment="1">
      <alignment horizontal="center" vertical="center"/>
    </xf>
    <xf numFmtId="0" fontId="15" fillId="0" borderId="23" xfId="17" applyFont="1" applyBorder="1" applyAlignment="1">
      <alignment horizontal="left" vertical="center" wrapText="1"/>
    </xf>
    <xf numFmtId="49" fontId="15" fillId="0" borderId="1" xfId="17" applyNumberFormat="1" applyFont="1" applyBorder="1" applyAlignment="1">
      <alignment horizontal="center" vertical="center"/>
    </xf>
    <xf numFmtId="0" fontId="15" fillId="14" borderId="25" xfId="17" applyFont="1" applyFill="1" applyBorder="1" applyAlignment="1">
      <alignment horizontal="center" vertical="center"/>
    </xf>
    <xf numFmtId="0" fontId="15" fillId="0" borderId="1" xfId="17" applyFont="1" applyBorder="1" applyAlignment="1">
      <alignment horizontal="left" vertical="center" wrapText="1"/>
    </xf>
    <xf numFmtId="0" fontId="12" fillId="11" borderId="1" xfId="17" applyFill="1" applyBorder="1" applyAlignment="1">
      <alignment horizontal="center"/>
    </xf>
    <xf numFmtId="0" fontId="12" fillId="11" borderId="22" xfId="17" applyFill="1" applyBorder="1" applyAlignment="1">
      <alignment horizontal="center"/>
    </xf>
    <xf numFmtId="0" fontId="15" fillId="0" borderId="22" xfId="17" applyFont="1" applyBorder="1" applyAlignment="1">
      <alignment horizontal="center" vertical="center"/>
    </xf>
    <xf numFmtId="0" fontId="15" fillId="11" borderId="1" xfId="17" applyFont="1" applyFill="1" applyBorder="1" applyAlignment="1">
      <alignment horizontal="center" vertical="center"/>
    </xf>
    <xf numFmtId="0" fontId="15" fillId="11" borderId="22" xfId="17" applyFont="1" applyFill="1" applyBorder="1" applyAlignment="1">
      <alignment horizontal="center" vertical="center"/>
    </xf>
    <xf numFmtId="0" fontId="15" fillId="17" borderId="1" xfId="17" applyFont="1" applyFill="1" applyBorder="1" applyAlignment="1">
      <alignment horizontal="center" vertical="center"/>
    </xf>
    <xf numFmtId="0" fontId="15" fillId="17" borderId="22" xfId="17" applyFont="1" applyFill="1" applyBorder="1" applyAlignment="1">
      <alignment horizontal="center" vertical="center"/>
    </xf>
    <xf numFmtId="0" fontId="15" fillId="18" borderId="1" xfId="17" applyFont="1" applyFill="1" applyBorder="1" applyAlignment="1">
      <alignment horizontal="center" vertical="center"/>
    </xf>
    <xf numFmtId="0" fontId="15" fillId="0" borderId="24" xfId="17" applyFont="1" applyBorder="1" applyAlignment="1">
      <alignment horizontal="center" vertical="center"/>
    </xf>
    <xf numFmtId="0" fontId="15" fillId="19" borderId="0" xfId="17" applyFont="1" applyFill="1" applyAlignment="1">
      <alignment horizontal="center" vertical="center"/>
    </xf>
    <xf numFmtId="0" fontId="15" fillId="3" borderId="0" xfId="17" applyFont="1" applyFill="1" applyAlignment="1">
      <alignment horizontal="center" vertical="center" wrapText="1"/>
    </xf>
    <xf numFmtId="0" fontId="15" fillId="0" borderId="0" xfId="17" applyFont="1" applyBorder="1" applyAlignment="1">
      <alignment horizontal="center" vertical="center"/>
    </xf>
    <xf numFmtId="0" fontId="15" fillId="0" borderId="0" xfId="17" applyFont="1" applyFill="1" applyBorder="1" applyAlignment="1">
      <alignment horizontal="left" vertical="center" wrapText="1"/>
    </xf>
    <xf numFmtId="0" fontId="15" fillId="0" borderId="8" xfId="1" applyFont="1" applyBorder="1" applyAlignment="1">
      <alignment horizontal="center" vertical="center"/>
    </xf>
    <xf numFmtId="0" fontId="30" fillId="20" borderId="1" xfId="1" applyFont="1" applyFill="1" applyBorder="1" applyAlignment="1">
      <alignment horizontal="center" vertical="center"/>
    </xf>
    <xf numFmtId="0" fontId="30" fillId="0" borderId="0" xfId="1" applyFont="1" applyFill="1" applyAlignment="1">
      <alignment horizontal="center" vertical="center"/>
    </xf>
    <xf numFmtId="0" fontId="30" fillId="21" borderId="1" xfId="1" applyFont="1" applyFill="1" applyBorder="1" applyAlignment="1">
      <alignment horizontal="center" vertical="center"/>
    </xf>
    <xf numFmtId="0" fontId="31" fillId="21" borderId="1" xfId="1" applyFont="1" applyFill="1" applyBorder="1" applyAlignment="1">
      <alignment horizontal="center" vertical="center"/>
    </xf>
    <xf numFmtId="0" fontId="31" fillId="22" borderId="1" xfId="1" applyFont="1" applyFill="1" applyBorder="1" applyAlignment="1">
      <alignment horizontal="center" vertical="center"/>
    </xf>
    <xf numFmtId="0" fontId="30" fillId="0" borderId="0" xfId="1" applyFont="1" applyAlignment="1">
      <alignment horizontal="center" vertical="center"/>
    </xf>
    <xf numFmtId="0" fontId="30" fillId="0" borderId="5" xfId="1" applyFont="1" applyBorder="1" applyAlignment="1">
      <alignment horizontal="center" vertical="center"/>
    </xf>
    <xf numFmtId="0" fontId="30" fillId="0" borderId="0" xfId="1" applyFont="1" applyAlignment="1" applyProtection="1">
      <alignment horizontal="center" vertical="center"/>
      <protection locked="0"/>
    </xf>
    <xf numFmtId="0" fontId="31" fillId="0" borderId="2" xfId="0" applyFont="1" applyFill="1" applyBorder="1" applyAlignment="1">
      <alignment horizontal="center" vertical="center"/>
    </xf>
    <xf numFmtId="0" fontId="31" fillId="0" borderId="27" xfId="0" applyFont="1" applyFill="1" applyBorder="1" applyAlignment="1">
      <alignment horizontal="center" vertical="center"/>
    </xf>
    <xf numFmtId="0" fontId="31" fillId="0" borderId="3" xfId="0" applyFont="1" applyFill="1" applyBorder="1" applyAlignment="1">
      <alignment horizontal="center" vertical="center"/>
    </xf>
    <xf numFmtId="0" fontId="31" fillId="0" borderId="4" xfId="0" applyFont="1" applyFill="1" applyBorder="1" applyAlignment="1">
      <alignment horizontal="center" vertical="center"/>
    </xf>
    <xf numFmtId="0" fontId="31" fillId="0" borderId="0" xfId="0" applyFont="1" applyFill="1" applyBorder="1" applyAlignment="1">
      <alignment horizontal="center" vertical="center"/>
    </xf>
    <xf numFmtId="0" fontId="31" fillId="0" borderId="5" xfId="0" applyFont="1" applyFill="1" applyBorder="1" applyAlignment="1">
      <alignment horizontal="center" vertical="center"/>
    </xf>
    <xf numFmtId="0" fontId="31" fillId="0" borderId="6" xfId="0" applyFont="1" applyFill="1" applyBorder="1" applyAlignment="1">
      <alignment horizontal="center" vertical="center"/>
    </xf>
    <xf numFmtId="0" fontId="31" fillId="0" borderId="28" xfId="0" applyFont="1" applyFill="1" applyBorder="1" applyAlignment="1">
      <alignment horizontal="center" vertical="center"/>
    </xf>
    <xf numFmtId="0" fontId="31" fillId="0" borderId="7" xfId="0" applyFont="1" applyFill="1" applyBorder="1" applyAlignment="1">
      <alignment horizontal="center" vertical="center"/>
    </xf>
    <xf numFmtId="0" fontId="12" fillId="0" borderId="0" xfId="8" applyBorder="1" applyAlignment="1">
      <alignment vertical="center"/>
    </xf>
    <xf numFmtId="0" fontId="12" fillId="0" borderId="0" xfId="8" applyBorder="1" applyAlignment="1">
      <alignment horizontal="center" vertical="center"/>
    </xf>
    <xf numFmtId="0" fontId="9" fillId="0" borderId="0" xfId="2" applyBorder="1" applyAlignment="1">
      <alignment horizontal="left" vertical="center" wrapText="1"/>
    </xf>
    <xf numFmtId="10" fontId="15" fillId="0" borderId="1" xfId="1" applyNumberFormat="1" applyFont="1" applyBorder="1" applyAlignment="1">
      <alignment horizontal="center" vertical="center"/>
    </xf>
    <xf numFmtId="0" fontId="9" fillId="0" borderId="0" xfId="2" applyBorder="1"/>
    <xf numFmtId="0" fontId="36" fillId="0" borderId="0" xfId="0" applyFont="1" applyAlignment="1">
      <alignment horizontal="left" vertical="center" wrapText="1"/>
    </xf>
    <xf numFmtId="0" fontId="0" fillId="0" borderId="0" xfId="0" applyAlignment="1">
      <alignment horizontal="left" vertical="center" wrapText="1"/>
    </xf>
    <xf numFmtId="0" fontId="15" fillId="0" borderId="8" xfId="1" applyFont="1" applyBorder="1" applyAlignment="1">
      <alignment horizontal="center" vertical="center"/>
    </xf>
    <xf numFmtId="0" fontId="15" fillId="0" borderId="0" xfId="0" applyFont="1" applyBorder="1" applyAlignment="1">
      <alignment horizontal="left" vertical="center"/>
    </xf>
    <xf numFmtId="0" fontId="9" fillId="0" borderId="0" xfId="2" applyBorder="1" applyAlignment="1">
      <alignment horizontal="left" vertical="center"/>
    </xf>
    <xf numFmtId="0" fontId="36" fillId="0" borderId="0" xfId="0" applyFont="1" applyBorder="1" applyAlignment="1">
      <alignment horizontal="left" vertical="center"/>
    </xf>
    <xf numFmtId="0" fontId="15" fillId="0" borderId="0" xfId="0" applyFont="1" applyFill="1" applyBorder="1" applyAlignment="1">
      <alignment horizontal="left" vertical="center"/>
    </xf>
    <xf numFmtId="0" fontId="9" fillId="0" borderId="0" xfId="2" applyBorder="1" applyAlignment="1">
      <alignment vertical="center"/>
    </xf>
    <xf numFmtId="0" fontId="15" fillId="0" borderId="0" xfId="4" applyFont="1" applyBorder="1" applyAlignment="1">
      <alignment horizontal="left" vertical="center" wrapText="1"/>
    </xf>
    <xf numFmtId="0" fontId="15" fillId="0" borderId="0" xfId="0" applyFont="1" applyBorder="1" applyAlignment="1">
      <alignment vertical="center" wrapText="1"/>
    </xf>
    <xf numFmtId="0" fontId="17" fillId="0" borderId="0" xfId="0" applyFont="1" applyBorder="1" applyAlignment="1">
      <alignment horizontal="left" vertical="center"/>
    </xf>
    <xf numFmtId="0" fontId="15" fillId="0" borderId="0" xfId="0" applyFont="1" applyBorder="1" applyAlignment="1">
      <alignment horizontal="center" vertical="center" wrapText="1"/>
    </xf>
    <xf numFmtId="0" fontId="15" fillId="0" borderId="0" xfId="20" applyFont="1" applyBorder="1">
      <alignment vertical="center"/>
    </xf>
    <xf numFmtId="0" fontId="15" fillId="0" borderId="0" xfId="20" applyFont="1" applyBorder="1" applyAlignment="1">
      <alignment horizontal="center" vertical="center"/>
    </xf>
    <xf numFmtId="0" fontId="17" fillId="0" borderId="0" xfId="20" applyFont="1" applyBorder="1" applyAlignment="1"/>
    <xf numFmtId="0" fontId="17" fillId="0" borderId="0" xfId="20" applyFont="1" applyBorder="1" applyAlignment="1">
      <alignment vertical="center" wrapText="1"/>
    </xf>
    <xf numFmtId="0" fontId="17" fillId="0" borderId="0" xfId="20" applyFont="1" applyBorder="1" applyAlignment="1">
      <alignment wrapText="1"/>
    </xf>
    <xf numFmtId="0" fontId="15" fillId="0" borderId="0" xfId="20" applyFont="1" applyBorder="1" applyAlignment="1">
      <alignment horizontal="left" vertical="center" wrapText="1"/>
    </xf>
    <xf numFmtId="0" fontId="15" fillId="0" borderId="0" xfId="20" applyFont="1" applyBorder="1" applyAlignment="1">
      <alignment vertical="center" wrapText="1"/>
    </xf>
    <xf numFmtId="0" fontId="15" fillId="0" borderId="0" xfId="20" applyFont="1" applyBorder="1" applyAlignment="1">
      <alignment horizontal="center" vertical="center" wrapText="1"/>
    </xf>
    <xf numFmtId="0" fontId="17" fillId="0" borderId="0" xfId="20" applyFont="1" applyBorder="1" applyAlignment="1">
      <alignment horizontal="left" vertical="center"/>
    </xf>
    <xf numFmtId="0" fontId="36" fillId="0" borderId="0" xfId="0" applyFont="1" applyBorder="1" applyAlignment="1">
      <alignment horizontal="center" vertical="center"/>
    </xf>
    <xf numFmtId="0" fontId="36" fillId="0" borderId="0" xfId="0" applyFont="1" applyBorder="1" applyAlignment="1">
      <alignment vertical="center"/>
    </xf>
    <xf numFmtId="0" fontId="9" fillId="0" borderId="0" xfId="2" applyFill="1" applyBorder="1" applyAlignment="1">
      <alignment vertical="center"/>
    </xf>
    <xf numFmtId="0" fontId="15" fillId="0" borderId="0" xfId="17" applyFont="1" applyBorder="1" applyAlignment="1">
      <alignment horizontal="center" vertical="center" wrapText="1"/>
    </xf>
    <xf numFmtId="0" fontId="15" fillId="0" borderId="0" xfId="17" applyFont="1" applyBorder="1" applyAlignment="1">
      <alignment horizontal="left" vertical="center" wrapText="1"/>
    </xf>
    <xf numFmtId="0" fontId="0" fillId="0" borderId="0" xfId="0" applyBorder="1"/>
    <xf numFmtId="0" fontId="9" fillId="0" borderId="0" xfId="2" applyBorder="1" applyAlignment="1">
      <alignment wrapText="1"/>
    </xf>
    <xf numFmtId="0" fontId="17" fillId="0" borderId="0" xfId="0" applyFont="1" applyBorder="1" applyAlignment="1">
      <alignment horizontal="left" vertical="center"/>
    </xf>
    <xf numFmtId="0" fontId="15" fillId="0" borderId="0" xfId="20" applyFont="1" applyBorder="1" applyAlignment="1">
      <alignment horizontal="center" vertical="center"/>
    </xf>
    <xf numFmtId="0" fontId="22" fillId="2" borderId="0" xfId="1" applyFont="1" applyFill="1" applyBorder="1" applyAlignment="1">
      <alignment horizontal="center" vertical="center" wrapText="1"/>
    </xf>
    <xf numFmtId="0" fontId="15" fillId="0" borderId="0" xfId="0" applyFont="1" applyBorder="1" applyAlignment="1">
      <alignment horizontal="left" vertical="center"/>
    </xf>
    <xf numFmtId="0" fontId="15" fillId="0" borderId="0" xfId="0" applyFont="1" applyFill="1" applyBorder="1" applyAlignment="1">
      <alignment horizontal="center" vertical="center"/>
    </xf>
    <xf numFmtId="0" fontId="17" fillId="0" borderId="0" xfId="0" applyFont="1" applyBorder="1"/>
    <xf numFmtId="0" fontId="17" fillId="0" borderId="0" xfId="0" applyFont="1" applyFill="1" applyBorder="1" applyAlignment="1">
      <alignment vertical="center"/>
    </xf>
    <xf numFmtId="0" fontId="17" fillId="0" borderId="0" xfId="0" applyFont="1" applyAlignment="1">
      <alignment vertical="center"/>
    </xf>
    <xf numFmtId="0" fontId="17" fillId="0" borderId="0" xfId="2" applyFont="1" applyFill="1" applyBorder="1" applyAlignment="1">
      <alignment vertical="center"/>
    </xf>
    <xf numFmtId="14" fontId="17" fillId="0" borderId="0" xfId="2" applyNumberFormat="1" applyFont="1" applyFill="1" applyBorder="1" applyAlignment="1">
      <alignment vertical="center"/>
    </xf>
    <xf numFmtId="0" fontId="39" fillId="0" borderId="0" xfId="2" applyFont="1" applyBorder="1" applyAlignment="1">
      <alignment vertical="center"/>
    </xf>
    <xf numFmtId="0" fontId="39" fillId="0" borderId="0" xfId="2" applyFont="1" applyBorder="1"/>
    <xf numFmtId="0" fontId="39" fillId="0" borderId="0" xfId="2" applyFont="1" applyBorder="1" applyAlignment="1">
      <alignment wrapText="1"/>
    </xf>
    <xf numFmtId="0" fontId="39" fillId="0" borderId="0" xfId="2" applyFont="1" applyFill="1" applyBorder="1" applyAlignment="1">
      <alignment vertical="center"/>
    </xf>
    <xf numFmtId="0" fontId="15" fillId="0" borderId="0" xfId="0" applyFont="1" applyBorder="1" applyAlignment="1">
      <alignment horizontal="left" vertical="center" wrapText="1"/>
    </xf>
    <xf numFmtId="0" fontId="14" fillId="2" borderId="0" xfId="1" applyFont="1" applyFill="1" applyBorder="1" applyAlignment="1">
      <alignment horizontal="center" vertical="center" wrapText="1"/>
    </xf>
    <xf numFmtId="0" fontId="9" fillId="0" borderId="0" xfId="2" applyAlignment="1">
      <alignment vertical="center"/>
    </xf>
    <xf numFmtId="0" fontId="9" fillId="0" borderId="0" xfId="2" applyAlignment="1">
      <alignment horizontal="left" vertical="center" wrapText="1"/>
    </xf>
    <xf numFmtId="0" fontId="9" fillId="0" borderId="0" xfId="2" applyAlignment="1">
      <alignment wrapText="1"/>
    </xf>
    <xf numFmtId="0" fontId="9" fillId="0" borderId="0" xfId="2" applyBorder="1" applyAlignment="1">
      <alignment vertical="center" wrapText="1"/>
    </xf>
    <xf numFmtId="0" fontId="17" fillId="0" borderId="0" xfId="4" applyFont="1" applyBorder="1" applyAlignment="1">
      <alignment horizontal="left" vertical="center" wrapText="1"/>
    </xf>
    <xf numFmtId="0" fontId="15" fillId="0" borderId="8" xfId="1" applyFont="1" applyBorder="1" applyAlignment="1">
      <alignment horizontal="center" vertical="center"/>
    </xf>
    <xf numFmtId="0" fontId="15" fillId="0" borderId="8" xfId="1" applyFont="1" applyBorder="1" applyAlignment="1">
      <alignment horizontal="center" vertical="center"/>
    </xf>
    <xf numFmtId="0" fontId="17" fillId="0" borderId="0" xfId="0" applyFont="1" applyBorder="1" applyAlignment="1">
      <alignment horizontal="center" vertical="center"/>
    </xf>
    <xf numFmtId="0" fontId="17" fillId="0" borderId="0" xfId="0" applyFont="1" applyFill="1" applyBorder="1" applyAlignment="1">
      <alignment horizontal="left" vertical="center" wrapText="1"/>
    </xf>
    <xf numFmtId="0" fontId="17" fillId="0" borderId="0" xfId="0" applyFont="1" applyFill="1" applyBorder="1" applyAlignment="1">
      <alignment horizontal="center" vertical="center"/>
    </xf>
    <xf numFmtId="0" fontId="17" fillId="0" borderId="0" xfId="0" applyFont="1" applyFill="1" applyBorder="1" applyAlignment="1">
      <alignment horizontal="center" vertical="center" wrapText="1"/>
    </xf>
    <xf numFmtId="0" fontId="9" fillId="0" borderId="0" xfId="2" applyFill="1" applyBorder="1" applyAlignment="1">
      <alignment horizontal="left" vertical="center" wrapText="1"/>
    </xf>
    <xf numFmtId="14" fontId="17" fillId="0" borderId="0" xfId="0" applyNumberFormat="1" applyFont="1" applyFill="1" applyBorder="1" applyAlignment="1">
      <alignment horizontal="left" vertical="center"/>
    </xf>
    <xf numFmtId="0" fontId="15" fillId="0" borderId="0" xfId="0" applyFont="1" applyBorder="1" applyAlignment="1">
      <alignment horizontal="left" vertical="center" wrapText="1"/>
    </xf>
    <xf numFmtId="0" fontId="15" fillId="14" borderId="0" xfId="20" applyFont="1" applyFill="1" applyBorder="1">
      <alignment vertical="center"/>
    </xf>
    <xf numFmtId="0" fontId="15" fillId="14" borderId="0" xfId="20" applyFont="1" applyFill="1" applyBorder="1" applyAlignment="1">
      <alignment vertical="center" wrapText="1"/>
    </xf>
    <xf numFmtId="0" fontId="9" fillId="14" borderId="0" xfId="2" applyFill="1" applyBorder="1" applyAlignment="1">
      <alignment vertical="center" wrapText="1"/>
    </xf>
    <xf numFmtId="0" fontId="15" fillId="0" borderId="0" xfId="0" applyFont="1" applyBorder="1" applyAlignment="1">
      <alignment horizontal="left" vertical="center" wrapText="1"/>
    </xf>
    <xf numFmtId="14" fontId="17" fillId="0" borderId="0" xfId="0" applyNumberFormat="1" applyFont="1" applyFill="1" applyAlignment="1">
      <alignment vertical="center"/>
    </xf>
    <xf numFmtId="0" fontId="15" fillId="0" borderId="0" xfId="0" applyFont="1" applyBorder="1" applyAlignment="1">
      <alignment horizontal="left" vertical="center"/>
    </xf>
    <xf numFmtId="0" fontId="15" fillId="0" borderId="0" xfId="0" applyFont="1" applyBorder="1" applyAlignment="1">
      <alignment horizontal="left" vertical="center" wrapText="1"/>
    </xf>
    <xf numFmtId="0" fontId="40" fillId="0" borderId="0" xfId="0" applyFont="1"/>
    <xf numFmtId="0" fontId="40" fillId="0" borderId="0" xfId="0" applyFont="1" applyAlignment="1">
      <alignment wrapText="1"/>
    </xf>
    <xf numFmtId="0" fontId="17" fillId="0" borderId="0" xfId="0" applyFont="1" applyBorder="1" applyAlignment="1">
      <alignment vertical="center" wrapText="1"/>
    </xf>
    <xf numFmtId="0" fontId="15" fillId="0" borderId="0" xfId="0" applyFont="1" applyBorder="1" applyAlignment="1">
      <alignment horizontal="left" vertical="center"/>
    </xf>
    <xf numFmtId="0" fontId="0" fillId="0" borderId="0" xfId="0" applyAlignment="1">
      <alignment vertical="center"/>
    </xf>
    <xf numFmtId="0" fontId="15" fillId="0" borderId="0" xfId="0" applyFont="1" applyFill="1" applyBorder="1" applyAlignment="1">
      <alignment vertical="center"/>
    </xf>
    <xf numFmtId="0" fontId="15" fillId="0" borderId="0" xfId="17" applyFont="1" applyBorder="1" applyAlignment="1">
      <alignment horizontal="left" vertical="center" wrapText="1"/>
    </xf>
    <xf numFmtId="0" fontId="14" fillId="2" borderId="0" xfId="1" applyFont="1" applyFill="1" applyBorder="1" applyAlignment="1">
      <alignment horizontal="center" vertical="center" wrapText="1"/>
    </xf>
    <xf numFmtId="0" fontId="22" fillId="2" borderId="0" xfId="1" applyFont="1" applyFill="1" applyBorder="1" applyAlignment="1">
      <alignment horizontal="center" vertical="center" wrapText="1"/>
    </xf>
    <xf numFmtId="0" fontId="9" fillId="0" borderId="0" xfId="2" applyFill="1" applyBorder="1" applyAlignment="1">
      <alignment horizontal="left" vertical="center"/>
    </xf>
    <xf numFmtId="0" fontId="17" fillId="0" borderId="0" xfId="2" applyFont="1" applyFill="1" applyBorder="1" applyAlignment="1">
      <alignment horizontal="left" vertical="center"/>
    </xf>
    <xf numFmtId="14" fontId="17" fillId="0" borderId="0" xfId="2" applyNumberFormat="1" applyFont="1" applyFill="1" applyBorder="1" applyAlignment="1">
      <alignment horizontal="left" vertical="center"/>
    </xf>
    <xf numFmtId="0" fontId="36" fillId="0" borderId="0" xfId="0" applyFont="1" applyFill="1" applyBorder="1" applyAlignment="1">
      <alignment horizontal="left" vertical="center"/>
    </xf>
    <xf numFmtId="0" fontId="17" fillId="0" borderId="0" xfId="0" applyFont="1" applyFill="1" applyBorder="1" applyAlignment="1">
      <alignment vertical="center" wrapText="1"/>
    </xf>
    <xf numFmtId="0" fontId="36" fillId="0" borderId="0" xfId="0" applyFont="1" applyFill="1" applyBorder="1" applyAlignment="1">
      <alignment vertical="center"/>
    </xf>
    <xf numFmtId="14" fontId="17" fillId="0" borderId="0" xfId="0" applyNumberFormat="1" applyFont="1" applyFill="1" applyBorder="1" applyAlignment="1">
      <alignment vertical="center"/>
    </xf>
    <xf numFmtId="0" fontId="17" fillId="0" borderId="0" xfId="0" applyFont="1" applyFill="1" applyBorder="1"/>
    <xf numFmtId="0" fontId="15" fillId="0" borderId="0" xfId="0" applyFont="1" applyFill="1" applyBorder="1"/>
    <xf numFmtId="0" fontId="9" fillId="0" borderId="0" xfId="2" applyFill="1" applyBorder="1"/>
    <xf numFmtId="14" fontId="17" fillId="0" borderId="0" xfId="0" applyNumberFormat="1" applyFont="1" applyFill="1" applyBorder="1"/>
    <xf numFmtId="0" fontId="39" fillId="0" borderId="0" xfId="2" applyFont="1" applyFill="1" applyBorder="1"/>
    <xf numFmtId="14" fontId="17" fillId="0" borderId="0" xfId="2" applyNumberFormat="1" applyFont="1" applyFill="1" applyBorder="1"/>
    <xf numFmtId="0" fontId="17" fillId="0" borderId="0" xfId="2" applyFont="1" applyFill="1" applyBorder="1"/>
    <xf numFmtId="0" fontId="39" fillId="0" borderId="0" xfId="2" applyFont="1" applyFill="1" applyBorder="1" applyAlignment="1">
      <alignment wrapText="1"/>
    </xf>
    <xf numFmtId="0" fontId="9" fillId="0" borderId="0" xfId="2" applyFill="1" applyBorder="1" applyAlignment="1">
      <alignment wrapText="1"/>
    </xf>
    <xf numFmtId="0" fontId="17" fillId="0" borderId="0" xfId="0" applyFont="1" applyFill="1" applyAlignment="1">
      <alignment vertical="center"/>
    </xf>
    <xf numFmtId="0" fontId="9" fillId="0" borderId="0" xfId="2" applyFill="1" applyAlignment="1">
      <alignment vertical="center"/>
    </xf>
    <xf numFmtId="0" fontId="0" fillId="0" borderId="0" xfId="0" applyFill="1" applyAlignment="1">
      <alignment vertical="center"/>
    </xf>
    <xf numFmtId="0" fontId="17" fillId="0" borderId="0" xfId="17" applyFont="1" applyFill="1" applyBorder="1" applyAlignment="1">
      <alignment horizontal="left" vertical="center" wrapText="1"/>
    </xf>
    <xf numFmtId="14" fontId="17" fillId="0" borderId="0" xfId="2" applyNumberFormat="1" applyFont="1" applyFill="1" applyBorder="1" applyAlignment="1">
      <alignment horizontal="left" vertical="center" wrapText="1"/>
    </xf>
    <xf numFmtId="0" fontId="17" fillId="0" borderId="0" xfId="2" applyFont="1" applyFill="1" applyBorder="1" applyAlignment="1">
      <alignment horizontal="left" vertical="center" wrapText="1"/>
    </xf>
    <xf numFmtId="0" fontId="0" fillId="0" borderId="0" xfId="0" applyFill="1" applyBorder="1"/>
    <xf numFmtId="0" fontId="15" fillId="0" borderId="0" xfId="20" applyFont="1" applyFill="1" applyBorder="1">
      <alignment vertical="center"/>
    </xf>
    <xf numFmtId="0" fontId="9" fillId="0" borderId="0" xfId="2" applyFill="1" applyBorder="1" applyAlignment="1">
      <alignment vertical="center" wrapText="1"/>
    </xf>
    <xf numFmtId="14" fontId="15" fillId="0" borderId="0" xfId="20" applyNumberFormat="1" applyFont="1" applyFill="1" applyBorder="1">
      <alignment vertical="center"/>
    </xf>
    <xf numFmtId="0" fontId="15" fillId="0" borderId="0" xfId="20" applyFont="1" applyFill="1" applyBorder="1" applyAlignment="1">
      <alignment vertical="center" wrapText="1"/>
    </xf>
    <xf numFmtId="0" fontId="36" fillId="0" borderId="0" xfId="0" applyFont="1" applyFill="1" applyAlignment="1">
      <alignment horizontal="left" vertical="center" wrapText="1"/>
    </xf>
    <xf numFmtId="14" fontId="17" fillId="0" borderId="0" xfId="0" applyNumberFormat="1" applyFont="1" applyFill="1" applyAlignment="1">
      <alignment horizontal="left" vertical="center" wrapText="1"/>
    </xf>
    <xf numFmtId="0" fontId="17" fillId="0" borderId="0" xfId="0" applyFont="1" applyFill="1" applyAlignment="1">
      <alignment horizontal="left" vertical="center" wrapText="1"/>
    </xf>
    <xf numFmtId="0" fontId="17" fillId="0" borderId="0" xfId="20" applyFont="1" applyFill="1" applyBorder="1" applyAlignment="1">
      <alignment horizontal="center" vertical="center"/>
    </xf>
    <xf numFmtId="0" fontId="0" fillId="0" borderId="0" xfId="0" applyFill="1" applyAlignment="1">
      <alignment horizontal="left" vertical="center" wrapText="1"/>
    </xf>
    <xf numFmtId="0" fontId="9" fillId="0" borderId="0" xfId="2" applyFill="1" applyAlignment="1">
      <alignment horizontal="left" vertical="center" wrapText="1"/>
    </xf>
    <xf numFmtId="0" fontId="15" fillId="0" borderId="0" xfId="0" applyFont="1" applyFill="1" applyBorder="1" applyAlignment="1">
      <alignment vertical="center" wrapText="1"/>
    </xf>
    <xf numFmtId="0" fontId="9" fillId="0" borderId="0" xfId="2" applyFill="1" applyAlignment="1">
      <alignment wrapText="1"/>
    </xf>
    <xf numFmtId="14" fontId="38" fillId="0" borderId="0" xfId="0" applyNumberFormat="1" applyFont="1" applyFill="1" applyAlignment="1">
      <alignment horizontal="center" vertical="center"/>
    </xf>
    <xf numFmtId="0" fontId="17" fillId="0" borderId="0" xfId="0" applyFont="1" applyFill="1" applyAlignment="1">
      <alignment horizontal="center" vertical="center" wrapText="1"/>
    </xf>
    <xf numFmtId="0" fontId="19" fillId="0" borderId="0" xfId="0" applyFont="1" applyFill="1" applyBorder="1" applyAlignment="1">
      <alignment vertical="center"/>
    </xf>
    <xf numFmtId="14" fontId="15" fillId="0" borderId="0" xfId="20" applyNumberFormat="1" applyFont="1" applyFill="1" applyBorder="1" applyAlignment="1">
      <alignment horizontal="center" vertical="center"/>
    </xf>
    <xf numFmtId="0" fontId="15" fillId="0" borderId="0" xfId="20" applyFont="1" applyFill="1" applyBorder="1" applyAlignment="1">
      <alignment horizontal="center" vertical="center"/>
    </xf>
    <xf numFmtId="0" fontId="40" fillId="0" borderId="0" xfId="0" applyFont="1" applyFill="1"/>
    <xf numFmtId="0" fontId="17" fillId="0" borderId="0" xfId="0" applyFont="1" applyBorder="1" applyAlignment="1">
      <alignment vertical="center" wrapText="1"/>
    </xf>
    <xf numFmtId="0" fontId="15" fillId="0" borderId="0" xfId="0" applyFont="1" applyBorder="1" applyAlignment="1">
      <alignment vertical="center" wrapText="1"/>
    </xf>
    <xf numFmtId="0" fontId="15" fillId="0" borderId="0" xfId="1" applyFont="1" applyFill="1" applyBorder="1" applyAlignment="1">
      <alignment horizontal="left" vertical="center" wrapText="1"/>
    </xf>
    <xf numFmtId="0" fontId="17" fillId="0" borderId="0" xfId="0" applyFont="1" applyBorder="1" applyAlignment="1">
      <alignment horizontal="center" vertical="center" wrapText="1"/>
    </xf>
    <xf numFmtId="0" fontId="15" fillId="0" borderId="0" xfId="1" applyFont="1" applyBorder="1" applyAlignment="1">
      <alignment vertical="center" wrapText="1"/>
    </xf>
    <xf numFmtId="0" fontId="15" fillId="0" borderId="0" xfId="0" applyFont="1" applyBorder="1" applyAlignment="1">
      <alignment horizontal="left" vertical="center" wrapText="1"/>
    </xf>
    <xf numFmtId="0" fontId="17" fillId="0" borderId="0" xfId="0" applyFont="1" applyFill="1" applyBorder="1" applyAlignment="1">
      <alignment horizontal="left" vertical="center" wrapText="1"/>
    </xf>
    <xf numFmtId="0" fontId="17" fillId="0" borderId="0" xfId="4" applyFont="1" applyFill="1" applyBorder="1" applyAlignment="1">
      <alignment horizontal="left" vertical="center" wrapText="1"/>
    </xf>
    <xf numFmtId="0" fontId="17" fillId="0" borderId="0" xfId="1" applyFont="1" applyFill="1" applyBorder="1" applyAlignment="1">
      <alignment horizontal="left" vertical="center" wrapText="1"/>
    </xf>
    <xf numFmtId="0" fontId="15" fillId="0" borderId="0" xfId="0" applyFont="1" applyFill="1" applyBorder="1" applyAlignment="1">
      <alignment horizontal="left" vertical="center" wrapText="1"/>
    </xf>
    <xf numFmtId="0" fontId="17" fillId="0" borderId="0" xfId="7" applyFont="1" applyFill="1" applyBorder="1" applyAlignment="1">
      <alignment horizontal="left" vertical="center" wrapText="1"/>
    </xf>
    <xf numFmtId="0" fontId="22" fillId="6" borderId="13" xfId="1" applyFont="1" applyFill="1" applyBorder="1" applyAlignment="1">
      <alignment horizontal="center" vertical="center"/>
    </xf>
    <xf numFmtId="0" fontId="22" fillId="6" borderId="10" xfId="1" applyFont="1" applyFill="1" applyBorder="1" applyAlignment="1">
      <alignment horizontal="center" vertical="center"/>
    </xf>
    <xf numFmtId="0" fontId="15" fillId="0" borderId="11" xfId="1" applyFont="1" applyBorder="1" applyAlignment="1">
      <alignment horizontal="center" vertical="center"/>
    </xf>
    <xf numFmtId="0" fontId="15" fillId="0" borderId="15" xfId="1" applyFont="1" applyBorder="1" applyAlignment="1">
      <alignment horizontal="center" vertical="center"/>
    </xf>
    <xf numFmtId="0" fontId="15" fillId="0" borderId="18" xfId="1" applyFont="1" applyBorder="1" applyAlignment="1">
      <alignment horizontal="center" vertical="center"/>
    </xf>
    <xf numFmtId="0" fontId="15" fillId="0" borderId="13" xfId="1" applyFont="1" applyBorder="1" applyAlignment="1">
      <alignment horizontal="left" vertical="center" wrapText="1"/>
    </xf>
    <xf numFmtId="0" fontId="15" fillId="0" borderId="14" xfId="1" applyFont="1" applyBorder="1" applyAlignment="1">
      <alignment horizontal="left" vertical="center"/>
    </xf>
    <xf numFmtId="0" fontId="15" fillId="0" borderId="16" xfId="1" applyFont="1" applyBorder="1" applyAlignment="1">
      <alignment horizontal="left" vertical="center"/>
    </xf>
    <xf numFmtId="0" fontId="15" fillId="0" borderId="0" xfId="1" applyFont="1" applyBorder="1" applyAlignment="1">
      <alignment horizontal="left" vertical="center"/>
    </xf>
    <xf numFmtId="0" fontId="15" fillId="0" borderId="17" xfId="1" applyFont="1" applyBorder="1" applyAlignment="1">
      <alignment horizontal="left" vertical="center"/>
    </xf>
    <xf numFmtId="0" fontId="15" fillId="0" borderId="19" xfId="1" applyFont="1" applyBorder="1" applyAlignment="1">
      <alignment horizontal="left" vertical="center"/>
    </xf>
    <xf numFmtId="0" fontId="15" fillId="0" borderId="20" xfId="1" applyFont="1" applyBorder="1" applyAlignment="1">
      <alignment horizontal="left" vertical="center"/>
    </xf>
    <xf numFmtId="0" fontId="15" fillId="0" borderId="21" xfId="1" applyFont="1" applyBorder="1" applyAlignment="1">
      <alignment horizontal="left" vertical="center"/>
    </xf>
    <xf numFmtId="0" fontId="14" fillId="6" borderId="8" xfId="1" applyFont="1" applyFill="1" applyBorder="1" applyAlignment="1">
      <alignment horizontal="left" vertical="center"/>
    </xf>
    <xf numFmtId="0" fontId="16" fillId="0" borderId="8" xfId="13" applyFont="1" applyBorder="1" applyAlignment="1">
      <alignment horizontal="left" vertical="center"/>
    </xf>
    <xf numFmtId="0" fontId="15" fillId="0" borderId="8" xfId="1" applyFont="1" applyBorder="1" applyAlignment="1">
      <alignment horizontal="left" vertical="center"/>
    </xf>
    <xf numFmtId="0" fontId="15" fillId="0" borderId="12" xfId="1" applyFont="1" applyBorder="1" applyAlignment="1">
      <alignment horizontal="left" vertical="center"/>
    </xf>
    <xf numFmtId="0" fontId="15" fillId="0" borderId="8" xfId="1" applyFont="1" applyBorder="1" applyAlignment="1">
      <alignment horizontal="center" vertical="center"/>
    </xf>
    <xf numFmtId="0" fontId="14" fillId="6" borderId="12" xfId="1" applyFont="1" applyFill="1" applyBorder="1" applyAlignment="1">
      <alignment horizontal="left" vertical="center"/>
    </xf>
    <xf numFmtId="0" fontId="17" fillId="0" borderId="0" xfId="0" applyFont="1" applyBorder="1" applyAlignment="1">
      <alignment horizontal="left" vertical="center"/>
    </xf>
    <xf numFmtId="0" fontId="17" fillId="0" borderId="0" xfId="0" applyFont="1" applyBorder="1" applyAlignment="1">
      <alignment vertical="center" wrapText="1"/>
    </xf>
    <xf numFmtId="0" fontId="17" fillId="0" borderId="0" xfId="0" applyFont="1" applyBorder="1" applyAlignment="1">
      <alignment horizontal="center" vertical="center"/>
    </xf>
    <xf numFmtId="0" fontId="15" fillId="0" borderId="0" xfId="0" applyFont="1" applyBorder="1" applyAlignment="1">
      <alignment vertical="center" wrapText="1"/>
    </xf>
    <xf numFmtId="0" fontId="15" fillId="0" borderId="0" xfId="4" applyFont="1" applyBorder="1" applyAlignment="1">
      <alignment horizontal="left" vertical="center" wrapText="1"/>
    </xf>
    <xf numFmtId="0" fontId="15" fillId="0" borderId="0" xfId="0" applyFont="1" applyBorder="1" applyAlignment="1">
      <alignment horizontal="left" vertical="center"/>
    </xf>
    <xf numFmtId="0" fontId="17" fillId="0" borderId="0" xfId="0" applyFont="1" applyFill="1" applyBorder="1" applyAlignment="1">
      <alignment horizontal="left" vertical="center" wrapText="1"/>
    </xf>
    <xf numFmtId="0" fontId="17" fillId="0" borderId="0" xfId="7" applyFont="1" applyFill="1" applyBorder="1" applyAlignment="1">
      <alignment horizontal="left" vertical="center" wrapText="1"/>
    </xf>
    <xf numFmtId="0" fontId="17" fillId="0" borderId="0" xfId="1" applyFont="1" applyFill="1" applyBorder="1" applyAlignment="1">
      <alignment horizontal="left" vertical="center" wrapText="1"/>
    </xf>
    <xf numFmtId="0" fontId="15" fillId="0" borderId="0" xfId="0" applyFont="1" applyBorder="1" applyAlignment="1">
      <alignment horizontal="left" vertical="center" wrapText="1"/>
    </xf>
    <xf numFmtId="0" fontId="17" fillId="0" borderId="0" xfId="4" applyFont="1" applyFill="1" applyBorder="1" applyAlignment="1">
      <alignment horizontal="left" vertical="center" wrapText="1"/>
    </xf>
    <xf numFmtId="0" fontId="15" fillId="0" borderId="0" xfId="1" applyFont="1" applyBorder="1" applyAlignment="1">
      <alignment vertical="center" wrapText="1"/>
    </xf>
    <xf numFmtId="0" fontId="15" fillId="0" borderId="0" xfId="1" applyFont="1" applyBorder="1" applyAlignment="1">
      <alignment horizontal="left" vertical="center" wrapText="1"/>
    </xf>
    <xf numFmtId="0" fontId="17" fillId="0" borderId="0" xfId="0" applyFont="1" applyBorder="1" applyAlignment="1">
      <alignment horizontal="center" vertical="center" wrapText="1"/>
    </xf>
    <xf numFmtId="0" fontId="15" fillId="0" borderId="0" xfId="0" applyFont="1" applyBorder="1" applyAlignment="1">
      <alignment horizontal="center" vertical="center" wrapText="1"/>
    </xf>
    <xf numFmtId="0" fontId="15" fillId="0" borderId="0" xfId="1" applyFont="1" applyFill="1" applyBorder="1" applyAlignment="1">
      <alignment horizontal="left" vertical="center" wrapText="1"/>
    </xf>
    <xf numFmtId="0" fontId="15" fillId="0" borderId="0" xfId="8" applyFont="1" applyFill="1" applyBorder="1" applyAlignment="1">
      <alignment horizontal="center" vertical="center" wrapText="1"/>
    </xf>
    <xf numFmtId="0" fontId="15" fillId="0" borderId="0" xfId="1" applyFont="1" applyFill="1" applyBorder="1" applyAlignment="1">
      <alignment horizontal="center" vertical="center" wrapText="1"/>
    </xf>
    <xf numFmtId="0" fontId="15" fillId="0" borderId="0" xfId="17" applyFont="1" applyBorder="1" applyAlignment="1">
      <alignment horizontal="center" vertical="center" wrapText="1"/>
    </xf>
    <xf numFmtId="0" fontId="15" fillId="0" borderId="0" xfId="17" applyFont="1" applyBorder="1" applyAlignment="1">
      <alignment horizontal="left" vertical="center" wrapText="1"/>
    </xf>
    <xf numFmtId="0" fontId="15" fillId="0" borderId="0" xfId="20" applyFont="1" applyBorder="1" applyAlignment="1">
      <alignment horizontal="center" vertical="center" wrapText="1"/>
    </xf>
    <xf numFmtId="0" fontId="15" fillId="0" borderId="0" xfId="20" applyFont="1" applyBorder="1" applyAlignment="1">
      <alignment horizontal="center" vertical="center"/>
    </xf>
    <xf numFmtId="0" fontId="17" fillId="0" borderId="0" xfId="20" applyFont="1" applyBorder="1" applyAlignment="1">
      <alignment horizontal="center" vertical="center" wrapText="1"/>
    </xf>
    <xf numFmtId="0" fontId="17" fillId="0" borderId="0" xfId="20" applyFont="1" applyBorder="1" applyAlignment="1">
      <alignment vertical="center" wrapText="1"/>
    </xf>
    <xf numFmtId="0" fontId="14" fillId="2" borderId="0" xfId="1" applyFont="1" applyFill="1" applyBorder="1" applyAlignment="1">
      <alignment horizontal="center" vertical="center" wrapText="1"/>
    </xf>
    <xf numFmtId="0" fontId="22" fillId="2" borderId="0" xfId="1" applyFont="1" applyFill="1" applyBorder="1" applyAlignment="1">
      <alignment horizontal="center" vertical="center" wrapText="1"/>
    </xf>
    <xf numFmtId="0" fontId="31" fillId="0" borderId="0" xfId="0" applyFont="1" applyFill="1" applyBorder="1" applyAlignment="1">
      <alignment horizontal="center" vertical="center"/>
    </xf>
    <xf numFmtId="0" fontId="31" fillId="0" borderId="5" xfId="0" applyFont="1" applyFill="1" applyBorder="1" applyAlignment="1">
      <alignment horizontal="center" vertical="center"/>
    </xf>
    <xf numFmtId="0" fontId="31" fillId="0" borderId="4" xfId="0" applyFont="1" applyFill="1" applyBorder="1" applyAlignment="1">
      <alignment horizontal="center" vertical="center"/>
    </xf>
    <xf numFmtId="0" fontId="31" fillId="22" borderId="1" xfId="1" applyFont="1" applyFill="1" applyBorder="1" applyAlignment="1">
      <alignment horizontal="center" vertical="center"/>
    </xf>
    <xf numFmtId="0" fontId="31" fillId="20" borderId="1" xfId="1" applyFont="1" applyFill="1" applyBorder="1" applyAlignment="1">
      <alignment horizontal="center" vertical="center"/>
    </xf>
    <xf numFmtId="0" fontId="30" fillId="20" borderId="1" xfId="1" applyFont="1" applyFill="1" applyBorder="1" applyAlignment="1">
      <alignment horizontal="center" vertical="center"/>
    </xf>
    <xf numFmtId="0" fontId="32" fillId="2" borderId="29" xfId="1" applyFont="1" applyFill="1" applyBorder="1" applyAlignment="1">
      <alignment horizontal="center" vertical="center"/>
    </xf>
    <xf numFmtId="0" fontId="32" fillId="2" borderId="4" xfId="1" applyFont="1" applyFill="1" applyBorder="1" applyAlignment="1">
      <alignment horizontal="center" vertical="center"/>
    </xf>
    <xf numFmtId="0" fontId="34" fillId="2" borderId="30" xfId="1" applyFont="1" applyFill="1" applyBorder="1" applyAlignment="1" applyProtection="1">
      <alignment horizontal="center" vertical="center"/>
      <protection locked="0"/>
    </xf>
    <xf numFmtId="0" fontId="34" fillId="2" borderId="0" xfId="1" applyFont="1" applyFill="1" applyBorder="1" applyAlignment="1" applyProtection="1">
      <alignment horizontal="center" vertical="center"/>
      <protection locked="0"/>
    </xf>
    <xf numFmtId="0" fontId="31" fillId="22" borderId="24" xfId="1" applyFont="1" applyFill="1" applyBorder="1" applyAlignment="1">
      <alignment horizontal="center" vertical="center"/>
    </xf>
    <xf numFmtId="0" fontId="31" fillId="22" borderId="31" xfId="1" applyFont="1" applyFill="1" applyBorder="1" applyAlignment="1">
      <alignment horizontal="center" vertical="center"/>
    </xf>
    <xf numFmtId="0" fontId="31" fillId="22" borderId="25" xfId="1" applyFont="1" applyFill="1" applyBorder="1" applyAlignment="1">
      <alignment horizontal="center" vertical="center"/>
    </xf>
    <xf numFmtId="0" fontId="15" fillId="9" borderId="2" xfId="17" applyFont="1" applyFill="1" applyBorder="1" applyAlignment="1">
      <alignment horizontal="center" vertical="center" wrapText="1"/>
    </xf>
    <xf numFmtId="0" fontId="15" fillId="9" borderId="3" xfId="17" applyFont="1" applyFill="1" applyBorder="1" applyAlignment="1">
      <alignment horizontal="center" vertical="center" wrapText="1"/>
    </xf>
    <xf numFmtId="0" fontId="26" fillId="13" borderId="0" xfId="18" applyFill="1" applyAlignment="1" applyProtection="1">
      <alignment horizontal="center" vertical="center"/>
    </xf>
    <xf numFmtId="0" fontId="26" fillId="13" borderId="5" xfId="18" applyFill="1" applyBorder="1" applyAlignment="1" applyProtection="1">
      <alignment horizontal="center" vertical="center"/>
    </xf>
    <xf numFmtId="0" fontId="15" fillId="9" borderId="1" xfId="17" applyFont="1" applyFill="1" applyBorder="1" applyAlignment="1">
      <alignment horizontal="center" vertical="center"/>
    </xf>
    <xf numFmtId="0" fontId="15" fillId="15" borderId="1" xfId="17" applyFont="1" applyFill="1" applyBorder="1" applyAlignment="1">
      <alignment horizontal="center" vertical="center"/>
    </xf>
    <xf numFmtId="0" fontId="15" fillId="10" borderId="1" xfId="17" applyFont="1" applyFill="1" applyBorder="1" applyAlignment="1">
      <alignment horizontal="center" vertical="center" wrapText="1"/>
    </xf>
    <xf numFmtId="0" fontId="15" fillId="11" borderId="1" xfId="17" applyFont="1" applyFill="1" applyBorder="1" applyAlignment="1">
      <alignment horizontal="center" vertical="center" wrapText="1"/>
    </xf>
    <xf numFmtId="0" fontId="15" fillId="12" borderId="0" xfId="17" applyFont="1" applyFill="1" applyAlignment="1">
      <alignment horizontal="left" vertical="center" wrapText="1"/>
    </xf>
    <xf numFmtId="0" fontId="15" fillId="0" borderId="1" xfId="17" applyFont="1" applyBorder="1" applyAlignment="1">
      <alignment horizontal="center" vertical="center" wrapText="1"/>
    </xf>
    <xf numFmtId="0" fontId="15" fillId="0" borderId="22" xfId="17" applyFont="1" applyBorder="1" applyAlignment="1">
      <alignment horizontal="center" vertical="center" wrapText="1"/>
    </xf>
    <xf numFmtId="0" fontId="15" fillId="0" borderId="26" xfId="17" applyFont="1" applyBorder="1" applyAlignment="1">
      <alignment horizontal="center" vertical="center" wrapText="1"/>
    </xf>
    <xf numFmtId="0" fontId="15" fillId="0" borderId="23" xfId="17" applyFont="1" applyBorder="1" applyAlignment="1">
      <alignment horizontal="center" vertical="center" wrapText="1"/>
    </xf>
    <xf numFmtId="0" fontId="15" fillId="0" borderId="1" xfId="17" applyFont="1" applyBorder="1" applyAlignment="1">
      <alignment horizontal="center" vertical="center"/>
    </xf>
    <xf numFmtId="0" fontId="15" fillId="10" borderId="22" xfId="17" applyFont="1" applyFill="1" applyBorder="1" applyAlignment="1">
      <alignment horizontal="center" vertical="center" wrapText="1"/>
    </xf>
    <xf numFmtId="0" fontId="15" fillId="10" borderId="26" xfId="17" applyFont="1" applyFill="1" applyBorder="1" applyAlignment="1">
      <alignment horizontal="center" vertical="center" wrapText="1"/>
    </xf>
    <xf numFmtId="0" fontId="15" fillId="10" borderId="23" xfId="17" applyFont="1" applyFill="1" applyBorder="1" applyAlignment="1">
      <alignment horizontal="center" vertical="center" wrapText="1"/>
    </xf>
    <xf numFmtId="0" fontId="15" fillId="14" borderId="25" xfId="17" applyFont="1" applyFill="1" applyBorder="1" applyAlignment="1">
      <alignment horizontal="center" vertical="center" wrapText="1"/>
    </xf>
    <xf numFmtId="0" fontId="15" fillId="14" borderId="1" xfId="17" applyFont="1" applyFill="1" applyBorder="1" applyAlignment="1">
      <alignment horizontal="center" vertical="center" wrapText="1"/>
    </xf>
    <xf numFmtId="0" fontId="15" fillId="14" borderId="24" xfId="17" applyFont="1" applyFill="1" applyBorder="1" applyAlignment="1">
      <alignment horizontal="center" vertical="center" wrapText="1"/>
    </xf>
    <xf numFmtId="0" fontId="15" fillId="0" borderId="22" xfId="17" applyFont="1" applyBorder="1" applyAlignment="1">
      <alignment horizontal="center" vertical="center"/>
    </xf>
    <xf numFmtId="0" fontId="15" fillId="11" borderId="1" xfId="17" applyFont="1" applyFill="1" applyBorder="1" applyAlignment="1">
      <alignment horizontal="center" vertical="center"/>
    </xf>
    <xf numFmtId="0" fontId="15" fillId="11" borderId="22" xfId="17" applyFont="1" applyFill="1" applyBorder="1" applyAlignment="1">
      <alignment horizontal="center" vertical="center"/>
    </xf>
    <xf numFmtId="0" fontId="15" fillId="16" borderId="2" xfId="17" applyFont="1" applyFill="1" applyBorder="1" applyAlignment="1">
      <alignment horizontal="center" vertical="center"/>
    </xf>
    <xf numFmtId="0" fontId="15" fillId="16" borderId="27" xfId="17" applyFont="1" applyFill="1" applyBorder="1" applyAlignment="1">
      <alignment horizontal="center" vertical="center"/>
    </xf>
    <xf numFmtId="0" fontId="15" fillId="16" borderId="3" xfId="17" applyFont="1" applyFill="1" applyBorder="1" applyAlignment="1">
      <alignment horizontal="center" vertical="center"/>
    </xf>
    <xf numFmtId="0" fontId="15" fillId="16" borderId="6" xfId="17" applyFont="1" applyFill="1" applyBorder="1" applyAlignment="1">
      <alignment horizontal="center" vertical="center"/>
    </xf>
    <xf numFmtId="0" fontId="15" fillId="16" borderId="28" xfId="17" applyFont="1" applyFill="1" applyBorder="1" applyAlignment="1">
      <alignment horizontal="center" vertical="center"/>
    </xf>
    <xf numFmtId="0" fontId="15" fillId="16" borderId="7" xfId="17" applyFont="1" applyFill="1" applyBorder="1" applyAlignment="1">
      <alignment horizontal="center" vertical="center"/>
    </xf>
    <xf numFmtId="0" fontId="15" fillId="17" borderId="22" xfId="17" applyFont="1" applyFill="1" applyBorder="1" applyAlignment="1">
      <alignment horizontal="center" vertical="center"/>
    </xf>
    <xf numFmtId="0" fontId="15" fillId="17" borderId="26" xfId="17" applyFont="1" applyFill="1" applyBorder="1" applyAlignment="1">
      <alignment horizontal="center" vertical="center"/>
    </xf>
    <xf numFmtId="0" fontId="15" fillId="17" borderId="23" xfId="17" applyFont="1" applyFill="1" applyBorder="1" applyAlignment="1">
      <alignment horizontal="center" vertical="center"/>
    </xf>
    <xf numFmtId="0" fontId="15" fillId="0" borderId="26" xfId="17" applyFont="1" applyBorder="1" applyAlignment="1">
      <alignment horizontal="center" vertical="center"/>
    </xf>
    <xf numFmtId="0" fontId="15" fillId="0" borderId="23" xfId="17" applyFont="1" applyBorder="1" applyAlignment="1">
      <alignment horizontal="center" vertical="center"/>
    </xf>
    <xf numFmtId="0" fontId="26" fillId="13" borderId="26" xfId="18" applyFill="1" applyBorder="1" applyAlignment="1" applyProtection="1">
      <alignment horizontal="center" vertical="center"/>
    </xf>
    <xf numFmtId="0" fontId="15" fillId="3" borderId="0" xfId="17" applyFont="1" applyFill="1" applyAlignment="1">
      <alignment horizontal="center" vertical="center" wrapText="1"/>
    </xf>
    <xf numFmtId="0" fontId="15" fillId="3" borderId="28" xfId="17" applyFont="1" applyFill="1" applyBorder="1" applyAlignment="1">
      <alignment horizontal="center" vertical="center" wrapText="1"/>
    </xf>
    <xf numFmtId="0" fontId="15" fillId="5" borderId="1" xfId="12" applyFont="1" applyFill="1" applyBorder="1" applyAlignment="1" applyProtection="1">
      <alignment horizontal="center" vertical="center"/>
      <protection locked="0"/>
    </xf>
    <xf numFmtId="0" fontId="15" fillId="5" borderId="2" xfId="12" applyFont="1" applyFill="1" applyBorder="1" applyAlignment="1" applyProtection="1">
      <alignment horizontal="center" vertical="center"/>
      <protection locked="0"/>
    </xf>
    <xf numFmtId="0" fontId="15" fillId="5" borderId="3" xfId="12" applyFont="1" applyFill="1" applyBorder="1" applyAlignment="1" applyProtection="1">
      <alignment horizontal="center" vertical="center"/>
      <protection locked="0"/>
    </xf>
    <xf numFmtId="0" fontId="15" fillId="5" borderId="4" xfId="12" applyFont="1" applyFill="1" applyBorder="1" applyAlignment="1" applyProtection="1">
      <alignment horizontal="center" vertical="center"/>
      <protection locked="0"/>
    </xf>
    <xf numFmtId="0" fontId="15" fillId="5" borderId="5" xfId="12" applyFont="1" applyFill="1" applyBorder="1" applyAlignment="1" applyProtection="1">
      <alignment horizontal="center" vertical="center"/>
      <protection locked="0"/>
    </xf>
    <xf numFmtId="0" fontId="15" fillId="5" borderId="6" xfId="12" applyFont="1" applyFill="1" applyBorder="1" applyAlignment="1" applyProtection="1">
      <alignment horizontal="center" vertical="center"/>
      <protection locked="0"/>
    </xf>
    <xf numFmtId="0" fontId="15" fillId="5" borderId="7" xfId="12" applyFont="1" applyFill="1" applyBorder="1" applyAlignment="1" applyProtection="1">
      <alignment horizontal="center" vertical="center"/>
      <protection locked="0"/>
    </xf>
    <xf numFmtId="0" fontId="15" fillId="23" borderId="0" xfId="0" applyFont="1" applyFill="1" applyBorder="1" applyAlignment="1">
      <alignment horizontal="left" vertical="center" wrapText="1"/>
    </xf>
    <xf numFmtId="0" fontId="15" fillId="23" borderId="0" xfId="0" applyFont="1" applyFill="1" applyBorder="1" applyAlignment="1">
      <alignment vertical="center" wrapText="1"/>
    </xf>
    <xf numFmtId="0" fontId="15" fillId="23" borderId="0" xfId="0" applyFont="1" applyFill="1" applyBorder="1" applyAlignment="1">
      <alignment vertical="center"/>
    </xf>
    <xf numFmtId="0" fontId="18" fillId="23" borderId="0" xfId="3" applyFont="1" applyFill="1" applyBorder="1" applyAlignment="1">
      <alignment horizontal="left" vertical="center" wrapText="1"/>
    </xf>
    <xf numFmtId="0" fontId="18" fillId="23" borderId="0" xfId="3" applyFont="1" applyFill="1" applyBorder="1" applyAlignment="1">
      <alignment vertical="center" wrapText="1"/>
    </xf>
    <xf numFmtId="0" fontId="36" fillId="23" borderId="0" xfId="0" applyFont="1" applyFill="1" applyBorder="1" applyAlignment="1">
      <alignment vertical="center" wrapText="1"/>
    </xf>
    <xf numFmtId="0" fontId="36" fillId="23" borderId="0" xfId="1" applyFont="1" applyFill="1" applyBorder="1" applyAlignment="1">
      <alignment horizontal="left" vertical="center" wrapText="1"/>
    </xf>
    <xf numFmtId="0" fontId="36" fillId="23" borderId="0" xfId="1" applyFont="1" applyFill="1" applyBorder="1" applyAlignment="1">
      <alignment vertical="center" wrapText="1"/>
    </xf>
    <xf numFmtId="0" fontId="15" fillId="23" borderId="0" xfId="1" applyFont="1" applyFill="1" applyBorder="1" applyAlignment="1">
      <alignment horizontal="left" vertical="center" wrapText="1"/>
    </xf>
    <xf numFmtId="0" fontId="15" fillId="23" borderId="0" xfId="1" applyFont="1" applyFill="1" applyBorder="1" applyAlignment="1">
      <alignment vertical="center" wrapText="1"/>
    </xf>
    <xf numFmtId="0" fontId="15" fillId="0" borderId="0" xfId="0" applyFont="1"/>
    <xf numFmtId="0" fontId="30" fillId="0" borderId="0" xfId="0" applyFont="1" applyAlignment="1">
      <alignment vertical="center" wrapText="1"/>
    </xf>
    <xf numFmtId="0" fontId="17" fillId="0" borderId="0" xfId="1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 wrapText="1"/>
    </xf>
    <xf numFmtId="0" fontId="17" fillId="0" borderId="0" xfId="1" applyFont="1" applyFill="1" applyBorder="1" applyAlignment="1">
      <alignment horizontal="center" vertical="center" wrapText="1"/>
    </xf>
    <xf numFmtId="0" fontId="17" fillId="0" borderId="0" xfId="0" applyFont="1" applyFill="1" applyBorder="1" applyAlignment="1">
      <alignment horizontal="center" vertical="center" wrapText="1"/>
    </xf>
    <xf numFmtId="0" fontId="15" fillId="0" borderId="0" xfId="9" applyFont="1" applyBorder="1" applyAlignment="1">
      <alignment vertical="center" wrapText="1"/>
    </xf>
    <xf numFmtId="0" fontId="15" fillId="0" borderId="0" xfId="9" applyFont="1" applyFill="1" applyBorder="1" applyAlignment="1">
      <alignment horizontal="center" vertical="center" wrapText="1"/>
    </xf>
    <xf numFmtId="0" fontId="30" fillId="0" borderId="0" xfId="0" applyFont="1" applyAlignment="1">
      <alignment horizontal="center" vertical="center"/>
    </xf>
    <xf numFmtId="0" fontId="15" fillId="0" borderId="0" xfId="9" applyFont="1" applyFill="1" applyBorder="1" applyAlignment="1">
      <alignment vertical="center" wrapText="1"/>
    </xf>
    <xf numFmtId="0" fontId="15" fillId="0" borderId="0" xfId="9" applyFont="1" applyFill="1" applyBorder="1" applyAlignment="1">
      <alignment horizontal="center" vertical="center" wrapText="1"/>
    </xf>
    <xf numFmtId="0" fontId="17" fillId="23" borderId="0" xfId="8" applyFont="1" applyFill="1" applyBorder="1" applyAlignment="1">
      <alignment horizontal="center" vertical="center" wrapText="1"/>
    </xf>
    <xf numFmtId="0" fontId="15" fillId="23" borderId="0" xfId="8" applyFont="1" applyFill="1" applyBorder="1" applyAlignment="1">
      <alignment horizontal="left" vertical="center" wrapText="1"/>
    </xf>
    <xf numFmtId="0" fontId="15" fillId="23" borderId="0" xfId="1" applyFont="1" applyFill="1" applyBorder="1" applyAlignment="1">
      <alignment horizontal="left" vertical="center" wrapText="1"/>
    </xf>
    <xf numFmtId="0" fontId="15" fillId="23" borderId="0" xfId="10" applyFont="1" applyFill="1" applyBorder="1" applyAlignment="1">
      <alignment vertical="center"/>
    </xf>
    <xf numFmtId="0" fontId="15" fillId="0" borderId="0" xfId="0" applyFont="1" applyFill="1" applyBorder="1" applyAlignment="1">
      <alignment horizontal="center" vertical="center" wrapText="1"/>
    </xf>
    <xf numFmtId="0" fontId="17" fillId="0" borderId="0" xfId="4" applyFont="1" applyFill="1" applyBorder="1" applyAlignment="1">
      <alignment horizontal="center" vertical="center" wrapText="1"/>
    </xf>
    <xf numFmtId="0" fontId="17" fillId="0" borderId="0" xfId="21" applyFont="1" applyFill="1" applyBorder="1" applyAlignment="1">
      <alignment horizontal="left" vertical="center" wrapText="1"/>
    </xf>
    <xf numFmtId="0" fontId="15" fillId="0" borderId="0" xfId="0" applyFont="1" applyAlignment="1">
      <alignment vertical="center" wrapText="1"/>
    </xf>
    <xf numFmtId="0" fontId="15" fillId="0" borderId="0" xfId="0" applyFont="1" applyAlignment="1">
      <alignment vertical="center" wrapText="1"/>
    </xf>
  </cellXfs>
  <cellStyles count="22">
    <cellStyle name="常规" xfId="0" builtinId="0"/>
    <cellStyle name="常规 11 2" xfId="15"/>
    <cellStyle name="常规 12" xfId="17"/>
    <cellStyle name="常规 2" xfId="10"/>
    <cellStyle name="常规 2 2 2 2" xfId="21"/>
    <cellStyle name="常规 2 2 3" xfId="1"/>
    <cellStyle name="常规 2 3" xfId="3"/>
    <cellStyle name="常规 2 7" xfId="16"/>
    <cellStyle name="常规 3" xfId="11"/>
    <cellStyle name="常规 3 2" xfId="19"/>
    <cellStyle name="常规 3 2 2" xfId="20"/>
    <cellStyle name="常规 4" xfId="8"/>
    <cellStyle name="常规 5" xfId="12"/>
    <cellStyle name="常规 5 2" xfId="5"/>
    <cellStyle name="常规 6" xfId="7"/>
    <cellStyle name="常规 7" xfId="9"/>
    <cellStyle name="常规 8" xfId="6"/>
    <cellStyle name="常规 8 3" xfId="14"/>
    <cellStyle name="常规 9" xfId="4"/>
    <cellStyle name="超链接" xfId="2" builtinId="8"/>
    <cellStyle name="超链接 2" xfId="13"/>
    <cellStyle name="超链接 4" xfId="18"/>
  </cellStyles>
  <dxfs count="48"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b/>
        <i val="0"/>
        <color rgb="FF0070C0"/>
      </font>
    </dxf>
    <dxf>
      <font>
        <b/>
        <i val="0"/>
        <color rgb="FF00B05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b/>
        <i val="0"/>
        <color rgb="FF0070C0"/>
      </font>
    </dxf>
    <dxf>
      <font>
        <b/>
        <i val="0"/>
        <color rgb="FF00B050"/>
      </font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7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>
          <bgColor rgb="FF92D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4"/>
        </patternFill>
      </fill>
    </dxf>
    <dxf>
      <fill>
        <patternFill>
          <bgColor theme="7" tint="0.39994506668294322"/>
        </patternFill>
      </fill>
    </dxf>
    <dxf>
      <font>
        <b/>
        <i val="0"/>
        <color auto="1"/>
      </font>
      <fill>
        <patternFill>
          <bgColor rgb="FF00B0F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  <color auto="1"/>
      </font>
      <fill>
        <patternFill>
          <bgColor rgb="FF00B0F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  <color auto="1"/>
      </font>
      <fill>
        <patternFill>
          <bgColor rgb="FF00B0F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theme="0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4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3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5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13" Type="http://schemas.openxmlformats.org/officeDocument/2006/relationships/image" Target="../media/image16.png"/><Relationship Id="rId18" Type="http://schemas.openxmlformats.org/officeDocument/2006/relationships/image" Target="../media/image21.png"/><Relationship Id="rId26" Type="http://schemas.openxmlformats.org/officeDocument/2006/relationships/image" Target="../media/image29.png"/><Relationship Id="rId3" Type="http://schemas.openxmlformats.org/officeDocument/2006/relationships/image" Target="../media/image6.png"/><Relationship Id="rId21" Type="http://schemas.openxmlformats.org/officeDocument/2006/relationships/image" Target="../media/image24.png"/><Relationship Id="rId7" Type="http://schemas.openxmlformats.org/officeDocument/2006/relationships/image" Target="../media/image10.png"/><Relationship Id="rId12" Type="http://schemas.openxmlformats.org/officeDocument/2006/relationships/image" Target="../media/image15.png"/><Relationship Id="rId17" Type="http://schemas.openxmlformats.org/officeDocument/2006/relationships/image" Target="../media/image20.png"/><Relationship Id="rId25" Type="http://schemas.openxmlformats.org/officeDocument/2006/relationships/image" Target="../media/image28.png"/><Relationship Id="rId2" Type="http://schemas.openxmlformats.org/officeDocument/2006/relationships/image" Target="../media/image5.png"/><Relationship Id="rId16" Type="http://schemas.openxmlformats.org/officeDocument/2006/relationships/image" Target="../media/image19.png"/><Relationship Id="rId20" Type="http://schemas.openxmlformats.org/officeDocument/2006/relationships/image" Target="../media/image23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11" Type="http://schemas.openxmlformats.org/officeDocument/2006/relationships/image" Target="../media/image14.png"/><Relationship Id="rId24" Type="http://schemas.openxmlformats.org/officeDocument/2006/relationships/image" Target="../media/image27.png"/><Relationship Id="rId5" Type="http://schemas.openxmlformats.org/officeDocument/2006/relationships/image" Target="../media/image8.png"/><Relationship Id="rId15" Type="http://schemas.openxmlformats.org/officeDocument/2006/relationships/image" Target="../media/image18.png"/><Relationship Id="rId23" Type="http://schemas.openxmlformats.org/officeDocument/2006/relationships/image" Target="../media/image26.png"/><Relationship Id="rId10" Type="http://schemas.openxmlformats.org/officeDocument/2006/relationships/image" Target="../media/image13.jpeg"/><Relationship Id="rId19" Type="http://schemas.openxmlformats.org/officeDocument/2006/relationships/image" Target="../media/image22.png"/><Relationship Id="rId4" Type="http://schemas.openxmlformats.org/officeDocument/2006/relationships/image" Target="../media/image7.png"/><Relationship Id="rId9" Type="http://schemas.openxmlformats.org/officeDocument/2006/relationships/image" Target="../media/image12.png"/><Relationship Id="rId14" Type="http://schemas.openxmlformats.org/officeDocument/2006/relationships/image" Target="../media/image17.png"/><Relationship Id="rId22" Type="http://schemas.openxmlformats.org/officeDocument/2006/relationships/image" Target="../media/image25.png"/><Relationship Id="rId27" Type="http://schemas.openxmlformats.org/officeDocument/2006/relationships/image" Target="../media/image3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0</xdr:colOff>
      <xdr:row>575</xdr:row>
      <xdr:rowOff>0</xdr:rowOff>
    </xdr:from>
    <xdr:to>
      <xdr:col>15</xdr:col>
      <xdr:colOff>609600</xdr:colOff>
      <xdr:row>576</xdr:row>
      <xdr:rowOff>342900</xdr:rowOff>
    </xdr:to>
    <xdr:pic>
      <xdr:nvPicPr>
        <xdr:cNvPr id="5" name="图片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30725" y="3933825"/>
          <a:ext cx="60960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57150</xdr:colOff>
      <xdr:row>575</xdr:row>
      <xdr:rowOff>0</xdr:rowOff>
    </xdr:from>
    <xdr:to>
      <xdr:col>15</xdr:col>
      <xdr:colOff>619125</xdr:colOff>
      <xdr:row>576</xdr:row>
      <xdr:rowOff>142875</xdr:rowOff>
    </xdr:to>
    <xdr:pic>
      <xdr:nvPicPr>
        <xdr:cNvPr id="6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87875" y="5629275"/>
          <a:ext cx="561975" cy="561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0</xdr:colOff>
      <xdr:row>575</xdr:row>
      <xdr:rowOff>0</xdr:rowOff>
    </xdr:from>
    <xdr:to>
      <xdr:col>15</xdr:col>
      <xdr:colOff>609600</xdr:colOff>
      <xdr:row>576</xdr:row>
      <xdr:rowOff>342900</xdr:rowOff>
    </xdr:to>
    <xdr:pic>
      <xdr:nvPicPr>
        <xdr:cNvPr id="8" name="图片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764125" y="129482850"/>
          <a:ext cx="609600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57150</xdr:colOff>
      <xdr:row>575</xdr:row>
      <xdr:rowOff>0</xdr:rowOff>
    </xdr:from>
    <xdr:to>
      <xdr:col>15</xdr:col>
      <xdr:colOff>619125</xdr:colOff>
      <xdr:row>576</xdr:row>
      <xdr:rowOff>142875</xdr:rowOff>
    </xdr:to>
    <xdr:pic>
      <xdr:nvPicPr>
        <xdr:cNvPr id="9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821275" y="130759200"/>
          <a:ext cx="561975" cy="561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57151</xdr:colOff>
      <xdr:row>39</xdr:row>
      <xdr:rowOff>47626</xdr:rowOff>
    </xdr:from>
    <xdr:to>
      <xdr:col>15</xdr:col>
      <xdr:colOff>1123950</xdr:colOff>
      <xdr:row>39</xdr:row>
      <xdr:rowOff>642150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49501" y="16144876"/>
          <a:ext cx="1066799" cy="76261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66</xdr:row>
      <xdr:rowOff>0</xdr:rowOff>
    </xdr:from>
    <xdr:to>
      <xdr:col>9</xdr:col>
      <xdr:colOff>313514</xdr:colOff>
      <xdr:row>78</xdr:row>
      <xdr:rowOff>85457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11315700"/>
          <a:ext cx="6485714" cy="21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</xdr:row>
      <xdr:rowOff>0</xdr:rowOff>
    </xdr:from>
    <xdr:to>
      <xdr:col>4</xdr:col>
      <xdr:colOff>123467</xdr:colOff>
      <xdr:row>117</xdr:row>
      <xdr:rowOff>66602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19545300"/>
          <a:ext cx="2866667" cy="5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4</xdr:col>
      <xdr:colOff>561562</xdr:colOff>
      <xdr:row>142</xdr:row>
      <xdr:rowOff>56650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20402550"/>
          <a:ext cx="3304762" cy="40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</xdr:row>
      <xdr:rowOff>0</xdr:rowOff>
    </xdr:from>
    <xdr:to>
      <xdr:col>5</xdr:col>
      <xdr:colOff>123381</xdr:colOff>
      <xdr:row>166</xdr:row>
      <xdr:rowOff>152317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27946350"/>
          <a:ext cx="3552381" cy="6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</xdr:row>
      <xdr:rowOff>1</xdr:rowOff>
    </xdr:from>
    <xdr:to>
      <xdr:col>1</xdr:col>
      <xdr:colOff>402637</xdr:colOff>
      <xdr:row>186</xdr:row>
      <xdr:rowOff>57151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0" y="28975051"/>
          <a:ext cx="1088437" cy="2971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223</xdr:row>
      <xdr:rowOff>19050</xdr:rowOff>
    </xdr:from>
    <xdr:to>
      <xdr:col>10</xdr:col>
      <xdr:colOff>614103</xdr:colOff>
      <xdr:row>248</xdr:row>
      <xdr:rowOff>104775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0" y="38252400"/>
          <a:ext cx="7472103" cy="4371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251</xdr:row>
      <xdr:rowOff>0</xdr:rowOff>
    </xdr:from>
    <xdr:to>
      <xdr:col>3</xdr:col>
      <xdr:colOff>628314</xdr:colOff>
      <xdr:row>260</xdr:row>
      <xdr:rowOff>28379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0" y="43033950"/>
          <a:ext cx="2685714" cy="15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279</xdr:row>
      <xdr:rowOff>0</xdr:rowOff>
    </xdr:from>
    <xdr:to>
      <xdr:col>4</xdr:col>
      <xdr:colOff>323467</xdr:colOff>
      <xdr:row>282</xdr:row>
      <xdr:rowOff>123745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0" y="47834550"/>
          <a:ext cx="3066667" cy="6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12</xdr:col>
      <xdr:colOff>606103</xdr:colOff>
      <xdr:row>45</xdr:row>
      <xdr:rowOff>47625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10287000"/>
          <a:ext cx="8835703" cy="19335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161925</xdr:colOff>
      <xdr:row>30</xdr:row>
      <xdr:rowOff>109462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1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0"/>
          <a:ext cx="8391525" cy="52529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104775</xdr:rowOff>
    </xdr:from>
    <xdr:to>
      <xdr:col>5</xdr:col>
      <xdr:colOff>342429</xdr:colOff>
      <xdr:row>64</xdr:row>
      <xdr:rowOff>113956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0" y="8334375"/>
          <a:ext cx="3771429" cy="27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261</xdr:row>
      <xdr:rowOff>0</xdr:rowOff>
    </xdr:from>
    <xdr:to>
      <xdr:col>10</xdr:col>
      <xdr:colOff>667875</xdr:colOff>
      <xdr:row>277</xdr:row>
      <xdr:rowOff>161925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0" y="44748450"/>
          <a:ext cx="7525875" cy="29051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4</xdr:col>
      <xdr:colOff>494895</xdr:colOff>
      <xdr:row>89</xdr:row>
      <xdr:rowOff>47448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0" y="13887450"/>
          <a:ext cx="3238095" cy="14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2</xdr:col>
      <xdr:colOff>28400</xdr:colOff>
      <xdr:row>112</xdr:row>
      <xdr:rowOff>161455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0" y="15601950"/>
          <a:ext cx="1400000" cy="37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</xdr:row>
      <xdr:rowOff>0</xdr:rowOff>
    </xdr:from>
    <xdr:to>
      <xdr:col>8</xdr:col>
      <xdr:colOff>205038</xdr:colOff>
      <xdr:row>162</xdr:row>
      <xdr:rowOff>0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0" y="24517350"/>
          <a:ext cx="5691438" cy="3257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187</xdr:row>
      <xdr:rowOff>9525</xdr:rowOff>
    </xdr:from>
    <xdr:to>
      <xdr:col>3</xdr:col>
      <xdr:colOff>553342</xdr:colOff>
      <xdr:row>219</xdr:row>
      <xdr:rowOff>123825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0" y="32070675"/>
          <a:ext cx="2610742" cy="5600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285</xdr:row>
      <xdr:rowOff>0</xdr:rowOff>
    </xdr:from>
    <xdr:to>
      <xdr:col>11</xdr:col>
      <xdr:colOff>503819</xdr:colOff>
      <xdr:row>291</xdr:row>
      <xdr:rowOff>66538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0" y="48863250"/>
          <a:ext cx="8047619" cy="10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292</xdr:row>
      <xdr:rowOff>0</xdr:rowOff>
    </xdr:from>
    <xdr:to>
      <xdr:col>11</xdr:col>
      <xdr:colOff>484771</xdr:colOff>
      <xdr:row>298</xdr:row>
      <xdr:rowOff>85586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0" y="50063400"/>
          <a:ext cx="8028571" cy="1114286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285</xdr:row>
      <xdr:rowOff>0</xdr:rowOff>
    </xdr:from>
    <xdr:to>
      <xdr:col>23</xdr:col>
      <xdr:colOff>494295</xdr:colOff>
      <xdr:row>291</xdr:row>
      <xdr:rowOff>76062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8229600" y="48863250"/>
          <a:ext cx="8038095" cy="1104762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292</xdr:row>
      <xdr:rowOff>0</xdr:rowOff>
    </xdr:from>
    <xdr:to>
      <xdr:col>23</xdr:col>
      <xdr:colOff>513343</xdr:colOff>
      <xdr:row>298</xdr:row>
      <xdr:rowOff>76062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8229600" y="50063400"/>
          <a:ext cx="8057143" cy="11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303</xdr:row>
      <xdr:rowOff>0</xdr:rowOff>
    </xdr:from>
    <xdr:to>
      <xdr:col>2</xdr:col>
      <xdr:colOff>390305</xdr:colOff>
      <xdr:row>310</xdr:row>
      <xdr:rowOff>56993</xdr:rowOff>
    </xdr:to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0" y="51949350"/>
          <a:ext cx="1761905" cy="12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312</xdr:row>
      <xdr:rowOff>0</xdr:rowOff>
    </xdr:from>
    <xdr:to>
      <xdr:col>6</xdr:col>
      <xdr:colOff>289104</xdr:colOff>
      <xdr:row>318</xdr:row>
      <xdr:rowOff>58941</xdr:rowOff>
    </xdr:to>
    <xdr:pic>
      <xdr:nvPicPr>
        <xdr:cNvPr id="23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/>
        <a:srcRect/>
        <a:stretch>
          <a:fillRect/>
        </a:stretch>
      </xdr:blipFill>
      <xdr:spPr bwMode="auto">
        <a:xfrm>
          <a:off x="0" y="53492400"/>
          <a:ext cx="4403904" cy="108764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13607</xdr:colOff>
      <xdr:row>319</xdr:row>
      <xdr:rowOff>24494</xdr:rowOff>
    </xdr:from>
    <xdr:to>
      <xdr:col>6</xdr:col>
      <xdr:colOff>311818</xdr:colOff>
      <xdr:row>325</xdr:row>
      <xdr:rowOff>47006</xdr:rowOff>
    </xdr:to>
    <xdr:pic>
      <xdr:nvPicPr>
        <xdr:cNvPr id="24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/>
        <a:srcRect/>
        <a:stretch>
          <a:fillRect/>
        </a:stretch>
      </xdr:blipFill>
      <xdr:spPr bwMode="auto">
        <a:xfrm>
          <a:off x="13607" y="54717044"/>
          <a:ext cx="4413011" cy="105121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13606</xdr:colOff>
      <xdr:row>326</xdr:row>
      <xdr:rowOff>62593</xdr:rowOff>
    </xdr:from>
    <xdr:to>
      <xdr:col>6</xdr:col>
      <xdr:colOff>257175</xdr:colOff>
      <xdr:row>331</xdr:row>
      <xdr:rowOff>114858</xdr:rowOff>
    </xdr:to>
    <xdr:pic>
      <xdr:nvPicPr>
        <xdr:cNvPr id="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/>
        <a:srcRect/>
        <a:stretch>
          <a:fillRect/>
        </a:stretch>
      </xdr:blipFill>
      <xdr:spPr bwMode="auto">
        <a:xfrm>
          <a:off x="13606" y="55955293"/>
          <a:ext cx="4358369" cy="9095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333</xdr:row>
      <xdr:rowOff>19050</xdr:rowOff>
    </xdr:from>
    <xdr:to>
      <xdr:col>3</xdr:col>
      <xdr:colOff>621847</xdr:colOff>
      <xdr:row>342</xdr:row>
      <xdr:rowOff>24493</xdr:rowOff>
    </xdr:to>
    <xdr:pic>
      <xdr:nvPicPr>
        <xdr:cNvPr id="29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/>
        <a:srcRect/>
        <a:stretch>
          <a:fillRect/>
        </a:stretch>
      </xdr:blipFill>
      <xdr:spPr bwMode="auto">
        <a:xfrm>
          <a:off x="0" y="57111900"/>
          <a:ext cx="2679247" cy="154849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343</xdr:row>
      <xdr:rowOff>73479</xdr:rowOff>
    </xdr:from>
    <xdr:to>
      <xdr:col>3</xdr:col>
      <xdr:colOff>631372</xdr:colOff>
      <xdr:row>352</xdr:row>
      <xdr:rowOff>107497</xdr:rowOff>
    </xdr:to>
    <xdr:pic>
      <xdr:nvPicPr>
        <xdr:cNvPr id="40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/>
        <a:srcRect/>
        <a:stretch>
          <a:fillRect/>
        </a:stretch>
      </xdr:blipFill>
      <xdr:spPr bwMode="auto">
        <a:xfrm>
          <a:off x="0" y="58880829"/>
          <a:ext cx="2688772" cy="157706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353</xdr:row>
      <xdr:rowOff>127908</xdr:rowOff>
    </xdr:from>
    <xdr:to>
      <xdr:col>4</xdr:col>
      <xdr:colOff>44904</xdr:colOff>
      <xdr:row>364</xdr:row>
      <xdr:rowOff>5443</xdr:rowOff>
    </xdr:to>
    <xdr:pic>
      <xdr:nvPicPr>
        <xdr:cNvPr id="41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/>
        <a:srcRect/>
        <a:stretch>
          <a:fillRect/>
        </a:stretch>
      </xdr:blipFill>
      <xdr:spPr bwMode="auto">
        <a:xfrm>
          <a:off x="0" y="60649758"/>
          <a:ext cx="2788104" cy="17634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Administrator\AppData\Roaming\Microsoft\Excel\&#36718;&#30424;_52090.002_TestCase_&#38472;&#20462;&#26435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Administrator\AppData\Local\Temp\HZ$D.323.4944\HZ$D.323.4945\&#39600;&#23453;&#25972;&#21512;2-1110\&#39600;&#23453;_&#25972;&#21512;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Administrator\Desktop\SVNwenjian\&#27979;&#35797;&#25991;&#26723;\&#27979;&#35797;&#24773;&#20917;&#32479;&#35745;\Mobile&#39600;&#23453;\&#39600;&#23453;222222\&#39600;&#23453;_52090001_TestCase_&#38472;&#20462;&#26435;(&#23436;&#21892;)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Administrator\Desktop\&#39600;&#23453;222222\&#39600;&#23453;_52090001_TestCase_&#38472;&#20462;&#26435;(&#23436;&#21892;)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Administrator\Desktop\SVNwenjian\&#27979;&#35797;&#25991;&#26723;\&#27979;&#35797;&#24773;&#20917;&#32479;&#35745;\Mobile&#39600;&#23453;\SVNwenjian\&#27979;&#35797;&#25991;&#26723;\&#27979;&#35797;&#24773;&#20917;&#32479;&#35745;\Mobile&#39600;&#23453;\&#39600;&#23453;222222\&#39600;&#23453;_52090001_TestCase_&#38472;&#20462;&#26435;(&#23436;&#21892;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统计"/>
      <sheetName val="界面CASE"/>
      <sheetName val="功能CASE"/>
      <sheetName val="逻辑CASE"/>
      <sheetName val="路纸逻辑CASE"/>
      <sheetName val="轮盘逻辑"/>
      <sheetName val="路纸逻辑"/>
      <sheetName val="欧式轮盘输赢图CASE"/>
      <sheetName val="法式轮盘图CASE"/>
      <sheetName val="投注项目"/>
      <sheetName val="欧式轮盘输赢图"/>
      <sheetName val="投注方式图"/>
      <sheetName val="附件"/>
      <sheetName val="欧式-法式整合逻辑(不关注)"/>
    </sheetNames>
    <sheetDataSet>
      <sheetData sheetId="0" refreshError="1"/>
      <sheetData sheetId="1">
        <row r="1">
          <cell r="B1" t="str">
            <v>語系</v>
          </cell>
        </row>
      </sheetData>
      <sheetData sheetId="2">
        <row r="1">
          <cell r="B1" t="str">
            <v>語系</v>
          </cell>
        </row>
      </sheetData>
      <sheetData sheetId="3">
        <row r="1">
          <cell r="B1" t="str">
            <v>語系</v>
          </cell>
        </row>
      </sheetData>
      <sheetData sheetId="4">
        <row r="1">
          <cell r="B1" t="str">
            <v>語系</v>
          </cell>
        </row>
      </sheetData>
      <sheetData sheetId="5" refreshError="1"/>
      <sheetData sheetId="6"/>
      <sheetData sheetId="7">
        <row r="1">
          <cell r="A1" t="str">
            <v>欧式轮盘</v>
          </cell>
        </row>
      </sheetData>
      <sheetData sheetId="8">
        <row r="1">
          <cell r="C1" t="str">
            <v>NO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集合"/>
      <sheetName val="家林"/>
      <sheetName val="修权"/>
      <sheetName val="文洲"/>
      <sheetName val="文章"/>
      <sheetName val="罗政"/>
      <sheetName val="镇锋"/>
      <sheetName val="家林_逻辑表"/>
      <sheetName val="罗政_逻辑表"/>
      <sheetName val="镇锋_问路逻辑"/>
      <sheetName val="文章_路指逻辑"/>
      <sheetName val="文洲_路指逻辑"/>
      <sheetName val="修权_路纸逻辑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>
        <row r="11">
          <cell r="B11" t="str">
            <v>单</v>
          </cell>
        </row>
      </sheetData>
      <sheetData sheetId="9" refreshError="1"/>
      <sheetData sheetId="10" refreshError="1"/>
      <sheetData sheetId="11"/>
      <sheetData sheetId="12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统计"/>
      <sheetName val="界面case"/>
      <sheetName val="功能case"/>
      <sheetName val="骰子逻辑case"/>
      <sheetName val="路纸逻辑case"/>
      <sheetName val="输赢图"/>
      <sheetName val="骰子逻辑"/>
      <sheetName val="路纸逻辑"/>
      <sheetName val="游戏说明"/>
      <sheetName val="附件"/>
      <sheetName val="#REF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统计"/>
      <sheetName val="界面case"/>
      <sheetName val="功能case"/>
      <sheetName val="骰子逻辑case"/>
      <sheetName val="路纸逻辑case"/>
      <sheetName val="输赢图"/>
      <sheetName val="骰子逻辑"/>
      <sheetName val="路纸逻辑"/>
      <sheetName val="游戏说明"/>
      <sheetName val="附件"/>
      <sheetName val="#REF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统计"/>
      <sheetName val="界面case"/>
      <sheetName val="功能case"/>
      <sheetName val="骰子逻辑case"/>
      <sheetName val="路纸逻辑case"/>
      <sheetName val="输赢图"/>
      <sheetName val="骰子逻辑"/>
      <sheetName val="路纸逻辑"/>
      <sheetName val="游戏说明"/>
      <sheetName val="附件"/>
      <sheetName val="#REF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</sheetDataSet>
  </externalBook>
</externalLink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mantis.szflyingsoft.com/view.php?id=92" TargetMode="External"/><Relationship Id="rId13" Type="http://schemas.openxmlformats.org/officeDocument/2006/relationships/hyperlink" Target="http://mantis.szflyingsoft.com/view.php?id=68" TargetMode="External"/><Relationship Id="rId18" Type="http://schemas.openxmlformats.org/officeDocument/2006/relationships/hyperlink" Target="http://mantis.szflyingsoft.com/view.php?id=75" TargetMode="External"/><Relationship Id="rId26" Type="http://schemas.openxmlformats.org/officeDocument/2006/relationships/hyperlink" Target="http://mantis.szflyingsoft.com/view.php?id=61" TargetMode="External"/><Relationship Id="rId3" Type="http://schemas.openxmlformats.org/officeDocument/2006/relationships/hyperlink" Target="http://mantis.szflyingsoft.com/view.php?id=47" TargetMode="External"/><Relationship Id="rId21" Type="http://schemas.openxmlformats.org/officeDocument/2006/relationships/hyperlink" Target="http://mantis.szflyingsoft.com/view.php?id=92" TargetMode="External"/><Relationship Id="rId7" Type="http://schemas.openxmlformats.org/officeDocument/2006/relationships/hyperlink" Target="http://mantis.szflyingsoft.com/view.php?id=47" TargetMode="External"/><Relationship Id="rId12" Type="http://schemas.openxmlformats.org/officeDocument/2006/relationships/hyperlink" Target="http://mantis.szflyingsoft.com/view.php?id=115" TargetMode="External"/><Relationship Id="rId17" Type="http://schemas.openxmlformats.org/officeDocument/2006/relationships/hyperlink" Target="http://mantis.szflyingsoft.com/view.php?id=77" TargetMode="External"/><Relationship Id="rId25" Type="http://schemas.openxmlformats.org/officeDocument/2006/relationships/hyperlink" Target="http://mantis.szflyingsoft.com/view.php?id=198" TargetMode="External"/><Relationship Id="rId2" Type="http://schemas.openxmlformats.org/officeDocument/2006/relationships/hyperlink" Target="http://mantis.szflyingsoft.com/view.php?id=47" TargetMode="External"/><Relationship Id="rId16" Type="http://schemas.openxmlformats.org/officeDocument/2006/relationships/hyperlink" Target="http://mantis.szflyingsoft.com/view.php?id=41" TargetMode="External"/><Relationship Id="rId20" Type="http://schemas.openxmlformats.org/officeDocument/2006/relationships/hyperlink" Target="http://mantis.szflyingsoft.com/view.php?id=154" TargetMode="External"/><Relationship Id="rId29" Type="http://schemas.openxmlformats.org/officeDocument/2006/relationships/hyperlink" Target="http://mantis.szflyingsoft.com/view.php?id=380" TargetMode="External"/><Relationship Id="rId1" Type="http://schemas.openxmlformats.org/officeDocument/2006/relationships/hyperlink" Target="http://mantis.szflyingsoft.com/view.php?id=47" TargetMode="External"/><Relationship Id="rId6" Type="http://schemas.openxmlformats.org/officeDocument/2006/relationships/hyperlink" Target="http://mantis.szflyingsoft.com/view.php?id=113" TargetMode="External"/><Relationship Id="rId11" Type="http://schemas.openxmlformats.org/officeDocument/2006/relationships/hyperlink" Target="http://mantis.szflyingsoft.com/view.php?id=162" TargetMode="External"/><Relationship Id="rId24" Type="http://schemas.openxmlformats.org/officeDocument/2006/relationships/hyperlink" Target="http://mantis.szflyingsoft.com/view.php?id=195" TargetMode="External"/><Relationship Id="rId5" Type="http://schemas.openxmlformats.org/officeDocument/2006/relationships/hyperlink" Target="http://mantis.szflyingsoft.com/view.php?id=51" TargetMode="External"/><Relationship Id="rId15" Type="http://schemas.openxmlformats.org/officeDocument/2006/relationships/hyperlink" Target="http://mantis.szflyingsoft.com/view.php?id=66" TargetMode="External"/><Relationship Id="rId23" Type="http://schemas.openxmlformats.org/officeDocument/2006/relationships/hyperlink" Target="http://mantis.szflyingsoft.com/view.php?id=60" TargetMode="External"/><Relationship Id="rId28" Type="http://schemas.openxmlformats.org/officeDocument/2006/relationships/hyperlink" Target="http://mantis.szflyingsoft.com/view.php?id=327" TargetMode="External"/><Relationship Id="rId10" Type="http://schemas.openxmlformats.org/officeDocument/2006/relationships/hyperlink" Target="http://mantis.szflyingsoft.com/view.php?id=162" TargetMode="External"/><Relationship Id="rId19" Type="http://schemas.openxmlformats.org/officeDocument/2006/relationships/hyperlink" Target="http://mantis.szflyingsoft.com/view.php?id=144" TargetMode="External"/><Relationship Id="rId31" Type="http://schemas.openxmlformats.org/officeDocument/2006/relationships/hyperlink" Target="http://mantis.szflyingsoft.com/view.php?id=259" TargetMode="External"/><Relationship Id="rId4" Type="http://schemas.openxmlformats.org/officeDocument/2006/relationships/hyperlink" Target="http://mantis.szflyingsoft.com/view.php?id=162" TargetMode="External"/><Relationship Id="rId9" Type="http://schemas.openxmlformats.org/officeDocument/2006/relationships/hyperlink" Target="http://mantis.szflyingsoft.com/view.php?id=162" TargetMode="External"/><Relationship Id="rId14" Type="http://schemas.openxmlformats.org/officeDocument/2006/relationships/hyperlink" Target="http://mantis.szflyingsoft.com/view.php?id=37" TargetMode="External"/><Relationship Id="rId22" Type="http://schemas.openxmlformats.org/officeDocument/2006/relationships/hyperlink" Target="http://mantis.szflyingsoft.com/view.php?id=83" TargetMode="External"/><Relationship Id="rId27" Type="http://schemas.openxmlformats.org/officeDocument/2006/relationships/hyperlink" Target="http://mantis.szflyingsoft.com/view.php?id=144" TargetMode="External"/><Relationship Id="rId30" Type="http://schemas.openxmlformats.org/officeDocument/2006/relationships/hyperlink" Target="http://mantis.szflyingsoft.com/view.php?id=405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://mantis.szflyingsoft.com/view.php?id=165" TargetMode="External"/><Relationship Id="rId13" Type="http://schemas.openxmlformats.org/officeDocument/2006/relationships/hyperlink" Target="http://mantis.szflyingsoft.com/view.php?id=438" TargetMode="External"/><Relationship Id="rId18" Type="http://schemas.openxmlformats.org/officeDocument/2006/relationships/printerSettings" Target="../printerSettings/printerSettings2.bin"/><Relationship Id="rId3" Type="http://schemas.openxmlformats.org/officeDocument/2006/relationships/hyperlink" Target="http://mantis.szflyingsoft.com/view.php?id=148" TargetMode="External"/><Relationship Id="rId21" Type="http://schemas.openxmlformats.org/officeDocument/2006/relationships/comments" Target="../comments1.xml"/><Relationship Id="rId7" Type="http://schemas.openxmlformats.org/officeDocument/2006/relationships/hyperlink" Target="http://mantis.szflyingsoft.com/view.php?id=165" TargetMode="External"/><Relationship Id="rId12" Type="http://schemas.openxmlformats.org/officeDocument/2006/relationships/hyperlink" Target="http://mantis.szflyingsoft.com/view.php?id=104" TargetMode="External"/><Relationship Id="rId17" Type="http://schemas.openxmlformats.org/officeDocument/2006/relationships/hyperlink" Target="http://mantis.szflyingsoft.com/view.php?id=458" TargetMode="External"/><Relationship Id="rId2" Type="http://schemas.openxmlformats.org/officeDocument/2006/relationships/hyperlink" Target="http://mantis.szflyingsoft.com/view.php?id=147" TargetMode="External"/><Relationship Id="rId16" Type="http://schemas.openxmlformats.org/officeDocument/2006/relationships/hyperlink" Target="http://mantis.szflyingsoft.com/view.php?id=393" TargetMode="External"/><Relationship Id="rId20" Type="http://schemas.openxmlformats.org/officeDocument/2006/relationships/vmlDrawing" Target="../drawings/vmlDrawing1.vml"/><Relationship Id="rId1" Type="http://schemas.openxmlformats.org/officeDocument/2006/relationships/hyperlink" Target="http://mantis.szflyingsoft.com/view.php?id=84" TargetMode="External"/><Relationship Id="rId6" Type="http://schemas.openxmlformats.org/officeDocument/2006/relationships/hyperlink" Target="http://mantis.szflyingsoft.com/view.php?id=143" TargetMode="External"/><Relationship Id="rId11" Type="http://schemas.openxmlformats.org/officeDocument/2006/relationships/hyperlink" Target="http://mantis.szflyingsoft.com/view.php?id=198" TargetMode="External"/><Relationship Id="rId5" Type="http://schemas.openxmlformats.org/officeDocument/2006/relationships/hyperlink" Target="http://mantis.szflyingsoft.com/view.php?id=141" TargetMode="External"/><Relationship Id="rId15" Type="http://schemas.openxmlformats.org/officeDocument/2006/relationships/hyperlink" Target="http://mantis.szflyingsoft.com/view.php?id=438" TargetMode="External"/><Relationship Id="rId10" Type="http://schemas.openxmlformats.org/officeDocument/2006/relationships/hyperlink" Target="http://mantis.szflyingsoft.com/view.php?id=120" TargetMode="External"/><Relationship Id="rId19" Type="http://schemas.openxmlformats.org/officeDocument/2006/relationships/drawing" Target="../drawings/drawing1.xml"/><Relationship Id="rId4" Type="http://schemas.openxmlformats.org/officeDocument/2006/relationships/hyperlink" Target="http://mantis.szflyingsoft.com/view.php?id=112" TargetMode="External"/><Relationship Id="rId9" Type="http://schemas.openxmlformats.org/officeDocument/2006/relationships/hyperlink" Target="http://mantis.szflyingsoft.com/view.php?id=84" TargetMode="External"/><Relationship Id="rId14" Type="http://schemas.openxmlformats.org/officeDocument/2006/relationships/hyperlink" Target="http://mantis.szflyingsoft.com/view.php?id=437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comments" Target="../comments2.xml"/><Relationship Id="rId3" Type="http://schemas.openxmlformats.org/officeDocument/2006/relationships/hyperlink" Target="http://mantis.szflyingsoft.com/view.php?id=108" TargetMode="External"/><Relationship Id="rId7" Type="http://schemas.openxmlformats.org/officeDocument/2006/relationships/vmlDrawing" Target="../drawings/vmlDrawing2.vml"/><Relationship Id="rId2" Type="http://schemas.openxmlformats.org/officeDocument/2006/relationships/hyperlink" Target="http://mantis.szflyingsoft.com/view.php?id=109" TargetMode="External"/><Relationship Id="rId1" Type="http://schemas.openxmlformats.org/officeDocument/2006/relationships/hyperlink" Target="http://mantis.szflyingsoft.com/view.php?id=100" TargetMode="External"/><Relationship Id="rId6" Type="http://schemas.openxmlformats.org/officeDocument/2006/relationships/printerSettings" Target="../printerSettings/printerSettings3.bin"/><Relationship Id="rId5" Type="http://schemas.openxmlformats.org/officeDocument/2006/relationships/hyperlink" Target="http://mantis.szflyingsoft.com/view.php?id=117" TargetMode="External"/><Relationship Id="rId4" Type="http://schemas.openxmlformats.org/officeDocument/2006/relationships/hyperlink" Target="http://mantis.szflyingsoft.com/view.php?id=116" TargetMode="Externa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http://mantis.szflyingsoft.com/view.php?id=293" TargetMode="External"/><Relationship Id="rId13" Type="http://schemas.openxmlformats.org/officeDocument/2006/relationships/hyperlink" Target="http://mantis.szflyingsoft.com/view.php?id=392" TargetMode="External"/><Relationship Id="rId3" Type="http://schemas.openxmlformats.org/officeDocument/2006/relationships/hyperlink" Target="http://mantis.szflyingsoft.com/view.php?id=163" TargetMode="External"/><Relationship Id="rId7" Type="http://schemas.openxmlformats.org/officeDocument/2006/relationships/hyperlink" Target="http://mantis.szflyingsoft.com/view.php?id=292" TargetMode="External"/><Relationship Id="rId12" Type="http://schemas.openxmlformats.org/officeDocument/2006/relationships/hyperlink" Target="http://mantis.szflyingsoft.com/view.php?id=394" TargetMode="External"/><Relationship Id="rId17" Type="http://schemas.openxmlformats.org/officeDocument/2006/relationships/drawing" Target="../drawings/drawing2.xml"/><Relationship Id="rId2" Type="http://schemas.openxmlformats.org/officeDocument/2006/relationships/hyperlink" Target="http://mantis.szflyingsoft.com/view.php?id=146" TargetMode="External"/><Relationship Id="rId16" Type="http://schemas.openxmlformats.org/officeDocument/2006/relationships/printerSettings" Target="../printerSettings/printerSettings4.bin"/><Relationship Id="rId1" Type="http://schemas.openxmlformats.org/officeDocument/2006/relationships/hyperlink" Target="http://mantis.szflyingsoft.com/view.php?id=134" TargetMode="External"/><Relationship Id="rId6" Type="http://schemas.openxmlformats.org/officeDocument/2006/relationships/hyperlink" Target="http://mantis.szflyingsoft.com/view.php?id=134" TargetMode="External"/><Relationship Id="rId11" Type="http://schemas.openxmlformats.org/officeDocument/2006/relationships/hyperlink" Target="http://mantis.szflyingsoft.com/view.php?id=134" TargetMode="External"/><Relationship Id="rId5" Type="http://schemas.openxmlformats.org/officeDocument/2006/relationships/hyperlink" Target="http://mantis.szflyingsoft.com/view.php?id=134" TargetMode="External"/><Relationship Id="rId15" Type="http://schemas.openxmlformats.org/officeDocument/2006/relationships/hyperlink" Target="http://mantis.szflyingsoft.com/view.php?id=537" TargetMode="External"/><Relationship Id="rId10" Type="http://schemas.openxmlformats.org/officeDocument/2006/relationships/hyperlink" Target="http://mantis.szflyingsoft.com/view.php?id=134" TargetMode="External"/><Relationship Id="rId4" Type="http://schemas.openxmlformats.org/officeDocument/2006/relationships/hyperlink" Target="http://mantis.szflyingsoft.com/view.php?id=134" TargetMode="External"/><Relationship Id="rId9" Type="http://schemas.openxmlformats.org/officeDocument/2006/relationships/hyperlink" Target="http://mantis.szflyingsoft.com/view.php?id=134" TargetMode="External"/><Relationship Id="rId14" Type="http://schemas.openxmlformats.org/officeDocument/2006/relationships/hyperlink" Target="http://mantis.szflyingsoft.com/view.php?id=536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3"/>
  <sheetViews>
    <sheetView zoomScaleNormal="100" workbookViewId="0">
      <selection activeCell="J21" sqref="J21"/>
    </sheetView>
  </sheetViews>
  <sheetFormatPr defaultRowHeight="16.5"/>
  <cols>
    <col min="1" max="1" width="12.125" style="21" bestFit="1" customWidth="1"/>
    <col min="2" max="2" width="24" style="21" bestFit="1" customWidth="1"/>
    <col min="3" max="3" width="14.375" style="21" bestFit="1" customWidth="1"/>
    <col min="4" max="4" width="14.25" style="21" bestFit="1" customWidth="1"/>
    <col min="5" max="5" width="20.25" style="21" customWidth="1"/>
    <col min="6" max="7" width="12.5" style="21" bestFit="1" customWidth="1"/>
    <col min="8" max="8" width="7.375" style="21" bestFit="1" customWidth="1"/>
    <col min="9" max="9" width="9.25" style="21" bestFit="1" customWidth="1"/>
    <col min="10" max="10" width="9.125" style="21" customWidth="1"/>
    <col min="11" max="16384" width="9" style="21"/>
  </cols>
  <sheetData>
    <row r="1" spans="1:12">
      <c r="A1" s="235" t="s">
        <v>366</v>
      </c>
      <c r="B1" s="235"/>
      <c r="C1" s="235"/>
      <c r="D1" s="235"/>
      <c r="E1" s="19" t="s">
        <v>367</v>
      </c>
      <c r="F1" s="20" t="s">
        <v>368</v>
      </c>
      <c r="G1" s="20" t="s">
        <v>369</v>
      </c>
      <c r="H1" s="20" t="s">
        <v>370</v>
      </c>
      <c r="I1" s="20" t="s">
        <v>371</v>
      </c>
      <c r="J1" s="20" t="s">
        <v>372</v>
      </c>
      <c r="K1" s="222" t="s">
        <v>1751</v>
      </c>
      <c r="L1" s="223"/>
    </row>
    <row r="2" spans="1:12">
      <c r="A2" s="22" t="s">
        <v>373</v>
      </c>
      <c r="B2" s="23">
        <v>42335</v>
      </c>
      <c r="C2" s="22" t="s">
        <v>374</v>
      </c>
      <c r="D2" s="23">
        <v>42339</v>
      </c>
      <c r="E2" s="24" t="s">
        <v>375</v>
      </c>
      <c r="F2" s="23">
        <v>42335</v>
      </c>
      <c r="G2" s="23">
        <v>42335</v>
      </c>
      <c r="H2" s="22">
        <f t="shared" ref="H2:H7" si="0">NETWORKDAYS(F2,G2,)</f>
        <v>1</v>
      </c>
      <c r="I2" s="22">
        <f t="shared" ref="I2:I7" ca="1" si="1">NETWORKDAYS(TODAY(),G2,)</f>
        <v>-185</v>
      </c>
      <c r="J2" s="22" t="s">
        <v>1864</v>
      </c>
      <c r="K2" s="73" t="s">
        <v>1745</v>
      </c>
      <c r="L2" s="73" t="s">
        <v>1746</v>
      </c>
    </row>
    <row r="3" spans="1:12">
      <c r="A3" s="22" t="s">
        <v>376</v>
      </c>
      <c r="B3" s="25">
        <f>NETWORKDAYS(B2,D2,)</f>
        <v>3</v>
      </c>
      <c r="C3" s="22" t="s">
        <v>377</v>
      </c>
      <c r="D3" s="25">
        <f ca="1">NETWORKDAYS(TODAY(),D2,)</f>
        <v>-183</v>
      </c>
      <c r="E3" s="24" t="s">
        <v>378</v>
      </c>
      <c r="F3" s="23">
        <v>42335</v>
      </c>
      <c r="G3" s="23">
        <v>42338</v>
      </c>
      <c r="H3" s="22">
        <f t="shared" si="0"/>
        <v>2</v>
      </c>
      <c r="I3" s="22">
        <f t="shared" ca="1" si="1"/>
        <v>-184</v>
      </c>
      <c r="J3" s="98" t="s">
        <v>1864</v>
      </c>
      <c r="K3" s="73" t="s">
        <v>1745</v>
      </c>
      <c r="L3" s="73" t="s">
        <v>1746</v>
      </c>
    </row>
    <row r="4" spans="1:12">
      <c r="A4" s="235" t="s">
        <v>379</v>
      </c>
      <c r="B4" s="235"/>
      <c r="C4" s="235"/>
      <c r="D4" s="235"/>
      <c r="E4" s="24" t="s">
        <v>380</v>
      </c>
      <c r="F4" s="23">
        <v>42335</v>
      </c>
      <c r="G4" s="23">
        <v>42339</v>
      </c>
      <c r="H4" s="22">
        <f t="shared" si="0"/>
        <v>3</v>
      </c>
      <c r="I4" s="22">
        <f t="shared" ca="1" si="1"/>
        <v>-183</v>
      </c>
      <c r="J4" s="22" t="s">
        <v>2298</v>
      </c>
      <c r="K4" s="73" t="s">
        <v>1747</v>
      </c>
      <c r="L4" s="73" t="s">
        <v>1748</v>
      </c>
    </row>
    <row r="5" spans="1:12">
      <c r="A5" s="22" t="s">
        <v>381</v>
      </c>
      <c r="B5" s="26" t="s">
        <v>470</v>
      </c>
      <c r="C5" s="22" t="s">
        <v>382</v>
      </c>
      <c r="D5" s="26" t="s">
        <v>2344</v>
      </c>
      <c r="E5" s="24" t="s">
        <v>383</v>
      </c>
      <c r="F5" s="23">
        <v>42335</v>
      </c>
      <c r="G5" s="23">
        <v>42339</v>
      </c>
      <c r="H5" s="22">
        <f t="shared" si="0"/>
        <v>3</v>
      </c>
      <c r="I5" s="22">
        <f t="shared" ca="1" si="1"/>
        <v>-183</v>
      </c>
      <c r="J5" s="146" t="s">
        <v>1864</v>
      </c>
      <c r="K5" s="73" t="s">
        <v>1749</v>
      </c>
      <c r="L5" s="73" t="s">
        <v>1750</v>
      </c>
    </row>
    <row r="6" spans="1:12">
      <c r="A6" s="22" t="s">
        <v>384</v>
      </c>
      <c r="B6" s="26" t="s">
        <v>470</v>
      </c>
      <c r="C6" s="22" t="s">
        <v>385</v>
      </c>
      <c r="D6" s="27" t="s">
        <v>386</v>
      </c>
      <c r="E6" s="24" t="s">
        <v>1003</v>
      </c>
      <c r="F6" s="23">
        <v>42338</v>
      </c>
      <c r="G6" s="23">
        <v>42339</v>
      </c>
      <c r="H6" s="31">
        <f t="shared" ref="H6" si="2">NETWORKDAYS(F6,G6,)</f>
        <v>2</v>
      </c>
      <c r="I6" s="31">
        <f t="shared" ref="I6" ca="1" si="3">NETWORKDAYS(TODAY(),G6,)</f>
        <v>-183</v>
      </c>
      <c r="J6" s="145" t="s">
        <v>2298</v>
      </c>
      <c r="K6" s="98" t="s">
        <v>1747</v>
      </c>
      <c r="L6" s="98" t="s">
        <v>1748</v>
      </c>
    </row>
    <row r="7" spans="1:12">
      <c r="A7" s="22" t="s">
        <v>388</v>
      </c>
      <c r="B7" s="26" t="s">
        <v>389</v>
      </c>
      <c r="C7" s="22" t="s">
        <v>390</v>
      </c>
      <c r="D7" s="27">
        <v>52090.000999999997</v>
      </c>
      <c r="E7" s="24" t="s">
        <v>387</v>
      </c>
      <c r="F7" s="23">
        <v>42335</v>
      </c>
      <c r="G7" s="23">
        <v>42339</v>
      </c>
      <c r="H7" s="22">
        <f t="shared" si="0"/>
        <v>3</v>
      </c>
      <c r="I7" s="22">
        <f t="shared" ca="1" si="1"/>
        <v>-183</v>
      </c>
      <c r="J7" s="146" t="s">
        <v>1864</v>
      </c>
    </row>
    <row r="8" spans="1:12">
      <c r="A8" s="22" t="s">
        <v>2</v>
      </c>
      <c r="B8" s="26" t="s">
        <v>396</v>
      </c>
      <c r="C8" s="22" t="s">
        <v>397</v>
      </c>
      <c r="D8" s="26" t="s">
        <v>398</v>
      </c>
      <c r="E8" s="28"/>
      <c r="F8" s="29" t="s">
        <v>391</v>
      </c>
      <c r="G8" s="29" t="s">
        <v>392</v>
      </c>
      <c r="H8" s="29" t="s">
        <v>393</v>
      </c>
      <c r="I8" s="29" t="s">
        <v>394</v>
      </c>
      <c r="J8" s="29" t="s">
        <v>395</v>
      </c>
    </row>
    <row r="9" spans="1:12">
      <c r="A9" s="22" t="s">
        <v>400</v>
      </c>
      <c r="B9" s="236"/>
      <c r="C9" s="237"/>
      <c r="D9" s="238"/>
      <c r="E9" s="24" t="s">
        <v>399</v>
      </c>
      <c r="F9" s="30">
        <f>(COUNT(大厅case!A:A))</f>
        <v>117</v>
      </c>
      <c r="G9" s="30">
        <f>COUNTIF(大厅case!H:H,"P")</f>
        <v>0</v>
      </c>
      <c r="H9" s="30">
        <f>COUNTIF(大厅case!H:H,"F")</f>
        <v>0</v>
      </c>
      <c r="I9" s="30">
        <f>COUNTIF(大厅case!H:H,"N/A")</f>
        <v>0</v>
      </c>
      <c r="J9" s="94">
        <f t="shared" ref="J9:J14" si="4">G9/(F9-I9)</f>
        <v>0</v>
      </c>
    </row>
    <row r="10" spans="1:12">
      <c r="A10" s="239" t="s">
        <v>402</v>
      </c>
      <c r="B10" s="32" t="s">
        <v>403</v>
      </c>
      <c r="C10" s="33" t="s">
        <v>404</v>
      </c>
      <c r="D10" s="34" t="s">
        <v>405</v>
      </c>
      <c r="E10" s="24" t="s">
        <v>401</v>
      </c>
      <c r="F10" s="30">
        <f>(COUNT(界面与功能case!A:A))</f>
        <v>207</v>
      </c>
      <c r="G10" s="30">
        <f>COUNTIF(界面与功能case!H:H,"P")</f>
        <v>0</v>
      </c>
      <c r="H10" s="30">
        <f>COUNTIF(界面与功能case!H:H,"F")</f>
        <v>0</v>
      </c>
      <c r="I10" s="30">
        <f>COUNTIF(界面与功能case!H:H,"N/A")</f>
        <v>0</v>
      </c>
      <c r="J10" s="94">
        <f t="shared" si="4"/>
        <v>0</v>
      </c>
    </row>
    <row r="11" spans="1:12">
      <c r="A11" s="239"/>
      <c r="B11" s="35" t="s">
        <v>406</v>
      </c>
      <c r="C11" s="35" t="s">
        <v>407</v>
      </c>
      <c r="D11" s="34" t="s">
        <v>408</v>
      </c>
      <c r="E11" s="24" t="s">
        <v>380</v>
      </c>
      <c r="F11" s="30">
        <f>(COUNT(派彩逻辑case!A:A))</f>
        <v>841</v>
      </c>
      <c r="G11" s="30">
        <f>COUNTIF(派彩逻辑case!H:H,"P")</f>
        <v>0</v>
      </c>
      <c r="H11" s="30">
        <f>COUNTIF(派彩逻辑case!H:H,"F")</f>
        <v>0</v>
      </c>
      <c r="I11" s="30">
        <f>COUNTIF(派彩逻辑case!H:H,"N/A")</f>
        <v>0</v>
      </c>
      <c r="J11" s="94">
        <f t="shared" si="4"/>
        <v>0</v>
      </c>
    </row>
    <row r="12" spans="1:12">
      <c r="A12" s="235" t="s">
        <v>409</v>
      </c>
      <c r="B12" s="235"/>
      <c r="C12" s="235"/>
      <c r="D12" s="240"/>
      <c r="E12" s="24" t="s">
        <v>469</v>
      </c>
      <c r="F12" s="30">
        <f>(COUNT(路纸case!A:A))</f>
        <v>1047</v>
      </c>
      <c r="G12" s="30">
        <f>COUNTIF(路纸case!H:H,"P")</f>
        <v>0</v>
      </c>
      <c r="H12" s="30">
        <f>COUNTIF(路纸case!H:H,"F")</f>
        <v>0</v>
      </c>
      <c r="I12" s="30">
        <f>COUNTIF(路纸case!H:H,"N/A")</f>
        <v>0</v>
      </c>
      <c r="J12" s="94">
        <f t="shared" si="4"/>
        <v>0</v>
      </c>
    </row>
    <row r="13" spans="1:12">
      <c r="A13" s="224" t="s">
        <v>410</v>
      </c>
      <c r="B13" s="227" t="s">
        <v>1863</v>
      </c>
      <c r="C13" s="228"/>
      <c r="D13" s="228"/>
      <c r="E13" s="24" t="s">
        <v>1003</v>
      </c>
      <c r="F13" s="30">
        <f>(COUNT(赢输逻辑case!A:A))</f>
        <v>216</v>
      </c>
      <c r="G13" s="30">
        <f>COUNTIF(赢输逻辑case!BQ:BQ,"P")</f>
        <v>0</v>
      </c>
      <c r="H13" s="30">
        <f>COUNTIF(赢输逻辑case!BQ:BQ,"F")</f>
        <v>0</v>
      </c>
      <c r="I13" s="30">
        <f>COUNTIF(赢输逻辑case!BQ:BQ,"N/A")</f>
        <v>0</v>
      </c>
      <c r="J13" s="94">
        <f t="shared" ref="J13" si="5">G13/(F13-I13)</f>
        <v>0</v>
      </c>
    </row>
    <row r="14" spans="1:12">
      <c r="A14" s="225"/>
      <c r="B14" s="229"/>
      <c r="C14" s="230"/>
      <c r="D14" s="230"/>
      <c r="E14" s="24" t="s">
        <v>387</v>
      </c>
      <c r="F14" s="36">
        <f>SUM(F9:F12)</f>
        <v>2212</v>
      </c>
      <c r="G14" s="36">
        <f>SUM(G9:G12)</f>
        <v>0</v>
      </c>
      <c r="H14" s="36">
        <f>SUM(H9:H12)</f>
        <v>0</v>
      </c>
      <c r="I14" s="36">
        <f>SUM(I9:I12)</f>
        <v>0</v>
      </c>
      <c r="J14" s="94">
        <f t="shared" si="4"/>
        <v>0</v>
      </c>
    </row>
    <row r="15" spans="1:12">
      <c r="A15" s="225"/>
      <c r="B15" s="229"/>
      <c r="C15" s="230"/>
      <c r="D15" s="231"/>
    </row>
    <row r="16" spans="1:12">
      <c r="A16" s="225"/>
      <c r="B16" s="229"/>
      <c r="C16" s="230"/>
      <c r="D16" s="231"/>
    </row>
    <row r="17" spans="1:4">
      <c r="A17" s="225"/>
      <c r="B17" s="229"/>
      <c r="C17" s="230"/>
      <c r="D17" s="231"/>
    </row>
    <row r="18" spans="1:4">
      <c r="A18" s="225"/>
      <c r="B18" s="229"/>
      <c r="C18" s="230"/>
      <c r="D18" s="231"/>
    </row>
    <row r="19" spans="1:4">
      <c r="A19" s="225"/>
      <c r="B19" s="229"/>
      <c r="C19" s="230"/>
      <c r="D19" s="231"/>
    </row>
    <row r="20" spans="1:4">
      <c r="A20" s="225"/>
      <c r="B20" s="229"/>
      <c r="C20" s="230"/>
      <c r="D20" s="231"/>
    </row>
    <row r="21" spans="1:4">
      <c r="A21" s="225"/>
      <c r="B21" s="229"/>
      <c r="C21" s="230"/>
      <c r="D21" s="231"/>
    </row>
    <row r="22" spans="1:4">
      <c r="A22" s="225"/>
      <c r="B22" s="229"/>
      <c r="C22" s="230"/>
      <c r="D22" s="231"/>
    </row>
    <row r="23" spans="1:4">
      <c r="A23" s="226"/>
      <c r="B23" s="232"/>
      <c r="C23" s="233"/>
      <c r="D23" s="234"/>
    </row>
  </sheetData>
  <mergeCells count="8">
    <mergeCell ref="K1:L1"/>
    <mergeCell ref="A13:A23"/>
    <mergeCell ref="B13:D23"/>
    <mergeCell ref="A1:D1"/>
    <mergeCell ref="A4:D4"/>
    <mergeCell ref="B9:D9"/>
    <mergeCell ref="A10:A11"/>
    <mergeCell ref="A12:D12"/>
  </mergeCells>
  <phoneticPr fontId="7" type="noConversion"/>
  <pageMargins left="0.7" right="0.7" top="0.75" bottom="0.75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03"/>
  <sheetViews>
    <sheetView workbookViewId="0">
      <pane ySplit="1" topLeftCell="A2" activePane="bottomLeft" state="frozen"/>
      <selection pane="bottomLeft" activeCell="I70" sqref="I70"/>
    </sheetView>
  </sheetViews>
  <sheetFormatPr defaultRowHeight="16.5"/>
  <cols>
    <col min="1" max="1" width="7.375" style="2" customWidth="1"/>
    <col min="2" max="2" width="9" style="2"/>
    <col min="3" max="3" width="10.625" style="2" customWidth="1"/>
    <col min="4" max="4" width="33.875" style="99" customWidth="1"/>
    <col min="5" max="5" width="30.375" style="99" customWidth="1"/>
    <col min="6" max="6" width="37.25" style="99" customWidth="1"/>
    <col min="7" max="7" width="53.875" style="99" customWidth="1"/>
    <col min="8" max="8" width="9" style="2"/>
    <col min="9" max="9" width="9.5" style="3" bestFit="1" customWidth="1"/>
    <col min="10" max="10" width="47.375" style="99" customWidth="1"/>
    <col min="11" max="11" width="11.625" style="127" bestFit="1" customWidth="1"/>
    <col min="12" max="12" width="15.75" style="124" bestFit="1" customWidth="1"/>
    <col min="13" max="14" width="22.125" style="124" customWidth="1"/>
    <col min="15" max="15" width="11.5" style="99" bestFit="1" customWidth="1"/>
    <col min="16" max="16" width="47.375" style="164" customWidth="1"/>
    <col min="17" max="16384" width="9" style="99"/>
  </cols>
  <sheetData>
    <row r="1" spans="1:16">
      <c r="A1" s="37" t="s">
        <v>1759</v>
      </c>
      <c r="B1" s="37" t="s">
        <v>1</v>
      </c>
      <c r="C1" s="37" t="s">
        <v>2</v>
      </c>
      <c r="D1" s="38" t="s">
        <v>3</v>
      </c>
      <c r="E1" s="38" t="s">
        <v>4</v>
      </c>
      <c r="F1" s="38" t="s">
        <v>5</v>
      </c>
      <c r="G1" s="38" t="s">
        <v>6</v>
      </c>
      <c r="H1" s="37" t="s">
        <v>7</v>
      </c>
      <c r="I1" s="1" t="s">
        <v>2221</v>
      </c>
      <c r="J1" s="38" t="s">
        <v>2225</v>
      </c>
      <c r="K1" s="38" t="s">
        <v>2219</v>
      </c>
      <c r="L1" s="38" t="s">
        <v>2211</v>
      </c>
      <c r="M1" s="38" t="s">
        <v>2207</v>
      </c>
      <c r="N1" s="38" t="s">
        <v>2208</v>
      </c>
      <c r="O1" s="38" t="s">
        <v>8</v>
      </c>
      <c r="P1" s="38" t="s">
        <v>2349</v>
      </c>
    </row>
    <row r="2" spans="1:16" ht="16.5" customHeight="1">
      <c r="A2" s="2">
        <f t="shared" ref="A2:A69" si="0">ROW()-1</f>
        <v>1</v>
      </c>
      <c r="B2" s="107" t="s">
        <v>412</v>
      </c>
      <c r="C2" s="107" t="s">
        <v>9</v>
      </c>
      <c r="D2" s="244" t="s">
        <v>1760</v>
      </c>
      <c r="E2" s="105"/>
      <c r="F2" s="105" t="s">
        <v>1761</v>
      </c>
      <c r="G2" s="105" t="s">
        <v>1762</v>
      </c>
      <c r="H2" s="128"/>
      <c r="I2" s="130"/>
      <c r="J2" s="102"/>
      <c r="K2" s="44"/>
      <c r="L2" s="44"/>
      <c r="M2" s="44"/>
      <c r="N2" s="44"/>
      <c r="O2" s="102"/>
    </row>
    <row r="3" spans="1:16" ht="33">
      <c r="A3" s="2">
        <f t="shared" si="0"/>
        <v>2</v>
      </c>
      <c r="B3" s="107" t="s">
        <v>412</v>
      </c>
      <c r="C3" s="107" t="s">
        <v>9</v>
      </c>
      <c r="D3" s="244"/>
      <c r="E3" s="244" t="s">
        <v>1763</v>
      </c>
      <c r="F3" s="105" t="s">
        <v>1764</v>
      </c>
      <c r="G3" s="105" t="s">
        <v>1765</v>
      </c>
      <c r="H3" s="128"/>
      <c r="I3" s="130"/>
      <c r="J3" s="102"/>
      <c r="K3" s="44"/>
      <c r="L3" s="44"/>
      <c r="M3" s="44"/>
      <c r="N3" s="44"/>
      <c r="O3" s="102"/>
    </row>
    <row r="4" spans="1:16">
      <c r="A4" s="2">
        <f t="shared" si="0"/>
        <v>3</v>
      </c>
      <c r="B4" s="107" t="s">
        <v>412</v>
      </c>
      <c r="C4" s="107" t="s">
        <v>9</v>
      </c>
      <c r="D4" s="244"/>
      <c r="E4" s="244"/>
      <c r="F4" s="105" t="s">
        <v>1766</v>
      </c>
      <c r="G4" s="105" t="s">
        <v>1767</v>
      </c>
      <c r="H4" s="128"/>
      <c r="I4" s="130"/>
      <c r="J4" s="102"/>
      <c r="K4" s="44"/>
      <c r="L4" s="44"/>
      <c r="M4" s="44"/>
      <c r="N4" s="44"/>
      <c r="O4" s="102"/>
    </row>
    <row r="5" spans="1:16">
      <c r="A5" s="2">
        <f t="shared" si="0"/>
        <v>4</v>
      </c>
      <c r="B5" s="107" t="s">
        <v>412</v>
      </c>
      <c r="C5" s="107" t="s">
        <v>9</v>
      </c>
      <c r="D5" s="244"/>
      <c r="E5" s="244"/>
      <c r="F5" s="105" t="s">
        <v>1768</v>
      </c>
      <c r="G5" s="105" t="s">
        <v>1769</v>
      </c>
      <c r="H5" s="128"/>
      <c r="I5" s="130"/>
      <c r="J5" s="102"/>
      <c r="K5" s="44"/>
      <c r="L5" s="44"/>
      <c r="M5" s="44"/>
      <c r="N5" s="44"/>
      <c r="O5" s="102"/>
    </row>
    <row r="6" spans="1:16" ht="33">
      <c r="A6" s="2">
        <f t="shared" si="0"/>
        <v>5</v>
      </c>
      <c r="B6" s="107" t="s">
        <v>412</v>
      </c>
      <c r="C6" s="107" t="s">
        <v>9</v>
      </c>
      <c r="D6" s="244"/>
      <c r="E6" s="244" t="s">
        <v>1770</v>
      </c>
      <c r="F6" s="105" t="s">
        <v>1764</v>
      </c>
      <c r="G6" s="105" t="s">
        <v>1771</v>
      </c>
      <c r="H6" s="128"/>
      <c r="I6" s="130"/>
      <c r="J6" s="102"/>
      <c r="K6" s="44"/>
      <c r="L6" s="44"/>
      <c r="M6" s="44"/>
      <c r="N6" s="44"/>
      <c r="O6" s="102"/>
    </row>
    <row r="7" spans="1:16">
      <c r="A7" s="2">
        <f t="shared" si="0"/>
        <v>6</v>
      </c>
      <c r="B7" s="107" t="s">
        <v>412</v>
      </c>
      <c r="C7" s="107" t="s">
        <v>9</v>
      </c>
      <c r="D7" s="244"/>
      <c r="E7" s="244"/>
      <c r="F7" s="105" t="s">
        <v>1766</v>
      </c>
      <c r="G7" s="105" t="s">
        <v>1772</v>
      </c>
      <c r="H7" s="128"/>
      <c r="I7" s="130"/>
      <c r="J7" s="102"/>
      <c r="K7" s="44"/>
      <c r="L7" s="44"/>
      <c r="M7" s="44"/>
      <c r="N7" s="44"/>
      <c r="O7" s="102"/>
    </row>
    <row r="8" spans="1:16">
      <c r="A8" s="2">
        <f t="shared" si="0"/>
        <v>7</v>
      </c>
      <c r="B8" s="107" t="s">
        <v>412</v>
      </c>
      <c r="C8" s="107" t="s">
        <v>9</v>
      </c>
      <c r="D8" s="244"/>
      <c r="E8" s="244"/>
      <c r="F8" s="105" t="s">
        <v>1773</v>
      </c>
      <c r="G8" s="105" t="s">
        <v>1774</v>
      </c>
      <c r="H8" s="128"/>
      <c r="I8" s="130"/>
      <c r="J8" s="102"/>
      <c r="K8" s="44"/>
      <c r="L8" s="44"/>
      <c r="M8" s="44"/>
      <c r="N8" s="44"/>
      <c r="O8" s="102"/>
    </row>
    <row r="9" spans="1:16">
      <c r="A9" s="2">
        <f t="shared" si="0"/>
        <v>8</v>
      </c>
      <c r="B9" s="107" t="s">
        <v>412</v>
      </c>
      <c r="C9" s="107" t="s">
        <v>9</v>
      </c>
      <c r="D9" s="244" t="s">
        <v>1775</v>
      </c>
      <c r="E9" s="105" t="s">
        <v>1776</v>
      </c>
      <c r="F9" s="105" t="s">
        <v>1777</v>
      </c>
      <c r="G9" s="105" t="s">
        <v>1778</v>
      </c>
      <c r="H9" s="128"/>
      <c r="I9" s="130"/>
      <c r="J9" s="102"/>
      <c r="K9" s="44"/>
      <c r="L9" s="44"/>
      <c r="M9" s="44"/>
      <c r="N9" s="44"/>
      <c r="O9" s="102"/>
    </row>
    <row r="10" spans="1:16" ht="49.5">
      <c r="A10" s="2">
        <f t="shared" si="0"/>
        <v>9</v>
      </c>
      <c r="B10" s="107" t="s">
        <v>412</v>
      </c>
      <c r="C10" s="107" t="s">
        <v>9</v>
      </c>
      <c r="D10" s="244"/>
      <c r="E10" s="105" t="s">
        <v>1779</v>
      </c>
      <c r="F10" s="105" t="s">
        <v>1780</v>
      </c>
      <c r="G10" s="105" t="s">
        <v>1781</v>
      </c>
      <c r="H10" s="128"/>
      <c r="I10" s="130"/>
      <c r="J10" s="102"/>
      <c r="K10" s="44"/>
      <c r="L10" s="44"/>
      <c r="M10" s="44"/>
      <c r="N10" s="44"/>
      <c r="O10" s="102"/>
    </row>
    <row r="11" spans="1:16" ht="33">
      <c r="A11" s="2">
        <f t="shared" si="0"/>
        <v>10</v>
      </c>
      <c r="B11" s="39" t="s">
        <v>412</v>
      </c>
      <c r="C11" s="39" t="s">
        <v>9</v>
      </c>
      <c r="D11" s="245" t="s">
        <v>413</v>
      </c>
      <c r="E11" s="104"/>
      <c r="F11" s="104" t="s">
        <v>414</v>
      </c>
      <c r="G11" s="104" t="s">
        <v>415</v>
      </c>
      <c r="H11" s="128"/>
      <c r="I11" s="137"/>
      <c r="J11" s="102"/>
      <c r="K11" s="44"/>
      <c r="L11" s="44"/>
      <c r="M11" s="44"/>
      <c r="N11" s="44"/>
      <c r="O11" s="102"/>
    </row>
    <row r="12" spans="1:16">
      <c r="A12" s="2">
        <f t="shared" si="0"/>
        <v>11</v>
      </c>
      <c r="B12" s="39" t="s">
        <v>412</v>
      </c>
      <c r="C12" s="39" t="s">
        <v>9</v>
      </c>
      <c r="D12" s="245"/>
      <c r="E12" s="245" t="s">
        <v>416</v>
      </c>
      <c r="F12" s="104" t="s">
        <v>417</v>
      </c>
      <c r="G12" s="104" t="s">
        <v>418</v>
      </c>
      <c r="H12" s="128"/>
      <c r="I12" s="130"/>
      <c r="J12" s="102"/>
      <c r="K12" s="44"/>
      <c r="L12" s="44"/>
      <c r="M12" s="44"/>
      <c r="N12" s="44"/>
      <c r="O12" s="102"/>
    </row>
    <row r="13" spans="1:16" ht="18.75" customHeight="1">
      <c r="A13" s="2">
        <f t="shared" si="0"/>
        <v>12</v>
      </c>
      <c r="B13" s="39" t="s">
        <v>412</v>
      </c>
      <c r="C13" s="39" t="s">
        <v>9</v>
      </c>
      <c r="D13" s="245"/>
      <c r="E13" s="245"/>
      <c r="F13" s="104" t="s">
        <v>419</v>
      </c>
      <c r="G13" s="104" t="s">
        <v>420</v>
      </c>
      <c r="H13" s="128"/>
      <c r="I13" s="130"/>
      <c r="J13" s="102"/>
      <c r="K13" s="44"/>
      <c r="L13" s="44"/>
      <c r="M13" s="44"/>
      <c r="N13" s="44"/>
      <c r="O13" s="102"/>
    </row>
    <row r="14" spans="1:16">
      <c r="A14" s="2">
        <f t="shared" si="0"/>
        <v>13</v>
      </c>
      <c r="B14" s="39" t="s">
        <v>412</v>
      </c>
      <c r="C14" s="39" t="s">
        <v>9</v>
      </c>
      <c r="D14" s="245"/>
      <c r="E14" s="245" t="s">
        <v>421</v>
      </c>
      <c r="F14" s="104" t="s">
        <v>422</v>
      </c>
      <c r="G14" s="104" t="s">
        <v>423</v>
      </c>
      <c r="H14" s="128"/>
      <c r="I14" s="130"/>
      <c r="J14" s="102"/>
      <c r="K14" s="44"/>
      <c r="L14" s="44"/>
      <c r="M14" s="44"/>
      <c r="N14" s="44"/>
      <c r="O14" s="102"/>
    </row>
    <row r="15" spans="1:16">
      <c r="A15" s="2">
        <f t="shared" si="0"/>
        <v>14</v>
      </c>
      <c r="B15" s="39" t="s">
        <v>412</v>
      </c>
      <c r="C15" s="39" t="s">
        <v>9</v>
      </c>
      <c r="D15" s="245"/>
      <c r="E15" s="245"/>
      <c r="F15" s="104" t="s">
        <v>424</v>
      </c>
      <c r="G15" s="104" t="s">
        <v>425</v>
      </c>
      <c r="H15" s="128"/>
      <c r="I15" s="130"/>
      <c r="J15" s="102"/>
      <c r="K15" s="44"/>
      <c r="L15" s="44"/>
      <c r="M15" s="44"/>
      <c r="N15" s="44"/>
      <c r="O15" s="102"/>
    </row>
    <row r="16" spans="1:16">
      <c r="A16" s="2">
        <f t="shared" si="0"/>
        <v>15</v>
      </c>
      <c r="B16" s="39" t="s">
        <v>412</v>
      </c>
      <c r="C16" s="39" t="s">
        <v>9</v>
      </c>
      <c r="D16" s="245"/>
      <c r="E16" s="245"/>
      <c r="F16" s="104" t="s">
        <v>426</v>
      </c>
      <c r="G16" s="104" t="s">
        <v>1782</v>
      </c>
      <c r="H16" s="128"/>
      <c r="I16" s="130"/>
      <c r="J16" s="102"/>
      <c r="K16" s="44"/>
      <c r="L16" s="44"/>
      <c r="M16" s="44"/>
      <c r="N16" s="44"/>
      <c r="O16" s="102"/>
    </row>
    <row r="17" spans="1:16">
      <c r="A17" s="2">
        <f t="shared" si="0"/>
        <v>16</v>
      </c>
      <c r="B17" s="39" t="s">
        <v>412</v>
      </c>
      <c r="C17" s="39" t="s">
        <v>9</v>
      </c>
      <c r="D17" s="245"/>
      <c r="E17" s="245"/>
      <c r="F17" s="104" t="s">
        <v>427</v>
      </c>
      <c r="G17" s="104" t="s">
        <v>428</v>
      </c>
      <c r="H17" s="128"/>
      <c r="I17" s="130"/>
      <c r="J17" s="102"/>
      <c r="K17" s="44"/>
      <c r="L17" s="44"/>
      <c r="M17" s="44"/>
      <c r="N17" s="44"/>
      <c r="O17" s="102"/>
    </row>
    <row r="18" spans="1:16">
      <c r="A18" s="2">
        <f t="shared" si="0"/>
        <v>17</v>
      </c>
      <c r="B18" s="39" t="s">
        <v>412</v>
      </c>
      <c r="C18" s="39" t="s">
        <v>9</v>
      </c>
      <c r="D18" s="245"/>
      <c r="E18" s="245"/>
      <c r="F18" s="104" t="s">
        <v>429</v>
      </c>
      <c r="G18" s="104" t="s">
        <v>418</v>
      </c>
      <c r="H18" s="128"/>
      <c r="I18" s="130"/>
      <c r="J18" s="102"/>
      <c r="K18" s="44"/>
      <c r="L18" s="44"/>
      <c r="M18" s="44"/>
      <c r="N18" s="44"/>
      <c r="O18" s="102"/>
    </row>
    <row r="19" spans="1:16">
      <c r="A19" s="2">
        <f t="shared" si="0"/>
        <v>18</v>
      </c>
      <c r="B19" s="39" t="s">
        <v>412</v>
      </c>
      <c r="C19" s="39" t="s">
        <v>9</v>
      </c>
      <c r="D19" s="245"/>
      <c r="E19" s="245"/>
      <c r="F19" s="104" t="s">
        <v>430</v>
      </c>
      <c r="G19" s="104" t="s">
        <v>420</v>
      </c>
      <c r="H19" s="128"/>
      <c r="I19" s="130"/>
      <c r="J19" s="102"/>
      <c r="K19" s="44"/>
      <c r="L19" s="44"/>
      <c r="M19" s="44"/>
      <c r="N19" s="44"/>
      <c r="O19" s="102"/>
    </row>
    <row r="20" spans="1:16" ht="33">
      <c r="A20" s="2">
        <f t="shared" si="0"/>
        <v>19</v>
      </c>
      <c r="B20" s="39" t="s">
        <v>412</v>
      </c>
      <c r="C20" s="39" t="s">
        <v>9</v>
      </c>
      <c r="D20" s="245"/>
      <c r="E20" s="245"/>
      <c r="F20" s="104" t="s">
        <v>431</v>
      </c>
      <c r="G20" s="104" t="s">
        <v>432</v>
      </c>
      <c r="H20" s="128"/>
      <c r="I20" s="130"/>
      <c r="J20" s="102"/>
      <c r="K20" s="44"/>
      <c r="L20" s="44"/>
      <c r="M20" s="44"/>
      <c r="N20" s="44"/>
      <c r="O20" s="102"/>
    </row>
    <row r="21" spans="1:16">
      <c r="A21" s="2">
        <f t="shared" si="0"/>
        <v>20</v>
      </c>
      <c r="B21" s="39" t="s">
        <v>412</v>
      </c>
      <c r="C21" s="39" t="s">
        <v>9</v>
      </c>
      <c r="D21" s="245"/>
      <c r="E21" s="245"/>
      <c r="F21" s="104" t="s">
        <v>433</v>
      </c>
      <c r="G21" s="104" t="s">
        <v>434</v>
      </c>
      <c r="H21" s="128"/>
      <c r="I21" s="130"/>
      <c r="J21" s="102"/>
      <c r="K21" s="44"/>
      <c r="L21" s="44"/>
      <c r="M21" s="44"/>
      <c r="N21" s="44"/>
      <c r="O21" s="102"/>
    </row>
    <row r="22" spans="1:16" ht="16.5" customHeight="1">
      <c r="A22" s="2">
        <f t="shared" si="0"/>
        <v>21</v>
      </c>
      <c r="B22" s="39" t="s">
        <v>412</v>
      </c>
      <c r="C22" s="39" t="s">
        <v>9</v>
      </c>
      <c r="D22" s="245" t="s">
        <v>1783</v>
      </c>
      <c r="E22" s="245" t="s">
        <v>1784</v>
      </c>
      <c r="F22" s="104" t="s">
        <v>435</v>
      </c>
      <c r="G22" s="104" t="s">
        <v>1785</v>
      </c>
      <c r="H22" s="128"/>
      <c r="I22" s="130"/>
      <c r="J22" s="102"/>
      <c r="K22" s="44"/>
      <c r="L22" s="44"/>
      <c r="M22" s="44"/>
      <c r="N22" s="44"/>
      <c r="O22" s="102"/>
    </row>
    <row r="23" spans="1:16">
      <c r="A23" s="2">
        <f t="shared" si="0"/>
        <v>22</v>
      </c>
      <c r="B23" s="39" t="s">
        <v>412</v>
      </c>
      <c r="C23" s="39" t="s">
        <v>9</v>
      </c>
      <c r="D23" s="245"/>
      <c r="E23" s="245"/>
      <c r="F23" s="104" t="s">
        <v>1786</v>
      </c>
      <c r="G23" s="104" t="s">
        <v>1787</v>
      </c>
      <c r="H23" s="128"/>
      <c r="I23" s="130"/>
      <c r="J23" s="102"/>
      <c r="K23" s="44"/>
      <c r="L23" s="44"/>
      <c r="M23" s="44"/>
      <c r="N23" s="44"/>
      <c r="O23" s="102"/>
    </row>
    <row r="24" spans="1:16">
      <c r="A24" s="2">
        <f t="shared" si="0"/>
        <v>23</v>
      </c>
      <c r="B24" s="39" t="s">
        <v>412</v>
      </c>
      <c r="C24" s="39" t="s">
        <v>9</v>
      </c>
      <c r="D24" s="245"/>
      <c r="E24" s="245"/>
      <c r="F24" s="104" t="s">
        <v>2112</v>
      </c>
      <c r="G24" s="104" t="s">
        <v>2113</v>
      </c>
      <c r="H24" s="128"/>
      <c r="I24" s="130"/>
      <c r="J24" s="170"/>
      <c r="K24" s="171"/>
      <c r="L24" s="172"/>
      <c r="M24" s="171"/>
      <c r="N24" s="171"/>
      <c r="O24" s="102"/>
      <c r="P24" s="100" t="s">
        <v>2114</v>
      </c>
    </row>
    <row r="25" spans="1:16">
      <c r="A25" s="2">
        <f t="shared" si="0"/>
        <v>24</v>
      </c>
      <c r="B25" s="39" t="s">
        <v>412</v>
      </c>
      <c r="C25" s="39" t="s">
        <v>9</v>
      </c>
      <c r="D25" s="245"/>
      <c r="E25" s="245"/>
      <c r="F25" s="104" t="s">
        <v>436</v>
      </c>
      <c r="G25" s="104" t="s">
        <v>437</v>
      </c>
      <c r="H25" s="128"/>
      <c r="I25" s="130"/>
      <c r="J25" s="102"/>
      <c r="K25" s="44"/>
      <c r="L25" s="44"/>
      <c r="M25" s="44"/>
      <c r="N25" s="44"/>
      <c r="O25" s="102"/>
    </row>
    <row r="26" spans="1:16">
      <c r="A26" s="2">
        <f t="shared" si="0"/>
        <v>25</v>
      </c>
      <c r="B26" s="39" t="s">
        <v>412</v>
      </c>
      <c r="C26" s="39" t="s">
        <v>9</v>
      </c>
      <c r="D26" s="245"/>
      <c r="E26" s="245"/>
      <c r="F26" s="104" t="s">
        <v>438</v>
      </c>
      <c r="G26" s="104" t="s">
        <v>439</v>
      </c>
      <c r="H26" s="128"/>
      <c r="I26" s="130"/>
      <c r="J26" s="102"/>
      <c r="K26" s="44"/>
      <c r="L26" s="44"/>
      <c r="M26" s="44"/>
      <c r="N26" s="44"/>
      <c r="O26" s="102"/>
    </row>
    <row r="27" spans="1:16">
      <c r="A27" s="2">
        <f t="shared" si="0"/>
        <v>26</v>
      </c>
      <c r="B27" s="39" t="s">
        <v>412</v>
      </c>
      <c r="C27" s="39" t="s">
        <v>9</v>
      </c>
      <c r="D27" s="245"/>
      <c r="E27" s="245"/>
      <c r="F27" s="104" t="s">
        <v>440</v>
      </c>
      <c r="G27" s="104" t="s">
        <v>441</v>
      </c>
      <c r="H27" s="128"/>
      <c r="I27" s="130"/>
      <c r="J27" s="170"/>
      <c r="K27" s="171"/>
      <c r="L27" s="172"/>
      <c r="M27" s="171"/>
      <c r="N27" s="44"/>
      <c r="O27" s="102"/>
      <c r="P27" s="100" t="s">
        <v>2115</v>
      </c>
    </row>
    <row r="28" spans="1:16">
      <c r="A28" s="2">
        <f t="shared" si="0"/>
        <v>27</v>
      </c>
      <c r="B28" s="39" t="s">
        <v>412</v>
      </c>
      <c r="C28" s="39" t="s">
        <v>9</v>
      </c>
      <c r="D28" s="245"/>
      <c r="E28" s="245"/>
      <c r="F28" s="104" t="s">
        <v>442</v>
      </c>
      <c r="G28" s="104" t="s">
        <v>443</v>
      </c>
      <c r="H28" s="128"/>
      <c r="I28" s="130"/>
      <c r="J28" s="102"/>
      <c r="K28" s="44"/>
      <c r="L28" s="44"/>
      <c r="M28" s="44"/>
      <c r="N28" s="44"/>
      <c r="O28" s="102"/>
    </row>
    <row r="29" spans="1:16">
      <c r="A29" s="2">
        <f t="shared" si="0"/>
        <v>28</v>
      </c>
      <c r="B29" s="39" t="s">
        <v>412</v>
      </c>
      <c r="C29" s="39" t="s">
        <v>9</v>
      </c>
      <c r="D29" s="245"/>
      <c r="E29" s="245"/>
      <c r="F29" s="104" t="s">
        <v>1788</v>
      </c>
      <c r="G29" s="104" t="s">
        <v>1789</v>
      </c>
      <c r="H29" s="128"/>
      <c r="I29" s="130"/>
      <c r="J29" s="170"/>
      <c r="K29" s="171"/>
      <c r="L29" s="152"/>
      <c r="M29" s="44"/>
      <c r="N29" s="44"/>
      <c r="O29" s="102"/>
      <c r="P29" s="100" t="s">
        <v>2228</v>
      </c>
    </row>
    <row r="30" spans="1:16">
      <c r="A30" s="2">
        <f t="shared" si="0"/>
        <v>29</v>
      </c>
      <c r="B30" s="39" t="s">
        <v>412</v>
      </c>
      <c r="C30" s="39" t="s">
        <v>9</v>
      </c>
      <c r="D30" s="245"/>
      <c r="E30" s="245"/>
      <c r="F30" s="104" t="s">
        <v>1790</v>
      </c>
      <c r="G30" s="104" t="s">
        <v>1791</v>
      </c>
      <c r="H30" s="128"/>
      <c r="I30" s="130"/>
      <c r="J30" s="173"/>
      <c r="K30" s="44"/>
      <c r="L30" s="44"/>
      <c r="M30" s="44"/>
      <c r="N30" s="44"/>
      <c r="O30" s="102"/>
      <c r="P30" s="101" t="s">
        <v>2116</v>
      </c>
    </row>
    <row r="31" spans="1:16">
      <c r="A31" s="2">
        <f t="shared" si="0"/>
        <v>30</v>
      </c>
      <c r="B31" s="39" t="s">
        <v>412</v>
      </c>
      <c r="C31" s="39" t="s">
        <v>9</v>
      </c>
      <c r="D31" s="245"/>
      <c r="E31" s="245"/>
      <c r="F31" s="104" t="s">
        <v>444</v>
      </c>
      <c r="G31" s="104" t="s">
        <v>445</v>
      </c>
      <c r="H31" s="128"/>
      <c r="I31" s="130"/>
      <c r="J31" s="102"/>
      <c r="K31" s="44"/>
      <c r="L31" s="44"/>
      <c r="M31" s="44"/>
      <c r="N31" s="44"/>
      <c r="O31" s="102"/>
      <c r="P31" s="164" t="s">
        <v>1792</v>
      </c>
    </row>
    <row r="32" spans="1:16">
      <c r="A32" s="2">
        <f t="shared" si="0"/>
        <v>31</v>
      </c>
      <c r="B32" s="39" t="s">
        <v>412</v>
      </c>
      <c r="C32" s="39" t="s">
        <v>9</v>
      </c>
      <c r="D32" s="245"/>
      <c r="E32" s="245"/>
      <c r="F32" s="104" t="s">
        <v>446</v>
      </c>
      <c r="G32" s="104" t="s">
        <v>447</v>
      </c>
      <c r="H32" s="128"/>
      <c r="I32" s="130"/>
      <c r="J32" s="102"/>
      <c r="K32" s="44"/>
      <c r="L32" s="44"/>
      <c r="M32" s="44"/>
      <c r="N32" s="44"/>
      <c r="O32" s="102"/>
      <c r="P32" s="164" t="s">
        <v>1792</v>
      </c>
    </row>
    <row r="33" spans="1:16">
      <c r="A33" s="2">
        <f t="shared" si="0"/>
        <v>32</v>
      </c>
      <c r="B33" s="39" t="s">
        <v>412</v>
      </c>
      <c r="C33" s="39" t="s">
        <v>9</v>
      </c>
      <c r="D33" s="245"/>
      <c r="E33" s="245"/>
      <c r="F33" s="104" t="s">
        <v>448</v>
      </c>
      <c r="G33" s="104" t="s">
        <v>449</v>
      </c>
      <c r="H33" s="128"/>
      <c r="I33" s="130"/>
      <c r="J33" s="102"/>
      <c r="K33" s="44"/>
      <c r="L33" s="44"/>
      <c r="M33" s="44"/>
      <c r="N33" s="44"/>
      <c r="O33" s="102"/>
      <c r="P33" s="164" t="s">
        <v>1793</v>
      </c>
    </row>
    <row r="34" spans="1:16">
      <c r="A34" s="2">
        <f t="shared" si="0"/>
        <v>33</v>
      </c>
      <c r="B34" s="39" t="s">
        <v>412</v>
      </c>
      <c r="C34" s="39" t="s">
        <v>9</v>
      </c>
      <c r="D34" s="245"/>
      <c r="E34" s="104" t="s">
        <v>450</v>
      </c>
      <c r="F34" s="245" t="s">
        <v>451</v>
      </c>
      <c r="G34" s="104" t="s">
        <v>452</v>
      </c>
      <c r="H34" s="128"/>
      <c r="I34" s="137"/>
      <c r="J34" s="102"/>
      <c r="K34" s="44"/>
      <c r="L34" s="44"/>
      <c r="M34" s="44"/>
      <c r="N34" s="44"/>
      <c r="O34" s="102"/>
    </row>
    <row r="35" spans="1:16">
      <c r="A35" s="2">
        <f t="shared" si="0"/>
        <v>34</v>
      </c>
      <c r="B35" s="39" t="s">
        <v>412</v>
      </c>
      <c r="C35" s="39" t="s">
        <v>9</v>
      </c>
      <c r="D35" s="245"/>
      <c r="E35" s="104" t="s">
        <v>453</v>
      </c>
      <c r="F35" s="245"/>
      <c r="G35" s="104" t="s">
        <v>454</v>
      </c>
      <c r="H35" s="128"/>
      <c r="I35" s="130"/>
      <c r="J35" s="102"/>
      <c r="K35" s="44"/>
      <c r="L35" s="44"/>
      <c r="M35" s="44"/>
      <c r="N35" s="44"/>
      <c r="O35" s="102"/>
    </row>
    <row r="36" spans="1:16">
      <c r="A36" s="2">
        <f t="shared" si="0"/>
        <v>35</v>
      </c>
      <c r="B36" s="39" t="s">
        <v>412</v>
      </c>
      <c r="C36" s="39" t="s">
        <v>9</v>
      </c>
      <c r="D36" s="245"/>
      <c r="E36" s="104" t="s">
        <v>455</v>
      </c>
      <c r="F36" s="245"/>
      <c r="G36" s="104" t="s">
        <v>456</v>
      </c>
      <c r="H36" s="128"/>
      <c r="I36" s="130"/>
      <c r="J36" s="170"/>
      <c r="K36" s="171"/>
      <c r="L36" s="152"/>
      <c r="M36" s="44"/>
      <c r="N36" s="44"/>
      <c r="O36" s="102"/>
      <c r="P36" s="100" t="s">
        <v>2215</v>
      </c>
    </row>
    <row r="37" spans="1:16">
      <c r="A37" s="2">
        <f t="shared" si="0"/>
        <v>36</v>
      </c>
      <c r="B37" s="39" t="s">
        <v>412</v>
      </c>
      <c r="C37" s="39" t="s">
        <v>9</v>
      </c>
      <c r="D37" s="245" t="s">
        <v>1794</v>
      </c>
      <c r="E37" s="104"/>
      <c r="F37" s="104" t="s">
        <v>435</v>
      </c>
      <c r="G37" s="104" t="s">
        <v>1795</v>
      </c>
      <c r="H37" s="128"/>
      <c r="I37" s="130"/>
      <c r="J37" s="102"/>
      <c r="K37" s="44"/>
      <c r="L37" s="44"/>
      <c r="M37" s="44"/>
      <c r="N37" s="44"/>
      <c r="O37" s="102"/>
    </row>
    <row r="38" spans="1:16">
      <c r="A38" s="2">
        <f t="shared" si="0"/>
        <v>37</v>
      </c>
      <c r="B38" s="39" t="s">
        <v>412</v>
      </c>
      <c r="C38" s="39" t="s">
        <v>9</v>
      </c>
      <c r="D38" s="245"/>
      <c r="E38" s="104"/>
      <c r="F38" s="104" t="s">
        <v>1796</v>
      </c>
      <c r="G38" s="104" t="s">
        <v>1787</v>
      </c>
      <c r="H38" s="128"/>
      <c r="I38" s="130"/>
      <c r="J38" s="102"/>
      <c r="K38" s="44"/>
      <c r="L38" s="44"/>
      <c r="M38" s="44"/>
      <c r="N38" s="44"/>
      <c r="O38" s="102"/>
    </row>
    <row r="39" spans="1:16">
      <c r="A39" s="2">
        <f t="shared" si="0"/>
        <v>38</v>
      </c>
      <c r="B39" s="39" t="s">
        <v>412</v>
      </c>
      <c r="C39" s="39" t="s">
        <v>9</v>
      </c>
      <c r="D39" s="245"/>
      <c r="E39" s="104"/>
      <c r="F39" s="104" t="s">
        <v>2117</v>
      </c>
      <c r="G39" s="104" t="s">
        <v>2118</v>
      </c>
      <c r="H39" s="128"/>
      <c r="I39" s="130"/>
      <c r="J39" s="170"/>
      <c r="K39" s="171"/>
      <c r="L39" s="172"/>
      <c r="M39" s="171"/>
      <c r="N39" s="171"/>
      <c r="O39" s="102"/>
      <c r="P39" s="100" t="s">
        <v>2218</v>
      </c>
    </row>
    <row r="40" spans="1:16">
      <c r="A40" s="2">
        <f t="shared" si="0"/>
        <v>39</v>
      </c>
      <c r="B40" s="39" t="s">
        <v>412</v>
      </c>
      <c r="C40" s="39" t="s">
        <v>9</v>
      </c>
      <c r="D40" s="245"/>
      <c r="E40" s="104"/>
      <c r="F40" s="104" t="s">
        <v>1797</v>
      </c>
      <c r="G40" s="104" t="s">
        <v>1798</v>
      </c>
      <c r="H40" s="128"/>
      <c r="I40" s="130"/>
      <c r="J40" s="102"/>
      <c r="K40" s="44"/>
      <c r="L40" s="44"/>
      <c r="M40" s="44"/>
      <c r="N40" s="44"/>
      <c r="O40" s="102"/>
    </row>
    <row r="41" spans="1:16">
      <c r="A41" s="2">
        <f t="shared" si="0"/>
        <v>40</v>
      </c>
      <c r="B41" s="39" t="s">
        <v>412</v>
      </c>
      <c r="C41" s="39" t="s">
        <v>9</v>
      </c>
      <c r="D41" s="245"/>
      <c r="E41" s="104"/>
      <c r="F41" s="104" t="s">
        <v>438</v>
      </c>
      <c r="G41" s="104" t="s">
        <v>439</v>
      </c>
      <c r="H41" s="128"/>
      <c r="I41" s="130"/>
      <c r="J41" s="102"/>
      <c r="K41" s="44"/>
      <c r="L41" s="44"/>
      <c r="M41" s="44"/>
      <c r="N41" s="44"/>
      <c r="O41" s="102"/>
    </row>
    <row r="42" spans="1:16">
      <c r="A42" s="2">
        <f t="shared" si="0"/>
        <v>41</v>
      </c>
      <c r="B42" s="39" t="s">
        <v>412</v>
      </c>
      <c r="C42" s="39" t="s">
        <v>9</v>
      </c>
      <c r="D42" s="245"/>
      <c r="E42" s="104"/>
      <c r="F42" s="104" t="s">
        <v>440</v>
      </c>
      <c r="G42" s="104" t="s">
        <v>441</v>
      </c>
      <c r="H42" s="128"/>
      <c r="I42" s="130"/>
      <c r="J42" s="170"/>
      <c r="K42" s="171"/>
      <c r="L42" s="152"/>
      <c r="M42" s="44"/>
      <c r="N42" s="44"/>
      <c r="O42" s="102"/>
      <c r="P42" s="100" t="s">
        <v>2216</v>
      </c>
    </row>
    <row r="43" spans="1:16">
      <c r="A43" s="2">
        <f t="shared" si="0"/>
        <v>42</v>
      </c>
      <c r="B43" s="39" t="s">
        <v>412</v>
      </c>
      <c r="C43" s="39" t="s">
        <v>9</v>
      </c>
      <c r="D43" s="245"/>
      <c r="E43" s="104"/>
      <c r="F43" s="104" t="s">
        <v>442</v>
      </c>
      <c r="G43" s="104" t="s">
        <v>443</v>
      </c>
      <c r="H43" s="128"/>
      <c r="I43" s="130"/>
      <c r="J43" s="102"/>
      <c r="K43" s="44"/>
      <c r="L43" s="44"/>
      <c r="M43" s="44"/>
      <c r="N43" s="44"/>
      <c r="O43" s="102"/>
      <c r="P43" s="164" t="s">
        <v>1799</v>
      </c>
    </row>
    <row r="44" spans="1:16">
      <c r="A44" s="2">
        <f t="shared" si="0"/>
        <v>43</v>
      </c>
      <c r="B44" s="39" t="s">
        <v>412</v>
      </c>
      <c r="C44" s="39" t="s">
        <v>9</v>
      </c>
      <c r="D44" s="245"/>
      <c r="E44" s="104"/>
      <c r="F44" s="104" t="s">
        <v>1800</v>
      </c>
      <c r="G44" s="104" t="s">
        <v>1801</v>
      </c>
      <c r="H44" s="128"/>
      <c r="I44" s="130"/>
      <c r="J44" s="102"/>
      <c r="K44" s="44"/>
      <c r="L44" s="44"/>
      <c r="M44" s="44"/>
      <c r="N44" s="44"/>
      <c r="O44" s="102"/>
      <c r="P44" s="164" t="s">
        <v>1792</v>
      </c>
    </row>
    <row r="45" spans="1:16">
      <c r="A45" s="2">
        <f t="shared" si="0"/>
        <v>44</v>
      </c>
      <c r="B45" s="39" t="s">
        <v>412</v>
      </c>
      <c r="C45" s="39" t="s">
        <v>9</v>
      </c>
      <c r="D45" s="245"/>
      <c r="E45" s="104"/>
      <c r="F45" s="104" t="s">
        <v>1802</v>
      </c>
      <c r="G45" s="104" t="s">
        <v>1803</v>
      </c>
      <c r="H45" s="128"/>
      <c r="I45" s="130"/>
      <c r="J45" s="102"/>
      <c r="K45" s="44"/>
      <c r="L45" s="44"/>
      <c r="M45" s="44"/>
      <c r="N45" s="44"/>
      <c r="O45" s="102"/>
      <c r="P45" s="164" t="s">
        <v>1792</v>
      </c>
    </row>
    <row r="46" spans="1:16">
      <c r="A46" s="2">
        <f t="shared" si="0"/>
        <v>45</v>
      </c>
      <c r="B46" s="39" t="s">
        <v>412</v>
      </c>
      <c r="C46" s="39" t="s">
        <v>9</v>
      </c>
      <c r="D46" s="245"/>
      <c r="E46" s="104"/>
      <c r="F46" s="104" t="s">
        <v>1804</v>
      </c>
      <c r="G46" s="104" t="s">
        <v>1805</v>
      </c>
      <c r="H46" s="128"/>
      <c r="I46" s="130"/>
      <c r="J46" s="102"/>
      <c r="K46" s="44"/>
      <c r="L46" s="44"/>
      <c r="M46" s="44"/>
      <c r="N46" s="44"/>
      <c r="O46" s="102"/>
      <c r="P46" s="164" t="s">
        <v>1792</v>
      </c>
    </row>
    <row r="47" spans="1:16">
      <c r="A47" s="2">
        <f t="shared" si="0"/>
        <v>46</v>
      </c>
      <c r="B47" s="39" t="s">
        <v>412</v>
      </c>
      <c r="C47" s="39" t="s">
        <v>9</v>
      </c>
      <c r="D47" s="245"/>
      <c r="E47" s="104"/>
      <c r="F47" s="104" t="s">
        <v>1806</v>
      </c>
      <c r="G47" s="104" t="s">
        <v>1807</v>
      </c>
      <c r="H47" s="128"/>
      <c r="I47" s="130"/>
      <c r="J47" s="102"/>
      <c r="K47" s="44"/>
      <c r="L47" s="44"/>
      <c r="M47" s="44"/>
      <c r="N47" s="44"/>
      <c r="O47" s="102"/>
      <c r="P47" s="164" t="s">
        <v>1792</v>
      </c>
    </row>
    <row r="48" spans="1:16" ht="33">
      <c r="A48" s="2">
        <f t="shared" si="0"/>
        <v>47</v>
      </c>
      <c r="B48" s="39" t="s">
        <v>412</v>
      </c>
      <c r="C48" s="39" t="s">
        <v>9</v>
      </c>
      <c r="D48" s="245"/>
      <c r="E48" s="104"/>
      <c r="F48" s="104" t="s">
        <v>1808</v>
      </c>
      <c r="G48" s="104" t="s">
        <v>1809</v>
      </c>
      <c r="H48" s="128"/>
      <c r="I48" s="130"/>
      <c r="J48" s="170"/>
      <c r="K48" s="171"/>
      <c r="L48" s="152"/>
      <c r="M48" s="44"/>
      <c r="N48" s="44"/>
      <c r="O48" s="102"/>
      <c r="P48" s="100" t="s">
        <v>2217</v>
      </c>
    </row>
    <row r="49" spans="1:16">
      <c r="A49" s="2">
        <f t="shared" si="0"/>
        <v>48</v>
      </c>
      <c r="B49" s="39" t="s">
        <v>412</v>
      </c>
      <c r="C49" s="39" t="s">
        <v>9</v>
      </c>
      <c r="D49" s="245" t="s">
        <v>1810</v>
      </c>
      <c r="E49" s="104"/>
      <c r="F49" s="104" t="s">
        <v>435</v>
      </c>
      <c r="G49" s="104" t="s">
        <v>1811</v>
      </c>
      <c r="H49" s="128"/>
      <c r="I49" s="137"/>
      <c r="J49" s="102"/>
      <c r="K49" s="44"/>
      <c r="L49" s="44"/>
      <c r="M49" s="44"/>
      <c r="N49" s="44"/>
      <c r="O49" s="102"/>
    </row>
    <row r="50" spans="1:16">
      <c r="A50" s="2">
        <f t="shared" si="0"/>
        <v>49</v>
      </c>
      <c r="B50" s="39" t="s">
        <v>412</v>
      </c>
      <c r="C50" s="39" t="s">
        <v>9</v>
      </c>
      <c r="D50" s="245"/>
      <c r="E50" s="104"/>
      <c r="F50" s="104" t="s">
        <v>1786</v>
      </c>
      <c r="G50" s="104" t="s">
        <v>1787</v>
      </c>
      <c r="H50" s="128"/>
      <c r="I50" s="130"/>
      <c r="J50" s="102"/>
      <c r="K50" s="44"/>
      <c r="L50" s="44"/>
      <c r="M50" s="44"/>
      <c r="N50" s="44"/>
      <c r="O50" s="102"/>
    </row>
    <row r="51" spans="1:16">
      <c r="A51" s="2">
        <f t="shared" si="0"/>
        <v>50</v>
      </c>
      <c r="B51" s="39" t="s">
        <v>412</v>
      </c>
      <c r="C51" s="39" t="s">
        <v>9</v>
      </c>
      <c r="D51" s="245"/>
      <c r="E51" s="104"/>
      <c r="F51" s="104" t="s">
        <v>2117</v>
      </c>
      <c r="G51" s="104" t="s">
        <v>2118</v>
      </c>
      <c r="H51" s="128"/>
      <c r="I51" s="130"/>
      <c r="J51" s="170"/>
      <c r="K51" s="171"/>
      <c r="L51" s="172"/>
      <c r="M51" s="171"/>
      <c r="N51" s="171"/>
      <c r="O51" s="102"/>
      <c r="P51" s="100" t="s">
        <v>2218</v>
      </c>
    </row>
    <row r="52" spans="1:16">
      <c r="A52" s="2">
        <f t="shared" si="0"/>
        <v>51</v>
      </c>
      <c r="B52" s="39" t="s">
        <v>412</v>
      </c>
      <c r="C52" s="39" t="s">
        <v>9</v>
      </c>
      <c r="D52" s="245"/>
      <c r="E52" s="104"/>
      <c r="F52" s="104" t="s">
        <v>436</v>
      </c>
      <c r="G52" s="104" t="s">
        <v>437</v>
      </c>
      <c r="H52" s="128"/>
      <c r="I52" s="130"/>
      <c r="J52" s="102"/>
      <c r="K52" s="44"/>
      <c r="L52" s="44"/>
      <c r="M52" s="44"/>
      <c r="N52" s="44"/>
      <c r="O52" s="102"/>
    </row>
    <row r="53" spans="1:16">
      <c r="A53" s="2">
        <f t="shared" si="0"/>
        <v>52</v>
      </c>
      <c r="B53" s="39" t="s">
        <v>412</v>
      </c>
      <c r="C53" s="39" t="s">
        <v>9</v>
      </c>
      <c r="D53" s="245"/>
      <c r="E53" s="104"/>
      <c r="F53" s="104" t="s">
        <v>438</v>
      </c>
      <c r="G53" s="104" t="s">
        <v>439</v>
      </c>
      <c r="H53" s="128"/>
      <c r="I53" s="130"/>
      <c r="J53" s="102"/>
      <c r="K53" s="44"/>
      <c r="L53" s="44"/>
      <c r="M53" s="44"/>
      <c r="N53" s="44"/>
      <c r="O53" s="102"/>
    </row>
    <row r="54" spans="1:16">
      <c r="A54" s="2">
        <f t="shared" si="0"/>
        <v>53</v>
      </c>
      <c r="B54" s="39" t="s">
        <v>412</v>
      </c>
      <c r="C54" s="39" t="s">
        <v>9</v>
      </c>
      <c r="D54" s="245"/>
      <c r="E54" s="104"/>
      <c r="F54" s="104" t="s">
        <v>440</v>
      </c>
      <c r="G54" s="104" t="s">
        <v>441</v>
      </c>
      <c r="H54" s="128"/>
      <c r="I54" s="130"/>
      <c r="J54" s="170"/>
      <c r="K54" s="171"/>
      <c r="L54" s="172"/>
      <c r="M54" s="171"/>
      <c r="N54" s="44"/>
      <c r="O54" s="102"/>
      <c r="P54" s="100" t="s">
        <v>2115</v>
      </c>
    </row>
    <row r="55" spans="1:16">
      <c r="A55" s="2">
        <f t="shared" si="0"/>
        <v>54</v>
      </c>
      <c r="B55" s="39" t="s">
        <v>412</v>
      </c>
      <c r="C55" s="39" t="s">
        <v>9</v>
      </c>
      <c r="D55" s="245"/>
      <c r="E55" s="104"/>
      <c r="F55" s="104" t="s">
        <v>442</v>
      </c>
      <c r="G55" s="104" t="s">
        <v>443</v>
      </c>
      <c r="H55" s="128"/>
      <c r="I55" s="130"/>
      <c r="J55" s="102"/>
      <c r="K55" s="44"/>
      <c r="L55" s="44"/>
      <c r="M55" s="44"/>
      <c r="N55" s="44"/>
      <c r="O55" s="102"/>
    </row>
    <row r="56" spans="1:16">
      <c r="A56" s="2">
        <f t="shared" si="0"/>
        <v>55</v>
      </c>
      <c r="B56" s="39" t="s">
        <v>412</v>
      </c>
      <c r="C56" s="39" t="s">
        <v>9</v>
      </c>
      <c r="D56" s="245"/>
      <c r="E56" s="104"/>
      <c r="F56" s="104" t="s">
        <v>444</v>
      </c>
      <c r="G56" s="104" t="s">
        <v>1812</v>
      </c>
      <c r="H56" s="128"/>
      <c r="I56" s="130"/>
      <c r="J56" s="102"/>
      <c r="K56" s="44"/>
      <c r="L56" s="44"/>
      <c r="M56" s="44"/>
      <c r="N56" s="44"/>
      <c r="O56" s="102"/>
    </row>
    <row r="57" spans="1:16">
      <c r="A57" s="2">
        <f t="shared" si="0"/>
        <v>56</v>
      </c>
      <c r="B57" s="39" t="s">
        <v>412</v>
      </c>
      <c r="C57" s="39" t="s">
        <v>9</v>
      </c>
      <c r="D57" s="245"/>
      <c r="E57" s="104"/>
      <c r="F57" s="104" t="s">
        <v>446</v>
      </c>
      <c r="G57" s="104" t="s">
        <v>1813</v>
      </c>
      <c r="H57" s="128"/>
      <c r="I57" s="130"/>
      <c r="J57" s="102"/>
      <c r="K57" s="44"/>
      <c r="L57" s="44"/>
      <c r="M57" s="44"/>
      <c r="N57" s="44"/>
      <c r="O57" s="102"/>
    </row>
    <row r="58" spans="1:16">
      <c r="A58" s="2">
        <f t="shared" si="0"/>
        <v>57</v>
      </c>
      <c r="B58" s="39" t="s">
        <v>412</v>
      </c>
      <c r="C58" s="39" t="s">
        <v>9</v>
      </c>
      <c r="D58" s="245"/>
      <c r="E58" s="104"/>
      <c r="F58" s="104" t="s">
        <v>448</v>
      </c>
      <c r="G58" s="104" t="s">
        <v>449</v>
      </c>
      <c r="H58" s="128"/>
      <c r="I58" s="130"/>
      <c r="J58" s="102"/>
      <c r="K58" s="44"/>
      <c r="L58" s="44"/>
      <c r="M58" s="44"/>
      <c r="N58" s="44"/>
      <c r="O58" s="102"/>
    </row>
    <row r="59" spans="1:16">
      <c r="A59" s="2">
        <f t="shared" si="0"/>
        <v>58</v>
      </c>
      <c r="B59" s="39" t="s">
        <v>412</v>
      </c>
      <c r="C59" s="39" t="s">
        <v>9</v>
      </c>
      <c r="D59" s="245"/>
      <c r="E59" s="104" t="s">
        <v>450</v>
      </c>
      <c r="F59" s="245" t="s">
        <v>451</v>
      </c>
      <c r="G59" s="104" t="s">
        <v>452</v>
      </c>
      <c r="H59" s="128"/>
      <c r="I59" s="130"/>
      <c r="J59" s="102"/>
      <c r="K59" s="44"/>
      <c r="L59" s="44"/>
      <c r="M59" s="44"/>
      <c r="N59" s="44"/>
      <c r="O59" s="102"/>
    </row>
    <row r="60" spans="1:16">
      <c r="A60" s="2">
        <f t="shared" si="0"/>
        <v>59</v>
      </c>
      <c r="B60" s="39" t="s">
        <v>412</v>
      </c>
      <c r="C60" s="39" t="s">
        <v>9</v>
      </c>
      <c r="D60" s="245"/>
      <c r="E60" s="104" t="s">
        <v>453</v>
      </c>
      <c r="F60" s="245"/>
      <c r="G60" s="104" t="s">
        <v>454</v>
      </c>
      <c r="H60" s="128"/>
      <c r="I60" s="130"/>
      <c r="J60" s="102"/>
      <c r="K60" s="44"/>
      <c r="L60" s="44"/>
      <c r="M60" s="44"/>
      <c r="N60" s="44"/>
      <c r="O60" s="102"/>
    </row>
    <row r="61" spans="1:16">
      <c r="A61" s="2">
        <f t="shared" si="0"/>
        <v>60</v>
      </c>
      <c r="B61" s="39" t="s">
        <v>412</v>
      </c>
      <c r="C61" s="39" t="s">
        <v>9</v>
      </c>
      <c r="D61" s="245"/>
      <c r="E61" s="104" t="s">
        <v>455</v>
      </c>
      <c r="F61" s="245"/>
      <c r="G61" s="104" t="s">
        <v>456</v>
      </c>
      <c r="H61" s="128"/>
      <c r="I61" s="130"/>
      <c r="J61" s="102"/>
      <c r="K61" s="44"/>
      <c r="L61" s="44"/>
      <c r="M61" s="44"/>
      <c r="N61" s="44"/>
      <c r="O61" s="102"/>
    </row>
    <row r="62" spans="1:16">
      <c r="A62" s="2">
        <f t="shared" si="0"/>
        <v>61</v>
      </c>
      <c r="B62" s="39" t="s">
        <v>412</v>
      </c>
      <c r="C62" s="39" t="s">
        <v>9</v>
      </c>
      <c r="D62" s="245" t="s">
        <v>1814</v>
      </c>
      <c r="E62" s="104"/>
      <c r="F62" s="104" t="s">
        <v>435</v>
      </c>
      <c r="G62" s="104" t="s">
        <v>1815</v>
      </c>
      <c r="H62" s="128"/>
      <c r="I62" s="130"/>
      <c r="J62" s="102"/>
      <c r="K62" s="44"/>
      <c r="L62" s="44"/>
      <c r="M62" s="44"/>
      <c r="N62" s="44"/>
      <c r="O62" s="102"/>
    </row>
    <row r="63" spans="1:16">
      <c r="A63" s="2">
        <f t="shared" si="0"/>
        <v>62</v>
      </c>
      <c r="B63" s="39" t="s">
        <v>412</v>
      </c>
      <c r="C63" s="39" t="s">
        <v>9</v>
      </c>
      <c r="D63" s="245"/>
      <c r="E63" s="104"/>
      <c r="F63" s="104" t="s">
        <v>1796</v>
      </c>
      <c r="G63" s="104" t="s">
        <v>1787</v>
      </c>
      <c r="H63" s="128"/>
      <c r="I63" s="130"/>
      <c r="J63" s="102"/>
      <c r="K63" s="44"/>
      <c r="L63" s="44"/>
      <c r="M63" s="44"/>
      <c r="N63" s="44"/>
      <c r="O63" s="102"/>
    </row>
    <row r="64" spans="1:16">
      <c r="A64" s="2">
        <f t="shared" si="0"/>
        <v>63</v>
      </c>
      <c r="B64" s="39" t="s">
        <v>412</v>
      </c>
      <c r="C64" s="39" t="s">
        <v>9</v>
      </c>
      <c r="D64" s="245"/>
      <c r="E64" s="104"/>
      <c r="F64" s="104" t="s">
        <v>2119</v>
      </c>
      <c r="G64" s="104" t="s">
        <v>2120</v>
      </c>
      <c r="H64" s="128"/>
      <c r="I64" s="130"/>
      <c r="J64" s="170"/>
      <c r="K64" s="171"/>
      <c r="L64" s="172"/>
      <c r="M64" s="171"/>
      <c r="N64" s="171"/>
      <c r="O64" s="102"/>
      <c r="P64" s="100" t="s">
        <v>2218</v>
      </c>
    </row>
    <row r="65" spans="1:16" ht="33">
      <c r="A65" s="2">
        <f t="shared" si="0"/>
        <v>64</v>
      </c>
      <c r="B65" s="39" t="s">
        <v>412</v>
      </c>
      <c r="C65" s="39" t="s">
        <v>9</v>
      </c>
      <c r="D65" s="245"/>
      <c r="E65" s="104"/>
      <c r="F65" s="104" t="s">
        <v>1816</v>
      </c>
      <c r="G65" s="104" t="s">
        <v>1817</v>
      </c>
      <c r="H65" s="128"/>
      <c r="I65" s="130"/>
      <c r="J65" s="102"/>
      <c r="K65" s="44"/>
      <c r="L65" s="44"/>
      <c r="M65" s="44"/>
      <c r="N65" s="44"/>
      <c r="O65" s="102"/>
      <c r="P65" s="164" t="s">
        <v>1818</v>
      </c>
    </row>
    <row r="66" spans="1:16">
      <c r="A66" s="2">
        <f t="shared" si="0"/>
        <v>65</v>
      </c>
      <c r="B66" s="39" t="s">
        <v>412</v>
      </c>
      <c r="C66" s="39" t="s">
        <v>9</v>
      </c>
      <c r="D66" s="245"/>
      <c r="E66" s="104"/>
      <c r="F66" s="104" t="s">
        <v>438</v>
      </c>
      <c r="G66" s="104" t="s">
        <v>439</v>
      </c>
      <c r="H66" s="128"/>
      <c r="I66" s="130"/>
      <c r="J66" s="102"/>
      <c r="K66" s="44"/>
      <c r="L66" s="44"/>
      <c r="M66" s="44"/>
      <c r="N66" s="44"/>
      <c r="O66" s="102"/>
    </row>
    <row r="67" spans="1:16">
      <c r="A67" s="2">
        <f t="shared" si="0"/>
        <v>66</v>
      </c>
      <c r="B67" s="39" t="s">
        <v>412</v>
      </c>
      <c r="C67" s="39" t="s">
        <v>9</v>
      </c>
      <c r="D67" s="245"/>
      <c r="E67" s="104"/>
      <c r="F67" s="104" t="s">
        <v>440</v>
      </c>
      <c r="G67" s="104" t="s">
        <v>441</v>
      </c>
      <c r="H67" s="128"/>
      <c r="I67" s="130"/>
      <c r="J67" s="170"/>
      <c r="K67" s="171"/>
      <c r="L67" s="172"/>
      <c r="M67" s="171"/>
      <c r="N67" s="44"/>
      <c r="O67" s="102"/>
      <c r="P67" s="100" t="s">
        <v>2115</v>
      </c>
    </row>
    <row r="68" spans="1:16">
      <c r="A68" s="2">
        <f t="shared" si="0"/>
        <v>67</v>
      </c>
      <c r="B68" s="39" t="s">
        <v>412</v>
      </c>
      <c r="C68" s="39" t="s">
        <v>9</v>
      </c>
      <c r="D68" s="245"/>
      <c r="E68" s="104"/>
      <c r="F68" s="104" t="s">
        <v>442</v>
      </c>
      <c r="G68" s="104" t="s">
        <v>443</v>
      </c>
      <c r="H68" s="128"/>
      <c r="I68" s="130"/>
      <c r="J68" s="102"/>
      <c r="K68" s="44"/>
      <c r="L68" s="44"/>
      <c r="M68" s="44"/>
      <c r="N68" s="44"/>
      <c r="O68" s="102"/>
    </row>
    <row r="69" spans="1:16">
      <c r="A69" s="2">
        <f t="shared" si="0"/>
        <v>68</v>
      </c>
      <c r="B69" s="39" t="s">
        <v>412</v>
      </c>
      <c r="C69" s="39" t="s">
        <v>9</v>
      </c>
      <c r="D69" s="245"/>
      <c r="E69" s="104"/>
      <c r="F69" s="104" t="s">
        <v>1800</v>
      </c>
      <c r="G69" s="104" t="s">
        <v>1801</v>
      </c>
      <c r="H69" s="128"/>
      <c r="I69" s="130"/>
      <c r="J69" s="102"/>
      <c r="K69" s="44"/>
      <c r="L69" s="44"/>
      <c r="M69" s="44"/>
      <c r="N69" s="44"/>
      <c r="O69" s="102"/>
      <c r="P69" s="164" t="s">
        <v>1792</v>
      </c>
    </row>
    <row r="70" spans="1:16">
      <c r="A70" s="2">
        <f t="shared" ref="A70:A118" si="1">ROW()-1</f>
        <v>69</v>
      </c>
      <c r="B70" s="39" t="s">
        <v>412</v>
      </c>
      <c r="C70" s="39" t="s">
        <v>9</v>
      </c>
      <c r="D70" s="245"/>
      <c r="E70" s="104"/>
      <c r="F70" s="104" t="s">
        <v>1802</v>
      </c>
      <c r="G70" s="104" t="s">
        <v>1803</v>
      </c>
      <c r="H70" s="128"/>
      <c r="I70" s="130"/>
      <c r="J70" s="102"/>
      <c r="K70" s="44"/>
      <c r="L70" s="44"/>
      <c r="M70" s="44"/>
      <c r="N70" s="44"/>
      <c r="O70" s="102"/>
      <c r="P70" s="164" t="s">
        <v>1792</v>
      </c>
    </row>
    <row r="71" spans="1:16">
      <c r="A71" s="2">
        <f t="shared" si="1"/>
        <v>70</v>
      </c>
      <c r="B71" s="39" t="s">
        <v>412</v>
      </c>
      <c r="C71" s="39" t="s">
        <v>9</v>
      </c>
      <c r="D71" s="245"/>
      <c r="E71" s="104"/>
      <c r="F71" s="104" t="s">
        <v>1804</v>
      </c>
      <c r="G71" s="104" t="s">
        <v>1805</v>
      </c>
      <c r="H71" s="128"/>
      <c r="I71" s="130"/>
      <c r="J71" s="102"/>
      <c r="K71" s="44"/>
      <c r="L71" s="44"/>
      <c r="M71" s="44"/>
      <c r="N71" s="44"/>
      <c r="O71" s="102"/>
      <c r="P71" s="164" t="s">
        <v>1792</v>
      </c>
    </row>
    <row r="72" spans="1:16">
      <c r="A72" s="2">
        <f t="shared" si="1"/>
        <v>71</v>
      </c>
      <c r="B72" s="39" t="s">
        <v>412</v>
      </c>
      <c r="C72" s="39" t="s">
        <v>9</v>
      </c>
      <c r="D72" s="245"/>
      <c r="E72" s="104"/>
      <c r="F72" s="104" t="s">
        <v>1806</v>
      </c>
      <c r="G72" s="104" t="s">
        <v>1807</v>
      </c>
      <c r="H72" s="128"/>
      <c r="I72" s="130"/>
      <c r="J72" s="102"/>
      <c r="K72" s="44"/>
      <c r="L72" s="44"/>
      <c r="M72" s="44"/>
      <c r="N72" s="44"/>
      <c r="O72" s="102"/>
      <c r="P72" s="164" t="s">
        <v>1792</v>
      </c>
    </row>
    <row r="73" spans="1:16" ht="33">
      <c r="A73" s="2">
        <f t="shared" si="1"/>
        <v>72</v>
      </c>
      <c r="B73" s="39" t="s">
        <v>412</v>
      </c>
      <c r="C73" s="39" t="s">
        <v>9</v>
      </c>
      <c r="D73" s="245"/>
      <c r="E73" s="104"/>
      <c r="F73" s="104" t="s">
        <v>1808</v>
      </c>
      <c r="G73" s="104" t="s">
        <v>1809</v>
      </c>
      <c r="H73" s="128"/>
      <c r="I73" s="130"/>
      <c r="J73" s="102"/>
      <c r="K73" s="44"/>
      <c r="L73" s="44"/>
      <c r="M73" s="44"/>
      <c r="N73" s="44"/>
      <c r="O73" s="102"/>
      <c r="P73" s="164" t="s">
        <v>2121</v>
      </c>
    </row>
    <row r="74" spans="1:16">
      <c r="A74" s="2">
        <f t="shared" si="1"/>
        <v>73</v>
      </c>
      <c r="B74" s="39" t="s">
        <v>412</v>
      </c>
      <c r="C74" s="39" t="s">
        <v>9</v>
      </c>
      <c r="D74" s="245"/>
      <c r="E74" s="104" t="s">
        <v>450</v>
      </c>
      <c r="F74" s="104" t="s">
        <v>451</v>
      </c>
      <c r="G74" s="104" t="s">
        <v>452</v>
      </c>
      <c r="H74" s="128"/>
      <c r="I74" s="130"/>
      <c r="J74" s="102"/>
      <c r="K74" s="44"/>
      <c r="L74" s="44"/>
      <c r="M74" s="44"/>
      <c r="N74" s="44"/>
      <c r="O74" s="102"/>
    </row>
    <row r="75" spans="1:16" ht="33">
      <c r="A75" s="2">
        <f t="shared" si="1"/>
        <v>74</v>
      </c>
      <c r="B75" s="39" t="s">
        <v>412</v>
      </c>
      <c r="C75" s="39" t="s">
        <v>9</v>
      </c>
      <c r="D75" s="245" t="s">
        <v>1819</v>
      </c>
      <c r="E75" s="245" t="s">
        <v>457</v>
      </c>
      <c r="F75" s="104" t="s">
        <v>458</v>
      </c>
      <c r="G75" s="104" t="s">
        <v>1820</v>
      </c>
      <c r="H75" s="128"/>
      <c r="I75" s="130"/>
      <c r="J75" s="102"/>
      <c r="K75" s="44"/>
      <c r="L75" s="44"/>
      <c r="M75" s="44"/>
      <c r="N75" s="44"/>
      <c r="O75" s="102"/>
    </row>
    <row r="76" spans="1:16">
      <c r="A76" s="2">
        <f t="shared" si="1"/>
        <v>75</v>
      </c>
      <c r="B76" s="39" t="s">
        <v>412</v>
      </c>
      <c r="C76" s="39" t="s">
        <v>9</v>
      </c>
      <c r="D76" s="245"/>
      <c r="E76" s="245"/>
      <c r="F76" s="104" t="s">
        <v>459</v>
      </c>
      <c r="G76" s="104" t="s">
        <v>460</v>
      </c>
      <c r="H76" s="128"/>
      <c r="I76" s="130"/>
      <c r="J76" s="102"/>
      <c r="K76" s="44"/>
      <c r="L76" s="44"/>
      <c r="M76" s="44"/>
      <c r="N76" s="44"/>
      <c r="O76" s="102"/>
      <c r="P76" s="102" t="s">
        <v>1821</v>
      </c>
    </row>
    <row r="77" spans="1:16">
      <c r="A77" s="2">
        <f t="shared" si="1"/>
        <v>76</v>
      </c>
      <c r="B77" s="39" t="s">
        <v>412</v>
      </c>
      <c r="C77" s="39" t="s">
        <v>9</v>
      </c>
      <c r="D77" s="245"/>
      <c r="E77" s="245"/>
      <c r="F77" s="104" t="s">
        <v>1822</v>
      </c>
      <c r="G77" s="104" t="s">
        <v>1823</v>
      </c>
      <c r="H77" s="128"/>
      <c r="I77" s="130"/>
      <c r="J77" s="102"/>
      <c r="K77" s="44"/>
      <c r="L77" s="44"/>
      <c r="M77" s="44"/>
      <c r="N77" s="44"/>
      <c r="O77" s="102"/>
      <c r="P77" s="102"/>
    </row>
    <row r="78" spans="1:16">
      <c r="A78" s="2">
        <f t="shared" si="1"/>
        <v>77</v>
      </c>
      <c r="B78" s="39" t="s">
        <v>412</v>
      </c>
      <c r="C78" s="39" t="s">
        <v>9</v>
      </c>
      <c r="D78" s="245"/>
      <c r="E78" s="245"/>
      <c r="F78" s="104" t="s">
        <v>1824</v>
      </c>
      <c r="G78" s="104" t="s">
        <v>1825</v>
      </c>
      <c r="H78" s="128"/>
      <c r="I78" s="130"/>
      <c r="J78" s="102"/>
      <c r="K78" s="44"/>
      <c r="L78" s="44"/>
      <c r="M78" s="44"/>
      <c r="N78" s="44"/>
      <c r="O78" s="102"/>
      <c r="P78" s="102"/>
    </row>
    <row r="79" spans="1:16" ht="21" customHeight="1">
      <c r="A79" s="2">
        <f t="shared" si="1"/>
        <v>78</v>
      </c>
      <c r="B79" s="39" t="s">
        <v>412</v>
      </c>
      <c r="C79" s="39" t="s">
        <v>9</v>
      </c>
      <c r="D79" s="245"/>
      <c r="E79" s="104"/>
      <c r="F79" s="104" t="s">
        <v>461</v>
      </c>
      <c r="G79" s="104" t="s">
        <v>462</v>
      </c>
      <c r="H79" s="128"/>
      <c r="I79" s="130"/>
      <c r="J79" s="102"/>
      <c r="K79" s="44"/>
      <c r="L79" s="44"/>
      <c r="M79" s="44"/>
      <c r="N79" s="44"/>
      <c r="O79" s="102"/>
      <c r="P79" s="102"/>
    </row>
    <row r="80" spans="1:16" ht="27" customHeight="1">
      <c r="A80" s="2">
        <f t="shared" si="1"/>
        <v>79</v>
      </c>
      <c r="B80" s="39" t="s">
        <v>412</v>
      </c>
      <c r="C80" s="39" t="s">
        <v>9</v>
      </c>
      <c r="D80" s="245"/>
      <c r="E80" s="104"/>
      <c r="F80" s="104" t="s">
        <v>1826</v>
      </c>
      <c r="G80" s="104" t="s">
        <v>1825</v>
      </c>
      <c r="H80" s="128"/>
      <c r="I80" s="130"/>
      <c r="J80" s="102"/>
      <c r="K80" s="44"/>
      <c r="L80" s="44"/>
      <c r="M80" s="44"/>
      <c r="N80" s="44"/>
      <c r="O80" s="102"/>
      <c r="P80" s="102"/>
    </row>
    <row r="81" spans="1:16" ht="16.5" customHeight="1">
      <c r="A81" s="2">
        <f t="shared" si="1"/>
        <v>80</v>
      </c>
      <c r="B81" s="39" t="s">
        <v>412</v>
      </c>
      <c r="C81" s="39" t="s">
        <v>9</v>
      </c>
      <c r="D81" s="241" t="s">
        <v>463</v>
      </c>
      <c r="E81" s="40"/>
      <c r="F81" s="41" t="s">
        <v>464</v>
      </c>
      <c r="G81" s="106" t="s">
        <v>465</v>
      </c>
      <c r="H81" s="128"/>
      <c r="I81" s="130"/>
      <c r="J81" s="102"/>
      <c r="K81" s="44"/>
      <c r="L81" s="44"/>
      <c r="M81" s="44"/>
      <c r="N81" s="44"/>
      <c r="O81" s="102"/>
    </row>
    <row r="82" spans="1:16" ht="33">
      <c r="A82" s="2">
        <f t="shared" si="1"/>
        <v>81</v>
      </c>
      <c r="B82" s="39" t="s">
        <v>412</v>
      </c>
      <c r="C82" s="39" t="s">
        <v>9</v>
      </c>
      <c r="D82" s="241"/>
      <c r="E82" s="40"/>
      <c r="F82" s="41" t="s">
        <v>466</v>
      </c>
      <c r="G82" s="106" t="s">
        <v>467</v>
      </c>
      <c r="H82" s="128"/>
      <c r="I82" s="130"/>
      <c r="J82" s="102"/>
      <c r="K82" s="44"/>
      <c r="L82" s="44"/>
      <c r="M82" s="44"/>
      <c r="N82" s="44"/>
      <c r="O82" s="102"/>
    </row>
    <row r="83" spans="1:16">
      <c r="A83" s="2">
        <f t="shared" si="1"/>
        <v>82</v>
      </c>
      <c r="B83" s="39" t="s">
        <v>412</v>
      </c>
      <c r="C83" s="39" t="s">
        <v>9</v>
      </c>
      <c r="D83" s="241"/>
      <c r="E83" s="40"/>
      <c r="F83" s="241" t="s">
        <v>468</v>
      </c>
      <c r="G83" s="42" t="s">
        <v>1827</v>
      </c>
      <c r="H83" s="128"/>
      <c r="I83" s="130"/>
      <c r="J83" s="102"/>
      <c r="K83" s="44"/>
      <c r="L83" s="44"/>
      <c r="M83" s="44"/>
      <c r="N83" s="44"/>
      <c r="O83" s="102"/>
    </row>
    <row r="84" spans="1:16">
      <c r="A84" s="2">
        <f t="shared" si="1"/>
        <v>83</v>
      </c>
      <c r="B84" s="39" t="s">
        <v>412</v>
      </c>
      <c r="C84" s="39" t="s">
        <v>9</v>
      </c>
      <c r="D84" s="241"/>
      <c r="E84" s="40"/>
      <c r="F84" s="241"/>
      <c r="G84" s="106" t="s">
        <v>1828</v>
      </c>
      <c r="H84" s="128"/>
      <c r="I84" s="130"/>
      <c r="J84" s="102"/>
      <c r="K84" s="44"/>
      <c r="L84" s="44"/>
      <c r="M84" s="44"/>
      <c r="N84" s="44"/>
      <c r="O84" s="102"/>
    </row>
    <row r="85" spans="1:16">
      <c r="A85" s="2">
        <f t="shared" si="1"/>
        <v>84</v>
      </c>
      <c r="B85" s="39" t="s">
        <v>412</v>
      </c>
      <c r="C85" s="39" t="s">
        <v>9</v>
      </c>
      <c r="D85" s="242" t="s">
        <v>1829</v>
      </c>
      <c r="E85" s="242"/>
      <c r="F85" s="242"/>
      <c r="G85" s="242"/>
      <c r="H85" s="128"/>
      <c r="I85" s="130"/>
      <c r="J85" s="174"/>
      <c r="K85" s="174"/>
      <c r="L85" s="174"/>
      <c r="M85" s="174"/>
      <c r="N85" s="174"/>
      <c r="O85" s="174"/>
      <c r="P85" s="163"/>
    </row>
    <row r="86" spans="1:16">
      <c r="A86" s="2">
        <f t="shared" si="1"/>
        <v>85</v>
      </c>
      <c r="B86" s="39" t="s">
        <v>412</v>
      </c>
      <c r="C86" s="39" t="s">
        <v>9</v>
      </c>
      <c r="D86" s="243" t="s">
        <v>1830</v>
      </c>
      <c r="E86" s="106" t="s">
        <v>1831</v>
      </c>
      <c r="F86" s="106" t="s">
        <v>1832</v>
      </c>
      <c r="G86" s="106" t="s">
        <v>1833</v>
      </c>
      <c r="H86" s="128"/>
      <c r="I86" s="130"/>
      <c r="J86" s="102"/>
      <c r="K86" s="44"/>
      <c r="L86" s="44"/>
      <c r="M86" s="44"/>
      <c r="N86" s="44"/>
      <c r="O86" s="102"/>
    </row>
    <row r="87" spans="1:16">
      <c r="A87" s="2">
        <f t="shared" si="1"/>
        <v>86</v>
      </c>
      <c r="B87" s="39" t="s">
        <v>412</v>
      </c>
      <c r="C87" s="39" t="s">
        <v>9</v>
      </c>
      <c r="D87" s="243"/>
      <c r="E87" s="106"/>
      <c r="F87" s="106" t="s">
        <v>1834</v>
      </c>
      <c r="G87" s="106" t="s">
        <v>1835</v>
      </c>
      <c r="H87" s="128"/>
      <c r="I87" s="130"/>
      <c r="J87" s="102"/>
      <c r="K87" s="44"/>
      <c r="L87" s="44"/>
      <c r="M87" s="44"/>
      <c r="N87" s="44"/>
      <c r="O87" s="102"/>
    </row>
    <row r="88" spans="1:16">
      <c r="A88" s="2">
        <f t="shared" si="1"/>
        <v>87</v>
      </c>
      <c r="B88" s="39" t="s">
        <v>412</v>
      </c>
      <c r="C88" s="39" t="s">
        <v>9</v>
      </c>
      <c r="D88" s="243"/>
      <c r="E88" s="106" t="s">
        <v>1836</v>
      </c>
      <c r="F88" s="106" t="s">
        <v>1837</v>
      </c>
      <c r="G88" s="106" t="s">
        <v>1838</v>
      </c>
      <c r="H88" s="128"/>
      <c r="I88" s="130"/>
      <c r="J88" s="102"/>
      <c r="K88" s="44"/>
      <c r="L88" s="44"/>
      <c r="M88" s="44"/>
      <c r="N88" s="44"/>
      <c r="O88" s="102"/>
    </row>
    <row r="89" spans="1:16">
      <c r="A89" s="2">
        <f t="shared" si="1"/>
        <v>88</v>
      </c>
      <c r="B89" s="39" t="s">
        <v>412</v>
      </c>
      <c r="C89" s="39" t="s">
        <v>9</v>
      </c>
      <c r="D89" s="243"/>
      <c r="E89" s="106" t="s">
        <v>1836</v>
      </c>
      <c r="F89" s="106" t="s">
        <v>1839</v>
      </c>
      <c r="G89" s="106" t="s">
        <v>1840</v>
      </c>
      <c r="H89" s="128"/>
      <c r="I89" s="130"/>
      <c r="J89" s="102"/>
      <c r="K89" s="44"/>
      <c r="L89" s="44"/>
      <c r="M89" s="44"/>
      <c r="N89" s="44"/>
      <c r="O89" s="102"/>
    </row>
    <row r="90" spans="1:16" ht="33">
      <c r="A90" s="2">
        <f t="shared" si="1"/>
        <v>89</v>
      </c>
      <c r="B90" s="39" t="s">
        <v>412</v>
      </c>
      <c r="C90" s="39" t="s">
        <v>9</v>
      </c>
      <c r="D90" s="243"/>
      <c r="E90" s="43" t="s">
        <v>1841</v>
      </c>
      <c r="F90" s="44" t="s">
        <v>1842</v>
      </c>
      <c r="G90" s="106" t="s">
        <v>1843</v>
      </c>
      <c r="H90" s="128"/>
      <c r="I90" s="130"/>
      <c r="J90" s="102"/>
      <c r="K90" s="44"/>
      <c r="L90" s="44"/>
      <c r="M90" s="44"/>
      <c r="N90" s="44"/>
      <c r="O90" s="102"/>
      <c r="P90" s="102" t="s">
        <v>1844</v>
      </c>
    </row>
    <row r="91" spans="1:16">
      <c r="A91" s="2">
        <f t="shared" si="1"/>
        <v>90</v>
      </c>
      <c r="B91" s="39" t="s">
        <v>412</v>
      </c>
      <c r="C91" s="39" t="s">
        <v>9</v>
      </c>
      <c r="D91" s="243"/>
      <c r="E91" s="106" t="s">
        <v>1836</v>
      </c>
      <c r="F91" s="44" t="s">
        <v>1845</v>
      </c>
      <c r="G91" s="44" t="s">
        <v>1846</v>
      </c>
      <c r="H91" s="128"/>
      <c r="I91" s="130"/>
      <c r="J91" s="102"/>
      <c r="K91" s="44"/>
      <c r="L91" s="44"/>
      <c r="M91" s="44"/>
      <c r="N91" s="44"/>
      <c r="O91" s="102"/>
    </row>
    <row r="92" spans="1:16">
      <c r="A92" s="2">
        <f t="shared" si="1"/>
        <v>91</v>
      </c>
      <c r="B92" s="39" t="s">
        <v>412</v>
      </c>
      <c r="C92" s="39" t="s">
        <v>9</v>
      </c>
      <c r="D92" s="243"/>
      <c r="E92" s="106" t="s">
        <v>1847</v>
      </c>
      <c r="F92" s="44" t="s">
        <v>1848</v>
      </c>
      <c r="G92" s="44" t="s">
        <v>1849</v>
      </c>
      <c r="H92" s="128"/>
      <c r="I92" s="130"/>
      <c r="J92" s="170"/>
      <c r="K92" s="171"/>
      <c r="L92" s="152"/>
      <c r="M92" s="44"/>
      <c r="N92" s="44"/>
      <c r="O92" s="102"/>
      <c r="P92" s="100" t="s">
        <v>2227</v>
      </c>
    </row>
    <row r="93" spans="1:16">
      <c r="A93" s="2">
        <f t="shared" si="1"/>
        <v>92</v>
      </c>
      <c r="B93" s="39" t="s">
        <v>412</v>
      </c>
      <c r="C93" s="39" t="s">
        <v>9</v>
      </c>
      <c r="D93" s="243"/>
      <c r="E93" s="44" t="s">
        <v>1850</v>
      </c>
      <c r="F93" s="44" t="s">
        <v>1851</v>
      </c>
      <c r="G93" s="44" t="s">
        <v>1852</v>
      </c>
      <c r="H93" s="128"/>
      <c r="I93" s="130"/>
      <c r="J93" s="102"/>
      <c r="K93" s="44"/>
      <c r="L93" s="44"/>
      <c r="M93" s="44"/>
      <c r="N93" s="44"/>
      <c r="O93" s="102"/>
      <c r="P93" s="102"/>
    </row>
    <row r="94" spans="1:16">
      <c r="A94" s="2">
        <f t="shared" si="1"/>
        <v>93</v>
      </c>
      <c r="B94" s="39" t="s">
        <v>412</v>
      </c>
      <c r="C94" s="39" t="s">
        <v>9</v>
      </c>
      <c r="D94" s="241" t="s">
        <v>1853</v>
      </c>
      <c r="E94" s="106" t="s">
        <v>1854</v>
      </c>
      <c r="F94" s="106" t="s">
        <v>1855</v>
      </c>
      <c r="G94" s="106" t="s">
        <v>1825</v>
      </c>
      <c r="H94" s="128"/>
      <c r="I94" s="130"/>
      <c r="J94" s="102"/>
      <c r="K94" s="44"/>
      <c r="L94" s="44"/>
      <c r="M94" s="44"/>
      <c r="N94" s="44"/>
      <c r="O94" s="102"/>
      <c r="P94" s="102"/>
    </row>
    <row r="95" spans="1:16">
      <c r="A95" s="2">
        <f t="shared" si="1"/>
        <v>94</v>
      </c>
      <c r="B95" s="39" t="s">
        <v>412</v>
      </c>
      <c r="C95" s="39" t="s">
        <v>9</v>
      </c>
      <c r="D95" s="241"/>
      <c r="E95" s="106" t="s">
        <v>1856</v>
      </c>
      <c r="F95" s="106" t="s">
        <v>1855</v>
      </c>
      <c r="G95" s="106" t="s">
        <v>1825</v>
      </c>
      <c r="H95" s="128"/>
      <c r="I95" s="130"/>
      <c r="J95" s="102"/>
      <c r="K95" s="44"/>
      <c r="L95" s="44"/>
      <c r="M95" s="44"/>
      <c r="N95" s="44"/>
      <c r="O95" s="102"/>
      <c r="P95" s="102"/>
    </row>
    <row r="96" spans="1:16">
      <c r="A96" s="2">
        <f t="shared" si="1"/>
        <v>95</v>
      </c>
      <c r="B96" s="39" t="s">
        <v>412</v>
      </c>
      <c r="C96" s="39" t="s">
        <v>9</v>
      </c>
      <c r="D96" s="241"/>
      <c r="E96" s="106" t="s">
        <v>1857</v>
      </c>
      <c r="F96" s="106" t="s">
        <v>1855</v>
      </c>
      <c r="G96" s="106" t="s">
        <v>1825</v>
      </c>
      <c r="H96" s="128"/>
      <c r="I96" s="130"/>
      <c r="J96" s="102"/>
      <c r="K96" s="44"/>
      <c r="L96" s="44"/>
      <c r="M96" s="44"/>
      <c r="N96" s="44"/>
      <c r="O96" s="102"/>
      <c r="P96" s="102" t="s">
        <v>2122</v>
      </c>
    </row>
    <row r="97" spans="1:16">
      <c r="A97" s="2">
        <f t="shared" si="1"/>
        <v>96</v>
      </c>
      <c r="B97" s="39" t="s">
        <v>412</v>
      </c>
      <c r="C97" s="39" t="s">
        <v>9</v>
      </c>
      <c r="D97" s="241"/>
      <c r="E97" s="106" t="s">
        <v>1858</v>
      </c>
      <c r="F97" s="106" t="s">
        <v>1855</v>
      </c>
      <c r="G97" s="106" t="s">
        <v>1825</v>
      </c>
      <c r="H97" s="128"/>
      <c r="I97" s="130"/>
      <c r="J97" s="102"/>
      <c r="K97" s="44"/>
      <c r="L97" s="44"/>
      <c r="M97" s="44"/>
      <c r="N97" s="44"/>
      <c r="O97" s="102"/>
      <c r="P97" s="102"/>
    </row>
    <row r="98" spans="1:16">
      <c r="A98" s="2">
        <f t="shared" si="1"/>
        <v>97</v>
      </c>
      <c r="B98" s="39" t="s">
        <v>412</v>
      </c>
      <c r="C98" s="39" t="s">
        <v>9</v>
      </c>
      <c r="D98" s="241"/>
      <c r="E98" s="106" t="s">
        <v>1859</v>
      </c>
      <c r="F98" s="106" t="s">
        <v>1855</v>
      </c>
      <c r="G98" s="106" t="s">
        <v>1825</v>
      </c>
      <c r="H98" s="128"/>
      <c r="I98" s="130"/>
      <c r="J98" s="102"/>
      <c r="K98" s="44"/>
      <c r="L98" s="44"/>
      <c r="M98" s="44"/>
      <c r="N98" s="44"/>
      <c r="O98" s="102"/>
      <c r="P98" s="102"/>
    </row>
    <row r="99" spans="1:16">
      <c r="A99" s="2">
        <f t="shared" si="1"/>
        <v>98</v>
      </c>
      <c r="B99" s="39" t="s">
        <v>412</v>
      </c>
      <c r="C99" s="39" t="s">
        <v>9</v>
      </c>
      <c r="D99" s="241"/>
      <c r="E99" s="106" t="s">
        <v>1860</v>
      </c>
      <c r="F99" s="106" t="s">
        <v>1855</v>
      </c>
      <c r="G99" s="106" t="s">
        <v>1861</v>
      </c>
      <c r="H99" s="128"/>
      <c r="I99" s="130"/>
      <c r="J99" s="102"/>
      <c r="K99" s="44"/>
      <c r="L99" s="44"/>
      <c r="M99" s="44"/>
      <c r="N99" s="44"/>
      <c r="O99" s="102"/>
      <c r="P99" s="102" t="s">
        <v>1862</v>
      </c>
    </row>
    <row r="100" spans="1:16" ht="66">
      <c r="A100" s="2">
        <f t="shared" si="1"/>
        <v>99</v>
      </c>
      <c r="B100" s="39" t="s">
        <v>412</v>
      </c>
      <c r="C100" s="39" t="s">
        <v>9</v>
      </c>
      <c r="D100" s="99" t="s">
        <v>2234</v>
      </c>
      <c r="E100" s="144" t="s">
        <v>2240</v>
      </c>
      <c r="F100" s="144" t="s">
        <v>458</v>
      </c>
      <c r="G100" s="144" t="s">
        <v>2235</v>
      </c>
      <c r="H100" s="128"/>
      <c r="I100" s="130"/>
      <c r="J100" s="170"/>
      <c r="K100" s="102"/>
      <c r="L100" s="152"/>
      <c r="M100" s="44"/>
      <c r="N100" s="44"/>
      <c r="O100" s="102"/>
      <c r="P100" s="100" t="s">
        <v>2236</v>
      </c>
    </row>
    <row r="101" spans="1:16">
      <c r="A101" s="2">
        <f t="shared" si="1"/>
        <v>100</v>
      </c>
      <c r="B101" s="39" t="s">
        <v>412</v>
      </c>
      <c r="C101" s="39" t="s">
        <v>9</v>
      </c>
      <c r="D101" s="99" t="s">
        <v>2238</v>
      </c>
      <c r="F101" s="99" t="s">
        <v>2241</v>
      </c>
      <c r="G101" s="99" t="s">
        <v>2242</v>
      </c>
      <c r="H101" s="128"/>
      <c r="I101" s="130"/>
      <c r="J101" s="170"/>
      <c r="K101" s="102"/>
      <c r="L101" s="152"/>
      <c r="M101" s="44"/>
      <c r="N101" s="44"/>
      <c r="O101" s="102"/>
      <c r="P101" s="100" t="s">
        <v>2243</v>
      </c>
    </row>
    <row r="102" spans="1:16">
      <c r="A102" s="2">
        <f t="shared" si="1"/>
        <v>101</v>
      </c>
      <c r="B102" s="39" t="s">
        <v>412</v>
      </c>
      <c r="C102" s="39" t="s">
        <v>9</v>
      </c>
      <c r="D102" s="99" t="s">
        <v>2244</v>
      </c>
      <c r="E102" s="99" t="s">
        <v>2245</v>
      </c>
      <c r="F102" s="99" t="s">
        <v>2247</v>
      </c>
      <c r="G102" s="99" t="s">
        <v>2246</v>
      </c>
      <c r="H102" s="128"/>
      <c r="I102" s="130"/>
      <c r="J102" s="170"/>
      <c r="K102" s="102"/>
      <c r="L102" s="152"/>
      <c r="M102" s="44"/>
      <c r="N102" s="44"/>
      <c r="O102" s="102"/>
      <c r="P102" s="100" t="s">
        <v>2248</v>
      </c>
    </row>
    <row r="103" spans="1:16">
      <c r="A103" s="2">
        <f t="shared" si="1"/>
        <v>102</v>
      </c>
      <c r="B103" s="39" t="s">
        <v>412</v>
      </c>
      <c r="C103" s="39" t="s">
        <v>9</v>
      </c>
      <c r="D103" s="99" t="s">
        <v>2249</v>
      </c>
      <c r="E103" s="99" t="s">
        <v>2250</v>
      </c>
      <c r="F103" s="99" t="s">
        <v>2251</v>
      </c>
      <c r="G103" s="99" t="s">
        <v>2252</v>
      </c>
      <c r="H103" s="128"/>
      <c r="I103" s="130"/>
      <c r="J103" s="170"/>
      <c r="K103" s="102"/>
      <c r="L103" s="152"/>
      <c r="M103" s="44"/>
      <c r="N103" s="44"/>
      <c r="O103" s="102"/>
      <c r="P103" s="100" t="s">
        <v>2253</v>
      </c>
    </row>
    <row r="104" spans="1:16">
      <c r="A104" s="2">
        <f t="shared" si="1"/>
        <v>103</v>
      </c>
      <c r="B104" s="39" t="s">
        <v>412</v>
      </c>
      <c r="C104" s="39" t="s">
        <v>9</v>
      </c>
      <c r="D104" s="99" t="s">
        <v>2255</v>
      </c>
      <c r="E104" s="99" t="s">
        <v>2239</v>
      </c>
      <c r="F104" s="99" t="s">
        <v>2256</v>
      </c>
      <c r="G104" s="99" t="s">
        <v>2257</v>
      </c>
      <c r="H104" s="128"/>
      <c r="I104" s="130"/>
      <c r="J104" s="170"/>
      <c r="K104" s="102"/>
      <c r="L104" s="152"/>
      <c r="M104" s="44"/>
      <c r="N104" s="44"/>
      <c r="O104" s="102"/>
      <c r="P104" s="100" t="s">
        <v>2258</v>
      </c>
    </row>
    <row r="105" spans="1:16">
      <c r="A105" s="2">
        <f t="shared" si="1"/>
        <v>104</v>
      </c>
      <c r="B105" s="39" t="s">
        <v>412</v>
      </c>
      <c r="C105" s="39" t="s">
        <v>9</v>
      </c>
      <c r="D105" s="99" t="s">
        <v>2259</v>
      </c>
      <c r="E105" s="99" t="s">
        <v>2239</v>
      </c>
      <c r="F105" s="99" t="s">
        <v>2260</v>
      </c>
      <c r="G105" s="99" t="s">
        <v>2261</v>
      </c>
      <c r="H105" s="128"/>
      <c r="I105" s="130"/>
      <c r="J105" s="170"/>
      <c r="K105" s="102"/>
      <c r="L105" s="152"/>
      <c r="M105" s="44"/>
      <c r="N105" s="44"/>
      <c r="O105" s="102"/>
      <c r="P105" s="100" t="s">
        <v>2262</v>
      </c>
    </row>
    <row r="106" spans="1:16">
      <c r="A106" s="2">
        <f t="shared" si="1"/>
        <v>105</v>
      </c>
      <c r="B106" s="39" t="s">
        <v>412</v>
      </c>
      <c r="C106" s="39" t="s">
        <v>9</v>
      </c>
      <c r="D106" s="99" t="s">
        <v>2263</v>
      </c>
      <c r="F106" s="99" t="s">
        <v>2264</v>
      </c>
      <c r="G106" s="99" t="s">
        <v>2265</v>
      </c>
      <c r="H106" s="128"/>
      <c r="I106" s="130"/>
      <c r="J106" s="170"/>
      <c r="K106" s="102"/>
      <c r="L106" s="152"/>
      <c r="M106" s="44"/>
      <c r="N106" s="44"/>
      <c r="O106" s="102"/>
      <c r="P106" s="100" t="s">
        <v>2266</v>
      </c>
    </row>
    <row r="107" spans="1:16" ht="66">
      <c r="A107" s="2">
        <f t="shared" si="1"/>
        <v>106</v>
      </c>
      <c r="B107" s="39" t="s">
        <v>412</v>
      </c>
      <c r="C107" s="39" t="s">
        <v>9</v>
      </c>
      <c r="D107" s="99" t="s">
        <v>2267</v>
      </c>
      <c r="F107" s="138" t="s">
        <v>2268</v>
      </c>
      <c r="G107" s="99" t="s">
        <v>2269</v>
      </c>
      <c r="H107" s="128"/>
      <c r="I107" s="130"/>
      <c r="J107" s="170"/>
      <c r="K107" s="102"/>
      <c r="L107" s="152"/>
      <c r="M107" s="44"/>
      <c r="N107" s="44"/>
      <c r="O107" s="102"/>
      <c r="P107" s="100" t="s">
        <v>2270</v>
      </c>
    </row>
    <row r="108" spans="1:16" ht="66">
      <c r="A108" s="2">
        <f t="shared" si="1"/>
        <v>107</v>
      </c>
      <c r="B108" s="39" t="s">
        <v>412</v>
      </c>
      <c r="C108" s="39" t="s">
        <v>9</v>
      </c>
      <c r="D108" s="99" t="s">
        <v>2271</v>
      </c>
      <c r="F108" s="138" t="s">
        <v>2272</v>
      </c>
      <c r="G108" s="99" t="s">
        <v>2273</v>
      </c>
      <c r="H108" s="128"/>
      <c r="I108" s="130"/>
      <c r="J108" s="170"/>
      <c r="K108" s="102"/>
      <c r="L108" s="152"/>
      <c r="M108" s="44"/>
      <c r="N108" s="44"/>
      <c r="O108" s="102"/>
      <c r="P108" s="100" t="s">
        <v>2274</v>
      </c>
    </row>
    <row r="109" spans="1:16" ht="33">
      <c r="A109" s="2">
        <f t="shared" si="1"/>
        <v>108</v>
      </c>
      <c r="B109" s="39" t="s">
        <v>412</v>
      </c>
      <c r="C109" s="39" t="s">
        <v>9</v>
      </c>
      <c r="D109" s="99" t="s">
        <v>2275</v>
      </c>
      <c r="F109" s="138" t="s">
        <v>2276</v>
      </c>
      <c r="G109" s="99" t="s">
        <v>2277</v>
      </c>
      <c r="H109" s="128"/>
      <c r="I109" s="130"/>
      <c r="J109" s="170"/>
      <c r="K109" s="102"/>
      <c r="L109" s="152"/>
      <c r="M109" s="44"/>
      <c r="N109" s="44"/>
      <c r="O109" s="102"/>
      <c r="P109" s="100" t="s">
        <v>2278</v>
      </c>
    </row>
    <row r="110" spans="1:16" ht="49.5">
      <c r="A110" s="2">
        <f t="shared" si="1"/>
        <v>109</v>
      </c>
      <c r="B110" s="39" t="s">
        <v>412</v>
      </c>
      <c r="C110" s="39" t="s">
        <v>9</v>
      </c>
      <c r="D110" s="99" t="s">
        <v>2280</v>
      </c>
      <c r="F110" s="138" t="s">
        <v>2281</v>
      </c>
      <c r="G110" s="99" t="s">
        <v>2282</v>
      </c>
      <c r="H110" s="128"/>
      <c r="I110" s="130"/>
      <c r="J110" s="170"/>
      <c r="K110" s="102"/>
      <c r="L110" s="152"/>
      <c r="M110" s="44"/>
      <c r="N110" s="44"/>
      <c r="O110" s="102"/>
      <c r="P110" s="100" t="s">
        <v>2279</v>
      </c>
    </row>
    <row r="111" spans="1:16" ht="66">
      <c r="A111" s="2">
        <f t="shared" si="1"/>
        <v>110</v>
      </c>
      <c r="B111" s="39" t="s">
        <v>412</v>
      </c>
      <c r="C111" s="39" t="s">
        <v>9</v>
      </c>
      <c r="D111" s="99" t="s">
        <v>2283</v>
      </c>
      <c r="F111" s="138" t="s">
        <v>2284</v>
      </c>
      <c r="G111" s="99" t="s">
        <v>2285</v>
      </c>
      <c r="H111" s="128"/>
      <c r="I111" s="130"/>
      <c r="J111" s="170"/>
      <c r="K111" s="102"/>
      <c r="L111" s="152"/>
      <c r="M111" s="44"/>
      <c r="N111" s="44"/>
      <c r="O111" s="102"/>
      <c r="P111" s="100" t="s">
        <v>2286</v>
      </c>
    </row>
    <row r="112" spans="1:16" ht="82.5">
      <c r="A112" s="2">
        <f t="shared" si="1"/>
        <v>111</v>
      </c>
      <c r="B112" s="39" t="s">
        <v>412</v>
      </c>
      <c r="C112" s="39" t="s">
        <v>9</v>
      </c>
      <c r="D112" s="99" t="s">
        <v>2287</v>
      </c>
      <c r="F112" s="138" t="s">
        <v>2288</v>
      </c>
      <c r="G112" s="99" t="s">
        <v>2289</v>
      </c>
      <c r="H112" s="128"/>
      <c r="I112" s="130"/>
      <c r="J112" s="170"/>
      <c r="K112" s="102"/>
      <c r="L112" s="152"/>
      <c r="M112" s="44"/>
      <c r="N112" s="44"/>
      <c r="O112" s="102"/>
      <c r="P112" s="100" t="s">
        <v>2290</v>
      </c>
    </row>
    <row r="113" spans="1:16" ht="33">
      <c r="A113" s="2">
        <f t="shared" si="1"/>
        <v>112</v>
      </c>
      <c r="B113" s="39" t="s">
        <v>412</v>
      </c>
      <c r="C113" s="39" t="s">
        <v>9</v>
      </c>
      <c r="D113" s="99" t="s">
        <v>2291</v>
      </c>
      <c r="F113" s="138" t="s">
        <v>2292</v>
      </c>
      <c r="G113" s="99" t="s">
        <v>2293</v>
      </c>
      <c r="H113" s="128"/>
      <c r="I113" s="130"/>
      <c r="J113" s="170"/>
      <c r="K113" s="102"/>
      <c r="L113" s="152"/>
      <c r="M113" s="44"/>
      <c r="N113" s="44"/>
      <c r="O113" s="102"/>
      <c r="P113" s="100" t="s">
        <v>2294</v>
      </c>
    </row>
    <row r="114" spans="1:16" ht="49.5">
      <c r="A114" s="2">
        <f t="shared" si="1"/>
        <v>113</v>
      </c>
      <c r="B114" s="39" t="s">
        <v>412</v>
      </c>
      <c r="C114" s="39" t="s">
        <v>9</v>
      </c>
      <c r="D114" s="99" t="s">
        <v>2295</v>
      </c>
      <c r="F114" s="138" t="s">
        <v>2296</v>
      </c>
      <c r="G114" s="99" t="s">
        <v>2297</v>
      </c>
      <c r="H114" s="128"/>
      <c r="I114" s="130"/>
      <c r="J114" s="170"/>
      <c r="K114" s="102"/>
      <c r="L114" s="152"/>
      <c r="M114" s="44"/>
      <c r="N114" s="44"/>
      <c r="O114" s="102"/>
      <c r="P114" s="100" t="s">
        <v>2266</v>
      </c>
    </row>
    <row r="115" spans="1:16" ht="82.5">
      <c r="A115" s="2">
        <f t="shared" si="1"/>
        <v>114</v>
      </c>
      <c r="B115" s="39" t="s">
        <v>412</v>
      </c>
      <c r="C115" s="39" t="s">
        <v>9</v>
      </c>
      <c r="D115" s="99" t="s">
        <v>2315</v>
      </c>
      <c r="F115" s="153" t="s">
        <v>2316</v>
      </c>
      <c r="G115" s="153" t="s">
        <v>2317</v>
      </c>
      <c r="H115" s="128"/>
      <c r="I115" s="130"/>
      <c r="J115" s="170"/>
      <c r="K115" s="102"/>
      <c r="L115" s="152"/>
      <c r="M115" s="44"/>
      <c r="N115" s="44"/>
      <c r="O115" s="102"/>
      <c r="P115" s="100" t="s">
        <v>2314</v>
      </c>
    </row>
    <row r="116" spans="1:16" ht="99">
      <c r="A116" s="2">
        <f t="shared" si="1"/>
        <v>115</v>
      </c>
      <c r="B116" s="39" t="s">
        <v>412</v>
      </c>
      <c r="C116" s="39" t="s">
        <v>9</v>
      </c>
      <c r="D116" s="99" t="s">
        <v>2319</v>
      </c>
      <c r="F116" s="157" t="s">
        <v>2320</v>
      </c>
      <c r="G116" s="157" t="s">
        <v>2321</v>
      </c>
      <c r="H116" s="128"/>
      <c r="I116" s="130"/>
      <c r="J116" s="170"/>
      <c r="K116" s="102"/>
      <c r="L116" s="152"/>
      <c r="M116" s="44"/>
      <c r="N116" s="44"/>
      <c r="O116" s="102"/>
      <c r="P116" s="100" t="s">
        <v>2318</v>
      </c>
    </row>
    <row r="117" spans="1:16" ht="82.5">
      <c r="A117" s="2">
        <f t="shared" si="1"/>
        <v>116</v>
      </c>
      <c r="B117" s="39" t="s">
        <v>412</v>
      </c>
      <c r="C117" s="39" t="s">
        <v>9</v>
      </c>
      <c r="D117" s="159" t="s">
        <v>2323</v>
      </c>
      <c r="F117" s="160" t="s">
        <v>2324</v>
      </c>
      <c r="G117" s="159" t="s">
        <v>2325</v>
      </c>
      <c r="H117" s="128"/>
      <c r="I117" s="130"/>
      <c r="J117" s="170"/>
      <c r="K117" s="102"/>
      <c r="L117" s="152"/>
      <c r="M117" s="44"/>
      <c r="N117" s="44"/>
      <c r="O117" s="102"/>
      <c r="P117" s="100" t="s">
        <v>2326</v>
      </c>
    </row>
    <row r="118" spans="1:16">
      <c r="A118" s="2">
        <f t="shared" si="1"/>
        <v>117</v>
      </c>
      <c r="C118" s="39" t="s">
        <v>9</v>
      </c>
      <c r="D118" s="99" t="s">
        <v>2345</v>
      </c>
      <c r="F118" s="99" t="s">
        <v>2346</v>
      </c>
      <c r="G118" s="99" t="s">
        <v>2347</v>
      </c>
      <c r="H118" s="128"/>
      <c r="I118" s="130"/>
      <c r="J118" s="170"/>
      <c r="K118" s="102"/>
      <c r="L118" s="152"/>
      <c r="M118" s="44"/>
      <c r="N118" s="44"/>
      <c r="O118" s="102"/>
      <c r="P118" s="100" t="s">
        <v>2348</v>
      </c>
    </row>
    <row r="119" spans="1:16">
      <c r="I119" s="5"/>
    </row>
    <row r="120" spans="1:16">
      <c r="I120" s="5"/>
    </row>
    <row r="121" spans="1:16">
      <c r="I121" s="5"/>
    </row>
    <row r="122" spans="1:16">
      <c r="I122" s="5"/>
    </row>
    <row r="123" spans="1:16">
      <c r="I123" s="5"/>
    </row>
    <row r="124" spans="1:16">
      <c r="I124" s="5"/>
    </row>
    <row r="125" spans="1:16">
      <c r="I125" s="5"/>
    </row>
    <row r="126" spans="1:16">
      <c r="I126" s="5"/>
    </row>
    <row r="127" spans="1:16">
      <c r="I127" s="5"/>
    </row>
    <row r="128" spans="1:16">
      <c r="I128" s="5"/>
    </row>
    <row r="129" spans="9:9">
      <c r="I129" s="5"/>
    </row>
    <row r="130" spans="9:9">
      <c r="I130" s="5"/>
    </row>
    <row r="131" spans="9:9">
      <c r="I131" s="5"/>
    </row>
    <row r="132" spans="9:9">
      <c r="I132" s="5"/>
    </row>
    <row r="133" spans="9:9">
      <c r="I133" s="5"/>
    </row>
    <row r="134" spans="9:9">
      <c r="I134" s="5"/>
    </row>
    <row r="135" spans="9:9">
      <c r="I135" s="5"/>
    </row>
    <row r="136" spans="9:9">
      <c r="I136" s="5"/>
    </row>
    <row r="137" spans="9:9">
      <c r="I137" s="5"/>
    </row>
    <row r="138" spans="9:9">
      <c r="I138" s="5"/>
    </row>
    <row r="139" spans="9:9">
      <c r="I139" s="5"/>
    </row>
    <row r="140" spans="9:9">
      <c r="I140" s="5"/>
    </row>
    <row r="141" spans="9:9">
      <c r="I141" s="5"/>
    </row>
    <row r="142" spans="9:9">
      <c r="I142" s="5"/>
    </row>
    <row r="143" spans="9:9">
      <c r="I143" s="5"/>
    </row>
    <row r="144" spans="9:9">
      <c r="I144" s="5"/>
    </row>
    <row r="145" spans="9:9">
      <c r="I145" s="5"/>
    </row>
    <row r="146" spans="9:9">
      <c r="I146" s="5"/>
    </row>
    <row r="147" spans="9:9">
      <c r="I147" s="5"/>
    </row>
    <row r="148" spans="9:9">
      <c r="I148" s="5"/>
    </row>
    <row r="149" spans="9:9">
      <c r="I149" s="5"/>
    </row>
    <row r="150" spans="9:9">
      <c r="I150" s="5"/>
    </row>
    <row r="151" spans="9:9">
      <c r="I151" s="5"/>
    </row>
    <row r="152" spans="9:9">
      <c r="I152" s="5"/>
    </row>
    <row r="153" spans="9:9">
      <c r="I153" s="5"/>
    </row>
    <row r="154" spans="9:9">
      <c r="I154" s="5"/>
    </row>
    <row r="155" spans="9:9">
      <c r="I155" s="5"/>
    </row>
    <row r="156" spans="9:9">
      <c r="I156" s="5"/>
    </row>
    <row r="157" spans="9:9">
      <c r="I157" s="5"/>
    </row>
    <row r="158" spans="9:9">
      <c r="I158" s="5"/>
    </row>
    <row r="159" spans="9:9">
      <c r="I159" s="5"/>
    </row>
    <row r="160" spans="9:9">
      <c r="I160" s="5"/>
    </row>
    <row r="161" spans="9:9">
      <c r="I161" s="5"/>
    </row>
    <row r="162" spans="9:9">
      <c r="I162" s="5"/>
    </row>
    <row r="163" spans="9:9">
      <c r="I163" s="5"/>
    </row>
    <row r="164" spans="9:9">
      <c r="I164" s="5"/>
    </row>
    <row r="165" spans="9:9">
      <c r="I165" s="5"/>
    </row>
    <row r="166" spans="9:9">
      <c r="I166" s="5"/>
    </row>
    <row r="167" spans="9:9">
      <c r="I167" s="5"/>
    </row>
    <row r="168" spans="9:9">
      <c r="I168" s="5"/>
    </row>
    <row r="169" spans="9:9">
      <c r="I169" s="5"/>
    </row>
    <row r="170" spans="9:9">
      <c r="I170" s="5"/>
    </row>
    <row r="171" spans="9:9">
      <c r="I171" s="5"/>
    </row>
    <row r="172" spans="9:9">
      <c r="I172" s="5"/>
    </row>
    <row r="173" spans="9:9">
      <c r="I173" s="5"/>
    </row>
    <row r="174" spans="9:9">
      <c r="I174" s="5"/>
    </row>
    <row r="175" spans="9:9">
      <c r="I175" s="5"/>
    </row>
    <row r="176" spans="9:9">
      <c r="I176" s="5"/>
    </row>
    <row r="177" spans="9:9">
      <c r="I177" s="5"/>
    </row>
    <row r="178" spans="9:9">
      <c r="I178" s="5"/>
    </row>
    <row r="179" spans="9:9">
      <c r="I179" s="5"/>
    </row>
    <row r="180" spans="9:9">
      <c r="I180" s="5"/>
    </row>
    <row r="181" spans="9:9">
      <c r="I181" s="5"/>
    </row>
    <row r="182" spans="9:9">
      <c r="I182" s="5"/>
    </row>
    <row r="183" spans="9:9">
      <c r="I183" s="5"/>
    </row>
    <row r="184" spans="9:9">
      <c r="I184" s="5"/>
    </row>
    <row r="185" spans="9:9">
      <c r="I185" s="5"/>
    </row>
    <row r="186" spans="9:9">
      <c r="I186" s="5"/>
    </row>
    <row r="187" spans="9:9">
      <c r="I187" s="5"/>
    </row>
    <row r="188" spans="9:9">
      <c r="I188" s="5"/>
    </row>
    <row r="189" spans="9:9">
      <c r="I189" s="5"/>
    </row>
    <row r="190" spans="9:9">
      <c r="I190" s="5"/>
    </row>
    <row r="191" spans="9:9">
      <c r="I191" s="5"/>
    </row>
    <row r="192" spans="9:9">
      <c r="I192" s="5"/>
    </row>
    <row r="193" spans="9:9">
      <c r="I193" s="5"/>
    </row>
    <row r="194" spans="9:9">
      <c r="I194" s="5"/>
    </row>
    <row r="195" spans="9:9">
      <c r="I195" s="5"/>
    </row>
    <row r="196" spans="9:9">
      <c r="I196" s="5"/>
    </row>
    <row r="197" spans="9:9">
      <c r="I197" s="5"/>
    </row>
    <row r="198" spans="9:9">
      <c r="I198" s="5"/>
    </row>
    <row r="199" spans="9:9">
      <c r="I199" s="5"/>
    </row>
    <row r="200" spans="9:9">
      <c r="I200" s="5"/>
    </row>
    <row r="201" spans="9:9">
      <c r="I201" s="5"/>
    </row>
    <row r="202" spans="9:9">
      <c r="I202" s="5"/>
    </row>
    <row r="203" spans="9:9">
      <c r="I203" s="5"/>
    </row>
    <row r="204" spans="9:9">
      <c r="I204" s="5"/>
    </row>
    <row r="205" spans="9:9">
      <c r="I205" s="5"/>
    </row>
    <row r="206" spans="9:9">
      <c r="I206" s="5"/>
    </row>
    <row r="207" spans="9:9">
      <c r="I207" s="5"/>
    </row>
    <row r="208" spans="9:9">
      <c r="I208" s="5"/>
    </row>
    <row r="209" spans="9:9">
      <c r="I209" s="5"/>
    </row>
    <row r="210" spans="9:9">
      <c r="I210" s="5"/>
    </row>
    <row r="211" spans="9:9">
      <c r="I211" s="5"/>
    </row>
    <row r="212" spans="9:9">
      <c r="I212" s="5"/>
    </row>
    <row r="213" spans="9:9">
      <c r="I213" s="5"/>
    </row>
    <row r="214" spans="9:9">
      <c r="I214" s="5"/>
    </row>
    <row r="215" spans="9:9">
      <c r="I215" s="5"/>
    </row>
    <row r="216" spans="9:9">
      <c r="I216" s="5"/>
    </row>
    <row r="217" spans="9:9">
      <c r="I217" s="5"/>
    </row>
    <row r="218" spans="9:9">
      <c r="I218" s="5"/>
    </row>
    <row r="219" spans="9:9">
      <c r="I219" s="5"/>
    </row>
    <row r="220" spans="9:9">
      <c r="I220" s="5"/>
    </row>
    <row r="221" spans="9:9">
      <c r="I221" s="5"/>
    </row>
    <row r="222" spans="9:9">
      <c r="I222" s="5"/>
    </row>
    <row r="223" spans="9:9">
      <c r="I223" s="5"/>
    </row>
    <row r="224" spans="9:9">
      <c r="I224" s="5"/>
    </row>
    <row r="225" spans="9:9">
      <c r="I225" s="5"/>
    </row>
    <row r="226" spans="9:9">
      <c r="I226" s="5"/>
    </row>
    <row r="227" spans="9:9">
      <c r="I227" s="5"/>
    </row>
    <row r="228" spans="9:9">
      <c r="I228" s="5"/>
    </row>
    <row r="229" spans="9:9">
      <c r="I229" s="5"/>
    </row>
    <row r="230" spans="9:9">
      <c r="I230" s="5"/>
    </row>
    <row r="231" spans="9:9">
      <c r="I231" s="5"/>
    </row>
    <row r="232" spans="9:9">
      <c r="I232" s="5"/>
    </row>
    <row r="233" spans="9:9">
      <c r="I233" s="5"/>
    </row>
    <row r="234" spans="9:9">
      <c r="I234" s="5"/>
    </row>
    <row r="235" spans="9:9">
      <c r="I235" s="5"/>
    </row>
    <row r="236" spans="9:9">
      <c r="I236" s="5"/>
    </row>
    <row r="237" spans="9:9">
      <c r="I237" s="5"/>
    </row>
    <row r="238" spans="9:9">
      <c r="I238" s="5"/>
    </row>
    <row r="239" spans="9:9">
      <c r="I239" s="5"/>
    </row>
    <row r="240" spans="9:9">
      <c r="I240" s="5"/>
    </row>
    <row r="241" spans="9:9">
      <c r="I241" s="5"/>
    </row>
    <row r="242" spans="9:9">
      <c r="I242" s="5"/>
    </row>
    <row r="243" spans="9:9">
      <c r="I243" s="5"/>
    </row>
    <row r="244" spans="9:9">
      <c r="I244" s="5"/>
    </row>
    <row r="245" spans="9:9">
      <c r="I245" s="5"/>
    </row>
    <row r="246" spans="9:9">
      <c r="I246" s="5"/>
    </row>
    <row r="247" spans="9:9">
      <c r="I247" s="5"/>
    </row>
    <row r="248" spans="9:9">
      <c r="I248" s="5"/>
    </row>
    <row r="249" spans="9:9">
      <c r="I249" s="5"/>
    </row>
    <row r="250" spans="9:9">
      <c r="I250" s="5"/>
    </row>
    <row r="251" spans="9:9">
      <c r="I251" s="5"/>
    </row>
    <row r="252" spans="9:9">
      <c r="I252" s="5"/>
    </row>
    <row r="253" spans="9:9">
      <c r="I253" s="5"/>
    </row>
    <row r="254" spans="9:9">
      <c r="I254" s="5"/>
    </row>
    <row r="255" spans="9:9">
      <c r="I255" s="5"/>
    </row>
    <row r="256" spans="9:9">
      <c r="I256" s="5"/>
    </row>
    <row r="257" spans="9:9">
      <c r="I257" s="5"/>
    </row>
    <row r="258" spans="9:9">
      <c r="I258" s="5"/>
    </row>
    <row r="259" spans="9:9">
      <c r="I259" s="5"/>
    </row>
    <row r="260" spans="9:9">
      <c r="I260" s="5"/>
    </row>
    <row r="261" spans="9:9">
      <c r="I261" s="5"/>
    </row>
    <row r="262" spans="9:9">
      <c r="I262" s="5"/>
    </row>
    <row r="263" spans="9:9">
      <c r="I263" s="5"/>
    </row>
    <row r="264" spans="9:9">
      <c r="I264" s="5"/>
    </row>
    <row r="265" spans="9:9">
      <c r="I265" s="5"/>
    </row>
    <row r="266" spans="9:9">
      <c r="I266" s="5"/>
    </row>
    <row r="267" spans="9:9">
      <c r="I267" s="5"/>
    </row>
    <row r="268" spans="9:9">
      <c r="I268" s="5"/>
    </row>
    <row r="269" spans="9:9">
      <c r="I269" s="5"/>
    </row>
    <row r="270" spans="9:9">
      <c r="I270" s="5"/>
    </row>
    <row r="271" spans="9:9">
      <c r="I271" s="5"/>
    </row>
    <row r="272" spans="9:9">
      <c r="I272" s="5"/>
    </row>
    <row r="273" spans="9:9">
      <c r="I273" s="5"/>
    </row>
    <row r="274" spans="9:9">
      <c r="I274" s="5"/>
    </row>
    <row r="275" spans="9:9">
      <c r="I275" s="5"/>
    </row>
    <row r="276" spans="9:9">
      <c r="I276" s="5"/>
    </row>
    <row r="277" spans="9:9">
      <c r="I277" s="5"/>
    </row>
    <row r="278" spans="9:9">
      <c r="I278" s="5"/>
    </row>
    <row r="279" spans="9:9">
      <c r="I279" s="5"/>
    </row>
    <row r="280" spans="9:9">
      <c r="I280" s="5"/>
    </row>
    <row r="281" spans="9:9">
      <c r="I281" s="5"/>
    </row>
    <row r="282" spans="9:9">
      <c r="I282" s="5"/>
    </row>
    <row r="283" spans="9:9">
      <c r="I283" s="5"/>
    </row>
    <row r="284" spans="9:9">
      <c r="I284" s="5"/>
    </row>
    <row r="285" spans="9:9">
      <c r="I285" s="5"/>
    </row>
    <row r="286" spans="9:9">
      <c r="I286" s="5"/>
    </row>
    <row r="287" spans="9:9">
      <c r="I287" s="5"/>
    </row>
    <row r="288" spans="9:9">
      <c r="I288" s="5"/>
    </row>
    <row r="289" spans="9:9">
      <c r="I289" s="5"/>
    </row>
    <row r="290" spans="9:9">
      <c r="I290" s="5"/>
    </row>
    <row r="291" spans="9:9">
      <c r="I291" s="5"/>
    </row>
    <row r="292" spans="9:9">
      <c r="I292" s="5"/>
    </row>
    <row r="293" spans="9:9">
      <c r="I293" s="5"/>
    </row>
    <row r="294" spans="9:9">
      <c r="I294" s="5"/>
    </row>
    <row r="295" spans="9:9">
      <c r="I295" s="5"/>
    </row>
    <row r="296" spans="9:9">
      <c r="I296" s="5"/>
    </row>
    <row r="297" spans="9:9">
      <c r="I297" s="129"/>
    </row>
    <row r="298" spans="9:9">
      <c r="I298" s="129"/>
    </row>
    <row r="299" spans="9:9">
      <c r="I299" s="129"/>
    </row>
    <row r="300" spans="9:9">
      <c r="I300" s="129"/>
    </row>
    <row r="301" spans="9:9">
      <c r="I301" s="129"/>
    </row>
    <row r="302" spans="9:9">
      <c r="I302" s="129"/>
    </row>
    <row r="303" spans="9:9">
      <c r="I303" s="129"/>
    </row>
    <row r="304" spans="9:9">
      <c r="I304" s="129"/>
    </row>
    <row r="305" spans="9:9">
      <c r="I305" s="129"/>
    </row>
    <row r="306" spans="9:9">
      <c r="I306" s="135"/>
    </row>
    <row r="307" spans="9:9">
      <c r="I307" s="129"/>
    </row>
    <row r="308" spans="9:9">
      <c r="I308" s="129"/>
    </row>
    <row r="309" spans="9:9">
      <c r="I309" s="129"/>
    </row>
    <row r="310" spans="9:9">
      <c r="I310" s="129"/>
    </row>
    <row r="311" spans="9:9">
      <c r="I311" s="129"/>
    </row>
    <row r="312" spans="9:9">
      <c r="I312" s="135"/>
    </row>
    <row r="313" spans="9:9">
      <c r="I313" s="129"/>
    </row>
    <row r="314" spans="9:9">
      <c r="I314" s="129"/>
    </row>
    <row r="315" spans="9:9">
      <c r="I315" s="129"/>
    </row>
    <row r="316" spans="9:9">
      <c r="I316" s="129"/>
    </row>
    <row r="317" spans="9:9">
      <c r="I317" s="129"/>
    </row>
    <row r="318" spans="9:9">
      <c r="I318" s="129"/>
    </row>
    <row r="319" spans="9:9">
      <c r="I319" s="129"/>
    </row>
    <row r="320" spans="9:9">
      <c r="I320" s="129"/>
    </row>
    <row r="321" spans="9:9">
      <c r="I321" s="129"/>
    </row>
    <row r="322" spans="9:9">
      <c r="I322" s="129"/>
    </row>
    <row r="323" spans="9:9">
      <c r="I323" s="129"/>
    </row>
    <row r="324" spans="9:9">
      <c r="I324" s="135"/>
    </row>
    <row r="325" spans="9:9">
      <c r="I325" s="129"/>
    </row>
    <row r="326" spans="9:9">
      <c r="I326" s="129"/>
    </row>
    <row r="327" spans="9:9">
      <c r="I327" s="129"/>
    </row>
    <row r="328" spans="9:9">
      <c r="I328" s="129"/>
    </row>
    <row r="329" spans="9:9">
      <c r="I329" s="129"/>
    </row>
    <row r="330" spans="9:9">
      <c r="I330" s="129"/>
    </row>
    <row r="331" spans="9:9">
      <c r="I331" s="129"/>
    </row>
    <row r="332" spans="9:9">
      <c r="I332" s="129"/>
    </row>
    <row r="333" spans="9:9">
      <c r="I333" s="129"/>
    </row>
    <row r="334" spans="9:9">
      <c r="I334" s="129"/>
    </row>
    <row r="335" spans="9:9">
      <c r="I335" s="129"/>
    </row>
    <row r="336" spans="9:9">
      <c r="I336" s="129"/>
    </row>
    <row r="337" spans="9:9">
      <c r="I337" s="129"/>
    </row>
    <row r="338" spans="9:9">
      <c r="I338" s="129"/>
    </row>
    <row r="339" spans="9:9">
      <c r="I339" s="129"/>
    </row>
    <row r="340" spans="9:9">
      <c r="I340" s="129"/>
    </row>
    <row r="341" spans="9:9">
      <c r="I341" s="129"/>
    </row>
    <row r="342" spans="9:9">
      <c r="I342" s="129"/>
    </row>
    <row r="343" spans="9:9">
      <c r="I343" s="129"/>
    </row>
    <row r="344" spans="9:9">
      <c r="I344" s="129"/>
    </row>
    <row r="345" spans="9:9">
      <c r="I345" s="129"/>
    </row>
    <row r="346" spans="9:9">
      <c r="I346" s="129"/>
    </row>
    <row r="347" spans="9:9">
      <c r="I347" s="129"/>
    </row>
    <row r="348" spans="9:9">
      <c r="I348" s="129"/>
    </row>
    <row r="349" spans="9:9">
      <c r="I349" s="129"/>
    </row>
    <row r="350" spans="9:9">
      <c r="I350" s="129"/>
    </row>
    <row r="351" spans="9:9">
      <c r="I351" s="129"/>
    </row>
    <row r="352" spans="9:9">
      <c r="I352" s="129"/>
    </row>
    <row r="353" spans="9:9">
      <c r="I353" s="129"/>
    </row>
    <row r="354" spans="9:9">
      <c r="I354" s="136"/>
    </row>
    <row r="355" spans="9:9">
      <c r="I355" s="129"/>
    </row>
    <row r="356" spans="9:9">
      <c r="I356" s="129"/>
    </row>
    <row r="357" spans="9:9">
      <c r="I357" s="136"/>
    </row>
    <row r="358" spans="9:9">
      <c r="I358" s="129"/>
    </row>
    <row r="359" spans="9:9">
      <c r="I359" s="129"/>
    </row>
    <row r="360" spans="9:9">
      <c r="I360" s="129"/>
    </row>
    <row r="361" spans="9:9">
      <c r="I361" s="129"/>
    </row>
    <row r="362" spans="9:9">
      <c r="I362" s="131"/>
    </row>
    <row r="363" spans="9:9">
      <c r="I363" s="131"/>
    </row>
    <row r="364" spans="9:9">
      <c r="I364" s="131"/>
    </row>
    <row r="365" spans="9:9">
      <c r="I365" s="131"/>
    </row>
    <row r="366" spans="9:9">
      <c r="I366" s="130"/>
    </row>
    <row r="367" spans="9:9">
      <c r="I367" s="130"/>
    </row>
    <row r="368" spans="9:9">
      <c r="I368" s="130"/>
    </row>
    <row r="369" spans="9:9">
      <c r="I369" s="137"/>
    </row>
    <row r="370" spans="9:9">
      <c r="I370" s="130"/>
    </row>
    <row r="371" spans="9:9">
      <c r="I371" s="130"/>
    </row>
    <row r="372" spans="9:9">
      <c r="I372" s="130"/>
    </row>
    <row r="373" spans="9:9">
      <c r="I373" s="130"/>
    </row>
    <row r="374" spans="9:9">
      <c r="I374" s="130"/>
    </row>
    <row r="375" spans="9:9">
      <c r="I375" s="130"/>
    </row>
    <row r="376" spans="9:9">
      <c r="I376" s="130"/>
    </row>
    <row r="377" spans="9:9">
      <c r="I377" s="130"/>
    </row>
    <row r="378" spans="9:9">
      <c r="I378" s="130"/>
    </row>
    <row r="379" spans="9:9">
      <c r="I379" s="130"/>
    </row>
    <row r="380" spans="9:9">
      <c r="I380" s="130"/>
    </row>
    <row r="381" spans="9:9">
      <c r="I381" s="130"/>
    </row>
    <row r="382" spans="9:9">
      <c r="I382" s="137"/>
    </row>
    <row r="383" spans="9:9">
      <c r="I383" s="130"/>
    </row>
    <row r="384" spans="9:9">
      <c r="I384" s="131"/>
    </row>
    <row r="385" spans="9:9">
      <c r="I385" s="131"/>
    </row>
    <row r="386" spans="9:9">
      <c r="I386" s="131"/>
    </row>
    <row r="387" spans="9:9">
      <c r="I387" s="131"/>
    </row>
    <row r="388" spans="9:9">
      <c r="I388" s="131"/>
    </row>
    <row r="389" spans="9:9">
      <c r="I389" s="131"/>
    </row>
    <row r="390" spans="9:9">
      <c r="I390" s="131"/>
    </row>
    <row r="391" spans="9:9">
      <c r="I391" s="131"/>
    </row>
    <row r="392" spans="9:9">
      <c r="I392" s="131"/>
    </row>
    <row r="393" spans="9:9">
      <c r="I393" s="131"/>
    </row>
    <row r="394" spans="9:9">
      <c r="I394" s="131"/>
    </row>
    <row r="395" spans="9:9">
      <c r="I395" s="131"/>
    </row>
    <row r="396" spans="9:9">
      <c r="I396" s="131"/>
    </row>
    <row r="397" spans="9:9">
      <c r="I397" s="131"/>
    </row>
    <row r="398" spans="9:9">
      <c r="I398" s="131"/>
    </row>
    <row r="399" spans="9:9">
      <c r="I399" s="131"/>
    </row>
    <row r="400" spans="9:9">
      <c r="I400" s="131"/>
    </row>
    <row r="401" spans="9:9">
      <c r="I401" s="131"/>
    </row>
    <row r="402" spans="9:9">
      <c r="I402" s="131"/>
    </row>
    <row r="403" spans="9:9">
      <c r="I403" s="131"/>
    </row>
  </sheetData>
  <mergeCells count="22">
    <mergeCell ref="D22:D36"/>
    <mergeCell ref="E22:E33"/>
    <mergeCell ref="F34:F36"/>
    <mergeCell ref="D37:D48"/>
    <mergeCell ref="D49:D61"/>
    <mergeCell ref="F59:F61"/>
    <mergeCell ref="F83:F84"/>
    <mergeCell ref="D85:G85"/>
    <mergeCell ref="D86:D93"/>
    <mergeCell ref="D94:D99"/>
    <mergeCell ref="E3:E5"/>
    <mergeCell ref="E6:E8"/>
    <mergeCell ref="D9:D10"/>
    <mergeCell ref="D11:D21"/>
    <mergeCell ref="E12:E13"/>
    <mergeCell ref="E14:E21"/>
    <mergeCell ref="D2:D8"/>
    <mergeCell ref="D62:D74"/>
    <mergeCell ref="D75:D80"/>
    <mergeCell ref="E75:E76"/>
    <mergeCell ref="E77:E78"/>
    <mergeCell ref="D81:D84"/>
  </mergeCells>
  <phoneticPr fontId="7" type="noConversion"/>
  <conditionalFormatting sqref="H1:H1048576">
    <cfRule type="cellIs" dxfId="47" priority="1" operator="equal">
      <formula>"N/A"</formula>
    </cfRule>
    <cfRule type="cellIs" dxfId="46" priority="2" operator="equal">
      <formula>"F"</formula>
    </cfRule>
    <cfRule type="cellIs" dxfId="45" priority="3" operator="equal">
      <formula>"P"</formula>
    </cfRule>
  </conditionalFormatting>
  <dataValidations count="1">
    <dataValidation type="list" allowBlank="1" showInputMessage="1" showErrorMessage="1" sqref="K2:K116">
      <formula1>"A,B,C,D"</formula1>
    </dataValidation>
  </dataValidations>
  <hyperlinks>
    <hyperlink ref="P54" r:id="rId1"/>
    <hyperlink ref="P27" r:id="rId2"/>
    <hyperlink ref="P67" r:id="rId3"/>
    <hyperlink ref="P24" r:id="rId4"/>
    <hyperlink ref="P29" r:id="rId5"/>
    <hyperlink ref="P36" r:id="rId6"/>
    <hyperlink ref="P42" r:id="rId7"/>
    <hyperlink ref="P48" r:id="rId8"/>
    <hyperlink ref="P39" r:id="rId9"/>
    <hyperlink ref="P64" r:id="rId10"/>
    <hyperlink ref="P51" r:id="rId11"/>
    <hyperlink ref="P92" r:id="rId12"/>
    <hyperlink ref="P100" r:id="rId13"/>
    <hyperlink ref="P101" r:id="rId14"/>
    <hyperlink ref="P102" r:id="rId15"/>
    <hyperlink ref="P103" r:id="rId16"/>
    <hyperlink ref="P104" r:id="rId17"/>
    <hyperlink ref="P105" r:id="rId18"/>
    <hyperlink ref="P106" r:id="rId19"/>
    <hyperlink ref="P107" r:id="rId20"/>
    <hyperlink ref="P108" r:id="rId21"/>
    <hyperlink ref="P109" r:id="rId22"/>
    <hyperlink ref="P110" r:id="rId23"/>
    <hyperlink ref="P111" r:id="rId24"/>
    <hyperlink ref="P112" r:id="rId25"/>
    <hyperlink ref="P113" r:id="rId26"/>
    <hyperlink ref="P114" r:id="rId27"/>
    <hyperlink ref="P115" r:id="rId28"/>
    <hyperlink ref="P116" r:id="rId29"/>
    <hyperlink ref="P117" r:id="rId30"/>
    <hyperlink ref="P118" r:id="rId31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P595"/>
  <sheetViews>
    <sheetView tabSelected="1" zoomScaleNormal="100" workbookViewId="0">
      <pane ySplit="1" topLeftCell="A431" activePane="bottomLeft" state="frozen"/>
      <selection pane="bottomLeft" activeCell="G420" sqref="G420"/>
    </sheetView>
  </sheetViews>
  <sheetFormatPr defaultRowHeight="16.5"/>
  <cols>
    <col min="1" max="1" width="7.5" style="3" customWidth="1"/>
    <col min="2" max="2" width="26.375" style="6" bestFit="1" customWidth="1"/>
    <col min="3" max="3" width="5.5" style="3" bestFit="1" customWidth="1"/>
    <col min="4" max="4" width="32.875" style="3" customWidth="1"/>
    <col min="5" max="5" width="31.375" style="3" customWidth="1"/>
    <col min="6" max="6" width="47.25" style="3" customWidth="1"/>
    <col min="7" max="7" width="54.375" style="3" customWidth="1"/>
    <col min="8" max="8" width="7.375" style="128" customWidth="1"/>
    <col min="9" max="9" width="9.5" style="3" bestFit="1" customWidth="1"/>
    <col min="10" max="10" width="47.625" style="3" customWidth="1"/>
    <col min="11" max="11" width="14.125" style="3" bestFit="1" customWidth="1"/>
    <col min="12" max="12" width="17.75" style="3" bestFit="1" customWidth="1"/>
    <col min="13" max="13" width="11.5" style="3" bestFit="1" customWidth="1"/>
    <col min="14" max="14" width="13" style="3" bestFit="1" customWidth="1"/>
    <col min="15" max="15" width="13.25" style="3" bestFit="1" customWidth="1"/>
    <col min="16" max="16" width="47.625" style="3" customWidth="1"/>
    <col min="17" max="16384" width="9" style="4"/>
  </cols>
  <sheetData>
    <row r="1" spans="1:16" s="7" customFormat="1" ht="15">
      <c r="A1" s="1" t="s">
        <v>2123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39" t="s">
        <v>2237</v>
      </c>
      <c r="I1" s="1" t="s">
        <v>2221</v>
      </c>
      <c r="J1" s="1" t="s">
        <v>2224</v>
      </c>
      <c r="K1" s="1" t="s">
        <v>2229</v>
      </c>
      <c r="L1" s="1" t="s">
        <v>2212</v>
      </c>
      <c r="M1" s="1" t="s">
        <v>2209</v>
      </c>
      <c r="N1" s="1" t="s">
        <v>2210</v>
      </c>
      <c r="O1" s="1" t="s">
        <v>8</v>
      </c>
      <c r="P1" s="168" t="s">
        <v>2350</v>
      </c>
    </row>
    <row r="2" spans="1:16">
      <c r="A2" s="2">
        <f t="shared" ref="A2:A339" si="0">ROW()-1</f>
        <v>1</v>
      </c>
      <c r="B2" s="246" t="s">
        <v>202</v>
      </c>
      <c r="C2" s="3" t="s">
        <v>9</v>
      </c>
      <c r="D2" s="3" t="s">
        <v>203</v>
      </c>
      <c r="F2" s="3" t="s">
        <v>204</v>
      </c>
      <c r="G2" s="3" t="s">
        <v>2124</v>
      </c>
      <c r="I2" s="130"/>
      <c r="J2" s="166"/>
      <c r="K2" s="130"/>
      <c r="L2" s="130"/>
      <c r="M2" s="130"/>
      <c r="N2" s="130"/>
      <c r="O2" s="130"/>
    </row>
    <row r="3" spans="1:16">
      <c r="A3" s="2">
        <f t="shared" si="0"/>
        <v>2</v>
      </c>
      <c r="B3" s="246"/>
      <c r="C3" s="3" t="s">
        <v>9</v>
      </c>
      <c r="D3" s="3" t="s">
        <v>2125</v>
      </c>
      <c r="F3" s="3" t="s">
        <v>2126</v>
      </c>
      <c r="G3" s="3" t="s">
        <v>2127</v>
      </c>
      <c r="I3" s="130"/>
      <c r="J3" s="166"/>
      <c r="K3" s="130"/>
      <c r="L3" s="130"/>
      <c r="M3" s="130"/>
      <c r="N3" s="130"/>
      <c r="O3" s="130"/>
    </row>
    <row r="4" spans="1:16">
      <c r="A4" s="2"/>
      <c r="B4" s="246"/>
      <c r="C4" s="5" t="s">
        <v>2365</v>
      </c>
      <c r="D4" s="334" t="s">
        <v>2366</v>
      </c>
      <c r="E4" s="334"/>
      <c r="F4" s="334" t="s">
        <v>2367</v>
      </c>
      <c r="G4" s="334" t="s">
        <v>2368</v>
      </c>
      <c r="I4" s="130"/>
      <c r="J4" s="166"/>
      <c r="K4" s="130"/>
      <c r="L4" s="130"/>
      <c r="M4" s="130"/>
      <c r="N4" s="130"/>
      <c r="O4" s="130"/>
    </row>
    <row r="5" spans="1:16">
      <c r="A5" s="2"/>
      <c r="B5" s="246"/>
      <c r="C5" s="5" t="s">
        <v>9</v>
      </c>
      <c r="D5" s="334" t="s">
        <v>2369</v>
      </c>
      <c r="E5" s="334"/>
      <c r="F5" s="334" t="s">
        <v>2370</v>
      </c>
      <c r="G5" s="334" t="s">
        <v>2371</v>
      </c>
      <c r="I5" s="130"/>
      <c r="J5" s="166"/>
      <c r="K5" s="130"/>
      <c r="L5" s="130"/>
      <c r="M5" s="130"/>
      <c r="N5" s="130"/>
      <c r="O5" s="130"/>
    </row>
    <row r="6" spans="1:16">
      <c r="A6" s="2">
        <f t="shared" si="0"/>
        <v>5</v>
      </c>
      <c r="B6" s="246"/>
      <c r="C6" s="5" t="s">
        <v>9</v>
      </c>
      <c r="D6" s="5" t="s">
        <v>2128</v>
      </c>
      <c r="E6" s="5"/>
      <c r="F6" s="5" t="s">
        <v>2129</v>
      </c>
      <c r="G6" s="5" t="s">
        <v>2130</v>
      </c>
      <c r="I6" s="130"/>
      <c r="J6" s="130"/>
      <c r="K6" s="130"/>
      <c r="L6" s="130"/>
      <c r="M6" s="130"/>
      <c r="N6" s="130"/>
      <c r="O6" s="130"/>
      <c r="P6" s="5"/>
    </row>
    <row r="7" spans="1:16" ht="16.5" customHeight="1">
      <c r="A7" s="2">
        <f t="shared" si="0"/>
        <v>6</v>
      </c>
      <c r="B7" s="324" t="s">
        <v>2131</v>
      </c>
      <c r="C7" s="325" t="s">
        <v>9</v>
      </c>
      <c r="D7" s="325" t="s">
        <v>17</v>
      </c>
      <c r="E7" s="326"/>
      <c r="F7" s="325" t="s">
        <v>18</v>
      </c>
      <c r="G7" s="325" t="s">
        <v>19</v>
      </c>
      <c r="I7" s="130"/>
      <c r="J7" s="166"/>
      <c r="K7" s="130"/>
      <c r="L7" s="130"/>
      <c r="M7" s="130"/>
      <c r="N7" s="130"/>
      <c r="O7" s="130"/>
    </row>
    <row r="8" spans="1:16">
      <c r="A8" s="2">
        <f t="shared" si="0"/>
        <v>7</v>
      </c>
      <c r="B8" s="324"/>
      <c r="C8" s="325" t="s">
        <v>9</v>
      </c>
      <c r="D8" s="325" t="s">
        <v>20</v>
      </c>
      <c r="E8" s="326"/>
      <c r="F8" s="325" t="s">
        <v>21</v>
      </c>
      <c r="G8" s="325" t="s">
        <v>22</v>
      </c>
      <c r="I8" s="130"/>
      <c r="J8" s="166"/>
      <c r="K8" s="130"/>
      <c r="L8" s="130"/>
      <c r="M8" s="130"/>
      <c r="N8" s="130"/>
      <c r="O8" s="130"/>
    </row>
    <row r="9" spans="1:16">
      <c r="A9" s="2">
        <f t="shared" si="0"/>
        <v>8</v>
      </c>
      <c r="B9" s="324"/>
      <c r="C9" s="325" t="s">
        <v>9</v>
      </c>
      <c r="D9" s="325" t="s">
        <v>23</v>
      </c>
      <c r="E9" s="326"/>
      <c r="F9" s="325" t="s">
        <v>24</v>
      </c>
      <c r="G9" s="325" t="s">
        <v>25</v>
      </c>
      <c r="I9" s="130"/>
      <c r="J9" s="166"/>
      <c r="K9" s="130"/>
      <c r="L9" s="130"/>
      <c r="M9" s="130"/>
      <c r="N9" s="130"/>
      <c r="O9" s="130"/>
    </row>
    <row r="10" spans="1:16">
      <c r="A10" s="2">
        <f t="shared" si="0"/>
        <v>9</v>
      </c>
      <c r="B10" s="324"/>
      <c r="C10" s="325" t="s">
        <v>9</v>
      </c>
      <c r="D10" s="325" t="s">
        <v>26</v>
      </c>
      <c r="E10" s="326"/>
      <c r="F10" s="325" t="s">
        <v>2132</v>
      </c>
      <c r="G10" s="325" t="s">
        <v>27</v>
      </c>
      <c r="I10" s="130"/>
      <c r="J10" s="166"/>
      <c r="K10" s="130"/>
      <c r="L10" s="130"/>
      <c r="M10" s="130"/>
      <c r="N10" s="130"/>
      <c r="O10" s="130"/>
    </row>
    <row r="11" spans="1:16">
      <c r="A11" s="2">
        <f t="shared" si="0"/>
        <v>10</v>
      </c>
      <c r="B11" s="324"/>
      <c r="C11" s="325" t="s">
        <v>9</v>
      </c>
      <c r="D11" s="326" t="s">
        <v>28</v>
      </c>
      <c r="E11" s="326" t="s">
        <v>29</v>
      </c>
      <c r="F11" s="326" t="s">
        <v>2133</v>
      </c>
      <c r="G11" s="326" t="s">
        <v>30</v>
      </c>
      <c r="I11" s="130"/>
      <c r="J11" s="166"/>
      <c r="K11" s="130"/>
      <c r="L11" s="130"/>
      <c r="M11" s="130"/>
      <c r="N11" s="130"/>
      <c r="O11" s="130"/>
    </row>
    <row r="12" spans="1:16">
      <c r="A12" s="2">
        <f t="shared" si="0"/>
        <v>11</v>
      </c>
      <c r="B12" s="324"/>
      <c r="C12" s="325" t="s">
        <v>9</v>
      </c>
      <c r="D12" s="326" t="s">
        <v>2134</v>
      </c>
      <c r="E12" s="326"/>
      <c r="F12" s="327" t="s">
        <v>31</v>
      </c>
      <c r="G12" s="328" t="s">
        <v>32</v>
      </c>
      <c r="I12" s="130"/>
      <c r="J12" s="166"/>
      <c r="K12" s="130"/>
      <c r="L12" s="130"/>
      <c r="M12" s="130"/>
      <c r="N12" s="130"/>
      <c r="O12" s="130"/>
    </row>
    <row r="13" spans="1:16" ht="33">
      <c r="A13" s="2">
        <f t="shared" si="0"/>
        <v>12</v>
      </c>
      <c r="B13" s="324"/>
      <c r="C13" s="325" t="s">
        <v>9</v>
      </c>
      <c r="D13" s="326" t="s">
        <v>2135</v>
      </c>
      <c r="E13" s="326"/>
      <c r="F13" s="327" t="s">
        <v>33</v>
      </c>
      <c r="G13" s="328" t="s">
        <v>2136</v>
      </c>
      <c r="I13" s="137"/>
      <c r="J13" s="119"/>
      <c r="K13" s="137"/>
      <c r="L13" s="133"/>
      <c r="M13" s="132"/>
      <c r="N13" s="132"/>
      <c r="O13" s="130"/>
      <c r="P13" s="103" t="s">
        <v>2137</v>
      </c>
    </row>
    <row r="14" spans="1:16" ht="33">
      <c r="A14" s="2">
        <f t="shared" si="0"/>
        <v>13</v>
      </c>
      <c r="B14" s="324"/>
      <c r="C14" s="325" t="s">
        <v>9</v>
      </c>
      <c r="D14" s="326" t="s">
        <v>2138</v>
      </c>
      <c r="E14" s="326"/>
      <c r="F14" s="327" t="s">
        <v>34</v>
      </c>
      <c r="G14" s="328" t="s">
        <v>2139</v>
      </c>
      <c r="I14" s="130"/>
      <c r="J14" s="166"/>
      <c r="K14" s="130"/>
      <c r="L14" s="130"/>
      <c r="M14" s="130"/>
      <c r="N14" s="130"/>
      <c r="O14" s="130"/>
    </row>
    <row r="15" spans="1:16">
      <c r="A15" s="2">
        <f t="shared" si="0"/>
        <v>14</v>
      </c>
      <c r="B15" s="324"/>
      <c r="C15" s="325" t="s">
        <v>9</v>
      </c>
      <c r="D15" s="326" t="s">
        <v>35</v>
      </c>
      <c r="E15" s="326" t="s">
        <v>36</v>
      </c>
      <c r="F15" s="326" t="s">
        <v>2140</v>
      </c>
      <c r="G15" s="326" t="s">
        <v>37</v>
      </c>
      <c r="I15" s="130"/>
      <c r="J15" s="166"/>
      <c r="K15" s="130"/>
      <c r="L15" s="130"/>
      <c r="M15" s="130"/>
      <c r="N15" s="130"/>
      <c r="O15" s="130"/>
      <c r="P15" s="3" t="s">
        <v>2141</v>
      </c>
    </row>
    <row r="16" spans="1:16">
      <c r="A16" s="2">
        <f t="shared" si="0"/>
        <v>15</v>
      </c>
      <c r="B16" s="324"/>
      <c r="C16" s="325" t="s">
        <v>9</v>
      </c>
      <c r="D16" s="326" t="s">
        <v>38</v>
      </c>
      <c r="E16" s="326" t="s">
        <v>39</v>
      </c>
      <c r="F16" s="326" t="s">
        <v>2142</v>
      </c>
      <c r="G16" s="326" t="s">
        <v>40</v>
      </c>
      <c r="I16" s="130"/>
      <c r="J16" s="166"/>
      <c r="K16" s="130"/>
      <c r="L16" s="130"/>
      <c r="M16" s="130"/>
      <c r="N16" s="130"/>
      <c r="O16" s="130"/>
    </row>
    <row r="17" spans="1:16">
      <c r="A17" s="2">
        <f t="shared" si="0"/>
        <v>16</v>
      </c>
      <c r="B17" s="324"/>
      <c r="C17" s="325" t="s">
        <v>9</v>
      </c>
      <c r="D17" s="326" t="s">
        <v>41</v>
      </c>
      <c r="E17" s="326" t="s">
        <v>42</v>
      </c>
      <c r="F17" s="326" t="s">
        <v>2143</v>
      </c>
      <c r="G17" s="326" t="s">
        <v>43</v>
      </c>
      <c r="I17" s="130"/>
      <c r="J17" s="166"/>
      <c r="K17" s="130"/>
      <c r="L17" s="130"/>
      <c r="M17" s="130"/>
      <c r="N17" s="130"/>
      <c r="O17" s="130"/>
    </row>
    <row r="18" spans="1:16">
      <c r="A18" s="2">
        <f t="shared" si="0"/>
        <v>17</v>
      </c>
      <c r="B18" s="324"/>
      <c r="C18" s="325" t="s">
        <v>9</v>
      </c>
      <c r="D18" s="325" t="s">
        <v>44</v>
      </c>
      <c r="E18" s="325"/>
      <c r="F18" s="325" t="s">
        <v>2144</v>
      </c>
      <c r="G18" s="325" t="s">
        <v>45</v>
      </c>
      <c r="I18" s="130"/>
      <c r="J18" s="166"/>
      <c r="K18" s="130"/>
      <c r="L18" s="130"/>
      <c r="M18" s="130"/>
      <c r="N18" s="130"/>
      <c r="O18" s="130"/>
      <c r="P18" s="3" t="s">
        <v>2145</v>
      </c>
    </row>
    <row r="19" spans="1:16">
      <c r="A19" s="2">
        <f t="shared" si="0"/>
        <v>18</v>
      </c>
      <c r="B19" s="324"/>
      <c r="C19" s="325" t="s">
        <v>9</v>
      </c>
      <c r="D19" s="325" t="s">
        <v>2146</v>
      </c>
      <c r="E19" s="325"/>
      <c r="F19" s="325" t="s">
        <v>46</v>
      </c>
      <c r="G19" s="325" t="s">
        <v>2147</v>
      </c>
      <c r="I19" s="130"/>
      <c r="J19" s="166"/>
      <c r="K19" s="130"/>
      <c r="L19" s="130"/>
      <c r="M19" s="130"/>
      <c r="N19" s="130"/>
      <c r="O19" s="130"/>
    </row>
    <row r="20" spans="1:16">
      <c r="A20" s="2">
        <f t="shared" si="0"/>
        <v>19</v>
      </c>
      <c r="B20" s="324"/>
      <c r="C20" s="325" t="s">
        <v>9</v>
      </c>
      <c r="D20" s="325" t="s">
        <v>47</v>
      </c>
      <c r="E20" s="325"/>
      <c r="F20" s="325" t="s">
        <v>46</v>
      </c>
      <c r="G20" s="325" t="s">
        <v>48</v>
      </c>
      <c r="I20" s="130"/>
      <c r="J20" s="166"/>
      <c r="K20" s="130"/>
      <c r="L20" s="130"/>
      <c r="M20" s="130"/>
      <c r="N20" s="130"/>
      <c r="O20" s="130"/>
    </row>
    <row r="21" spans="1:16" ht="33">
      <c r="A21" s="117">
        <f t="shared" si="0"/>
        <v>20</v>
      </c>
      <c r="B21" s="324"/>
      <c r="C21" s="329" t="s">
        <v>9</v>
      </c>
      <c r="D21" s="329" t="s">
        <v>196</v>
      </c>
      <c r="E21" s="329"/>
      <c r="F21" s="330" t="s">
        <v>197</v>
      </c>
      <c r="G21" s="331" t="s">
        <v>198</v>
      </c>
      <c r="I21" s="130"/>
      <c r="J21" s="175"/>
      <c r="K21" s="130"/>
      <c r="L21" s="130"/>
      <c r="M21" s="130"/>
      <c r="N21" s="130"/>
      <c r="O21" s="130"/>
      <c r="P21" s="118" t="s">
        <v>2333</v>
      </c>
    </row>
    <row r="22" spans="1:16" ht="49.5">
      <c r="A22" s="2">
        <f t="shared" si="0"/>
        <v>21</v>
      </c>
      <c r="B22" s="324"/>
      <c r="C22" s="325" t="s">
        <v>9</v>
      </c>
      <c r="D22" s="325" t="s">
        <v>199</v>
      </c>
      <c r="E22" s="325"/>
      <c r="F22" s="332" t="s">
        <v>200</v>
      </c>
      <c r="G22" s="333" t="s">
        <v>201</v>
      </c>
      <c r="I22" s="130"/>
      <c r="J22" s="166"/>
      <c r="K22" s="130"/>
      <c r="L22" s="130"/>
      <c r="M22" s="130"/>
      <c r="N22" s="130"/>
      <c r="O22" s="130"/>
    </row>
    <row r="23" spans="1:16">
      <c r="A23" s="2">
        <f t="shared" si="0"/>
        <v>22</v>
      </c>
      <c r="B23" s="174"/>
      <c r="C23" s="217"/>
      <c r="D23" s="174"/>
      <c r="E23" s="217"/>
      <c r="F23" s="217"/>
      <c r="G23" s="217"/>
      <c r="I23" s="130"/>
      <c r="J23" s="166"/>
      <c r="K23" s="130"/>
      <c r="L23" s="130"/>
      <c r="M23" s="130"/>
      <c r="N23" s="130"/>
      <c r="O23" s="130"/>
    </row>
    <row r="24" spans="1:16">
      <c r="A24" s="2"/>
      <c r="B24" s="249" t="s">
        <v>62</v>
      </c>
      <c r="C24" s="219" t="s">
        <v>9</v>
      </c>
      <c r="D24" s="219" t="s">
        <v>63</v>
      </c>
      <c r="E24" s="219"/>
      <c r="F24" s="219" t="s">
        <v>64</v>
      </c>
      <c r="G24" s="219" t="s">
        <v>2372</v>
      </c>
      <c r="I24" s="130"/>
      <c r="J24" s="166"/>
      <c r="K24" s="130"/>
      <c r="L24" s="130"/>
      <c r="M24" s="130"/>
      <c r="N24" s="130"/>
      <c r="O24" s="130"/>
    </row>
    <row r="25" spans="1:16">
      <c r="A25" s="2"/>
      <c r="B25" s="249"/>
      <c r="C25" s="219" t="s">
        <v>9</v>
      </c>
      <c r="D25" s="219" t="s">
        <v>2373</v>
      </c>
      <c r="E25" s="219"/>
      <c r="F25" s="219" t="s">
        <v>2374</v>
      </c>
      <c r="G25" s="219" t="s">
        <v>2375</v>
      </c>
      <c r="I25" s="130"/>
      <c r="J25" s="166"/>
      <c r="K25" s="130"/>
      <c r="L25" s="130"/>
      <c r="M25" s="130"/>
      <c r="N25" s="130"/>
      <c r="O25" s="130"/>
    </row>
    <row r="26" spans="1:16">
      <c r="A26" s="2"/>
      <c r="B26" s="249"/>
      <c r="C26" s="219" t="s">
        <v>9</v>
      </c>
      <c r="D26" s="219" t="s">
        <v>65</v>
      </c>
      <c r="E26" s="219"/>
      <c r="F26" s="219" t="s">
        <v>66</v>
      </c>
      <c r="G26" s="219" t="s">
        <v>2376</v>
      </c>
      <c r="I26" s="130"/>
      <c r="J26" s="166"/>
      <c r="K26" s="130"/>
      <c r="L26" s="130"/>
      <c r="M26" s="130"/>
      <c r="N26" s="130"/>
      <c r="O26" s="130"/>
    </row>
    <row r="27" spans="1:16">
      <c r="A27" s="2"/>
      <c r="B27" s="249"/>
      <c r="C27" s="219" t="s">
        <v>9</v>
      </c>
      <c r="D27" s="219" t="s">
        <v>2377</v>
      </c>
      <c r="E27" s="219"/>
      <c r="F27" s="219" t="s">
        <v>2378</v>
      </c>
      <c r="G27" s="219" t="s">
        <v>2379</v>
      </c>
      <c r="I27" s="130"/>
      <c r="J27" s="166"/>
      <c r="K27" s="130"/>
      <c r="L27" s="130"/>
      <c r="M27" s="130"/>
      <c r="N27" s="130"/>
      <c r="O27" s="130"/>
    </row>
    <row r="28" spans="1:16" ht="33">
      <c r="A28" s="2"/>
      <c r="B28" s="249"/>
      <c r="C28" s="219" t="s">
        <v>9</v>
      </c>
      <c r="D28" s="219" t="s">
        <v>2380</v>
      </c>
      <c r="E28" s="219"/>
      <c r="F28" s="219" t="s">
        <v>2381</v>
      </c>
      <c r="G28" s="219" t="s">
        <v>2382</v>
      </c>
      <c r="I28" s="130"/>
      <c r="J28" s="166"/>
      <c r="K28" s="130"/>
      <c r="L28" s="130"/>
      <c r="M28" s="130"/>
      <c r="N28" s="130"/>
      <c r="O28" s="130"/>
    </row>
    <row r="29" spans="1:16">
      <c r="A29" s="2"/>
      <c r="B29" s="249"/>
      <c r="C29" s="219" t="s">
        <v>9</v>
      </c>
      <c r="D29" s="219" t="s">
        <v>2383</v>
      </c>
      <c r="E29" s="219"/>
      <c r="F29" s="219" t="s">
        <v>2384</v>
      </c>
      <c r="G29" s="219" t="s">
        <v>2385</v>
      </c>
      <c r="I29" s="130"/>
      <c r="J29" s="166"/>
      <c r="K29" s="130"/>
      <c r="L29" s="130"/>
      <c r="M29" s="130"/>
      <c r="N29" s="130"/>
      <c r="O29" s="130"/>
    </row>
    <row r="30" spans="1:16" ht="33">
      <c r="A30" s="2"/>
      <c r="B30" s="249"/>
      <c r="C30" s="219" t="s">
        <v>9</v>
      </c>
      <c r="D30" s="219" t="s">
        <v>2386</v>
      </c>
      <c r="E30" s="219"/>
      <c r="F30" s="219" t="s">
        <v>2387</v>
      </c>
      <c r="G30" s="219" t="s">
        <v>2388</v>
      </c>
      <c r="I30" s="130"/>
      <c r="J30" s="166"/>
      <c r="K30" s="130"/>
      <c r="L30" s="130"/>
      <c r="M30" s="130"/>
      <c r="N30" s="130"/>
      <c r="O30" s="130"/>
    </row>
    <row r="31" spans="1:16">
      <c r="A31" s="2"/>
      <c r="B31" s="249"/>
      <c r="C31" s="219" t="s">
        <v>9</v>
      </c>
      <c r="D31" s="219" t="s">
        <v>2389</v>
      </c>
      <c r="E31" s="219"/>
      <c r="F31" s="219" t="s">
        <v>2390</v>
      </c>
      <c r="G31" s="219" t="s">
        <v>2391</v>
      </c>
      <c r="I31" s="130"/>
      <c r="J31" s="166"/>
      <c r="K31" s="130"/>
      <c r="L31" s="130"/>
      <c r="M31" s="130"/>
      <c r="N31" s="130"/>
      <c r="O31" s="130"/>
    </row>
    <row r="32" spans="1:16">
      <c r="A32" s="2"/>
      <c r="B32" s="249"/>
      <c r="C32" s="219" t="s">
        <v>9</v>
      </c>
      <c r="D32" s="249" t="s">
        <v>2392</v>
      </c>
      <c r="E32" s="219"/>
      <c r="F32" s="219" t="s">
        <v>2393</v>
      </c>
      <c r="G32" s="219" t="s">
        <v>2394</v>
      </c>
      <c r="I32" s="130"/>
      <c r="J32" s="166"/>
      <c r="K32" s="130"/>
      <c r="L32" s="130"/>
      <c r="M32" s="130"/>
      <c r="N32" s="130"/>
      <c r="O32" s="130"/>
    </row>
    <row r="33" spans="1:15">
      <c r="A33" s="2"/>
      <c r="B33" s="249"/>
      <c r="C33" s="219" t="s">
        <v>9</v>
      </c>
      <c r="D33" s="249"/>
      <c r="E33" s="219"/>
      <c r="F33" s="219" t="s">
        <v>2395</v>
      </c>
      <c r="G33" s="219" t="s">
        <v>2396</v>
      </c>
      <c r="I33" s="130"/>
      <c r="J33" s="166"/>
      <c r="K33" s="130"/>
      <c r="L33" s="130"/>
      <c r="M33" s="130"/>
      <c r="N33" s="130"/>
      <c r="O33" s="130"/>
    </row>
    <row r="34" spans="1:15">
      <c r="A34" s="2"/>
      <c r="B34" s="249"/>
      <c r="C34" s="219" t="s">
        <v>9</v>
      </c>
      <c r="D34" s="249"/>
      <c r="E34" s="219"/>
      <c r="F34" s="219" t="s">
        <v>2397</v>
      </c>
      <c r="G34" s="219" t="s">
        <v>2398</v>
      </c>
      <c r="I34" s="130"/>
      <c r="J34" s="166"/>
      <c r="K34" s="130"/>
      <c r="L34" s="130"/>
      <c r="M34" s="130"/>
      <c r="N34" s="130"/>
      <c r="O34" s="130"/>
    </row>
    <row r="35" spans="1:15">
      <c r="A35" s="2"/>
      <c r="B35" s="249"/>
      <c r="C35" s="219" t="s">
        <v>9</v>
      </c>
      <c r="D35" s="249"/>
      <c r="E35" s="219"/>
      <c r="F35" s="219" t="s">
        <v>2399</v>
      </c>
      <c r="G35" s="219" t="s">
        <v>2400</v>
      </c>
      <c r="I35" s="130"/>
      <c r="J35" s="166"/>
      <c r="K35" s="130"/>
      <c r="L35" s="130"/>
      <c r="M35" s="130"/>
      <c r="N35" s="130"/>
      <c r="O35" s="130"/>
    </row>
    <row r="36" spans="1:15">
      <c r="A36" s="2"/>
      <c r="B36" s="249"/>
      <c r="C36" s="219" t="s">
        <v>9</v>
      </c>
      <c r="D36" s="219" t="s">
        <v>2401</v>
      </c>
      <c r="E36" s="219"/>
      <c r="F36" s="219" t="s">
        <v>2402</v>
      </c>
      <c r="G36" s="219" t="s">
        <v>2403</v>
      </c>
      <c r="I36" s="130"/>
      <c r="J36" s="166"/>
      <c r="K36" s="130"/>
      <c r="L36" s="130"/>
      <c r="M36" s="130"/>
      <c r="N36" s="130"/>
      <c r="O36" s="130"/>
    </row>
    <row r="37" spans="1:15" ht="33">
      <c r="A37" s="2"/>
      <c r="B37" s="249"/>
      <c r="C37" s="219" t="s">
        <v>9</v>
      </c>
      <c r="D37" s="219" t="s">
        <v>2404</v>
      </c>
      <c r="E37" s="219"/>
      <c r="F37" s="219" t="s">
        <v>2405</v>
      </c>
      <c r="G37" s="219" t="s">
        <v>2406</v>
      </c>
      <c r="I37" s="130"/>
      <c r="J37" s="166"/>
      <c r="K37" s="130"/>
      <c r="L37" s="130"/>
      <c r="M37" s="130"/>
      <c r="N37" s="130"/>
      <c r="O37" s="130"/>
    </row>
    <row r="38" spans="1:15">
      <c r="A38" s="2"/>
      <c r="B38" s="249"/>
      <c r="C38" s="219" t="s">
        <v>9</v>
      </c>
      <c r="D38" s="219" t="s">
        <v>2407</v>
      </c>
      <c r="E38" s="219"/>
      <c r="F38" s="219" t="s">
        <v>2408</v>
      </c>
      <c r="G38" s="219" t="s">
        <v>2409</v>
      </c>
      <c r="I38" s="130"/>
      <c r="J38" s="166"/>
      <c r="K38" s="130"/>
      <c r="L38" s="130"/>
      <c r="M38" s="130"/>
      <c r="N38" s="130"/>
      <c r="O38" s="130"/>
    </row>
    <row r="39" spans="1:15">
      <c r="A39" s="2"/>
      <c r="B39" s="249"/>
      <c r="C39" s="219" t="s">
        <v>9</v>
      </c>
      <c r="D39" s="219" t="s">
        <v>2410</v>
      </c>
      <c r="E39" s="219"/>
      <c r="F39" s="219" t="s">
        <v>2411</v>
      </c>
      <c r="G39" s="219" t="s">
        <v>2412</v>
      </c>
      <c r="I39" s="130"/>
      <c r="J39" s="166"/>
      <c r="K39" s="130"/>
      <c r="L39" s="130"/>
      <c r="M39" s="130"/>
      <c r="N39" s="130"/>
      <c r="O39" s="130"/>
    </row>
    <row r="40" spans="1:15">
      <c r="A40" s="2"/>
      <c r="B40" s="249"/>
      <c r="C40" s="219" t="s">
        <v>9</v>
      </c>
      <c r="D40" s="219" t="s">
        <v>2413</v>
      </c>
      <c r="E40" s="219"/>
      <c r="F40" s="219" t="s">
        <v>2414</v>
      </c>
      <c r="G40" s="219" t="s">
        <v>2415</v>
      </c>
      <c r="I40" s="130"/>
      <c r="J40" s="166"/>
      <c r="K40" s="130"/>
      <c r="L40" s="130"/>
      <c r="M40" s="130"/>
      <c r="N40" s="130"/>
      <c r="O40" s="130"/>
    </row>
    <row r="41" spans="1:15">
      <c r="A41" s="2"/>
      <c r="B41" s="249"/>
      <c r="C41" s="219" t="s">
        <v>9</v>
      </c>
      <c r="D41" s="219" t="s">
        <v>2416</v>
      </c>
      <c r="E41" s="219"/>
      <c r="F41" s="219" t="s">
        <v>2417</v>
      </c>
      <c r="G41" s="219" t="s">
        <v>2418</v>
      </c>
      <c r="I41" s="130"/>
      <c r="J41" s="166"/>
      <c r="K41" s="130"/>
      <c r="L41" s="130"/>
      <c r="M41" s="130"/>
      <c r="N41" s="130"/>
      <c r="O41" s="130"/>
    </row>
    <row r="42" spans="1:15" ht="33">
      <c r="A42" s="2"/>
      <c r="B42" s="249"/>
      <c r="C42" s="219" t="s">
        <v>9</v>
      </c>
      <c r="D42" s="219" t="s">
        <v>2419</v>
      </c>
      <c r="E42" s="219"/>
      <c r="F42" s="219" t="s">
        <v>2408</v>
      </c>
      <c r="G42" s="219" t="s">
        <v>2420</v>
      </c>
      <c r="I42" s="130"/>
      <c r="J42" s="166"/>
      <c r="K42" s="130"/>
      <c r="L42" s="130"/>
      <c r="M42" s="130"/>
      <c r="N42" s="130"/>
      <c r="O42" s="130"/>
    </row>
    <row r="43" spans="1:15" ht="49.5">
      <c r="A43" s="2"/>
      <c r="B43" s="249"/>
      <c r="C43" s="219" t="s">
        <v>9</v>
      </c>
      <c r="D43" s="219" t="s">
        <v>2421</v>
      </c>
      <c r="E43" s="219" t="s">
        <v>2422</v>
      </c>
      <c r="F43" s="219" t="s">
        <v>2423</v>
      </c>
      <c r="G43" s="335" t="s">
        <v>2424</v>
      </c>
      <c r="I43" s="130"/>
      <c r="J43" s="166"/>
      <c r="K43" s="130"/>
      <c r="L43" s="130"/>
      <c r="M43" s="130"/>
      <c r="N43" s="130"/>
      <c r="O43" s="130"/>
    </row>
    <row r="44" spans="1:15" ht="17.25">
      <c r="A44" s="2"/>
      <c r="B44" s="249"/>
      <c r="C44" s="219" t="s">
        <v>9</v>
      </c>
      <c r="D44" s="219" t="s">
        <v>2425</v>
      </c>
      <c r="E44" s="219" t="s">
        <v>2426</v>
      </c>
      <c r="F44" s="219" t="s">
        <v>2427</v>
      </c>
      <c r="G44" s="335" t="s">
        <v>2424</v>
      </c>
      <c r="I44" s="130"/>
      <c r="J44" s="166"/>
      <c r="K44" s="130"/>
      <c r="L44" s="130"/>
      <c r="M44" s="130"/>
      <c r="N44" s="130"/>
      <c r="O44" s="130"/>
    </row>
    <row r="45" spans="1:15">
      <c r="A45" s="2"/>
      <c r="B45" s="249"/>
      <c r="C45" s="219" t="s">
        <v>9</v>
      </c>
      <c r="D45" s="219" t="s">
        <v>2428</v>
      </c>
      <c r="E45" s="219"/>
      <c r="F45" s="219" t="s">
        <v>2429</v>
      </c>
      <c r="G45" s="219" t="s">
        <v>2430</v>
      </c>
      <c r="I45" s="130"/>
      <c r="J45" s="166"/>
      <c r="K45" s="130"/>
      <c r="L45" s="130"/>
      <c r="M45" s="130"/>
      <c r="N45" s="130"/>
      <c r="O45" s="130"/>
    </row>
    <row r="46" spans="1:15">
      <c r="A46" s="2"/>
      <c r="B46" s="249"/>
      <c r="C46" s="219" t="s">
        <v>9</v>
      </c>
      <c r="D46" s="219" t="s">
        <v>2431</v>
      </c>
      <c r="E46" s="219"/>
      <c r="F46" s="219" t="s">
        <v>2432</v>
      </c>
      <c r="G46" s="219" t="s">
        <v>2433</v>
      </c>
      <c r="I46" s="130"/>
      <c r="J46" s="166"/>
      <c r="K46" s="130"/>
      <c r="L46" s="130"/>
      <c r="M46" s="130"/>
      <c r="N46" s="130"/>
      <c r="O46" s="130"/>
    </row>
    <row r="47" spans="1:15">
      <c r="A47" s="2"/>
      <c r="B47" s="249"/>
      <c r="C47" s="219"/>
      <c r="D47" s="219" t="s">
        <v>2434</v>
      </c>
      <c r="E47" s="219"/>
      <c r="F47" s="219"/>
      <c r="G47" s="219" t="s">
        <v>2435</v>
      </c>
      <c r="I47" s="130"/>
      <c r="J47" s="166"/>
      <c r="K47" s="130"/>
      <c r="L47" s="130"/>
      <c r="M47" s="130"/>
      <c r="N47" s="130"/>
      <c r="O47" s="130"/>
    </row>
    <row r="48" spans="1:15">
      <c r="A48" s="2"/>
      <c r="B48" s="249"/>
      <c r="C48" s="219"/>
      <c r="D48" s="336" t="s">
        <v>2436</v>
      </c>
      <c r="E48" s="336"/>
      <c r="F48" s="219" t="s">
        <v>2437</v>
      </c>
      <c r="G48" s="219" t="s">
        <v>2438</v>
      </c>
      <c r="I48" s="130"/>
      <c r="J48" s="166"/>
      <c r="K48" s="130"/>
      <c r="L48" s="130"/>
      <c r="M48" s="130"/>
      <c r="N48" s="130"/>
      <c r="O48" s="130"/>
    </row>
    <row r="49" spans="1:15">
      <c r="A49" s="2"/>
      <c r="B49" s="249"/>
      <c r="C49" s="219"/>
      <c r="D49" s="336"/>
      <c r="E49" s="336"/>
      <c r="F49" s="219" t="s">
        <v>2439</v>
      </c>
      <c r="G49" s="219" t="s">
        <v>2440</v>
      </c>
      <c r="I49" s="130"/>
      <c r="J49" s="166"/>
      <c r="K49" s="130"/>
      <c r="L49" s="130"/>
      <c r="M49" s="130"/>
      <c r="N49" s="130"/>
      <c r="O49" s="130"/>
    </row>
    <row r="50" spans="1:15">
      <c r="A50" s="2"/>
      <c r="B50" s="249"/>
      <c r="C50" s="219"/>
      <c r="D50" s="336"/>
      <c r="E50" s="336"/>
      <c r="F50" s="219" t="s">
        <v>2441</v>
      </c>
      <c r="G50" s="219" t="s">
        <v>2442</v>
      </c>
      <c r="I50" s="130"/>
      <c r="J50" s="166"/>
      <c r="K50" s="130"/>
      <c r="L50" s="130"/>
      <c r="M50" s="130"/>
      <c r="N50" s="130"/>
      <c r="O50" s="130"/>
    </row>
    <row r="51" spans="1:15">
      <c r="A51" s="2"/>
      <c r="B51" s="249"/>
      <c r="C51" s="219"/>
      <c r="D51" s="336"/>
      <c r="E51" s="336"/>
      <c r="F51" s="219" t="s">
        <v>2443</v>
      </c>
      <c r="G51" s="219" t="s">
        <v>2444</v>
      </c>
      <c r="I51" s="130"/>
      <c r="J51" s="166"/>
      <c r="K51" s="130"/>
      <c r="L51" s="130"/>
      <c r="M51" s="130"/>
      <c r="N51" s="130"/>
      <c r="O51" s="130"/>
    </row>
    <row r="52" spans="1:15">
      <c r="A52" s="2"/>
      <c r="B52" s="249"/>
      <c r="C52" s="219"/>
      <c r="D52" s="336"/>
      <c r="E52" s="336"/>
      <c r="F52" s="219" t="s">
        <v>2445</v>
      </c>
      <c r="G52" s="219" t="s">
        <v>2446</v>
      </c>
      <c r="I52" s="130"/>
      <c r="J52" s="166"/>
      <c r="K52" s="130"/>
      <c r="L52" s="130"/>
      <c r="M52" s="130"/>
      <c r="N52" s="130"/>
      <c r="O52" s="130"/>
    </row>
    <row r="53" spans="1:15">
      <c r="A53" s="2"/>
      <c r="B53" s="249"/>
      <c r="C53" s="219"/>
      <c r="D53" s="336"/>
      <c r="E53" s="336"/>
      <c r="F53" s="219" t="s">
        <v>2447</v>
      </c>
      <c r="G53" s="219" t="s">
        <v>2448</v>
      </c>
      <c r="I53" s="130"/>
      <c r="J53" s="166"/>
      <c r="K53" s="130"/>
      <c r="L53" s="130"/>
      <c r="M53" s="130"/>
      <c r="N53" s="130"/>
      <c r="O53" s="130"/>
    </row>
    <row r="54" spans="1:15">
      <c r="A54" s="2"/>
      <c r="B54" s="249"/>
      <c r="C54" s="219"/>
      <c r="D54" s="336"/>
      <c r="E54" s="336"/>
      <c r="F54" s="219" t="s">
        <v>2449</v>
      </c>
      <c r="G54" s="219" t="s">
        <v>2450</v>
      </c>
      <c r="I54" s="130"/>
      <c r="J54" s="166"/>
      <c r="K54" s="130"/>
      <c r="L54" s="130"/>
      <c r="M54" s="130"/>
      <c r="N54" s="130"/>
      <c r="O54" s="130"/>
    </row>
    <row r="55" spans="1:15">
      <c r="A55" s="2"/>
      <c r="B55" s="249"/>
      <c r="C55" s="219"/>
      <c r="D55" s="336"/>
      <c r="E55" s="336"/>
      <c r="F55" s="219" t="s">
        <v>2451</v>
      </c>
      <c r="G55" s="219" t="s">
        <v>2452</v>
      </c>
      <c r="I55" s="130"/>
      <c r="J55" s="166"/>
      <c r="K55" s="130"/>
      <c r="L55" s="130"/>
      <c r="M55" s="130"/>
      <c r="N55" s="130"/>
      <c r="O55" s="130"/>
    </row>
    <row r="56" spans="1:15">
      <c r="A56" s="2"/>
      <c r="B56" s="249"/>
      <c r="C56" s="219"/>
      <c r="D56" s="336"/>
      <c r="E56" s="337"/>
      <c r="F56" s="219" t="s">
        <v>2453</v>
      </c>
      <c r="G56" s="219" t="s">
        <v>2454</v>
      </c>
      <c r="I56" s="130"/>
      <c r="J56" s="166"/>
      <c r="K56" s="130"/>
      <c r="L56" s="130"/>
      <c r="M56" s="130"/>
      <c r="N56" s="130"/>
      <c r="O56" s="130"/>
    </row>
    <row r="57" spans="1:15">
      <c r="A57" s="2"/>
      <c r="B57" s="249"/>
      <c r="C57" s="219"/>
      <c r="D57" s="336"/>
      <c r="E57" s="337"/>
      <c r="F57" s="219" t="s">
        <v>2455</v>
      </c>
      <c r="G57" s="219" t="s">
        <v>2456</v>
      </c>
      <c r="I57" s="130"/>
      <c r="J57" s="166"/>
      <c r="K57" s="130"/>
      <c r="L57" s="130"/>
      <c r="M57" s="130"/>
      <c r="N57" s="130"/>
      <c r="O57" s="130"/>
    </row>
    <row r="58" spans="1:15">
      <c r="A58" s="2"/>
      <c r="B58" s="249"/>
      <c r="C58" s="219"/>
      <c r="D58" s="336"/>
      <c r="E58" s="337"/>
      <c r="F58" s="219" t="s">
        <v>2457</v>
      </c>
      <c r="G58" s="219" t="s">
        <v>2458</v>
      </c>
      <c r="I58" s="130"/>
      <c r="J58" s="166"/>
      <c r="K58" s="130"/>
      <c r="L58" s="130"/>
      <c r="M58" s="130"/>
      <c r="N58" s="130"/>
      <c r="O58" s="130"/>
    </row>
    <row r="59" spans="1:15">
      <c r="A59" s="2"/>
      <c r="B59" s="249"/>
      <c r="C59" s="219"/>
      <c r="D59" s="336"/>
      <c r="E59" s="337"/>
      <c r="F59" s="219" t="s">
        <v>2459</v>
      </c>
      <c r="G59" s="219" t="s">
        <v>2460</v>
      </c>
      <c r="I59" s="130"/>
      <c r="J59" s="166"/>
      <c r="K59" s="130"/>
      <c r="L59" s="130"/>
      <c r="M59" s="130"/>
      <c r="N59" s="130"/>
      <c r="O59" s="130"/>
    </row>
    <row r="60" spans="1:15">
      <c r="A60" s="2"/>
      <c r="B60" s="249"/>
      <c r="C60" s="219"/>
      <c r="D60" s="336"/>
      <c r="E60" s="337"/>
      <c r="F60" s="219" t="s">
        <v>2461</v>
      </c>
      <c r="G60" s="219" t="s">
        <v>2462</v>
      </c>
      <c r="I60" s="130"/>
      <c r="J60" s="166"/>
      <c r="K60" s="130"/>
      <c r="L60" s="130"/>
      <c r="M60" s="130"/>
      <c r="N60" s="130"/>
      <c r="O60" s="130"/>
    </row>
    <row r="61" spans="1:15">
      <c r="A61" s="2"/>
      <c r="B61" s="249"/>
      <c r="C61" s="219"/>
      <c r="D61" s="336"/>
      <c r="E61" s="337"/>
      <c r="F61" s="219" t="s">
        <v>2463</v>
      </c>
      <c r="G61" s="219" t="s">
        <v>2464</v>
      </c>
      <c r="I61" s="130"/>
      <c r="J61" s="166"/>
      <c r="K61" s="130"/>
      <c r="L61" s="130"/>
      <c r="M61" s="130"/>
      <c r="N61" s="130"/>
      <c r="O61" s="130"/>
    </row>
    <row r="62" spans="1:15">
      <c r="A62" s="2"/>
      <c r="B62" s="249"/>
      <c r="C62" s="219"/>
      <c r="D62" s="336" t="s">
        <v>2465</v>
      </c>
      <c r="E62" s="338"/>
      <c r="F62" s="219" t="s">
        <v>2466</v>
      </c>
      <c r="G62" s="219" t="s">
        <v>2467</v>
      </c>
      <c r="I62" s="130"/>
      <c r="J62" s="166"/>
      <c r="K62" s="130"/>
      <c r="L62" s="130"/>
      <c r="M62" s="130"/>
      <c r="N62" s="130"/>
      <c r="O62" s="130"/>
    </row>
    <row r="63" spans="1:15">
      <c r="A63" s="2"/>
      <c r="B63" s="249"/>
      <c r="C63" s="219"/>
      <c r="D63" s="336"/>
      <c r="E63" s="338"/>
      <c r="F63" s="219" t="s">
        <v>2468</v>
      </c>
      <c r="G63" s="219" t="s">
        <v>2469</v>
      </c>
      <c r="I63" s="130"/>
      <c r="J63" s="166"/>
      <c r="K63" s="130"/>
      <c r="L63" s="130"/>
      <c r="M63" s="130"/>
      <c r="N63" s="130"/>
      <c r="O63" s="130"/>
    </row>
    <row r="64" spans="1:15">
      <c r="A64" s="2"/>
      <c r="B64" s="249"/>
      <c r="C64" s="219"/>
      <c r="D64" s="336"/>
      <c r="E64" s="338"/>
      <c r="F64" s="219" t="s">
        <v>2470</v>
      </c>
      <c r="G64" s="219" t="s">
        <v>2471</v>
      </c>
      <c r="I64" s="130"/>
      <c r="J64" s="166"/>
      <c r="K64" s="130"/>
      <c r="L64" s="130"/>
      <c r="M64" s="130"/>
      <c r="N64" s="130"/>
      <c r="O64" s="130"/>
    </row>
    <row r="65" spans="1:15">
      <c r="A65" s="2"/>
      <c r="B65" s="249"/>
      <c r="C65" s="219"/>
      <c r="D65" s="336"/>
      <c r="E65" s="338"/>
      <c r="F65" s="219" t="s">
        <v>2472</v>
      </c>
      <c r="G65" s="219" t="s">
        <v>2473</v>
      </c>
      <c r="I65" s="130"/>
      <c r="J65" s="166"/>
      <c r="K65" s="130"/>
      <c r="L65" s="130"/>
      <c r="M65" s="130"/>
      <c r="N65" s="130"/>
      <c r="O65" s="130"/>
    </row>
    <row r="66" spans="1:15">
      <c r="A66" s="2"/>
      <c r="B66" s="249"/>
      <c r="C66" s="219"/>
      <c r="D66" s="219" t="s">
        <v>2474</v>
      </c>
      <c r="E66" s="219"/>
      <c r="F66" s="219" t="s">
        <v>2475</v>
      </c>
      <c r="G66" s="219" t="s">
        <v>2476</v>
      </c>
      <c r="I66" s="130"/>
      <c r="J66" s="166"/>
      <c r="K66" s="130"/>
      <c r="L66" s="130"/>
      <c r="M66" s="130"/>
      <c r="N66" s="130"/>
      <c r="O66" s="130"/>
    </row>
    <row r="67" spans="1:15">
      <c r="A67" s="2"/>
      <c r="B67" s="249"/>
      <c r="C67" s="219" t="s">
        <v>9</v>
      </c>
      <c r="D67" s="219" t="s">
        <v>67</v>
      </c>
      <c r="E67" s="219" t="s">
        <v>68</v>
      </c>
      <c r="F67" s="219" t="s">
        <v>69</v>
      </c>
      <c r="G67" s="219" t="s">
        <v>2477</v>
      </c>
      <c r="I67" s="130"/>
      <c r="J67" s="166"/>
      <c r="K67" s="130"/>
      <c r="L67" s="130"/>
      <c r="M67" s="130"/>
      <c r="N67" s="130"/>
      <c r="O67" s="130"/>
    </row>
    <row r="68" spans="1:15">
      <c r="A68" s="2"/>
      <c r="B68" s="249"/>
      <c r="C68" s="219" t="s">
        <v>9</v>
      </c>
      <c r="D68" s="219" t="s">
        <v>2478</v>
      </c>
      <c r="E68" s="219"/>
      <c r="F68" s="219" t="s">
        <v>2479</v>
      </c>
      <c r="G68" s="219" t="s">
        <v>2480</v>
      </c>
      <c r="I68" s="130"/>
      <c r="J68" s="166"/>
      <c r="K68" s="130"/>
      <c r="L68" s="130"/>
      <c r="M68" s="130"/>
      <c r="N68" s="130"/>
      <c r="O68" s="130"/>
    </row>
    <row r="69" spans="1:15" ht="33">
      <c r="A69" s="2"/>
      <c r="B69" s="249"/>
      <c r="C69" s="219" t="s">
        <v>9</v>
      </c>
      <c r="D69" s="219" t="s">
        <v>2481</v>
      </c>
      <c r="E69" s="219"/>
      <c r="F69" s="219" t="s">
        <v>2482</v>
      </c>
      <c r="G69" s="219" t="s">
        <v>2483</v>
      </c>
      <c r="I69" s="130"/>
      <c r="J69" s="166"/>
      <c r="K69" s="130"/>
      <c r="L69" s="130"/>
      <c r="M69" s="130"/>
      <c r="N69" s="130"/>
      <c r="O69" s="130"/>
    </row>
    <row r="70" spans="1:15">
      <c r="A70" s="2"/>
      <c r="B70" s="249"/>
      <c r="C70" s="219" t="s">
        <v>9</v>
      </c>
      <c r="D70" s="219" t="s">
        <v>2484</v>
      </c>
      <c r="E70" s="165"/>
      <c r="F70" s="219" t="s">
        <v>2485</v>
      </c>
      <c r="G70" s="219" t="s">
        <v>2486</v>
      </c>
      <c r="I70" s="130"/>
      <c r="J70" s="166"/>
      <c r="K70" s="130"/>
      <c r="L70" s="130"/>
      <c r="M70" s="130"/>
      <c r="N70" s="130"/>
      <c r="O70" s="130"/>
    </row>
    <row r="71" spans="1:15">
      <c r="A71" s="2"/>
      <c r="B71" s="249"/>
      <c r="C71" s="219" t="s">
        <v>9</v>
      </c>
      <c r="D71" s="219" t="s">
        <v>2487</v>
      </c>
      <c r="E71" s="165"/>
      <c r="F71" s="219" t="s">
        <v>2488</v>
      </c>
      <c r="G71" s="219" t="s">
        <v>2489</v>
      </c>
      <c r="I71" s="130"/>
      <c r="J71" s="166"/>
      <c r="K71" s="130"/>
      <c r="L71" s="130"/>
      <c r="M71" s="130"/>
      <c r="N71" s="130"/>
      <c r="O71" s="130"/>
    </row>
    <row r="72" spans="1:15" ht="33">
      <c r="A72" s="2"/>
      <c r="B72" s="249"/>
      <c r="C72" s="219" t="s">
        <v>9</v>
      </c>
      <c r="D72" s="219" t="s">
        <v>2490</v>
      </c>
      <c r="E72" s="165"/>
      <c r="F72" s="219" t="s">
        <v>2491</v>
      </c>
      <c r="G72" s="219" t="s">
        <v>2492</v>
      </c>
      <c r="I72" s="130"/>
      <c r="J72" s="166"/>
      <c r="K72" s="130"/>
      <c r="L72" s="130"/>
      <c r="M72" s="130"/>
      <c r="N72" s="130"/>
      <c r="O72" s="130"/>
    </row>
    <row r="73" spans="1:15">
      <c r="A73" s="2"/>
      <c r="B73" s="249"/>
      <c r="C73" s="219"/>
      <c r="D73" s="249" t="s">
        <v>2493</v>
      </c>
      <c r="E73" s="165" t="s">
        <v>2494</v>
      </c>
      <c r="F73" s="219" t="s">
        <v>2495</v>
      </c>
      <c r="G73" s="219" t="s">
        <v>2496</v>
      </c>
      <c r="I73" s="130"/>
      <c r="J73" s="166"/>
      <c r="K73" s="130"/>
      <c r="L73" s="130"/>
      <c r="M73" s="130"/>
      <c r="N73" s="130"/>
      <c r="O73" s="130"/>
    </row>
    <row r="74" spans="1:15">
      <c r="A74" s="2"/>
      <c r="B74" s="249"/>
      <c r="C74" s="219"/>
      <c r="D74" s="249"/>
      <c r="E74" s="165" t="s">
        <v>2497</v>
      </c>
      <c r="F74" s="219" t="s">
        <v>2498</v>
      </c>
      <c r="G74" s="219" t="s">
        <v>2496</v>
      </c>
      <c r="I74" s="130"/>
      <c r="J74" s="166"/>
      <c r="K74" s="130"/>
      <c r="L74" s="130"/>
      <c r="M74" s="130"/>
      <c r="N74" s="130"/>
      <c r="O74" s="130"/>
    </row>
    <row r="75" spans="1:15">
      <c r="A75" s="2"/>
      <c r="B75" s="249"/>
      <c r="C75" s="219"/>
      <c r="D75" s="249"/>
      <c r="E75" s="165" t="s">
        <v>2499</v>
      </c>
      <c r="F75" s="219" t="s">
        <v>2500</v>
      </c>
      <c r="G75" s="219" t="s">
        <v>2496</v>
      </c>
      <c r="I75" s="130"/>
      <c r="J75" s="166"/>
      <c r="K75" s="130"/>
      <c r="L75" s="130"/>
      <c r="M75" s="130"/>
      <c r="N75" s="130"/>
      <c r="O75" s="130"/>
    </row>
    <row r="76" spans="1:15">
      <c r="A76" s="2"/>
      <c r="B76" s="249"/>
      <c r="C76" s="219" t="s">
        <v>9</v>
      </c>
      <c r="D76" s="249"/>
      <c r="E76" s="165" t="s">
        <v>2501</v>
      </c>
      <c r="F76" s="219" t="s">
        <v>2502</v>
      </c>
      <c r="G76" s="219" t="s">
        <v>2496</v>
      </c>
      <c r="I76" s="130"/>
      <c r="J76" s="166"/>
      <c r="K76" s="130"/>
      <c r="L76" s="130"/>
      <c r="M76" s="130"/>
      <c r="N76" s="130"/>
      <c r="O76" s="130"/>
    </row>
    <row r="77" spans="1:15">
      <c r="A77" s="2"/>
      <c r="B77" s="249"/>
      <c r="C77" s="219"/>
      <c r="D77" s="249"/>
      <c r="E77" s="165" t="s">
        <v>2503</v>
      </c>
      <c r="F77" s="219" t="s">
        <v>2504</v>
      </c>
      <c r="G77" s="219" t="s">
        <v>2496</v>
      </c>
      <c r="I77" s="130"/>
      <c r="J77" s="166"/>
      <c r="K77" s="130"/>
      <c r="L77" s="130"/>
      <c r="M77" s="130"/>
      <c r="N77" s="130"/>
      <c r="O77" s="130"/>
    </row>
    <row r="78" spans="1:15">
      <c r="A78" s="2"/>
      <c r="B78" s="249"/>
      <c r="C78" s="219" t="s">
        <v>9</v>
      </c>
      <c r="D78" s="219" t="s">
        <v>2505</v>
      </c>
      <c r="E78" s="165" t="s">
        <v>2506</v>
      </c>
      <c r="F78" s="219" t="s">
        <v>2507</v>
      </c>
      <c r="G78" s="219" t="s">
        <v>2508</v>
      </c>
      <c r="I78" s="130"/>
      <c r="J78" s="166"/>
      <c r="K78" s="130"/>
      <c r="L78" s="130"/>
      <c r="M78" s="130"/>
      <c r="N78" s="130"/>
      <c r="O78" s="130"/>
    </row>
    <row r="79" spans="1:15">
      <c r="A79" s="2"/>
      <c r="B79" s="249"/>
      <c r="C79" s="219" t="s">
        <v>9</v>
      </c>
      <c r="D79" s="336" t="s">
        <v>2509</v>
      </c>
      <c r="E79" s="165" t="s">
        <v>2510</v>
      </c>
      <c r="F79" s="219" t="s">
        <v>2511</v>
      </c>
      <c r="G79" s="219" t="s">
        <v>2512</v>
      </c>
      <c r="I79" s="130"/>
      <c r="J79" s="166"/>
      <c r="K79" s="130"/>
      <c r="L79" s="130"/>
      <c r="M79" s="130"/>
      <c r="N79" s="130"/>
      <c r="O79" s="130"/>
    </row>
    <row r="80" spans="1:15">
      <c r="A80" s="2"/>
      <c r="B80" s="249"/>
      <c r="C80" s="219"/>
      <c r="D80" s="336"/>
      <c r="E80" s="165" t="s">
        <v>2513</v>
      </c>
      <c r="F80" s="219" t="s">
        <v>2514</v>
      </c>
      <c r="G80" s="219" t="s">
        <v>2515</v>
      </c>
      <c r="I80" s="130"/>
      <c r="J80" s="166"/>
      <c r="K80" s="130"/>
      <c r="L80" s="130"/>
      <c r="M80" s="130"/>
      <c r="N80" s="130"/>
      <c r="O80" s="130"/>
    </row>
    <row r="81" spans="1:15">
      <c r="A81" s="2"/>
      <c r="B81" s="249"/>
      <c r="C81" s="219"/>
      <c r="D81" s="336"/>
      <c r="E81" s="165" t="s">
        <v>2516</v>
      </c>
      <c r="F81" s="219" t="s">
        <v>2517</v>
      </c>
      <c r="G81" s="219" t="s">
        <v>2518</v>
      </c>
      <c r="I81" s="130"/>
      <c r="J81" s="166"/>
      <c r="K81" s="130"/>
      <c r="L81" s="130"/>
      <c r="M81" s="130"/>
      <c r="N81" s="130"/>
      <c r="O81" s="130"/>
    </row>
    <row r="82" spans="1:15">
      <c r="A82" s="2"/>
      <c r="B82" s="249"/>
      <c r="C82" s="219"/>
      <c r="D82" s="336"/>
      <c r="E82" s="165" t="s">
        <v>2519</v>
      </c>
      <c r="F82" s="219" t="s">
        <v>2520</v>
      </c>
      <c r="G82" s="219" t="s">
        <v>2521</v>
      </c>
      <c r="I82" s="130"/>
      <c r="J82" s="166"/>
      <c r="K82" s="130"/>
      <c r="L82" s="130"/>
      <c r="M82" s="130"/>
      <c r="N82" s="130"/>
      <c r="O82" s="130"/>
    </row>
    <row r="83" spans="1:15">
      <c r="A83" s="2"/>
      <c r="B83" s="249"/>
      <c r="C83" s="219"/>
      <c r="D83" s="336"/>
      <c r="E83" s="165" t="s">
        <v>2522</v>
      </c>
      <c r="F83" s="219" t="s">
        <v>2523</v>
      </c>
      <c r="G83" s="219" t="s">
        <v>2524</v>
      </c>
      <c r="I83" s="130"/>
      <c r="J83" s="166"/>
      <c r="K83" s="130"/>
      <c r="L83" s="130"/>
      <c r="M83" s="130"/>
      <c r="N83" s="130"/>
      <c r="O83" s="130"/>
    </row>
    <row r="84" spans="1:15">
      <c r="A84" s="2"/>
      <c r="B84" s="249"/>
      <c r="C84" s="219"/>
      <c r="D84" s="336"/>
      <c r="E84" s="165" t="s">
        <v>2525</v>
      </c>
      <c r="F84" s="219" t="s">
        <v>2526</v>
      </c>
      <c r="G84" s="219" t="s">
        <v>2527</v>
      </c>
      <c r="I84" s="130"/>
      <c r="J84" s="166"/>
      <c r="K84" s="130"/>
      <c r="L84" s="130"/>
      <c r="M84" s="130"/>
      <c r="N84" s="130"/>
      <c r="O84" s="130"/>
    </row>
    <row r="85" spans="1:15">
      <c r="A85" s="2"/>
      <c r="B85" s="249"/>
      <c r="C85" s="219" t="s">
        <v>9</v>
      </c>
      <c r="D85" s="219" t="s">
        <v>2528</v>
      </c>
      <c r="E85" s="165" t="s">
        <v>2529</v>
      </c>
      <c r="F85" s="219" t="s">
        <v>2530</v>
      </c>
      <c r="G85" s="219" t="s">
        <v>2531</v>
      </c>
      <c r="I85" s="130"/>
      <c r="J85" s="166"/>
      <c r="K85" s="130"/>
      <c r="L85" s="130"/>
      <c r="M85" s="130"/>
      <c r="N85" s="130"/>
      <c r="O85" s="130"/>
    </row>
    <row r="86" spans="1:15">
      <c r="A86" s="2"/>
      <c r="B86" s="249"/>
      <c r="C86" s="219" t="s">
        <v>9</v>
      </c>
      <c r="D86" s="219" t="s">
        <v>2532</v>
      </c>
      <c r="E86" s="165" t="s">
        <v>2529</v>
      </c>
      <c r="F86" s="219" t="s">
        <v>2533</v>
      </c>
      <c r="G86" s="219" t="s">
        <v>2534</v>
      </c>
      <c r="I86" s="130"/>
      <c r="J86" s="166"/>
      <c r="K86" s="130"/>
      <c r="L86" s="130"/>
      <c r="M86" s="130"/>
      <c r="N86" s="130"/>
      <c r="O86" s="130"/>
    </row>
    <row r="87" spans="1:15">
      <c r="A87" s="2"/>
      <c r="B87" s="249"/>
      <c r="C87" s="219" t="s">
        <v>9</v>
      </c>
      <c r="D87" s="219" t="s">
        <v>2535</v>
      </c>
      <c r="E87" s="165" t="s">
        <v>2536</v>
      </c>
      <c r="F87" s="219" t="s">
        <v>2537</v>
      </c>
      <c r="G87" s="219" t="s">
        <v>2538</v>
      </c>
      <c r="I87" s="130"/>
      <c r="J87" s="166"/>
      <c r="K87" s="130"/>
      <c r="L87" s="130"/>
      <c r="M87" s="130"/>
      <c r="N87" s="130"/>
      <c r="O87" s="130"/>
    </row>
    <row r="88" spans="1:15">
      <c r="A88" s="2"/>
      <c r="B88" s="249"/>
      <c r="C88" s="219" t="s">
        <v>9</v>
      </c>
      <c r="D88" s="336" t="s">
        <v>2539</v>
      </c>
      <c r="E88" s="165" t="s">
        <v>2540</v>
      </c>
      <c r="F88" s="219" t="s">
        <v>2541</v>
      </c>
      <c r="G88" s="219" t="s">
        <v>2542</v>
      </c>
      <c r="I88" s="130"/>
      <c r="J88" s="166"/>
      <c r="K88" s="130"/>
      <c r="L88" s="130"/>
      <c r="M88" s="130"/>
      <c r="N88" s="130"/>
      <c r="O88" s="130"/>
    </row>
    <row r="89" spans="1:15">
      <c r="A89" s="2"/>
      <c r="B89" s="249"/>
      <c r="C89" s="219" t="s">
        <v>9</v>
      </c>
      <c r="D89" s="336"/>
      <c r="E89" s="165" t="s">
        <v>2543</v>
      </c>
      <c r="F89" s="219" t="s">
        <v>2541</v>
      </c>
      <c r="G89" s="219" t="s">
        <v>2544</v>
      </c>
      <c r="I89" s="130"/>
      <c r="J89" s="166"/>
      <c r="K89" s="130"/>
      <c r="L89" s="130"/>
      <c r="M89" s="130"/>
      <c r="N89" s="130"/>
      <c r="O89" s="130"/>
    </row>
    <row r="90" spans="1:15">
      <c r="A90" s="2"/>
      <c r="B90" s="249"/>
      <c r="C90" s="219" t="s">
        <v>9</v>
      </c>
      <c r="D90" s="336"/>
      <c r="E90" s="165" t="s">
        <v>2545</v>
      </c>
      <c r="F90" s="219" t="s">
        <v>2541</v>
      </c>
      <c r="G90" s="219" t="s">
        <v>2546</v>
      </c>
      <c r="I90" s="130"/>
      <c r="J90" s="166"/>
      <c r="K90" s="130"/>
      <c r="L90" s="130"/>
      <c r="M90" s="130"/>
      <c r="N90" s="130"/>
      <c r="O90" s="130"/>
    </row>
    <row r="91" spans="1:15">
      <c r="A91" s="2"/>
      <c r="B91" s="249"/>
      <c r="C91" s="219" t="s">
        <v>9</v>
      </c>
      <c r="D91" s="336"/>
      <c r="E91" s="165" t="s">
        <v>2547</v>
      </c>
      <c r="F91" s="219" t="s">
        <v>2541</v>
      </c>
      <c r="G91" s="219" t="s">
        <v>2548</v>
      </c>
      <c r="I91" s="130"/>
      <c r="J91" s="166"/>
      <c r="K91" s="130"/>
      <c r="L91" s="130"/>
      <c r="M91" s="130"/>
      <c r="N91" s="130"/>
      <c r="O91" s="130"/>
    </row>
    <row r="92" spans="1:15" ht="33">
      <c r="A92" s="2"/>
      <c r="B92" s="249"/>
      <c r="C92" s="219" t="s">
        <v>9</v>
      </c>
      <c r="D92" s="336" t="s">
        <v>2549</v>
      </c>
      <c r="E92" s="339" t="s">
        <v>2550</v>
      </c>
      <c r="F92" s="219" t="s">
        <v>2551</v>
      </c>
      <c r="G92" s="219" t="s">
        <v>2552</v>
      </c>
      <c r="I92" s="130"/>
      <c r="J92" s="166"/>
      <c r="K92" s="130"/>
      <c r="L92" s="130"/>
      <c r="M92" s="130"/>
      <c r="N92" s="130"/>
      <c r="O92" s="130"/>
    </row>
    <row r="93" spans="1:15" ht="27">
      <c r="A93" s="2"/>
      <c r="B93" s="249"/>
      <c r="C93" s="219"/>
      <c r="D93" s="336"/>
      <c r="E93" s="339" t="s">
        <v>2553</v>
      </c>
      <c r="F93" s="219" t="s">
        <v>2551</v>
      </c>
      <c r="G93" s="219" t="s">
        <v>2554</v>
      </c>
      <c r="I93" s="130"/>
      <c r="J93" s="166"/>
      <c r="K93" s="130"/>
      <c r="L93" s="130"/>
      <c r="M93" s="130"/>
      <c r="N93" s="130"/>
      <c r="O93" s="130"/>
    </row>
    <row r="94" spans="1:15" ht="27">
      <c r="A94" s="2"/>
      <c r="B94" s="249"/>
      <c r="C94" s="219"/>
      <c r="D94" s="336"/>
      <c r="E94" s="339" t="s">
        <v>2555</v>
      </c>
      <c r="F94" s="219" t="s">
        <v>2551</v>
      </c>
      <c r="G94" s="219" t="s">
        <v>2554</v>
      </c>
      <c r="I94" s="130"/>
      <c r="J94" s="166"/>
      <c r="K94" s="130"/>
      <c r="L94" s="130"/>
      <c r="M94" s="130"/>
      <c r="N94" s="130"/>
      <c r="O94" s="130"/>
    </row>
    <row r="95" spans="1:15" ht="40.5">
      <c r="A95" s="2"/>
      <c r="B95" s="249"/>
      <c r="C95" s="219" t="s">
        <v>9</v>
      </c>
      <c r="D95" s="336"/>
      <c r="E95" s="339" t="s">
        <v>2556</v>
      </c>
      <c r="F95" s="219" t="s">
        <v>2551</v>
      </c>
      <c r="G95" s="219" t="s">
        <v>2557</v>
      </c>
      <c r="I95" s="130"/>
      <c r="J95" s="166"/>
      <c r="K95" s="130"/>
      <c r="L95" s="130"/>
      <c r="M95" s="130"/>
      <c r="N95" s="130"/>
      <c r="O95" s="130"/>
    </row>
    <row r="96" spans="1:15" ht="27">
      <c r="A96" s="2"/>
      <c r="B96" s="249"/>
      <c r="C96" s="219" t="s">
        <v>9</v>
      </c>
      <c r="D96" s="336"/>
      <c r="E96" s="339" t="s">
        <v>2558</v>
      </c>
      <c r="F96" s="219" t="s">
        <v>2551</v>
      </c>
      <c r="G96" s="219" t="s">
        <v>2559</v>
      </c>
      <c r="I96" s="130"/>
      <c r="J96" s="166"/>
      <c r="K96" s="130"/>
      <c r="L96" s="130"/>
      <c r="M96" s="130"/>
      <c r="N96" s="130"/>
      <c r="O96" s="130"/>
    </row>
    <row r="97" spans="1:15" ht="33">
      <c r="A97" s="2"/>
      <c r="B97" s="249"/>
      <c r="C97" s="219" t="s">
        <v>9</v>
      </c>
      <c r="D97" s="340" t="s">
        <v>2560</v>
      </c>
      <c r="E97" s="165" t="s">
        <v>2561</v>
      </c>
      <c r="F97" s="219" t="s">
        <v>2562</v>
      </c>
      <c r="G97" s="219" t="s">
        <v>2563</v>
      </c>
      <c r="I97" s="130"/>
      <c r="J97" s="166"/>
      <c r="K97" s="130"/>
      <c r="L97" s="130"/>
      <c r="M97" s="130"/>
      <c r="N97" s="130"/>
      <c r="O97" s="130"/>
    </row>
    <row r="98" spans="1:15">
      <c r="A98" s="2"/>
      <c r="B98" s="219"/>
      <c r="C98" s="219"/>
      <c r="D98" s="336" t="s">
        <v>2564</v>
      </c>
      <c r="E98" s="165" t="s">
        <v>2565</v>
      </c>
      <c r="F98" s="219" t="s">
        <v>2566</v>
      </c>
      <c r="G98" s="219" t="s">
        <v>2567</v>
      </c>
      <c r="I98" s="130"/>
      <c r="J98" s="166"/>
      <c r="K98" s="130"/>
      <c r="L98" s="130"/>
      <c r="M98" s="130"/>
      <c r="N98" s="130"/>
      <c r="O98" s="130"/>
    </row>
    <row r="99" spans="1:15">
      <c r="A99" s="2"/>
      <c r="B99" s="219"/>
      <c r="C99" s="219"/>
      <c r="D99" s="336"/>
      <c r="E99" s="165" t="s">
        <v>2568</v>
      </c>
      <c r="F99" s="219" t="s">
        <v>2569</v>
      </c>
      <c r="G99" s="219" t="s">
        <v>2570</v>
      </c>
      <c r="I99" s="130"/>
      <c r="J99" s="166"/>
      <c r="K99" s="130"/>
      <c r="L99" s="130"/>
      <c r="M99" s="130"/>
      <c r="N99" s="130"/>
      <c r="O99" s="130"/>
    </row>
    <row r="100" spans="1:15">
      <c r="A100" s="2"/>
      <c r="B100" s="336" t="s">
        <v>2571</v>
      </c>
      <c r="C100" s="219" t="s">
        <v>9</v>
      </c>
      <c r="D100" s="219" t="s">
        <v>2572</v>
      </c>
      <c r="E100" s="219"/>
      <c r="F100" s="219" t="s">
        <v>2573</v>
      </c>
      <c r="G100" s="219" t="s">
        <v>2574</v>
      </c>
      <c r="I100" s="130"/>
      <c r="J100" s="166"/>
      <c r="K100" s="130"/>
      <c r="L100" s="130"/>
      <c r="M100" s="130"/>
      <c r="N100" s="130"/>
      <c r="O100" s="130"/>
    </row>
    <row r="101" spans="1:15">
      <c r="A101" s="2"/>
      <c r="B101" s="336"/>
      <c r="C101" s="219" t="s">
        <v>9</v>
      </c>
      <c r="D101" s="219" t="s">
        <v>2575</v>
      </c>
      <c r="E101" s="219"/>
      <c r="F101" s="219" t="s">
        <v>2576</v>
      </c>
      <c r="G101" s="219" t="s">
        <v>2577</v>
      </c>
      <c r="I101" s="130"/>
      <c r="J101" s="166"/>
      <c r="K101" s="130"/>
      <c r="L101" s="130"/>
      <c r="M101" s="130"/>
      <c r="N101" s="130"/>
      <c r="O101" s="130"/>
    </row>
    <row r="102" spans="1:15">
      <c r="A102" s="2"/>
      <c r="B102" s="336"/>
      <c r="C102" s="219" t="s">
        <v>9</v>
      </c>
      <c r="D102" s="219" t="s">
        <v>2578</v>
      </c>
      <c r="E102" s="219"/>
      <c r="F102" s="219" t="s">
        <v>2579</v>
      </c>
      <c r="G102" s="219" t="s">
        <v>2580</v>
      </c>
      <c r="I102" s="130"/>
      <c r="J102" s="166"/>
      <c r="K102" s="130"/>
      <c r="L102" s="130"/>
      <c r="M102" s="130"/>
      <c r="N102" s="130"/>
      <c r="O102" s="130"/>
    </row>
    <row r="103" spans="1:15">
      <c r="A103" s="2"/>
      <c r="B103" s="336"/>
      <c r="C103" s="219" t="s">
        <v>9</v>
      </c>
      <c r="D103" s="219" t="s">
        <v>2581</v>
      </c>
      <c r="E103" s="219"/>
      <c r="F103" s="219" t="s">
        <v>2582</v>
      </c>
      <c r="G103" s="219" t="s">
        <v>2583</v>
      </c>
      <c r="I103" s="130"/>
      <c r="J103" s="166"/>
      <c r="K103" s="130"/>
      <c r="L103" s="130"/>
      <c r="M103" s="130"/>
      <c r="N103" s="130"/>
      <c r="O103" s="130"/>
    </row>
    <row r="104" spans="1:15">
      <c r="A104" s="2"/>
      <c r="B104" s="336"/>
      <c r="C104" s="219" t="s">
        <v>9</v>
      </c>
      <c r="D104" s="219" t="s">
        <v>70</v>
      </c>
      <c r="E104" s="219"/>
      <c r="F104" s="219" t="s">
        <v>71</v>
      </c>
      <c r="G104" s="219" t="s">
        <v>72</v>
      </c>
      <c r="I104" s="130"/>
      <c r="J104" s="166"/>
      <c r="K104" s="130"/>
      <c r="L104" s="130"/>
      <c r="M104" s="130"/>
      <c r="N104" s="130"/>
      <c r="O104" s="130"/>
    </row>
    <row r="105" spans="1:15">
      <c r="A105" s="2"/>
      <c r="B105" s="336"/>
      <c r="C105" s="219" t="s">
        <v>9</v>
      </c>
      <c r="D105" s="219" t="s">
        <v>2584</v>
      </c>
      <c r="E105" s="219"/>
      <c r="F105" s="219" t="s">
        <v>73</v>
      </c>
      <c r="G105" s="219" t="s">
        <v>2585</v>
      </c>
      <c r="I105" s="130"/>
      <c r="J105" s="166"/>
      <c r="K105" s="130"/>
      <c r="L105" s="130"/>
      <c r="M105" s="130"/>
      <c r="N105" s="130"/>
      <c r="O105" s="130"/>
    </row>
    <row r="106" spans="1:15" ht="33">
      <c r="A106" s="2"/>
      <c r="B106" s="336"/>
      <c r="C106" s="219" t="s">
        <v>9</v>
      </c>
      <c r="D106" s="219" t="s">
        <v>2586</v>
      </c>
      <c r="E106" s="219"/>
      <c r="F106" s="219" t="s">
        <v>2587</v>
      </c>
      <c r="G106" s="219" t="s">
        <v>2588</v>
      </c>
      <c r="I106" s="130"/>
      <c r="J106" s="166"/>
      <c r="K106" s="130"/>
      <c r="L106" s="130"/>
      <c r="M106" s="130"/>
      <c r="N106" s="130"/>
      <c r="O106" s="130"/>
    </row>
    <row r="107" spans="1:15" ht="33">
      <c r="A107" s="2"/>
      <c r="B107" s="336"/>
      <c r="C107" s="219" t="s">
        <v>9</v>
      </c>
      <c r="D107" s="219" t="s">
        <v>2589</v>
      </c>
      <c r="E107" s="219"/>
      <c r="F107" s="219" t="s">
        <v>2590</v>
      </c>
      <c r="G107" s="219" t="s">
        <v>2591</v>
      </c>
      <c r="I107" s="130"/>
      <c r="J107" s="166"/>
      <c r="K107" s="130"/>
      <c r="L107" s="130"/>
      <c r="M107" s="130"/>
      <c r="N107" s="130"/>
      <c r="O107" s="130"/>
    </row>
    <row r="108" spans="1:15" ht="33">
      <c r="A108" s="2"/>
      <c r="B108" s="336"/>
      <c r="C108" s="219" t="s">
        <v>9</v>
      </c>
      <c r="D108" s="219" t="s">
        <v>2592</v>
      </c>
      <c r="E108" s="219" t="s">
        <v>74</v>
      </c>
      <c r="F108" s="219" t="s">
        <v>75</v>
      </c>
      <c r="G108" s="219" t="s">
        <v>76</v>
      </c>
      <c r="I108" s="130"/>
      <c r="J108" s="166"/>
      <c r="K108" s="130"/>
      <c r="L108" s="130"/>
      <c r="M108" s="130"/>
      <c r="N108" s="130"/>
      <c r="O108" s="130"/>
    </row>
    <row r="109" spans="1:15" ht="33">
      <c r="A109" s="2"/>
      <c r="B109" s="336"/>
      <c r="C109" s="219" t="s">
        <v>9</v>
      </c>
      <c r="D109" s="219" t="s">
        <v>2593</v>
      </c>
      <c r="E109" s="219" t="s">
        <v>77</v>
      </c>
      <c r="F109" s="219" t="s">
        <v>78</v>
      </c>
      <c r="G109" s="219" t="s">
        <v>79</v>
      </c>
      <c r="I109" s="130"/>
      <c r="J109" s="166"/>
      <c r="K109" s="130"/>
      <c r="L109" s="130"/>
      <c r="M109" s="130"/>
      <c r="N109" s="130"/>
      <c r="O109" s="130"/>
    </row>
    <row r="110" spans="1:15" ht="33">
      <c r="A110" s="2"/>
      <c r="B110" s="336"/>
      <c r="C110" s="219" t="s">
        <v>9</v>
      </c>
      <c r="D110" s="219" t="s">
        <v>80</v>
      </c>
      <c r="E110" s="219" t="s">
        <v>81</v>
      </c>
      <c r="F110" s="219" t="s">
        <v>78</v>
      </c>
      <c r="G110" s="219" t="s">
        <v>82</v>
      </c>
      <c r="I110" s="130"/>
      <c r="J110" s="166"/>
      <c r="K110" s="130"/>
      <c r="L110" s="130"/>
      <c r="M110" s="130"/>
      <c r="N110" s="130"/>
      <c r="O110" s="130"/>
    </row>
    <row r="111" spans="1:15" ht="33">
      <c r="A111" s="2"/>
      <c r="B111" s="336"/>
      <c r="C111" s="219" t="s">
        <v>9</v>
      </c>
      <c r="D111" s="219" t="s">
        <v>2594</v>
      </c>
      <c r="E111" s="219" t="s">
        <v>77</v>
      </c>
      <c r="F111" s="219" t="s">
        <v>83</v>
      </c>
      <c r="G111" s="219" t="s">
        <v>2595</v>
      </c>
      <c r="I111" s="130"/>
      <c r="J111" s="166"/>
      <c r="K111" s="130"/>
      <c r="L111" s="130"/>
      <c r="M111" s="130"/>
      <c r="N111" s="130"/>
      <c r="O111" s="130"/>
    </row>
    <row r="112" spans="1:15">
      <c r="A112" s="2"/>
      <c r="B112" s="336"/>
      <c r="C112" s="219"/>
      <c r="D112" s="219" t="s">
        <v>2596</v>
      </c>
      <c r="E112" s="219" t="s">
        <v>2597</v>
      </c>
      <c r="F112" s="219" t="s">
        <v>2598</v>
      </c>
      <c r="G112" s="219" t="s">
        <v>2599</v>
      </c>
      <c r="I112" s="130"/>
      <c r="J112" s="166"/>
      <c r="K112" s="130"/>
      <c r="L112" s="130"/>
      <c r="M112" s="130"/>
      <c r="N112" s="130"/>
      <c r="O112" s="130"/>
    </row>
    <row r="113" spans="1:15" ht="33">
      <c r="A113" s="2"/>
      <c r="B113" s="336"/>
      <c r="C113" s="219" t="s">
        <v>9</v>
      </c>
      <c r="D113" s="219" t="s">
        <v>2600</v>
      </c>
      <c r="E113" s="219" t="s">
        <v>2601</v>
      </c>
      <c r="F113" s="219" t="s">
        <v>2598</v>
      </c>
      <c r="G113" s="219" t="s">
        <v>2599</v>
      </c>
      <c r="I113" s="130"/>
      <c r="J113" s="166"/>
      <c r="K113" s="130"/>
      <c r="L113" s="130"/>
      <c r="M113" s="130"/>
      <c r="N113" s="130"/>
      <c r="O113" s="130"/>
    </row>
    <row r="114" spans="1:15" ht="33">
      <c r="A114" s="2"/>
      <c r="B114" s="336"/>
      <c r="C114" s="219" t="s">
        <v>9</v>
      </c>
      <c r="D114" s="219" t="s">
        <v>2602</v>
      </c>
      <c r="E114" s="219" t="s">
        <v>2603</v>
      </c>
      <c r="F114" s="219" t="s">
        <v>2598</v>
      </c>
      <c r="G114" s="219" t="s">
        <v>2599</v>
      </c>
      <c r="I114" s="130"/>
      <c r="J114" s="166"/>
      <c r="K114" s="130"/>
      <c r="L114" s="130"/>
      <c r="M114" s="130"/>
      <c r="N114" s="130"/>
      <c r="O114" s="130"/>
    </row>
    <row r="115" spans="1:15" ht="33">
      <c r="A115" s="2"/>
      <c r="B115" s="336"/>
      <c r="C115" s="219" t="s">
        <v>9</v>
      </c>
      <c r="D115" s="219" t="s">
        <v>2604</v>
      </c>
      <c r="E115" s="219" t="s">
        <v>2605</v>
      </c>
      <c r="F115" s="219" t="s">
        <v>2598</v>
      </c>
      <c r="G115" s="219" t="s">
        <v>2599</v>
      </c>
      <c r="I115" s="130"/>
      <c r="J115" s="166"/>
      <c r="K115" s="130"/>
      <c r="L115" s="130"/>
      <c r="M115" s="130"/>
      <c r="N115" s="130"/>
      <c r="O115" s="130"/>
    </row>
    <row r="116" spans="1:15" ht="33">
      <c r="A116" s="2"/>
      <c r="B116" s="336"/>
      <c r="C116" s="219" t="s">
        <v>9</v>
      </c>
      <c r="D116" s="219" t="s">
        <v>2606</v>
      </c>
      <c r="E116" s="219" t="s">
        <v>2607</v>
      </c>
      <c r="F116" s="219" t="s">
        <v>2598</v>
      </c>
      <c r="G116" s="219" t="s">
        <v>2599</v>
      </c>
      <c r="I116" s="130"/>
      <c r="J116" s="166"/>
      <c r="K116" s="130"/>
      <c r="L116" s="130"/>
      <c r="M116" s="130"/>
      <c r="N116" s="130"/>
      <c r="O116" s="130"/>
    </row>
    <row r="117" spans="1:15" ht="33">
      <c r="A117" s="2"/>
      <c r="B117" s="336"/>
      <c r="C117" s="219" t="s">
        <v>9</v>
      </c>
      <c r="D117" s="219" t="s">
        <v>84</v>
      </c>
      <c r="E117" s="219" t="s">
        <v>85</v>
      </c>
      <c r="F117" s="219" t="s">
        <v>83</v>
      </c>
      <c r="G117" s="219" t="s">
        <v>86</v>
      </c>
      <c r="I117" s="130"/>
      <c r="J117" s="166"/>
      <c r="K117" s="130"/>
      <c r="L117" s="130"/>
      <c r="M117" s="130"/>
      <c r="N117" s="130"/>
      <c r="O117" s="130"/>
    </row>
    <row r="118" spans="1:15" ht="33">
      <c r="A118" s="2"/>
      <c r="B118" s="336"/>
      <c r="C118" s="219" t="s">
        <v>9</v>
      </c>
      <c r="D118" s="219" t="s">
        <v>87</v>
      </c>
      <c r="E118" s="219" t="s">
        <v>88</v>
      </c>
      <c r="F118" s="219" t="s">
        <v>89</v>
      </c>
      <c r="G118" s="219" t="s">
        <v>90</v>
      </c>
      <c r="I118" s="130"/>
      <c r="J118" s="166"/>
      <c r="K118" s="130"/>
      <c r="L118" s="130"/>
      <c r="M118" s="130"/>
      <c r="N118" s="130"/>
      <c r="O118" s="130"/>
    </row>
    <row r="119" spans="1:15">
      <c r="A119" s="2"/>
      <c r="B119" s="336"/>
      <c r="C119" s="219" t="s">
        <v>9</v>
      </c>
      <c r="D119" s="165" t="s">
        <v>2608</v>
      </c>
      <c r="E119" s="337" t="s">
        <v>2609</v>
      </c>
      <c r="F119" s="165" t="s">
        <v>2610</v>
      </c>
      <c r="G119" s="165" t="s">
        <v>2611</v>
      </c>
      <c r="I119" s="130"/>
      <c r="J119" s="166"/>
      <c r="K119" s="130"/>
      <c r="L119" s="130"/>
      <c r="M119" s="130"/>
      <c r="N119" s="130"/>
      <c r="O119" s="130"/>
    </row>
    <row r="120" spans="1:15">
      <c r="A120" s="2"/>
      <c r="B120" s="336"/>
      <c r="C120" s="219" t="s">
        <v>9</v>
      </c>
      <c r="D120" s="165" t="s">
        <v>2612</v>
      </c>
      <c r="E120" s="337"/>
      <c r="F120" s="165" t="s">
        <v>2613</v>
      </c>
      <c r="G120" s="165" t="s">
        <v>2611</v>
      </c>
      <c r="I120" s="130"/>
      <c r="J120" s="166"/>
      <c r="K120" s="130"/>
      <c r="L120" s="130"/>
      <c r="M120" s="130"/>
      <c r="N120" s="130"/>
      <c r="O120" s="130"/>
    </row>
    <row r="121" spans="1:15">
      <c r="A121" s="2"/>
      <c r="B121" s="336"/>
      <c r="C121" s="219" t="s">
        <v>9</v>
      </c>
      <c r="D121" s="165" t="s">
        <v>2614</v>
      </c>
      <c r="E121" s="337"/>
      <c r="F121" s="165" t="s">
        <v>2615</v>
      </c>
      <c r="G121" s="165" t="s">
        <v>2611</v>
      </c>
      <c r="I121" s="130"/>
      <c r="J121" s="166"/>
      <c r="K121" s="130"/>
      <c r="L121" s="130"/>
      <c r="M121" s="130"/>
      <c r="N121" s="130"/>
      <c r="O121" s="130"/>
    </row>
    <row r="122" spans="1:15">
      <c r="A122" s="2"/>
      <c r="B122" s="336"/>
      <c r="C122" s="219" t="s">
        <v>9</v>
      </c>
      <c r="D122" s="165" t="s">
        <v>2616</v>
      </c>
      <c r="E122" s="337"/>
      <c r="F122" s="165" t="s">
        <v>2617</v>
      </c>
      <c r="G122" s="165" t="s">
        <v>2611</v>
      </c>
      <c r="I122" s="130"/>
      <c r="J122" s="166"/>
      <c r="K122" s="130"/>
      <c r="L122" s="130"/>
      <c r="M122" s="130"/>
      <c r="N122" s="130"/>
      <c r="O122" s="130"/>
    </row>
    <row r="123" spans="1:15">
      <c r="A123" s="2"/>
      <c r="B123" s="336"/>
      <c r="C123" s="219" t="s">
        <v>9</v>
      </c>
      <c r="D123" s="165" t="s">
        <v>2618</v>
      </c>
      <c r="E123" s="337"/>
      <c r="F123" s="165" t="s">
        <v>2619</v>
      </c>
      <c r="G123" s="165" t="s">
        <v>2611</v>
      </c>
      <c r="I123" s="130"/>
      <c r="J123" s="166"/>
      <c r="K123" s="130"/>
      <c r="L123" s="130"/>
      <c r="M123" s="130"/>
      <c r="N123" s="130"/>
      <c r="O123" s="130"/>
    </row>
    <row r="124" spans="1:15">
      <c r="A124" s="2"/>
      <c r="B124" s="336"/>
      <c r="C124" s="219" t="s">
        <v>9</v>
      </c>
      <c r="D124" s="165" t="s">
        <v>2620</v>
      </c>
      <c r="E124" s="337"/>
      <c r="F124" s="165" t="s">
        <v>2621</v>
      </c>
      <c r="G124" s="165" t="s">
        <v>2611</v>
      </c>
      <c r="I124" s="130"/>
      <c r="J124" s="166"/>
      <c r="K124" s="130"/>
      <c r="L124" s="130"/>
      <c r="M124" s="130"/>
      <c r="N124" s="130"/>
      <c r="O124" s="130"/>
    </row>
    <row r="125" spans="1:15">
      <c r="A125" s="2"/>
      <c r="B125" s="336"/>
      <c r="C125" s="219" t="s">
        <v>9</v>
      </c>
      <c r="D125" s="165" t="s">
        <v>2622</v>
      </c>
      <c r="E125" s="337"/>
      <c r="F125" s="165" t="s">
        <v>2623</v>
      </c>
      <c r="G125" s="165" t="s">
        <v>2611</v>
      </c>
      <c r="I125" s="130"/>
      <c r="J125" s="166"/>
      <c r="K125" s="130"/>
      <c r="L125" s="130"/>
      <c r="M125" s="130"/>
      <c r="N125" s="130"/>
      <c r="O125" s="130"/>
    </row>
    <row r="126" spans="1:15">
      <c r="A126" s="2"/>
      <c r="B126" s="247" t="s">
        <v>2624</v>
      </c>
      <c r="C126" s="217" t="s">
        <v>9</v>
      </c>
      <c r="D126" s="247" t="s">
        <v>2625</v>
      </c>
      <c r="E126" s="341"/>
      <c r="F126" s="341" t="s">
        <v>2626</v>
      </c>
      <c r="G126" s="217" t="s">
        <v>2627</v>
      </c>
      <c r="I126" s="130"/>
      <c r="J126" s="166"/>
      <c r="K126" s="130"/>
      <c r="L126" s="130"/>
      <c r="M126" s="130"/>
      <c r="N126" s="130"/>
      <c r="O126" s="130"/>
    </row>
    <row r="127" spans="1:15">
      <c r="A127" s="2"/>
      <c r="B127" s="247"/>
      <c r="C127" s="217" t="s">
        <v>9</v>
      </c>
      <c r="D127" s="247"/>
      <c r="E127" s="341"/>
      <c r="F127" s="341"/>
      <c r="G127" s="217" t="s">
        <v>2628</v>
      </c>
      <c r="I127" s="130"/>
      <c r="J127" s="166"/>
      <c r="K127" s="130"/>
      <c r="L127" s="130"/>
      <c r="M127" s="130"/>
      <c r="N127" s="130"/>
      <c r="O127" s="130"/>
    </row>
    <row r="128" spans="1:15">
      <c r="A128" s="2"/>
      <c r="B128" s="247"/>
      <c r="C128" s="217" t="s">
        <v>9</v>
      </c>
      <c r="D128" s="247"/>
      <c r="E128" s="341"/>
      <c r="F128" s="341"/>
      <c r="G128" s="217" t="s">
        <v>2629</v>
      </c>
      <c r="I128" s="130"/>
      <c r="J128" s="166"/>
      <c r="K128" s="130"/>
      <c r="L128" s="130"/>
      <c r="M128" s="130"/>
      <c r="N128" s="130"/>
      <c r="O128" s="130"/>
    </row>
    <row r="129" spans="1:15">
      <c r="A129" s="2"/>
      <c r="B129" s="247"/>
      <c r="C129" s="217" t="s">
        <v>9</v>
      </c>
      <c r="D129" s="341" t="s">
        <v>2630</v>
      </c>
      <c r="E129" s="150"/>
      <c r="F129" s="150" t="s">
        <v>2631</v>
      </c>
      <c r="G129" s="217" t="s">
        <v>2632</v>
      </c>
      <c r="I129" s="130"/>
      <c r="J129" s="166"/>
      <c r="K129" s="130"/>
      <c r="L129" s="130"/>
      <c r="M129" s="130"/>
      <c r="N129" s="130"/>
      <c r="O129" s="130"/>
    </row>
    <row r="130" spans="1:15">
      <c r="A130" s="2"/>
      <c r="B130" s="247"/>
      <c r="C130" s="217" t="s">
        <v>9</v>
      </c>
      <c r="D130" s="341"/>
      <c r="E130" s="150"/>
      <c r="F130" s="150" t="s">
        <v>2633</v>
      </c>
      <c r="G130" s="217" t="s">
        <v>2634</v>
      </c>
      <c r="I130" s="130"/>
      <c r="J130" s="166"/>
      <c r="K130" s="130"/>
      <c r="L130" s="130"/>
      <c r="M130" s="130"/>
      <c r="N130" s="130"/>
      <c r="O130" s="130"/>
    </row>
    <row r="131" spans="1:15" ht="33">
      <c r="A131" s="2"/>
      <c r="B131" s="247"/>
      <c r="C131" s="217" t="s">
        <v>9</v>
      </c>
      <c r="D131" s="341"/>
      <c r="E131" s="150"/>
      <c r="F131" s="150" t="s">
        <v>2635</v>
      </c>
      <c r="G131" s="217" t="s">
        <v>2636</v>
      </c>
      <c r="I131" s="130"/>
      <c r="J131" s="166"/>
      <c r="K131" s="130"/>
      <c r="L131" s="130"/>
      <c r="M131" s="130"/>
      <c r="N131" s="130"/>
      <c r="O131" s="130"/>
    </row>
    <row r="132" spans="1:15">
      <c r="A132" s="2"/>
      <c r="B132" s="247"/>
      <c r="C132" s="217" t="s">
        <v>9</v>
      </c>
      <c r="D132" s="247" t="s">
        <v>2637</v>
      </c>
      <c r="E132" s="217" t="s">
        <v>2638</v>
      </c>
      <c r="F132" s="217" t="s">
        <v>2639</v>
      </c>
      <c r="G132" s="217" t="s">
        <v>2640</v>
      </c>
      <c r="I132" s="130"/>
      <c r="J132" s="166"/>
      <c r="K132" s="130"/>
      <c r="L132" s="130"/>
      <c r="M132" s="130"/>
      <c r="N132" s="130"/>
      <c r="O132" s="130"/>
    </row>
    <row r="133" spans="1:15" ht="33">
      <c r="A133" s="2"/>
      <c r="B133" s="247"/>
      <c r="C133" s="217" t="s">
        <v>9</v>
      </c>
      <c r="D133" s="247"/>
      <c r="E133" s="341" t="s">
        <v>2641</v>
      </c>
      <c r="F133" s="217" t="s">
        <v>2642</v>
      </c>
      <c r="G133" s="217" t="s">
        <v>2643</v>
      </c>
      <c r="I133" s="130"/>
      <c r="J133" s="166"/>
      <c r="K133" s="130"/>
      <c r="L133" s="130"/>
      <c r="M133" s="130"/>
      <c r="N133" s="130"/>
      <c r="O133" s="130"/>
    </row>
    <row r="134" spans="1:15" ht="33">
      <c r="A134" s="2"/>
      <c r="B134" s="247"/>
      <c r="C134" s="217"/>
      <c r="D134" s="247"/>
      <c r="E134" s="341"/>
      <c r="F134" s="217" t="s">
        <v>2644</v>
      </c>
      <c r="G134" s="217" t="s">
        <v>2645</v>
      </c>
      <c r="I134" s="130"/>
      <c r="J134" s="166"/>
      <c r="K134" s="130"/>
      <c r="L134" s="130"/>
      <c r="M134" s="130"/>
      <c r="N134" s="130"/>
      <c r="O134" s="130"/>
    </row>
    <row r="135" spans="1:15" ht="33">
      <c r="A135" s="2"/>
      <c r="B135" s="247"/>
      <c r="C135" s="217" t="s">
        <v>9</v>
      </c>
      <c r="D135" s="247"/>
      <c r="E135" s="217" t="s">
        <v>2646</v>
      </c>
      <c r="F135" s="217" t="s">
        <v>2639</v>
      </c>
      <c r="G135" s="217" t="s">
        <v>2647</v>
      </c>
      <c r="I135" s="130"/>
      <c r="J135" s="166"/>
      <c r="K135" s="130"/>
      <c r="L135" s="130"/>
      <c r="M135" s="130"/>
      <c r="N135" s="130"/>
      <c r="O135" s="130"/>
    </row>
    <row r="136" spans="1:15">
      <c r="A136" s="2"/>
      <c r="B136" s="247"/>
      <c r="C136" s="217" t="s">
        <v>9</v>
      </c>
      <c r="D136" s="247"/>
      <c r="E136" s="217" t="s">
        <v>2648</v>
      </c>
      <c r="F136" s="217" t="s">
        <v>2649</v>
      </c>
      <c r="G136" s="217" t="s">
        <v>2650</v>
      </c>
      <c r="I136" s="130"/>
      <c r="J136" s="166"/>
      <c r="K136" s="130"/>
      <c r="L136" s="130"/>
      <c r="M136" s="130"/>
      <c r="N136" s="130"/>
      <c r="O136" s="130"/>
    </row>
    <row r="137" spans="1:15" ht="33">
      <c r="A137" s="2"/>
      <c r="B137" s="247"/>
      <c r="C137" s="217"/>
      <c r="D137" s="341" t="s">
        <v>2651</v>
      </c>
      <c r="E137" s="217" t="s">
        <v>2652</v>
      </c>
      <c r="F137" s="217" t="s">
        <v>2653</v>
      </c>
      <c r="G137" s="217" t="s">
        <v>2654</v>
      </c>
      <c r="I137" s="130"/>
      <c r="J137" s="166"/>
      <c r="K137" s="130"/>
      <c r="L137" s="130"/>
      <c r="M137" s="130"/>
      <c r="N137" s="130"/>
      <c r="O137" s="130"/>
    </row>
    <row r="138" spans="1:15" ht="33">
      <c r="A138" s="2"/>
      <c r="B138" s="247"/>
      <c r="C138" s="217"/>
      <c r="D138" s="341"/>
      <c r="E138" s="217" t="s">
        <v>2655</v>
      </c>
      <c r="F138" s="217" t="s">
        <v>2653</v>
      </c>
      <c r="G138" s="217" t="s">
        <v>2656</v>
      </c>
      <c r="I138" s="130"/>
      <c r="J138" s="166"/>
      <c r="K138" s="130"/>
      <c r="L138" s="130"/>
      <c r="M138" s="130"/>
      <c r="N138" s="130"/>
      <c r="O138" s="130"/>
    </row>
    <row r="139" spans="1:15">
      <c r="A139" s="2"/>
      <c r="B139" s="247"/>
      <c r="C139" s="217"/>
      <c r="D139" s="341"/>
      <c r="E139" s="217" t="s">
        <v>2657</v>
      </c>
      <c r="F139" s="217" t="s">
        <v>2653</v>
      </c>
      <c r="G139" s="217" t="s">
        <v>2658</v>
      </c>
      <c r="I139" s="130"/>
      <c r="J139" s="166"/>
      <c r="K139" s="130"/>
      <c r="L139" s="130"/>
      <c r="M139" s="130"/>
      <c r="N139" s="130"/>
      <c r="O139" s="130"/>
    </row>
    <row r="140" spans="1:15">
      <c r="A140" s="2"/>
      <c r="B140" s="247"/>
      <c r="C140" s="217"/>
      <c r="D140" s="341"/>
      <c r="E140" s="217" t="s">
        <v>2659</v>
      </c>
      <c r="F140" s="217" t="s">
        <v>2653</v>
      </c>
      <c r="G140" s="217" t="s">
        <v>2658</v>
      </c>
      <c r="I140" s="130"/>
      <c r="J140" s="166"/>
      <c r="K140" s="130"/>
      <c r="L140" s="130"/>
      <c r="M140" s="130"/>
      <c r="N140" s="130"/>
      <c r="O140" s="130"/>
    </row>
    <row r="141" spans="1:15" ht="33">
      <c r="A141" s="2"/>
      <c r="B141" s="247"/>
      <c r="C141" s="217"/>
      <c r="D141" s="341" t="s">
        <v>2660</v>
      </c>
      <c r="E141" s="217" t="s">
        <v>2661</v>
      </c>
      <c r="F141" s="217" t="s">
        <v>2662</v>
      </c>
      <c r="G141" s="217" t="s">
        <v>2663</v>
      </c>
      <c r="I141" s="130"/>
      <c r="J141" s="166"/>
      <c r="K141" s="130"/>
      <c r="L141" s="130"/>
      <c r="M141" s="130"/>
      <c r="N141" s="130"/>
      <c r="O141" s="130"/>
    </row>
    <row r="142" spans="1:15" ht="33">
      <c r="A142" s="2"/>
      <c r="B142" s="247"/>
      <c r="C142" s="217"/>
      <c r="D142" s="341"/>
      <c r="E142" s="217" t="s">
        <v>2664</v>
      </c>
      <c r="F142" s="217" t="s">
        <v>2662</v>
      </c>
      <c r="G142" s="217" t="s">
        <v>2665</v>
      </c>
      <c r="I142" s="130"/>
      <c r="J142" s="166"/>
      <c r="K142" s="130"/>
      <c r="L142" s="130"/>
      <c r="M142" s="130"/>
      <c r="N142" s="130"/>
      <c r="O142" s="130"/>
    </row>
    <row r="143" spans="1:15" ht="33">
      <c r="A143" s="2"/>
      <c r="B143" s="247"/>
      <c r="C143" s="217"/>
      <c r="D143" s="341"/>
      <c r="E143" s="217" t="s">
        <v>2666</v>
      </c>
      <c r="F143" s="217" t="s">
        <v>2662</v>
      </c>
      <c r="G143" s="217" t="s">
        <v>2667</v>
      </c>
      <c r="I143" s="130"/>
      <c r="J143" s="166"/>
      <c r="K143" s="130"/>
      <c r="L143" s="130"/>
      <c r="M143" s="130"/>
      <c r="N143" s="130"/>
      <c r="O143" s="130"/>
    </row>
    <row r="144" spans="1:15" ht="33">
      <c r="A144" s="2"/>
      <c r="B144" s="247"/>
      <c r="C144" s="217" t="s">
        <v>9</v>
      </c>
      <c r="D144" s="217" t="s">
        <v>2668</v>
      </c>
      <c r="E144" s="217"/>
      <c r="F144" s="217" t="s">
        <v>2149</v>
      </c>
      <c r="G144" s="217" t="s">
        <v>2669</v>
      </c>
      <c r="I144" s="130"/>
      <c r="J144" s="166"/>
      <c r="K144" s="130"/>
      <c r="L144" s="130"/>
      <c r="M144" s="130"/>
      <c r="N144" s="130"/>
      <c r="O144" s="130"/>
    </row>
    <row r="145" spans="1:15" ht="33">
      <c r="A145" s="2"/>
      <c r="B145" s="247"/>
      <c r="C145" s="217" t="s">
        <v>9</v>
      </c>
      <c r="D145" s="217" t="s">
        <v>10</v>
      </c>
      <c r="E145" s="217" t="s">
        <v>11</v>
      </c>
      <c r="F145" s="217" t="s">
        <v>2670</v>
      </c>
      <c r="G145" s="217" t="s">
        <v>13</v>
      </c>
      <c r="I145" s="130"/>
      <c r="J145" s="166"/>
      <c r="K145" s="130"/>
      <c r="L145" s="130"/>
      <c r="M145" s="130"/>
      <c r="N145" s="130"/>
      <c r="O145" s="130"/>
    </row>
    <row r="146" spans="1:15">
      <c r="A146" s="2"/>
      <c r="B146" s="247"/>
      <c r="C146" s="217" t="s">
        <v>9</v>
      </c>
      <c r="D146" s="217" t="s">
        <v>14</v>
      </c>
      <c r="E146" s="217" t="s">
        <v>15</v>
      </c>
      <c r="F146" s="217" t="s">
        <v>49</v>
      </c>
      <c r="G146" s="217" t="s">
        <v>16</v>
      </c>
      <c r="I146" s="130"/>
      <c r="J146" s="166"/>
      <c r="K146" s="130"/>
      <c r="L146" s="130"/>
      <c r="M146" s="130"/>
      <c r="N146" s="130"/>
      <c r="O146" s="130"/>
    </row>
    <row r="147" spans="1:15" ht="33">
      <c r="A147" s="2"/>
      <c r="B147" s="247"/>
      <c r="C147" s="217" t="s">
        <v>9</v>
      </c>
      <c r="D147" s="247" t="s">
        <v>50</v>
      </c>
      <c r="E147" s="217" t="s">
        <v>51</v>
      </c>
      <c r="F147" s="217" t="s">
        <v>52</v>
      </c>
      <c r="G147" s="217" t="s">
        <v>53</v>
      </c>
      <c r="I147" s="130"/>
      <c r="J147" s="166"/>
      <c r="K147" s="130"/>
      <c r="L147" s="130"/>
      <c r="M147" s="130"/>
      <c r="N147" s="130"/>
      <c r="O147" s="130"/>
    </row>
    <row r="148" spans="1:15" ht="33">
      <c r="A148" s="2"/>
      <c r="B148" s="247"/>
      <c r="C148" s="217" t="s">
        <v>9</v>
      </c>
      <c r="D148" s="247"/>
      <c r="E148" s="217" t="s">
        <v>54</v>
      </c>
      <c r="F148" s="217" t="s">
        <v>55</v>
      </c>
      <c r="G148" s="217" t="s">
        <v>56</v>
      </c>
      <c r="I148" s="130"/>
      <c r="J148" s="166"/>
      <c r="K148" s="130"/>
      <c r="L148" s="130"/>
      <c r="M148" s="130"/>
      <c r="N148" s="130"/>
      <c r="O148" s="130"/>
    </row>
    <row r="149" spans="1:15" ht="33">
      <c r="A149" s="2"/>
      <c r="B149" s="341" t="s">
        <v>97</v>
      </c>
      <c r="C149" s="217" t="s">
        <v>9</v>
      </c>
      <c r="D149" s="217" t="s">
        <v>2671</v>
      </c>
      <c r="E149" s="217"/>
      <c r="F149" s="217" t="s">
        <v>98</v>
      </c>
      <c r="G149" s="217" t="s">
        <v>2672</v>
      </c>
      <c r="I149" s="130"/>
      <c r="J149" s="166"/>
      <c r="K149" s="130"/>
      <c r="L149" s="130"/>
      <c r="M149" s="130"/>
      <c r="N149" s="130"/>
      <c r="O149" s="130"/>
    </row>
    <row r="150" spans="1:15">
      <c r="A150" s="2"/>
      <c r="B150" s="341"/>
      <c r="C150" s="217" t="s">
        <v>9</v>
      </c>
      <c r="D150" s="217" t="s">
        <v>99</v>
      </c>
      <c r="E150" s="217"/>
      <c r="F150" s="217" t="s">
        <v>100</v>
      </c>
      <c r="G150" s="217" t="s">
        <v>101</v>
      </c>
      <c r="I150" s="130"/>
      <c r="J150" s="166"/>
      <c r="K150" s="130"/>
      <c r="L150" s="130"/>
      <c r="M150" s="130"/>
      <c r="N150" s="130"/>
      <c r="O150" s="130"/>
    </row>
    <row r="151" spans="1:15" ht="33">
      <c r="A151" s="2"/>
      <c r="B151" s="341"/>
      <c r="C151" s="217" t="s">
        <v>9</v>
      </c>
      <c r="D151" s="217" t="s">
        <v>2673</v>
      </c>
      <c r="E151" s="217"/>
      <c r="F151" s="217" t="s">
        <v>2674</v>
      </c>
      <c r="G151" s="217" t="s">
        <v>2675</v>
      </c>
      <c r="I151" s="130"/>
      <c r="J151" s="166"/>
      <c r="K151" s="130"/>
      <c r="L151" s="130"/>
      <c r="M151" s="130"/>
      <c r="N151" s="130"/>
      <c r="O151" s="130"/>
    </row>
    <row r="152" spans="1:15" ht="33">
      <c r="A152" s="2"/>
      <c r="B152" s="341"/>
      <c r="C152" s="217" t="s">
        <v>9</v>
      </c>
      <c r="D152" s="217" t="s">
        <v>2676</v>
      </c>
      <c r="E152" s="217"/>
      <c r="F152" s="217" t="s">
        <v>2677</v>
      </c>
      <c r="G152" s="217" t="s">
        <v>118</v>
      </c>
      <c r="I152" s="130"/>
      <c r="J152" s="166"/>
      <c r="K152" s="130"/>
      <c r="L152" s="130"/>
      <c r="M152" s="130"/>
      <c r="N152" s="130"/>
      <c r="O152" s="130"/>
    </row>
    <row r="153" spans="1:15">
      <c r="A153" s="2"/>
      <c r="B153" s="341"/>
      <c r="C153" s="217" t="s">
        <v>9</v>
      </c>
      <c r="D153" s="217" t="s">
        <v>2678</v>
      </c>
      <c r="E153" s="217"/>
      <c r="F153" s="217" t="s">
        <v>2679</v>
      </c>
      <c r="G153" s="217" t="s">
        <v>2680</v>
      </c>
      <c r="I153" s="130"/>
      <c r="J153" s="166"/>
      <c r="K153" s="130"/>
      <c r="L153" s="130"/>
      <c r="M153" s="130"/>
      <c r="N153" s="130"/>
      <c r="O153" s="130"/>
    </row>
    <row r="154" spans="1:15">
      <c r="A154" s="2"/>
      <c r="B154" s="341"/>
      <c r="C154" s="217" t="s">
        <v>9</v>
      </c>
      <c r="D154" s="217" t="s">
        <v>2681</v>
      </c>
      <c r="E154" s="217"/>
      <c r="F154" s="217" t="s">
        <v>2682</v>
      </c>
      <c r="G154" s="217" t="s">
        <v>2683</v>
      </c>
      <c r="I154" s="130"/>
      <c r="J154" s="166"/>
      <c r="K154" s="130"/>
      <c r="L154" s="130"/>
      <c r="M154" s="130"/>
      <c r="N154" s="130"/>
      <c r="O154" s="130"/>
    </row>
    <row r="155" spans="1:15">
      <c r="A155" s="2"/>
      <c r="B155" s="341"/>
      <c r="C155" s="217" t="s">
        <v>9</v>
      </c>
      <c r="D155" s="217" t="s">
        <v>2684</v>
      </c>
      <c r="E155" s="217"/>
      <c r="F155" s="217" t="s">
        <v>2685</v>
      </c>
      <c r="G155" s="217" t="s">
        <v>2686</v>
      </c>
      <c r="I155" s="130"/>
      <c r="J155" s="166"/>
      <c r="K155" s="130"/>
      <c r="L155" s="130"/>
      <c r="M155" s="130"/>
      <c r="N155" s="130"/>
      <c r="O155" s="130"/>
    </row>
    <row r="156" spans="1:15">
      <c r="A156" s="2"/>
      <c r="B156" s="341"/>
      <c r="C156" s="217" t="s">
        <v>9</v>
      </c>
      <c r="D156" s="221" t="s">
        <v>2687</v>
      </c>
      <c r="E156" s="221"/>
      <c r="F156" s="221" t="s">
        <v>119</v>
      </c>
      <c r="G156" s="221" t="s">
        <v>120</v>
      </c>
      <c r="I156" s="130"/>
      <c r="J156" s="166"/>
      <c r="K156" s="130"/>
      <c r="L156" s="130"/>
      <c r="M156" s="130"/>
      <c r="N156" s="130"/>
      <c r="O156" s="130"/>
    </row>
    <row r="157" spans="1:15">
      <c r="A157" s="2"/>
      <c r="B157" s="341"/>
      <c r="C157" s="217" t="s">
        <v>9</v>
      </c>
      <c r="D157" s="221" t="s">
        <v>2688</v>
      </c>
      <c r="E157" s="221"/>
      <c r="F157" s="221" t="s">
        <v>119</v>
      </c>
      <c r="G157" s="221" t="s">
        <v>120</v>
      </c>
      <c r="I157" s="130"/>
      <c r="J157" s="166"/>
      <c r="K157" s="130"/>
      <c r="L157" s="130"/>
      <c r="M157" s="130"/>
      <c r="N157" s="130"/>
      <c r="O157" s="130"/>
    </row>
    <row r="158" spans="1:15">
      <c r="A158" s="2"/>
      <c r="B158" s="341"/>
      <c r="C158" s="217" t="s">
        <v>9</v>
      </c>
      <c r="D158" s="221" t="s">
        <v>2689</v>
      </c>
      <c r="E158" s="221"/>
      <c r="F158" s="221" t="s">
        <v>119</v>
      </c>
      <c r="G158" s="221" t="s">
        <v>120</v>
      </c>
      <c r="I158" s="130"/>
      <c r="J158" s="166"/>
      <c r="K158" s="130"/>
      <c r="L158" s="130"/>
      <c r="M158" s="130"/>
      <c r="N158" s="130"/>
      <c r="O158" s="130"/>
    </row>
    <row r="159" spans="1:15">
      <c r="A159" s="2"/>
      <c r="B159" s="341"/>
      <c r="C159" s="217" t="s">
        <v>9</v>
      </c>
      <c r="D159" s="248" t="s">
        <v>2690</v>
      </c>
      <c r="E159" s="221" t="s">
        <v>138</v>
      </c>
      <c r="F159" s="221" t="s">
        <v>139</v>
      </c>
      <c r="G159" s="221" t="s">
        <v>140</v>
      </c>
      <c r="I159" s="130"/>
      <c r="J159" s="166"/>
      <c r="K159" s="130"/>
      <c r="L159" s="130"/>
      <c r="M159" s="130"/>
      <c r="N159" s="130"/>
      <c r="O159" s="130"/>
    </row>
    <row r="160" spans="1:15">
      <c r="A160" s="2"/>
      <c r="B160" s="341"/>
      <c r="C160" s="217" t="s">
        <v>9</v>
      </c>
      <c r="D160" s="248"/>
      <c r="E160" s="221" t="s">
        <v>141</v>
      </c>
      <c r="F160" s="221" t="s">
        <v>139</v>
      </c>
      <c r="G160" s="221" t="s">
        <v>2691</v>
      </c>
      <c r="I160" s="130"/>
      <c r="J160" s="166"/>
      <c r="K160" s="130"/>
      <c r="L160" s="130"/>
      <c r="M160" s="130"/>
      <c r="N160" s="130"/>
      <c r="O160" s="130"/>
    </row>
    <row r="161" spans="1:15">
      <c r="A161" s="2"/>
      <c r="B161" s="341"/>
      <c r="C161" s="217" t="s">
        <v>9</v>
      </c>
      <c r="D161" s="248"/>
      <c r="E161" s="221" t="s">
        <v>2692</v>
      </c>
      <c r="F161" s="221" t="s">
        <v>139</v>
      </c>
      <c r="G161" s="221" t="s">
        <v>2691</v>
      </c>
      <c r="I161" s="130"/>
      <c r="J161" s="166"/>
      <c r="K161" s="130"/>
      <c r="L161" s="130"/>
      <c r="M161" s="130"/>
      <c r="N161" s="130"/>
      <c r="O161" s="130"/>
    </row>
    <row r="162" spans="1:15">
      <c r="A162" s="2"/>
      <c r="B162" s="341"/>
      <c r="C162" s="217" t="s">
        <v>9</v>
      </c>
      <c r="D162" s="221" t="s">
        <v>2693</v>
      </c>
      <c r="E162" s="221"/>
      <c r="F162" s="221" t="s">
        <v>121</v>
      </c>
      <c r="G162" s="221" t="s">
        <v>122</v>
      </c>
      <c r="I162" s="130"/>
      <c r="J162" s="166"/>
      <c r="K162" s="130"/>
      <c r="L162" s="130"/>
      <c r="M162" s="130"/>
      <c r="N162" s="130"/>
      <c r="O162" s="130"/>
    </row>
    <row r="163" spans="1:15">
      <c r="A163" s="2"/>
      <c r="B163" s="341"/>
      <c r="C163" s="217" t="s">
        <v>9</v>
      </c>
      <c r="D163" s="221" t="s">
        <v>2694</v>
      </c>
      <c r="E163" s="221"/>
      <c r="F163" s="221" t="s">
        <v>123</v>
      </c>
      <c r="G163" s="221" t="s">
        <v>124</v>
      </c>
      <c r="I163" s="130"/>
      <c r="J163" s="166"/>
      <c r="K163" s="130"/>
      <c r="L163" s="130"/>
      <c r="M163" s="130"/>
      <c r="N163" s="130"/>
      <c r="O163" s="130"/>
    </row>
    <row r="164" spans="1:15">
      <c r="A164" s="2"/>
      <c r="B164" s="341"/>
      <c r="C164" s="217" t="s">
        <v>9</v>
      </c>
      <c r="D164" s="248" t="s">
        <v>2695</v>
      </c>
      <c r="E164" s="217"/>
      <c r="F164" s="221" t="s">
        <v>2696</v>
      </c>
      <c r="G164" s="221" t="s">
        <v>125</v>
      </c>
      <c r="I164" s="130"/>
      <c r="J164" s="166"/>
      <c r="K164" s="130"/>
      <c r="L164" s="130"/>
      <c r="M164" s="130"/>
      <c r="N164" s="130"/>
      <c r="O164" s="130"/>
    </row>
    <row r="165" spans="1:15">
      <c r="A165" s="2"/>
      <c r="B165" s="341"/>
      <c r="C165" s="217" t="s">
        <v>9</v>
      </c>
      <c r="D165" s="248"/>
      <c r="E165" s="217"/>
      <c r="F165" s="221" t="s">
        <v>2697</v>
      </c>
      <c r="G165" s="221" t="s">
        <v>125</v>
      </c>
      <c r="I165" s="130"/>
      <c r="J165" s="166"/>
      <c r="K165" s="130"/>
      <c r="L165" s="130"/>
      <c r="M165" s="130"/>
      <c r="N165" s="130"/>
      <c r="O165" s="130"/>
    </row>
    <row r="166" spans="1:15">
      <c r="A166" s="2"/>
      <c r="B166" s="341"/>
      <c r="C166" s="217" t="s">
        <v>9</v>
      </c>
      <c r="D166" s="248"/>
      <c r="E166" s="217"/>
      <c r="F166" s="221" t="s">
        <v>2698</v>
      </c>
      <c r="G166" s="221" t="s">
        <v>125</v>
      </c>
      <c r="I166" s="130"/>
      <c r="J166" s="166"/>
      <c r="K166" s="130"/>
      <c r="L166" s="130"/>
      <c r="M166" s="130"/>
      <c r="N166" s="130"/>
      <c r="O166" s="130"/>
    </row>
    <row r="167" spans="1:15">
      <c r="A167" s="2"/>
      <c r="B167" s="341"/>
      <c r="C167" s="217" t="s">
        <v>9</v>
      </c>
      <c r="D167" s="221" t="s">
        <v>126</v>
      </c>
      <c r="E167" s="221"/>
      <c r="F167" s="221" t="s">
        <v>2699</v>
      </c>
      <c r="G167" s="221" t="s">
        <v>128</v>
      </c>
      <c r="I167" s="130"/>
      <c r="J167" s="166"/>
      <c r="K167" s="130"/>
      <c r="L167" s="130"/>
      <c r="M167" s="130"/>
      <c r="N167" s="130"/>
      <c r="O167" s="130"/>
    </row>
    <row r="168" spans="1:15">
      <c r="A168" s="2"/>
      <c r="B168" s="341"/>
      <c r="C168" s="217" t="s">
        <v>9</v>
      </c>
      <c r="D168" s="221" t="s">
        <v>129</v>
      </c>
      <c r="E168" s="221"/>
      <c r="F168" s="221" t="s">
        <v>127</v>
      </c>
      <c r="G168" s="221" t="s">
        <v>130</v>
      </c>
      <c r="I168" s="130"/>
      <c r="J168" s="166"/>
      <c r="K168" s="130"/>
      <c r="L168" s="130"/>
      <c r="M168" s="130"/>
      <c r="N168" s="130"/>
      <c r="O168" s="130"/>
    </row>
    <row r="169" spans="1:15">
      <c r="A169" s="2"/>
      <c r="B169" s="341"/>
      <c r="C169" s="217" t="s">
        <v>9</v>
      </c>
      <c r="D169" s="221" t="s">
        <v>131</v>
      </c>
      <c r="E169" s="221"/>
      <c r="F169" s="221" t="s">
        <v>132</v>
      </c>
      <c r="G169" s="221" t="s">
        <v>133</v>
      </c>
      <c r="I169" s="130"/>
      <c r="J169" s="166"/>
      <c r="K169" s="130"/>
      <c r="L169" s="130"/>
      <c r="M169" s="130"/>
      <c r="N169" s="130"/>
      <c r="O169" s="130"/>
    </row>
    <row r="170" spans="1:15">
      <c r="A170" s="2"/>
      <c r="B170" s="341"/>
      <c r="C170" s="217" t="s">
        <v>9</v>
      </c>
      <c r="D170" s="221" t="s">
        <v>134</v>
      </c>
      <c r="E170" s="221"/>
      <c r="F170" s="221" t="s">
        <v>132</v>
      </c>
      <c r="G170" s="221" t="s">
        <v>135</v>
      </c>
      <c r="I170" s="130"/>
      <c r="J170" s="166"/>
      <c r="K170" s="130"/>
      <c r="L170" s="130"/>
      <c r="M170" s="130"/>
      <c r="N170" s="130"/>
      <c r="O170" s="130"/>
    </row>
    <row r="171" spans="1:15">
      <c r="A171" s="2"/>
      <c r="B171" s="341"/>
      <c r="C171" s="217" t="s">
        <v>9</v>
      </c>
      <c r="D171" s="221" t="s">
        <v>136</v>
      </c>
      <c r="E171" s="221"/>
      <c r="F171" s="221" t="s">
        <v>132</v>
      </c>
      <c r="G171" s="221" t="s">
        <v>130</v>
      </c>
      <c r="I171" s="130"/>
      <c r="J171" s="166"/>
      <c r="K171" s="130"/>
      <c r="L171" s="130"/>
      <c r="M171" s="130"/>
      <c r="N171" s="130"/>
      <c r="O171" s="130"/>
    </row>
    <row r="172" spans="1:15">
      <c r="A172" s="2"/>
      <c r="B172" s="341"/>
      <c r="C172" s="217" t="s">
        <v>9</v>
      </c>
      <c r="D172" s="221" t="s">
        <v>137</v>
      </c>
      <c r="E172" s="221"/>
      <c r="F172" s="221" t="s">
        <v>132</v>
      </c>
      <c r="G172" s="221" t="s">
        <v>128</v>
      </c>
      <c r="I172" s="130"/>
      <c r="J172" s="166"/>
      <c r="K172" s="130"/>
      <c r="L172" s="130"/>
      <c r="M172" s="130"/>
      <c r="N172" s="130"/>
      <c r="O172" s="130"/>
    </row>
    <row r="173" spans="1:15" ht="33">
      <c r="A173" s="2"/>
      <c r="B173" s="341"/>
      <c r="C173" s="217" t="s">
        <v>9</v>
      </c>
      <c r="D173" s="221" t="s">
        <v>2700</v>
      </c>
      <c r="E173" s="221"/>
      <c r="F173" s="221" t="s">
        <v>142</v>
      </c>
      <c r="G173" s="221" t="s">
        <v>143</v>
      </c>
      <c r="I173" s="130"/>
      <c r="J173" s="166"/>
      <c r="K173" s="130"/>
      <c r="L173" s="130"/>
      <c r="M173" s="130"/>
      <c r="N173" s="130"/>
      <c r="O173" s="130"/>
    </row>
    <row r="174" spans="1:15" ht="33">
      <c r="A174" s="2"/>
      <c r="B174" s="341"/>
      <c r="C174" s="217" t="s">
        <v>9</v>
      </c>
      <c r="D174" s="221" t="s">
        <v>144</v>
      </c>
      <c r="E174" s="221"/>
      <c r="F174" s="221" t="s">
        <v>142</v>
      </c>
      <c r="G174" s="221" t="s">
        <v>145</v>
      </c>
      <c r="I174" s="130"/>
      <c r="J174" s="166"/>
      <c r="K174" s="130"/>
      <c r="L174" s="130"/>
      <c r="M174" s="130"/>
      <c r="N174" s="130"/>
      <c r="O174" s="130"/>
    </row>
    <row r="175" spans="1:15">
      <c r="A175" s="2"/>
      <c r="B175" s="341"/>
      <c r="C175" s="217" t="s">
        <v>9</v>
      </c>
      <c r="D175" s="221" t="s">
        <v>146</v>
      </c>
      <c r="E175" s="221"/>
      <c r="F175" s="221" t="s">
        <v>147</v>
      </c>
      <c r="G175" s="221" t="s">
        <v>148</v>
      </c>
      <c r="I175" s="130"/>
      <c r="J175" s="166"/>
      <c r="K175" s="130"/>
      <c r="L175" s="130"/>
      <c r="M175" s="130"/>
      <c r="N175" s="130"/>
      <c r="O175" s="130"/>
    </row>
    <row r="176" spans="1:15">
      <c r="A176" s="2"/>
      <c r="B176" s="341"/>
      <c r="C176" s="217" t="s">
        <v>9</v>
      </c>
      <c r="D176" s="221" t="s">
        <v>149</v>
      </c>
      <c r="E176" s="221"/>
      <c r="F176" s="221" t="s">
        <v>147</v>
      </c>
      <c r="G176" s="221" t="s">
        <v>128</v>
      </c>
      <c r="I176" s="130"/>
      <c r="J176" s="166"/>
      <c r="K176" s="130"/>
      <c r="L176" s="130"/>
      <c r="M176" s="130"/>
      <c r="N176" s="130"/>
      <c r="O176" s="130"/>
    </row>
    <row r="177" spans="1:15" ht="33">
      <c r="A177" s="2"/>
      <c r="B177" s="341"/>
      <c r="C177" s="217" t="s">
        <v>9</v>
      </c>
      <c r="D177" s="217" t="s">
        <v>2701</v>
      </c>
      <c r="E177" s="217"/>
      <c r="F177" s="217" t="s">
        <v>2702</v>
      </c>
      <c r="G177" s="217" t="s">
        <v>2703</v>
      </c>
      <c r="I177" s="130"/>
      <c r="J177" s="166"/>
      <c r="K177" s="130"/>
      <c r="L177" s="130"/>
      <c r="M177" s="130"/>
      <c r="N177" s="130"/>
      <c r="O177" s="130"/>
    </row>
    <row r="178" spans="1:15" ht="33">
      <c r="A178" s="2"/>
      <c r="B178" s="341"/>
      <c r="C178" s="217" t="s">
        <v>9</v>
      </c>
      <c r="D178" s="217" t="s">
        <v>2704</v>
      </c>
      <c r="E178" s="217"/>
      <c r="F178" s="217" t="s">
        <v>2705</v>
      </c>
      <c r="G178" s="217" t="s">
        <v>2706</v>
      </c>
      <c r="I178" s="130"/>
      <c r="J178" s="166"/>
      <c r="K178" s="130"/>
      <c r="L178" s="130"/>
      <c r="M178" s="130"/>
      <c r="N178" s="130"/>
      <c r="O178" s="130"/>
    </row>
    <row r="179" spans="1:15" ht="33">
      <c r="A179" s="2"/>
      <c r="B179" s="341"/>
      <c r="C179" s="217" t="s">
        <v>9</v>
      </c>
      <c r="D179" s="217" t="s">
        <v>2707</v>
      </c>
      <c r="E179" s="217"/>
      <c r="F179" s="217" t="s">
        <v>2708</v>
      </c>
      <c r="G179" s="217" t="s">
        <v>102</v>
      </c>
      <c r="I179" s="130"/>
      <c r="J179" s="166"/>
      <c r="K179" s="130"/>
      <c r="L179" s="130"/>
      <c r="M179" s="130"/>
      <c r="N179" s="130"/>
      <c r="O179" s="130"/>
    </row>
    <row r="180" spans="1:15" ht="33">
      <c r="A180" s="2"/>
      <c r="B180" s="341"/>
      <c r="C180" s="217" t="s">
        <v>9</v>
      </c>
      <c r="D180" s="217" t="s">
        <v>2709</v>
      </c>
      <c r="E180" s="217"/>
      <c r="F180" s="217" t="s">
        <v>2710</v>
      </c>
      <c r="G180" s="217" t="s">
        <v>2711</v>
      </c>
      <c r="I180" s="130"/>
      <c r="J180" s="166"/>
      <c r="K180" s="130"/>
      <c r="L180" s="130"/>
      <c r="M180" s="130"/>
      <c r="N180" s="130"/>
      <c r="O180" s="130"/>
    </row>
    <row r="181" spans="1:15" ht="33">
      <c r="A181" s="2"/>
      <c r="B181" s="341"/>
      <c r="C181" s="217" t="s">
        <v>9</v>
      </c>
      <c r="D181" s="217" t="s">
        <v>2712</v>
      </c>
      <c r="E181" s="217"/>
      <c r="F181" s="217" t="s">
        <v>2713</v>
      </c>
      <c r="G181" s="217" t="s">
        <v>2714</v>
      </c>
      <c r="I181" s="130"/>
      <c r="J181" s="166"/>
      <c r="K181" s="130"/>
      <c r="L181" s="130"/>
      <c r="M181" s="130"/>
      <c r="N181" s="130"/>
      <c r="O181" s="130"/>
    </row>
    <row r="182" spans="1:15" ht="33">
      <c r="A182" s="2"/>
      <c r="B182" s="341"/>
      <c r="C182" s="217" t="s">
        <v>9</v>
      </c>
      <c r="D182" s="217" t="s">
        <v>104</v>
      </c>
      <c r="E182" s="217" t="s">
        <v>105</v>
      </c>
      <c r="F182" s="217" t="s">
        <v>103</v>
      </c>
      <c r="G182" s="217" t="s">
        <v>106</v>
      </c>
      <c r="I182" s="130"/>
      <c r="J182" s="166"/>
      <c r="K182" s="130"/>
      <c r="L182" s="130"/>
      <c r="M182" s="130"/>
      <c r="N182" s="130"/>
      <c r="O182" s="130"/>
    </row>
    <row r="183" spans="1:15" ht="33">
      <c r="A183" s="2"/>
      <c r="B183" s="341"/>
      <c r="C183" s="217" t="s">
        <v>9</v>
      </c>
      <c r="D183" s="217" t="s">
        <v>2715</v>
      </c>
      <c r="E183" s="217"/>
      <c r="F183" s="217" t="s">
        <v>2716</v>
      </c>
      <c r="G183" s="217" t="s">
        <v>2717</v>
      </c>
      <c r="I183" s="130"/>
      <c r="J183" s="166"/>
      <c r="K183" s="130"/>
      <c r="L183" s="130"/>
      <c r="M183" s="130"/>
      <c r="N183" s="130"/>
      <c r="O183" s="130"/>
    </row>
    <row r="184" spans="1:15" ht="33">
      <c r="A184" s="2"/>
      <c r="B184" s="341"/>
      <c r="C184" s="217" t="s">
        <v>9</v>
      </c>
      <c r="D184" s="217" t="s">
        <v>2718</v>
      </c>
      <c r="E184" s="217"/>
      <c r="F184" s="217" t="s">
        <v>2719</v>
      </c>
      <c r="G184" s="217" t="s">
        <v>2720</v>
      </c>
      <c r="I184" s="130"/>
      <c r="J184" s="166"/>
      <c r="K184" s="130"/>
      <c r="L184" s="130"/>
      <c r="M184" s="130"/>
      <c r="N184" s="130"/>
      <c r="O184" s="130"/>
    </row>
    <row r="185" spans="1:15">
      <c r="A185" s="2"/>
      <c r="B185" s="341"/>
      <c r="C185" s="217" t="s">
        <v>9</v>
      </c>
      <c r="D185" s="217" t="s">
        <v>2721</v>
      </c>
      <c r="E185" s="217"/>
      <c r="F185" s="217" t="s">
        <v>2722</v>
      </c>
      <c r="G185" s="217" t="s">
        <v>2723</v>
      </c>
      <c r="I185" s="130"/>
      <c r="J185" s="166"/>
      <c r="K185" s="130"/>
      <c r="L185" s="130"/>
      <c r="M185" s="130"/>
      <c r="N185" s="130"/>
      <c r="O185" s="130"/>
    </row>
    <row r="186" spans="1:15">
      <c r="A186" s="2"/>
      <c r="B186" s="341"/>
      <c r="C186" s="217" t="s">
        <v>9</v>
      </c>
      <c r="D186" s="217" t="s">
        <v>2724</v>
      </c>
      <c r="E186" s="217"/>
      <c r="F186" s="217" t="s">
        <v>2725</v>
      </c>
      <c r="G186" s="217" t="s">
        <v>2726</v>
      </c>
      <c r="I186" s="130"/>
      <c r="J186" s="166"/>
      <c r="K186" s="130"/>
      <c r="L186" s="130"/>
      <c r="M186" s="130"/>
      <c r="N186" s="130"/>
      <c r="O186" s="130"/>
    </row>
    <row r="187" spans="1:15">
      <c r="A187" s="2"/>
      <c r="B187" s="341"/>
      <c r="C187" s="217" t="s">
        <v>9</v>
      </c>
      <c r="D187" s="217" t="s">
        <v>2727</v>
      </c>
      <c r="E187" s="217"/>
      <c r="F187" s="217" t="s">
        <v>2728</v>
      </c>
      <c r="G187" s="217" t="s">
        <v>2729</v>
      </c>
      <c r="I187" s="130"/>
      <c r="J187" s="166"/>
      <c r="K187" s="130"/>
      <c r="L187" s="130"/>
      <c r="M187" s="130"/>
      <c r="N187" s="130"/>
      <c r="O187" s="130"/>
    </row>
    <row r="188" spans="1:15">
      <c r="A188" s="2"/>
      <c r="B188" s="341"/>
      <c r="C188" s="217" t="s">
        <v>9</v>
      </c>
      <c r="D188" s="217" t="s">
        <v>2730</v>
      </c>
      <c r="E188" s="217"/>
      <c r="F188" s="217" t="s">
        <v>2731</v>
      </c>
      <c r="G188" s="217" t="s">
        <v>2732</v>
      </c>
      <c r="I188" s="130"/>
      <c r="J188" s="166"/>
      <c r="K188" s="130"/>
      <c r="L188" s="130"/>
      <c r="M188" s="130"/>
      <c r="N188" s="130"/>
      <c r="O188" s="130"/>
    </row>
    <row r="189" spans="1:15" ht="33">
      <c r="A189" s="2"/>
      <c r="B189" s="341"/>
      <c r="C189" s="217" t="s">
        <v>9</v>
      </c>
      <c r="D189" s="217" t="s">
        <v>2733</v>
      </c>
      <c r="E189" s="217"/>
      <c r="F189" s="217" t="s">
        <v>2734</v>
      </c>
      <c r="G189" s="217" t="s">
        <v>2735</v>
      </c>
      <c r="I189" s="130"/>
      <c r="J189" s="166"/>
      <c r="K189" s="130"/>
      <c r="L189" s="130"/>
      <c r="M189" s="130"/>
      <c r="N189" s="130"/>
      <c r="O189" s="130"/>
    </row>
    <row r="190" spans="1:15">
      <c r="A190" s="2"/>
      <c r="B190" s="341"/>
      <c r="C190" s="217" t="s">
        <v>9</v>
      </c>
      <c r="D190" s="217" t="s">
        <v>2736</v>
      </c>
      <c r="E190" s="217"/>
      <c r="F190" s="217" t="s">
        <v>2737</v>
      </c>
      <c r="G190" s="217" t="s">
        <v>2738</v>
      </c>
      <c r="I190" s="130"/>
      <c r="J190" s="166"/>
      <c r="K190" s="130"/>
      <c r="L190" s="130"/>
      <c r="M190" s="130"/>
      <c r="N190" s="130"/>
      <c r="O190" s="130"/>
    </row>
    <row r="191" spans="1:15">
      <c r="A191" s="2"/>
      <c r="B191" s="341"/>
      <c r="C191" s="217" t="s">
        <v>9</v>
      </c>
      <c r="D191" s="217" t="s">
        <v>2739</v>
      </c>
      <c r="E191" s="217"/>
      <c r="F191" s="217" t="s">
        <v>2739</v>
      </c>
      <c r="G191" s="217" t="s">
        <v>2740</v>
      </c>
      <c r="I191" s="130"/>
      <c r="J191" s="166"/>
      <c r="K191" s="130"/>
      <c r="L191" s="130"/>
      <c r="M191" s="130"/>
      <c r="N191" s="130"/>
      <c r="O191" s="130"/>
    </row>
    <row r="192" spans="1:15" ht="33">
      <c r="A192" s="2"/>
      <c r="B192" s="341"/>
      <c r="C192" s="217" t="s">
        <v>9</v>
      </c>
      <c r="D192" s="217" t="s">
        <v>2741</v>
      </c>
      <c r="E192" s="217"/>
      <c r="F192" s="217" t="s">
        <v>2742</v>
      </c>
      <c r="G192" s="217" t="s">
        <v>2743</v>
      </c>
      <c r="I192" s="130"/>
      <c r="J192" s="166"/>
      <c r="K192" s="130"/>
      <c r="L192" s="130"/>
      <c r="M192" s="130"/>
      <c r="N192" s="130"/>
      <c r="O192" s="130"/>
    </row>
    <row r="193" spans="1:15" ht="33">
      <c r="A193" s="2"/>
      <c r="B193" s="341"/>
      <c r="C193" s="217" t="s">
        <v>9</v>
      </c>
      <c r="D193" s="217" t="s">
        <v>107</v>
      </c>
      <c r="E193" s="217"/>
      <c r="F193" s="217" t="s">
        <v>108</v>
      </c>
      <c r="G193" s="217" t="s">
        <v>109</v>
      </c>
      <c r="I193" s="130"/>
      <c r="J193" s="166"/>
      <c r="K193" s="130"/>
      <c r="L193" s="130"/>
      <c r="M193" s="130"/>
      <c r="N193" s="130"/>
      <c r="O193" s="130"/>
    </row>
    <row r="194" spans="1:15">
      <c r="A194" s="2"/>
      <c r="B194" s="341"/>
      <c r="C194" s="217" t="s">
        <v>9</v>
      </c>
      <c r="D194" s="217" t="s">
        <v>110</v>
      </c>
      <c r="E194" s="217"/>
      <c r="F194" s="217" t="s">
        <v>111</v>
      </c>
      <c r="G194" s="217" t="s">
        <v>112</v>
      </c>
      <c r="I194" s="130"/>
      <c r="J194" s="166"/>
      <c r="K194" s="130"/>
      <c r="L194" s="130"/>
      <c r="M194" s="130"/>
      <c r="N194" s="130"/>
      <c r="O194" s="130"/>
    </row>
    <row r="195" spans="1:15">
      <c r="A195" s="2"/>
      <c r="B195" s="341"/>
      <c r="C195" s="217" t="s">
        <v>9</v>
      </c>
      <c r="D195" s="247" t="s">
        <v>113</v>
      </c>
      <c r="E195" s="247" t="s">
        <v>114</v>
      </c>
      <c r="F195" s="217" t="s">
        <v>115</v>
      </c>
      <c r="G195" s="217" t="s">
        <v>116</v>
      </c>
      <c r="I195" s="130"/>
      <c r="J195" s="166"/>
      <c r="K195" s="130"/>
      <c r="L195" s="130"/>
      <c r="M195" s="130"/>
      <c r="N195" s="130"/>
      <c r="O195" s="130"/>
    </row>
    <row r="196" spans="1:15">
      <c r="A196" s="2"/>
      <c r="B196" s="341"/>
      <c r="C196" s="217" t="s">
        <v>9</v>
      </c>
      <c r="D196" s="247"/>
      <c r="E196" s="247"/>
      <c r="F196" s="217" t="s">
        <v>117</v>
      </c>
      <c r="G196" s="217" t="s">
        <v>116</v>
      </c>
      <c r="I196" s="130"/>
      <c r="J196" s="166"/>
      <c r="K196" s="130"/>
      <c r="L196" s="130"/>
      <c r="M196" s="130"/>
      <c r="N196" s="130"/>
      <c r="O196" s="130"/>
    </row>
    <row r="197" spans="1:15" ht="33">
      <c r="A197" s="2"/>
      <c r="B197" s="341"/>
      <c r="C197" s="217" t="s">
        <v>9</v>
      </c>
      <c r="D197" s="221" t="s">
        <v>2744</v>
      </c>
      <c r="E197" s="221"/>
      <c r="F197" s="217" t="s">
        <v>2745</v>
      </c>
      <c r="G197" s="217" t="s">
        <v>2746</v>
      </c>
      <c r="I197" s="130"/>
      <c r="J197" s="166"/>
      <c r="K197" s="130"/>
      <c r="L197" s="130"/>
      <c r="M197" s="130"/>
      <c r="N197" s="130"/>
      <c r="O197" s="130"/>
    </row>
    <row r="198" spans="1:15" ht="33">
      <c r="A198" s="2"/>
      <c r="B198" s="341"/>
      <c r="C198" s="217" t="s">
        <v>9</v>
      </c>
      <c r="D198" s="217" t="s">
        <v>2747</v>
      </c>
      <c r="E198" s="217"/>
      <c r="F198" s="217" t="s">
        <v>2748</v>
      </c>
      <c r="G198" s="217" t="s">
        <v>2749</v>
      </c>
      <c r="I198" s="130"/>
      <c r="J198" s="166"/>
      <c r="K198" s="130"/>
      <c r="L198" s="130"/>
      <c r="M198" s="130"/>
      <c r="N198" s="130"/>
      <c r="O198" s="130"/>
    </row>
    <row r="199" spans="1:15">
      <c r="A199" s="2"/>
      <c r="B199" s="341"/>
      <c r="C199" s="217" t="s">
        <v>9</v>
      </c>
      <c r="D199" s="217" t="s">
        <v>2750</v>
      </c>
      <c r="E199" s="217"/>
      <c r="F199" s="217" t="s">
        <v>2751</v>
      </c>
      <c r="G199" s="217" t="s">
        <v>2752</v>
      </c>
      <c r="I199" s="130"/>
      <c r="J199" s="166"/>
      <c r="K199" s="130"/>
      <c r="L199" s="130"/>
      <c r="M199" s="130"/>
      <c r="N199" s="130"/>
      <c r="O199" s="130"/>
    </row>
    <row r="200" spans="1:15">
      <c r="A200" s="2"/>
      <c r="B200" s="341"/>
      <c r="C200" s="217" t="s">
        <v>9</v>
      </c>
      <c r="D200" s="217" t="s">
        <v>2753</v>
      </c>
      <c r="E200" s="217"/>
      <c r="F200" s="217" t="s">
        <v>2754</v>
      </c>
      <c r="G200" s="217" t="s">
        <v>2755</v>
      </c>
      <c r="I200" s="130"/>
      <c r="J200" s="166"/>
      <c r="K200" s="130"/>
      <c r="L200" s="130"/>
      <c r="M200" s="130"/>
      <c r="N200" s="130"/>
      <c r="O200" s="130"/>
    </row>
    <row r="201" spans="1:15">
      <c r="A201" s="2"/>
      <c r="B201" s="341"/>
      <c r="C201" s="217" t="s">
        <v>9</v>
      </c>
      <c r="D201" s="217" t="s">
        <v>2756</v>
      </c>
      <c r="E201" s="217"/>
      <c r="F201" s="217" t="s">
        <v>2757</v>
      </c>
      <c r="G201" s="217" t="s">
        <v>2758</v>
      </c>
      <c r="I201" s="130"/>
      <c r="J201" s="166"/>
      <c r="K201" s="130"/>
      <c r="L201" s="130"/>
      <c r="M201" s="130"/>
      <c r="N201" s="130"/>
      <c r="O201" s="130"/>
    </row>
    <row r="202" spans="1:15">
      <c r="A202" s="2"/>
      <c r="B202" s="341"/>
      <c r="C202" s="217" t="s">
        <v>9</v>
      </c>
      <c r="D202" s="217" t="s">
        <v>2759</v>
      </c>
      <c r="E202" s="217"/>
      <c r="F202" s="217" t="s">
        <v>2760</v>
      </c>
      <c r="G202" s="217" t="s">
        <v>2761</v>
      </c>
      <c r="I202" s="130"/>
      <c r="J202" s="166"/>
      <c r="K202" s="130"/>
      <c r="L202" s="130"/>
      <c r="M202" s="130"/>
      <c r="N202" s="130"/>
      <c r="O202" s="130"/>
    </row>
    <row r="203" spans="1:15">
      <c r="A203" s="2"/>
      <c r="B203" s="341"/>
      <c r="C203" s="217" t="s">
        <v>9</v>
      </c>
      <c r="D203" s="217" t="s">
        <v>2762</v>
      </c>
      <c r="E203" s="217"/>
      <c r="F203" s="217" t="s">
        <v>2763</v>
      </c>
      <c r="G203" s="217" t="s">
        <v>2764</v>
      </c>
      <c r="I203" s="130"/>
      <c r="J203" s="166"/>
      <c r="K203" s="130"/>
      <c r="L203" s="130"/>
      <c r="M203" s="130"/>
      <c r="N203" s="130"/>
      <c r="O203" s="130"/>
    </row>
    <row r="204" spans="1:15">
      <c r="A204" s="2"/>
      <c r="B204" s="341"/>
      <c r="C204" s="217" t="s">
        <v>9</v>
      </c>
      <c r="D204" s="217" t="s">
        <v>2765</v>
      </c>
      <c r="E204" s="217"/>
      <c r="F204" s="217" t="s">
        <v>2766</v>
      </c>
      <c r="G204" s="217" t="s">
        <v>2767</v>
      </c>
      <c r="I204" s="130"/>
      <c r="J204" s="166"/>
      <c r="K204" s="130"/>
      <c r="L204" s="130"/>
      <c r="M204" s="130"/>
      <c r="N204" s="130"/>
      <c r="O204" s="130"/>
    </row>
    <row r="205" spans="1:15">
      <c r="A205" s="2"/>
      <c r="B205" s="341"/>
      <c r="C205" s="217" t="s">
        <v>9</v>
      </c>
      <c r="D205" s="217" t="s">
        <v>2768</v>
      </c>
      <c r="E205" s="217"/>
      <c r="F205" s="217" t="s">
        <v>2769</v>
      </c>
      <c r="G205" s="217" t="s">
        <v>2770</v>
      </c>
      <c r="I205" s="130"/>
      <c r="J205" s="166"/>
      <c r="K205" s="130"/>
      <c r="L205" s="130"/>
      <c r="M205" s="130"/>
      <c r="N205" s="130"/>
      <c r="O205" s="130"/>
    </row>
    <row r="206" spans="1:15" ht="33">
      <c r="A206" s="2"/>
      <c r="B206" s="341"/>
      <c r="C206" s="217" t="s">
        <v>9</v>
      </c>
      <c r="D206" s="217" t="s">
        <v>2771</v>
      </c>
      <c r="E206" s="217"/>
      <c r="F206" s="217" t="s">
        <v>2772</v>
      </c>
      <c r="G206" s="217" t="s">
        <v>2773</v>
      </c>
      <c r="I206" s="130"/>
      <c r="J206" s="166"/>
      <c r="K206" s="130"/>
      <c r="L206" s="130"/>
      <c r="M206" s="130"/>
      <c r="N206" s="130"/>
      <c r="O206" s="130"/>
    </row>
    <row r="207" spans="1:15">
      <c r="A207" s="2"/>
      <c r="B207" s="341"/>
      <c r="C207" s="217" t="s">
        <v>9</v>
      </c>
      <c r="D207" s="217" t="s">
        <v>2774</v>
      </c>
      <c r="E207" s="217"/>
      <c r="F207" s="217" t="s">
        <v>2775</v>
      </c>
      <c r="G207" s="217" t="s">
        <v>2776</v>
      </c>
      <c r="I207" s="130"/>
      <c r="J207" s="166"/>
      <c r="K207" s="130"/>
      <c r="L207" s="130"/>
      <c r="M207" s="130"/>
      <c r="N207" s="130"/>
      <c r="O207" s="130"/>
    </row>
    <row r="208" spans="1:15" ht="33">
      <c r="A208" s="2"/>
      <c r="B208" s="341"/>
      <c r="C208" s="217" t="s">
        <v>9</v>
      </c>
      <c r="D208" s="217" t="s">
        <v>2777</v>
      </c>
      <c r="E208" s="217"/>
      <c r="F208" s="217" t="s">
        <v>2778</v>
      </c>
      <c r="G208" s="217" t="s">
        <v>2779</v>
      </c>
      <c r="I208" s="130"/>
      <c r="J208" s="166"/>
      <c r="K208" s="130"/>
      <c r="L208" s="130"/>
      <c r="M208" s="130"/>
      <c r="N208" s="130"/>
      <c r="O208" s="130"/>
    </row>
    <row r="209" spans="1:15">
      <c r="A209" s="2"/>
      <c r="B209" s="341"/>
      <c r="C209" s="217" t="s">
        <v>9</v>
      </c>
      <c r="D209" s="217" t="s">
        <v>2780</v>
      </c>
      <c r="E209" s="217"/>
      <c r="F209" s="217" t="s">
        <v>2781</v>
      </c>
      <c r="G209" s="217" t="s">
        <v>2776</v>
      </c>
      <c r="I209" s="130"/>
      <c r="J209" s="166"/>
      <c r="K209" s="130"/>
      <c r="L209" s="130"/>
      <c r="M209" s="130"/>
      <c r="N209" s="130"/>
      <c r="O209" s="130"/>
    </row>
    <row r="210" spans="1:15" ht="33">
      <c r="A210" s="2"/>
      <c r="B210" s="341"/>
      <c r="C210" s="217" t="s">
        <v>9</v>
      </c>
      <c r="D210" s="217" t="s">
        <v>2782</v>
      </c>
      <c r="E210" s="217"/>
      <c r="F210" s="217" t="s">
        <v>2783</v>
      </c>
      <c r="G210" s="217" t="s">
        <v>2784</v>
      </c>
      <c r="I210" s="130"/>
      <c r="J210" s="166"/>
      <c r="K210" s="130"/>
      <c r="L210" s="130"/>
      <c r="M210" s="130"/>
      <c r="N210" s="130"/>
      <c r="O210" s="130"/>
    </row>
    <row r="211" spans="1:15">
      <c r="A211" s="2"/>
      <c r="B211" s="341"/>
      <c r="C211" s="217" t="s">
        <v>9</v>
      </c>
      <c r="D211" s="217" t="s">
        <v>2785</v>
      </c>
      <c r="E211" s="217"/>
      <c r="F211" s="217" t="s">
        <v>2786</v>
      </c>
      <c r="G211" s="217" t="s">
        <v>2787</v>
      </c>
      <c r="I211" s="130"/>
      <c r="J211" s="166"/>
      <c r="K211" s="130"/>
      <c r="L211" s="130"/>
      <c r="M211" s="130"/>
      <c r="N211" s="130"/>
      <c r="O211" s="130"/>
    </row>
    <row r="212" spans="1:15" ht="33">
      <c r="A212" s="2"/>
      <c r="B212" s="341"/>
      <c r="C212" s="217" t="s">
        <v>9</v>
      </c>
      <c r="D212" s="217" t="s">
        <v>2788</v>
      </c>
      <c r="E212" s="217"/>
      <c r="F212" s="217" t="s">
        <v>2789</v>
      </c>
      <c r="G212" s="217" t="s">
        <v>2790</v>
      </c>
      <c r="I212" s="130"/>
      <c r="J212" s="166"/>
      <c r="K212" s="130"/>
      <c r="L212" s="130"/>
      <c r="M212" s="130"/>
      <c r="N212" s="130"/>
      <c r="O212" s="130"/>
    </row>
    <row r="213" spans="1:15">
      <c r="A213" s="2"/>
      <c r="B213" s="341"/>
      <c r="C213" s="217" t="s">
        <v>9</v>
      </c>
      <c r="D213" s="217" t="s">
        <v>2791</v>
      </c>
      <c r="E213" s="217"/>
      <c r="F213" s="217" t="s">
        <v>2792</v>
      </c>
      <c r="G213" s="217" t="s">
        <v>2787</v>
      </c>
      <c r="I213" s="130"/>
      <c r="J213" s="166"/>
      <c r="K213" s="130"/>
      <c r="L213" s="130"/>
      <c r="M213" s="130"/>
      <c r="N213" s="130"/>
      <c r="O213" s="130"/>
    </row>
    <row r="214" spans="1:15" ht="33">
      <c r="A214" s="2"/>
      <c r="B214" s="341"/>
      <c r="C214" s="217" t="s">
        <v>9</v>
      </c>
      <c r="D214" s="217" t="s">
        <v>2793</v>
      </c>
      <c r="E214" s="217"/>
      <c r="F214" s="217" t="s">
        <v>2794</v>
      </c>
      <c r="G214" s="217" t="s">
        <v>2795</v>
      </c>
      <c r="I214" s="130"/>
      <c r="J214" s="166"/>
      <c r="K214" s="130"/>
      <c r="L214" s="130"/>
      <c r="M214" s="130"/>
      <c r="N214" s="130"/>
      <c r="O214" s="130"/>
    </row>
    <row r="215" spans="1:15">
      <c r="A215" s="2"/>
      <c r="B215" s="341"/>
      <c r="C215" s="217" t="s">
        <v>9</v>
      </c>
      <c r="D215" s="217" t="s">
        <v>2796</v>
      </c>
      <c r="E215" s="217"/>
      <c r="F215" s="217" t="s">
        <v>2797</v>
      </c>
      <c r="G215" s="217" t="s">
        <v>2787</v>
      </c>
      <c r="I215" s="130"/>
      <c r="J215" s="166"/>
      <c r="K215" s="130"/>
      <c r="L215" s="130"/>
      <c r="M215" s="130"/>
      <c r="N215" s="130"/>
      <c r="O215" s="130"/>
    </row>
    <row r="216" spans="1:15">
      <c r="A216" s="2"/>
      <c r="B216" s="341"/>
      <c r="C216" s="217" t="s">
        <v>9</v>
      </c>
      <c r="D216" s="217" t="s">
        <v>2798</v>
      </c>
      <c r="E216" s="217"/>
      <c r="F216" s="217" t="s">
        <v>2799</v>
      </c>
      <c r="G216" s="217" t="s">
        <v>2800</v>
      </c>
      <c r="I216" s="130"/>
      <c r="J216" s="166"/>
      <c r="K216" s="130"/>
      <c r="L216" s="130"/>
      <c r="M216" s="130"/>
      <c r="N216" s="130"/>
      <c r="O216" s="130"/>
    </row>
    <row r="217" spans="1:15">
      <c r="A217" s="2"/>
      <c r="B217" s="341"/>
      <c r="C217" s="217" t="s">
        <v>9</v>
      </c>
      <c r="D217" s="217" t="s">
        <v>2801</v>
      </c>
      <c r="E217" s="217"/>
      <c r="F217" s="217" t="s">
        <v>2802</v>
      </c>
      <c r="G217" s="217" t="s">
        <v>2803</v>
      </c>
      <c r="I217" s="130"/>
      <c r="J217" s="166"/>
      <c r="K217" s="130"/>
      <c r="L217" s="130"/>
      <c r="M217" s="130"/>
      <c r="N217" s="130"/>
      <c r="O217" s="130"/>
    </row>
    <row r="218" spans="1:15">
      <c r="A218" s="2"/>
      <c r="B218" s="341"/>
      <c r="C218" s="217" t="s">
        <v>9</v>
      </c>
      <c r="D218" s="217" t="s">
        <v>2804</v>
      </c>
      <c r="E218" s="217"/>
      <c r="F218" s="217" t="s">
        <v>2805</v>
      </c>
      <c r="G218" s="217" t="s">
        <v>2806</v>
      </c>
      <c r="I218" s="130"/>
      <c r="J218" s="166"/>
      <c r="K218" s="130"/>
      <c r="L218" s="130"/>
      <c r="M218" s="130"/>
      <c r="N218" s="130"/>
      <c r="O218" s="130"/>
    </row>
    <row r="219" spans="1:15">
      <c r="A219" s="2"/>
      <c r="B219" s="341"/>
      <c r="C219" s="217" t="s">
        <v>9</v>
      </c>
      <c r="D219" s="217" t="s">
        <v>2807</v>
      </c>
      <c r="E219" s="217"/>
      <c r="F219" s="217" t="s">
        <v>2808</v>
      </c>
      <c r="G219" s="217" t="s">
        <v>2803</v>
      </c>
      <c r="I219" s="130"/>
      <c r="J219" s="166"/>
      <c r="K219" s="130"/>
      <c r="L219" s="130"/>
      <c r="M219" s="130"/>
      <c r="N219" s="130"/>
      <c r="O219" s="130"/>
    </row>
    <row r="220" spans="1:15" ht="33">
      <c r="A220" s="2"/>
      <c r="B220" s="341"/>
      <c r="C220" s="217" t="s">
        <v>9</v>
      </c>
      <c r="D220" s="217" t="s">
        <v>2809</v>
      </c>
      <c r="E220" s="217"/>
      <c r="F220" s="217" t="s">
        <v>2810</v>
      </c>
      <c r="G220" s="217" t="s">
        <v>2811</v>
      </c>
      <c r="I220" s="130"/>
      <c r="J220" s="166"/>
      <c r="K220" s="130"/>
      <c r="L220" s="130"/>
      <c r="M220" s="130"/>
      <c r="N220" s="130"/>
      <c r="O220" s="130"/>
    </row>
    <row r="221" spans="1:15">
      <c r="A221" s="2"/>
      <c r="B221" s="341"/>
      <c r="C221" s="217" t="s">
        <v>9</v>
      </c>
      <c r="D221" s="217" t="s">
        <v>2812</v>
      </c>
      <c r="E221" s="217"/>
      <c r="F221" s="217" t="s">
        <v>2813</v>
      </c>
      <c r="G221" s="217" t="s">
        <v>2787</v>
      </c>
      <c r="I221" s="130"/>
      <c r="J221" s="166"/>
      <c r="K221" s="130"/>
      <c r="L221" s="130"/>
      <c r="M221" s="130"/>
      <c r="N221" s="130"/>
      <c r="O221" s="130"/>
    </row>
    <row r="222" spans="1:15" ht="33">
      <c r="A222" s="2"/>
      <c r="B222" s="341"/>
      <c r="C222" s="217" t="s">
        <v>9</v>
      </c>
      <c r="D222" s="217" t="s">
        <v>2814</v>
      </c>
      <c r="E222" s="217"/>
      <c r="F222" s="217" t="s">
        <v>2815</v>
      </c>
      <c r="G222" s="217" t="s">
        <v>2816</v>
      </c>
      <c r="I222" s="130"/>
      <c r="J222" s="166"/>
      <c r="K222" s="130"/>
      <c r="L222" s="130"/>
      <c r="M222" s="130"/>
      <c r="N222" s="130"/>
      <c r="O222" s="130"/>
    </row>
    <row r="223" spans="1:15">
      <c r="A223" s="2"/>
      <c r="B223" s="341"/>
      <c r="C223" s="217" t="s">
        <v>9</v>
      </c>
      <c r="D223" s="217" t="s">
        <v>2817</v>
      </c>
      <c r="E223" s="217"/>
      <c r="F223" s="217" t="s">
        <v>2818</v>
      </c>
      <c r="G223" s="217" t="s">
        <v>2803</v>
      </c>
      <c r="I223" s="130"/>
      <c r="J223" s="166"/>
      <c r="K223" s="130"/>
      <c r="L223" s="130"/>
      <c r="M223" s="130"/>
      <c r="N223" s="130"/>
      <c r="O223" s="130"/>
    </row>
    <row r="224" spans="1:15" ht="33">
      <c r="A224" s="2"/>
      <c r="B224" s="341"/>
      <c r="C224" s="217" t="s">
        <v>9</v>
      </c>
      <c r="D224" s="217" t="s">
        <v>2819</v>
      </c>
      <c r="E224" s="217"/>
      <c r="F224" s="217" t="s">
        <v>2820</v>
      </c>
      <c r="G224" s="217" t="s">
        <v>2821</v>
      </c>
      <c r="I224" s="130"/>
      <c r="J224" s="166"/>
      <c r="K224" s="130"/>
      <c r="L224" s="130"/>
      <c r="M224" s="130"/>
      <c r="N224" s="130"/>
      <c r="O224" s="130"/>
    </row>
    <row r="225" spans="1:15">
      <c r="A225" s="2"/>
      <c r="B225" s="341"/>
      <c r="C225" s="217" t="s">
        <v>9</v>
      </c>
      <c r="D225" s="217" t="s">
        <v>2822</v>
      </c>
      <c r="E225" s="217"/>
      <c r="F225" s="217" t="s">
        <v>2823</v>
      </c>
      <c r="G225" s="217" t="s">
        <v>2803</v>
      </c>
      <c r="I225" s="130"/>
      <c r="J225" s="166"/>
      <c r="K225" s="130"/>
      <c r="L225" s="130"/>
      <c r="M225" s="130"/>
      <c r="N225" s="130"/>
      <c r="O225" s="130"/>
    </row>
    <row r="226" spans="1:15" ht="33">
      <c r="A226" s="2"/>
      <c r="B226" s="341"/>
      <c r="C226" s="217" t="s">
        <v>9</v>
      </c>
      <c r="D226" s="217" t="s">
        <v>2824</v>
      </c>
      <c r="E226" s="217"/>
      <c r="F226" s="217" t="s">
        <v>2825</v>
      </c>
      <c r="G226" s="217" t="s">
        <v>2826</v>
      </c>
      <c r="I226" s="130"/>
      <c r="J226" s="166"/>
      <c r="K226" s="130"/>
      <c r="L226" s="130"/>
      <c r="M226" s="130"/>
      <c r="N226" s="130"/>
      <c r="O226" s="130"/>
    </row>
    <row r="227" spans="1:15">
      <c r="A227" s="2"/>
      <c r="B227" s="341"/>
      <c r="C227" s="217" t="s">
        <v>9</v>
      </c>
      <c r="D227" s="217" t="s">
        <v>2827</v>
      </c>
      <c r="E227" s="217"/>
      <c r="F227" s="217" t="s">
        <v>2828</v>
      </c>
      <c r="G227" s="217" t="s">
        <v>2803</v>
      </c>
      <c r="I227" s="130"/>
      <c r="J227" s="166"/>
      <c r="K227" s="130"/>
      <c r="L227" s="130"/>
      <c r="M227" s="130"/>
      <c r="N227" s="130"/>
      <c r="O227" s="130"/>
    </row>
    <row r="228" spans="1:15" ht="33">
      <c r="A228" s="2"/>
      <c r="B228" s="341"/>
      <c r="C228" s="217" t="s">
        <v>9</v>
      </c>
      <c r="D228" s="217" t="s">
        <v>2829</v>
      </c>
      <c r="E228" s="217"/>
      <c r="F228" s="217" t="s">
        <v>2830</v>
      </c>
      <c r="G228" s="217" t="s">
        <v>2831</v>
      </c>
      <c r="I228" s="130"/>
      <c r="J228" s="166"/>
      <c r="K228" s="130"/>
      <c r="L228" s="130"/>
      <c r="M228" s="130"/>
      <c r="N228" s="130"/>
      <c r="O228" s="130"/>
    </row>
    <row r="229" spans="1:15">
      <c r="A229" s="2"/>
      <c r="B229" s="341"/>
      <c r="C229" s="217" t="s">
        <v>9</v>
      </c>
      <c r="D229" s="217" t="s">
        <v>2832</v>
      </c>
      <c r="E229" s="217"/>
      <c r="F229" s="217" t="s">
        <v>2833</v>
      </c>
      <c r="G229" s="217" t="s">
        <v>2803</v>
      </c>
      <c r="I229" s="130"/>
      <c r="J229" s="166"/>
      <c r="K229" s="130"/>
      <c r="L229" s="130"/>
      <c r="M229" s="130"/>
      <c r="N229" s="130"/>
      <c r="O229" s="130"/>
    </row>
    <row r="230" spans="1:15" ht="33">
      <c r="A230" s="2"/>
      <c r="B230" s="341"/>
      <c r="C230" s="217" t="s">
        <v>9</v>
      </c>
      <c r="D230" s="217" t="s">
        <v>2834</v>
      </c>
      <c r="E230" s="217"/>
      <c r="F230" s="217" t="s">
        <v>2835</v>
      </c>
      <c r="G230" s="217" t="s">
        <v>2836</v>
      </c>
      <c r="I230" s="130"/>
      <c r="J230" s="166"/>
      <c r="K230" s="130"/>
      <c r="L230" s="130"/>
      <c r="M230" s="130"/>
      <c r="N230" s="130"/>
      <c r="O230" s="130"/>
    </row>
    <row r="231" spans="1:15">
      <c r="A231" s="2"/>
      <c r="B231" s="341"/>
      <c r="C231" s="217" t="s">
        <v>9</v>
      </c>
      <c r="D231" s="217" t="s">
        <v>2837</v>
      </c>
      <c r="E231" s="217"/>
      <c r="F231" s="217" t="s">
        <v>2838</v>
      </c>
      <c r="G231" s="217" t="s">
        <v>2803</v>
      </c>
      <c r="I231" s="130"/>
      <c r="J231" s="166"/>
      <c r="K231" s="130"/>
      <c r="L231" s="130"/>
      <c r="M231" s="130"/>
      <c r="N231" s="130"/>
      <c r="O231" s="130"/>
    </row>
    <row r="232" spans="1:15" ht="33">
      <c r="A232" s="2"/>
      <c r="B232" s="341"/>
      <c r="C232" s="217" t="s">
        <v>9</v>
      </c>
      <c r="D232" s="221" t="s">
        <v>2839</v>
      </c>
      <c r="E232" s="221"/>
      <c r="F232" s="217" t="s">
        <v>2840</v>
      </c>
      <c r="G232" s="217" t="s">
        <v>2841</v>
      </c>
      <c r="I232" s="130"/>
      <c r="J232" s="166"/>
      <c r="K232" s="130"/>
      <c r="L232" s="130"/>
      <c r="M232" s="130"/>
      <c r="N232" s="130"/>
      <c r="O232" s="130"/>
    </row>
    <row r="233" spans="1:15" ht="33">
      <c r="A233" s="2"/>
      <c r="B233" s="341"/>
      <c r="C233" s="217" t="s">
        <v>9</v>
      </c>
      <c r="D233" s="217" t="s">
        <v>2842</v>
      </c>
      <c r="E233" s="217"/>
      <c r="F233" s="217" t="s">
        <v>2843</v>
      </c>
      <c r="G233" s="217" t="s">
        <v>2844</v>
      </c>
      <c r="I233" s="130"/>
      <c r="J233" s="166"/>
      <c r="K233" s="130"/>
      <c r="L233" s="130"/>
      <c r="M233" s="130"/>
      <c r="N233" s="130"/>
      <c r="O233" s="130"/>
    </row>
    <row r="234" spans="1:15">
      <c r="A234" s="2"/>
      <c r="B234" s="341"/>
      <c r="C234" s="217" t="s">
        <v>9</v>
      </c>
      <c r="D234" s="217" t="s">
        <v>2845</v>
      </c>
      <c r="E234" s="217"/>
      <c r="F234" s="217" t="s">
        <v>2679</v>
      </c>
      <c r="G234" s="217" t="s">
        <v>2846</v>
      </c>
      <c r="I234" s="130"/>
      <c r="J234" s="166"/>
      <c r="K234" s="130"/>
      <c r="L234" s="130"/>
      <c r="M234" s="130"/>
      <c r="N234" s="130"/>
      <c r="O234" s="130"/>
    </row>
    <row r="235" spans="1:15">
      <c r="A235" s="2"/>
      <c r="B235" s="341"/>
      <c r="C235" s="217" t="s">
        <v>9</v>
      </c>
      <c r="D235" s="217" t="s">
        <v>2847</v>
      </c>
      <c r="E235" s="217"/>
      <c r="F235" s="217" t="s">
        <v>2848</v>
      </c>
      <c r="G235" s="217" t="s">
        <v>2849</v>
      </c>
      <c r="I235" s="130"/>
      <c r="J235" s="166"/>
      <c r="K235" s="130"/>
      <c r="L235" s="130"/>
      <c r="M235" s="130"/>
      <c r="N235" s="130"/>
      <c r="O235" s="130"/>
    </row>
    <row r="236" spans="1:15">
      <c r="A236" s="2"/>
      <c r="B236" s="341"/>
      <c r="C236" s="217" t="s">
        <v>9</v>
      </c>
      <c r="D236" s="217" t="s">
        <v>2850</v>
      </c>
      <c r="E236" s="217"/>
      <c r="F236" s="217" t="s">
        <v>2851</v>
      </c>
      <c r="G236" s="217" t="s">
        <v>2852</v>
      </c>
      <c r="I236" s="130"/>
      <c r="J236" s="166"/>
      <c r="K236" s="130"/>
      <c r="L236" s="130"/>
      <c r="M236" s="130"/>
      <c r="N236" s="130"/>
      <c r="O236" s="130"/>
    </row>
    <row r="237" spans="1:15">
      <c r="A237" s="2"/>
      <c r="B237" s="341"/>
      <c r="C237" s="217" t="s">
        <v>9</v>
      </c>
      <c r="D237" s="217" t="s">
        <v>2853</v>
      </c>
      <c r="E237" s="217"/>
      <c r="F237" s="217" t="s">
        <v>2854</v>
      </c>
      <c r="G237" s="217" t="s">
        <v>2855</v>
      </c>
      <c r="I237" s="130"/>
      <c r="J237" s="166"/>
      <c r="K237" s="130"/>
      <c r="L237" s="130"/>
      <c r="M237" s="130"/>
      <c r="N237" s="130"/>
      <c r="O237" s="130"/>
    </row>
    <row r="238" spans="1:15">
      <c r="A238" s="2"/>
      <c r="B238" s="341"/>
      <c r="C238" s="217" t="s">
        <v>9</v>
      </c>
      <c r="D238" s="217" t="s">
        <v>2856</v>
      </c>
      <c r="E238" s="217"/>
      <c r="F238" s="217" t="s">
        <v>2857</v>
      </c>
      <c r="G238" s="217" t="s">
        <v>2858</v>
      </c>
      <c r="I238" s="130"/>
      <c r="J238" s="166"/>
      <c r="K238" s="130"/>
      <c r="L238" s="130"/>
      <c r="M238" s="130"/>
      <c r="N238" s="130"/>
      <c r="O238" s="130"/>
    </row>
    <row r="239" spans="1:15">
      <c r="A239" s="2"/>
      <c r="B239" s="341"/>
      <c r="C239" s="217" t="s">
        <v>9</v>
      </c>
      <c r="D239" s="217" t="s">
        <v>2859</v>
      </c>
      <c r="E239" s="217"/>
      <c r="F239" s="217" t="s">
        <v>2860</v>
      </c>
      <c r="G239" s="217" t="s">
        <v>2861</v>
      </c>
      <c r="I239" s="130"/>
      <c r="J239" s="166"/>
      <c r="K239" s="130"/>
      <c r="L239" s="130"/>
      <c r="M239" s="130"/>
      <c r="N239" s="130"/>
      <c r="O239" s="130"/>
    </row>
    <row r="240" spans="1:15">
      <c r="A240" s="2"/>
      <c r="B240" s="341"/>
      <c r="C240" s="217" t="s">
        <v>9</v>
      </c>
      <c r="D240" s="217" t="s">
        <v>2862</v>
      </c>
      <c r="E240" s="217"/>
      <c r="F240" s="217" t="s">
        <v>2863</v>
      </c>
      <c r="G240" s="217" t="s">
        <v>2864</v>
      </c>
      <c r="I240" s="130"/>
      <c r="J240" s="166"/>
      <c r="K240" s="130"/>
      <c r="L240" s="130"/>
      <c r="M240" s="130"/>
      <c r="N240" s="130"/>
      <c r="O240" s="130"/>
    </row>
    <row r="241" spans="1:15" ht="33">
      <c r="A241" s="2"/>
      <c r="B241" s="341"/>
      <c r="C241" s="217" t="s">
        <v>9</v>
      </c>
      <c r="D241" s="217" t="s">
        <v>2865</v>
      </c>
      <c r="E241" s="217"/>
      <c r="F241" s="217" t="s">
        <v>2863</v>
      </c>
      <c r="G241" s="217" t="s">
        <v>2866</v>
      </c>
      <c r="I241" s="130"/>
      <c r="J241" s="166"/>
      <c r="K241" s="130"/>
      <c r="L241" s="130"/>
      <c r="M241" s="130"/>
      <c r="N241" s="130"/>
      <c r="O241" s="130"/>
    </row>
    <row r="242" spans="1:15">
      <c r="A242" s="2"/>
      <c r="B242" s="341"/>
      <c r="C242" s="217" t="s">
        <v>9</v>
      </c>
      <c r="D242" s="221" t="s">
        <v>2867</v>
      </c>
      <c r="E242" s="221"/>
      <c r="F242" s="217" t="s">
        <v>2868</v>
      </c>
      <c r="G242" s="217" t="s">
        <v>2869</v>
      </c>
      <c r="I242" s="130"/>
      <c r="J242" s="166"/>
      <c r="K242" s="130"/>
      <c r="L242" s="130"/>
      <c r="M242" s="130"/>
      <c r="N242" s="130"/>
      <c r="O242" s="130"/>
    </row>
    <row r="243" spans="1:15">
      <c r="A243" s="2"/>
      <c r="B243" s="341"/>
      <c r="C243" s="217" t="s">
        <v>9</v>
      </c>
      <c r="D243" s="217" t="s">
        <v>2870</v>
      </c>
      <c r="E243" s="217"/>
      <c r="F243" s="217" t="s">
        <v>2871</v>
      </c>
      <c r="G243" s="217" t="s">
        <v>2872</v>
      </c>
      <c r="I243" s="130"/>
      <c r="J243" s="166"/>
      <c r="K243" s="130"/>
      <c r="L243" s="130"/>
      <c r="M243" s="130"/>
      <c r="N243" s="130"/>
      <c r="O243" s="130"/>
    </row>
    <row r="244" spans="1:15">
      <c r="A244" s="2"/>
      <c r="B244" s="341"/>
      <c r="C244" s="217" t="s">
        <v>9</v>
      </c>
      <c r="D244" s="217" t="s">
        <v>2873</v>
      </c>
      <c r="E244" s="217"/>
      <c r="F244" s="217" t="s">
        <v>2874</v>
      </c>
      <c r="G244" s="217" t="s">
        <v>2875</v>
      </c>
      <c r="I244" s="130"/>
      <c r="J244" s="166"/>
      <c r="K244" s="130"/>
      <c r="L244" s="130"/>
      <c r="M244" s="130"/>
      <c r="N244" s="130"/>
      <c r="O244" s="130"/>
    </row>
    <row r="245" spans="1:15">
      <c r="A245" s="2"/>
      <c r="B245" s="341"/>
      <c r="C245" s="217" t="s">
        <v>9</v>
      </c>
      <c r="D245" s="221" t="s">
        <v>2876</v>
      </c>
      <c r="E245" s="221"/>
      <c r="F245" s="217" t="s">
        <v>2877</v>
      </c>
      <c r="G245" s="217" t="s">
        <v>2878</v>
      </c>
      <c r="I245" s="130"/>
      <c r="J245" s="166"/>
      <c r="K245" s="130"/>
      <c r="L245" s="130"/>
      <c r="M245" s="130"/>
      <c r="N245" s="130"/>
      <c r="O245" s="130"/>
    </row>
    <row r="246" spans="1:15">
      <c r="A246" s="2"/>
      <c r="B246" s="341"/>
      <c r="C246" s="217" t="s">
        <v>9</v>
      </c>
      <c r="D246" s="217" t="s">
        <v>2879</v>
      </c>
      <c r="E246" s="217"/>
      <c r="F246" s="217" t="s">
        <v>2880</v>
      </c>
      <c r="G246" s="217" t="s">
        <v>2881</v>
      </c>
      <c r="I246" s="130"/>
      <c r="J246" s="166"/>
      <c r="K246" s="130"/>
      <c r="L246" s="130"/>
      <c r="M246" s="130"/>
      <c r="N246" s="130"/>
      <c r="O246" s="130"/>
    </row>
    <row r="247" spans="1:15">
      <c r="A247" s="2"/>
      <c r="B247" s="341"/>
      <c r="C247" s="217" t="s">
        <v>9</v>
      </c>
      <c r="D247" s="217" t="s">
        <v>2882</v>
      </c>
      <c r="E247" s="217"/>
      <c r="F247" s="217" t="s">
        <v>2883</v>
      </c>
      <c r="G247" s="217" t="s">
        <v>2875</v>
      </c>
      <c r="I247" s="130"/>
      <c r="J247" s="166"/>
      <c r="K247" s="130"/>
      <c r="L247" s="130"/>
      <c r="M247" s="130"/>
      <c r="N247" s="130"/>
      <c r="O247" s="130"/>
    </row>
    <row r="248" spans="1:15" ht="33">
      <c r="A248" s="2"/>
      <c r="B248" s="341"/>
      <c r="C248" s="217" t="s">
        <v>9</v>
      </c>
      <c r="D248" s="217" t="s">
        <v>2884</v>
      </c>
      <c r="E248" s="217"/>
      <c r="F248" s="217" t="s">
        <v>2885</v>
      </c>
      <c r="G248" s="217" t="s">
        <v>2886</v>
      </c>
      <c r="I248" s="130"/>
      <c r="J248" s="166"/>
      <c r="K248" s="130"/>
      <c r="L248" s="130"/>
      <c r="M248" s="130"/>
      <c r="N248" s="130"/>
      <c r="O248" s="130"/>
    </row>
    <row r="249" spans="1:15" ht="33">
      <c r="A249" s="2"/>
      <c r="B249" s="341"/>
      <c r="C249" s="217" t="s">
        <v>9</v>
      </c>
      <c r="D249" s="217" t="s">
        <v>2887</v>
      </c>
      <c r="E249" s="217"/>
      <c r="F249" s="217" t="s">
        <v>2885</v>
      </c>
      <c r="G249" s="217" t="s">
        <v>2888</v>
      </c>
      <c r="I249" s="130"/>
      <c r="J249" s="166"/>
      <c r="K249" s="130"/>
      <c r="L249" s="130"/>
      <c r="M249" s="130"/>
      <c r="N249" s="130"/>
      <c r="O249" s="130"/>
    </row>
    <row r="250" spans="1:15" ht="33">
      <c r="A250" s="2"/>
      <c r="B250" s="341"/>
      <c r="C250" s="217" t="s">
        <v>9</v>
      </c>
      <c r="D250" s="221" t="s">
        <v>2889</v>
      </c>
      <c r="E250" s="221"/>
      <c r="F250" s="217" t="s">
        <v>2890</v>
      </c>
      <c r="G250" s="217" t="s">
        <v>2891</v>
      </c>
      <c r="I250" s="130"/>
      <c r="J250" s="166"/>
      <c r="K250" s="130"/>
      <c r="L250" s="130"/>
      <c r="M250" s="130"/>
      <c r="N250" s="130"/>
      <c r="O250" s="130"/>
    </row>
    <row r="251" spans="1:15">
      <c r="A251" s="2"/>
      <c r="B251" s="341"/>
      <c r="C251" s="217" t="s">
        <v>9</v>
      </c>
      <c r="D251" s="217" t="s">
        <v>2892</v>
      </c>
      <c r="E251" s="217"/>
      <c r="F251" s="217" t="s">
        <v>2893</v>
      </c>
      <c r="G251" s="217" t="s">
        <v>2894</v>
      </c>
      <c r="I251" s="130"/>
      <c r="J251" s="166"/>
      <c r="K251" s="130"/>
      <c r="L251" s="130"/>
      <c r="M251" s="130"/>
      <c r="N251" s="130"/>
      <c r="O251" s="130"/>
    </row>
    <row r="252" spans="1:15" ht="33">
      <c r="A252" s="2"/>
      <c r="B252" s="341"/>
      <c r="C252" s="217" t="s">
        <v>9</v>
      </c>
      <c r="D252" s="217" t="s">
        <v>2895</v>
      </c>
      <c r="E252" s="217"/>
      <c r="F252" s="217" t="s">
        <v>2893</v>
      </c>
      <c r="G252" s="217" t="s">
        <v>2896</v>
      </c>
      <c r="I252" s="130"/>
      <c r="J252" s="166"/>
      <c r="K252" s="130"/>
      <c r="L252" s="130"/>
      <c r="M252" s="130"/>
      <c r="N252" s="130"/>
      <c r="O252" s="130"/>
    </row>
    <row r="253" spans="1:15">
      <c r="A253" s="2"/>
      <c r="B253" s="351" t="s">
        <v>150</v>
      </c>
      <c r="C253" s="220" t="s">
        <v>9</v>
      </c>
      <c r="D253" s="220" t="s">
        <v>151</v>
      </c>
      <c r="E253" s="220"/>
      <c r="F253" s="220" t="s">
        <v>152</v>
      </c>
      <c r="G253" s="220" t="s">
        <v>153</v>
      </c>
      <c r="I253" s="130"/>
      <c r="J253" s="166"/>
      <c r="K253" s="130"/>
      <c r="L253" s="130"/>
      <c r="M253" s="130"/>
      <c r="N253" s="130"/>
      <c r="O253" s="130"/>
    </row>
    <row r="254" spans="1:15">
      <c r="A254" s="2"/>
      <c r="B254" s="351"/>
      <c r="C254" s="220" t="s">
        <v>9</v>
      </c>
      <c r="D254" s="220" t="s">
        <v>154</v>
      </c>
      <c r="E254" s="220"/>
      <c r="F254" s="220" t="s">
        <v>152</v>
      </c>
      <c r="G254" s="220" t="s">
        <v>155</v>
      </c>
      <c r="I254" s="130"/>
      <c r="J254" s="166"/>
      <c r="K254" s="130"/>
      <c r="L254" s="130"/>
      <c r="M254" s="130"/>
      <c r="N254" s="130"/>
      <c r="O254" s="130"/>
    </row>
    <row r="255" spans="1:15">
      <c r="A255" s="2"/>
      <c r="B255" s="351"/>
      <c r="C255" s="220"/>
      <c r="D255" s="220" t="s">
        <v>3095</v>
      </c>
      <c r="E255" s="220"/>
      <c r="F255" s="220" t="s">
        <v>152</v>
      </c>
      <c r="G255" s="220" t="s">
        <v>3096</v>
      </c>
      <c r="I255" s="130"/>
      <c r="J255" s="166"/>
      <c r="K255" s="130"/>
      <c r="L255" s="130"/>
      <c r="M255" s="130"/>
      <c r="N255" s="130"/>
      <c r="O255" s="130"/>
    </row>
    <row r="256" spans="1:15">
      <c r="A256" s="2"/>
      <c r="B256" s="351"/>
      <c r="C256" s="220" t="s">
        <v>9</v>
      </c>
      <c r="D256" s="220" t="s">
        <v>156</v>
      </c>
      <c r="E256" s="220"/>
      <c r="F256" s="220" t="s">
        <v>152</v>
      </c>
      <c r="G256" s="220" t="s">
        <v>157</v>
      </c>
      <c r="I256" s="130"/>
      <c r="J256" s="166"/>
      <c r="K256" s="130"/>
      <c r="L256" s="130"/>
      <c r="M256" s="130"/>
      <c r="N256" s="130"/>
      <c r="O256" s="130"/>
    </row>
    <row r="257" spans="1:15">
      <c r="A257" s="2"/>
      <c r="B257" s="351"/>
      <c r="C257" s="220" t="s">
        <v>9</v>
      </c>
      <c r="D257" s="220" t="s">
        <v>158</v>
      </c>
      <c r="E257" s="220"/>
      <c r="F257" s="220" t="s">
        <v>152</v>
      </c>
      <c r="G257" s="220" t="s">
        <v>159</v>
      </c>
      <c r="I257" s="130"/>
      <c r="J257" s="166"/>
      <c r="K257" s="130"/>
      <c r="L257" s="130"/>
      <c r="M257" s="130"/>
      <c r="N257" s="130"/>
      <c r="O257" s="130"/>
    </row>
    <row r="258" spans="1:15" ht="33">
      <c r="A258" s="2"/>
      <c r="B258" s="351"/>
      <c r="C258" s="220" t="s">
        <v>9</v>
      </c>
      <c r="D258" s="220" t="s">
        <v>160</v>
      </c>
      <c r="E258" s="220"/>
      <c r="F258" s="220" t="s">
        <v>152</v>
      </c>
      <c r="G258" s="220" t="s">
        <v>161</v>
      </c>
      <c r="I258" s="130"/>
      <c r="J258" s="166"/>
      <c r="K258" s="130"/>
      <c r="L258" s="130"/>
      <c r="M258" s="130"/>
      <c r="N258" s="130"/>
      <c r="O258" s="130"/>
    </row>
    <row r="259" spans="1:15">
      <c r="A259" s="2"/>
      <c r="B259" s="351"/>
      <c r="C259" s="220" t="s">
        <v>9</v>
      </c>
      <c r="D259" s="220" t="s">
        <v>162</v>
      </c>
      <c r="E259" s="220"/>
      <c r="F259" s="220" t="s">
        <v>152</v>
      </c>
      <c r="G259" s="220" t="s">
        <v>163</v>
      </c>
      <c r="I259" s="130"/>
      <c r="J259" s="166"/>
      <c r="K259" s="130"/>
      <c r="L259" s="130"/>
      <c r="M259" s="130"/>
      <c r="N259" s="130"/>
      <c r="O259" s="130"/>
    </row>
    <row r="260" spans="1:15">
      <c r="A260" s="2"/>
      <c r="B260" s="351"/>
      <c r="C260" s="220" t="s">
        <v>9</v>
      </c>
      <c r="D260" s="220" t="s">
        <v>164</v>
      </c>
      <c r="E260" s="220"/>
      <c r="F260" s="220" t="s">
        <v>152</v>
      </c>
      <c r="G260" s="220" t="s">
        <v>165</v>
      </c>
      <c r="I260" s="130"/>
      <c r="J260" s="166"/>
      <c r="K260" s="130"/>
      <c r="L260" s="130"/>
      <c r="M260" s="130"/>
      <c r="N260" s="130"/>
      <c r="O260" s="130"/>
    </row>
    <row r="261" spans="1:15">
      <c r="A261" s="2"/>
      <c r="B261" s="351"/>
      <c r="C261" s="220" t="s">
        <v>9</v>
      </c>
      <c r="D261" s="220" t="s">
        <v>166</v>
      </c>
      <c r="E261" s="220" t="s">
        <v>3097</v>
      </c>
      <c r="F261" s="220" t="s">
        <v>152</v>
      </c>
      <c r="G261" s="220" t="s">
        <v>167</v>
      </c>
      <c r="I261" s="130"/>
      <c r="J261" s="166"/>
      <c r="K261" s="130"/>
      <c r="L261" s="130"/>
      <c r="M261" s="130"/>
      <c r="N261" s="130"/>
      <c r="O261" s="130"/>
    </row>
    <row r="262" spans="1:15">
      <c r="A262" s="2"/>
      <c r="B262" s="351"/>
      <c r="C262" s="220" t="s">
        <v>9</v>
      </c>
      <c r="D262" s="220" t="s">
        <v>3098</v>
      </c>
      <c r="E262" s="220" t="s">
        <v>3099</v>
      </c>
      <c r="F262" s="220" t="s">
        <v>152</v>
      </c>
      <c r="G262" s="220" t="s">
        <v>3100</v>
      </c>
      <c r="I262" s="130"/>
      <c r="J262" s="166"/>
      <c r="K262" s="130"/>
      <c r="L262" s="130"/>
      <c r="M262" s="130"/>
      <c r="N262" s="130"/>
      <c r="O262" s="130"/>
    </row>
    <row r="263" spans="1:15">
      <c r="A263" s="2"/>
      <c r="B263" s="351"/>
      <c r="C263" s="220" t="s">
        <v>9</v>
      </c>
      <c r="D263" s="220" t="s">
        <v>168</v>
      </c>
      <c r="E263" s="220" t="s">
        <v>3101</v>
      </c>
      <c r="F263" s="220" t="s">
        <v>152</v>
      </c>
      <c r="G263" s="220" t="s">
        <v>169</v>
      </c>
      <c r="I263" s="130"/>
      <c r="J263" s="166"/>
      <c r="K263" s="130"/>
      <c r="L263" s="130"/>
      <c r="M263" s="130"/>
      <c r="N263" s="130"/>
      <c r="O263" s="130"/>
    </row>
    <row r="264" spans="1:15">
      <c r="A264" s="2"/>
      <c r="B264" s="351"/>
      <c r="C264" s="220" t="s">
        <v>9</v>
      </c>
      <c r="D264" s="220" t="s">
        <v>3102</v>
      </c>
      <c r="E264" s="220"/>
      <c r="F264" s="220" t="s">
        <v>152</v>
      </c>
      <c r="G264" s="220" t="s">
        <v>3103</v>
      </c>
      <c r="I264" s="130"/>
      <c r="J264" s="166"/>
      <c r="K264" s="130"/>
      <c r="L264" s="130"/>
      <c r="M264" s="130"/>
      <c r="N264" s="130"/>
      <c r="O264" s="130"/>
    </row>
    <row r="265" spans="1:15">
      <c r="A265" s="2"/>
      <c r="B265" s="351"/>
      <c r="C265" s="220" t="s">
        <v>9</v>
      </c>
      <c r="D265" s="220" t="s">
        <v>170</v>
      </c>
      <c r="E265" s="220"/>
      <c r="F265" s="220" t="s">
        <v>152</v>
      </c>
      <c r="G265" s="220" t="s">
        <v>171</v>
      </c>
      <c r="I265" s="130"/>
      <c r="J265" s="166"/>
      <c r="K265" s="130"/>
      <c r="L265" s="130"/>
      <c r="M265" s="130"/>
      <c r="N265" s="130"/>
      <c r="O265" s="130"/>
    </row>
    <row r="266" spans="1:15">
      <c r="A266" s="2"/>
      <c r="B266" s="351"/>
      <c r="C266" s="220" t="s">
        <v>9</v>
      </c>
      <c r="D266" s="220" t="s">
        <v>3104</v>
      </c>
      <c r="E266" s="220"/>
      <c r="F266" s="220" t="s">
        <v>152</v>
      </c>
      <c r="G266" s="220" t="s">
        <v>3105</v>
      </c>
      <c r="I266" s="130"/>
      <c r="J266" s="166"/>
      <c r="K266" s="130"/>
      <c r="L266" s="130"/>
      <c r="M266" s="130"/>
      <c r="N266" s="130"/>
      <c r="O266" s="130"/>
    </row>
    <row r="267" spans="1:15">
      <c r="A267" s="2"/>
      <c r="B267" s="351"/>
      <c r="C267" s="220" t="s">
        <v>9</v>
      </c>
      <c r="D267" s="220" t="s">
        <v>172</v>
      </c>
      <c r="E267" s="220"/>
      <c r="F267" s="220" t="s">
        <v>173</v>
      </c>
      <c r="G267" s="220" t="s">
        <v>174</v>
      </c>
      <c r="I267" s="130"/>
      <c r="J267" s="166"/>
      <c r="K267" s="130"/>
      <c r="L267" s="130"/>
      <c r="M267" s="130"/>
      <c r="N267" s="130"/>
      <c r="O267" s="130"/>
    </row>
    <row r="268" spans="1:15" ht="33">
      <c r="A268" s="2"/>
      <c r="B268" s="351"/>
      <c r="C268" s="220" t="s">
        <v>9</v>
      </c>
      <c r="D268" s="220" t="s">
        <v>3106</v>
      </c>
      <c r="E268" s="220"/>
      <c r="F268" s="220" t="s">
        <v>3107</v>
      </c>
      <c r="G268" s="220" t="s">
        <v>3108</v>
      </c>
      <c r="I268" s="130"/>
      <c r="J268" s="166"/>
      <c r="K268" s="130"/>
      <c r="L268" s="130"/>
      <c r="M268" s="130"/>
      <c r="N268" s="130"/>
      <c r="O268" s="130"/>
    </row>
    <row r="269" spans="1:15">
      <c r="A269" s="2"/>
      <c r="B269" s="351"/>
      <c r="C269" s="220" t="s">
        <v>9</v>
      </c>
      <c r="D269" s="220" t="s">
        <v>175</v>
      </c>
      <c r="E269" s="220"/>
      <c r="F269" s="220" t="s">
        <v>176</v>
      </c>
      <c r="G269" s="220" t="s">
        <v>177</v>
      </c>
      <c r="I269" s="130"/>
      <c r="J269" s="166"/>
      <c r="K269" s="130"/>
      <c r="L269" s="130"/>
      <c r="M269" s="130"/>
      <c r="N269" s="130"/>
      <c r="O269" s="130"/>
    </row>
    <row r="270" spans="1:15" ht="33">
      <c r="A270" s="2"/>
      <c r="B270" s="351"/>
      <c r="C270" s="220" t="s">
        <v>9</v>
      </c>
      <c r="D270" s="220" t="s">
        <v>178</v>
      </c>
      <c r="E270" s="220"/>
      <c r="F270" s="220" t="s">
        <v>179</v>
      </c>
      <c r="G270" s="220" t="s">
        <v>180</v>
      </c>
      <c r="I270" s="130"/>
      <c r="J270" s="166"/>
      <c r="K270" s="130"/>
      <c r="L270" s="130"/>
      <c r="M270" s="130"/>
      <c r="N270" s="130"/>
      <c r="O270" s="130"/>
    </row>
    <row r="271" spans="1:15">
      <c r="A271" s="2"/>
      <c r="B271" s="351"/>
      <c r="C271" s="220" t="s">
        <v>9</v>
      </c>
      <c r="D271" s="220" t="s">
        <v>181</v>
      </c>
      <c r="E271" s="220"/>
      <c r="F271" s="220" t="s">
        <v>182</v>
      </c>
      <c r="G271" s="220" t="s">
        <v>3109</v>
      </c>
      <c r="I271" s="130"/>
      <c r="J271" s="166"/>
      <c r="K271" s="130"/>
      <c r="L271" s="130"/>
      <c r="M271" s="130"/>
      <c r="N271" s="130"/>
      <c r="O271" s="130"/>
    </row>
    <row r="272" spans="1:15">
      <c r="A272" s="2"/>
      <c r="B272" s="351"/>
      <c r="C272" s="220"/>
      <c r="D272" s="220" t="s">
        <v>3110</v>
      </c>
      <c r="E272" s="220"/>
      <c r="F272" s="220" t="s">
        <v>152</v>
      </c>
      <c r="G272" s="220" t="s">
        <v>3111</v>
      </c>
      <c r="I272" s="130"/>
      <c r="J272" s="166"/>
      <c r="K272" s="130"/>
      <c r="L272" s="130"/>
      <c r="M272" s="130"/>
      <c r="N272" s="130"/>
      <c r="O272" s="130"/>
    </row>
    <row r="273" spans="1:15">
      <c r="A273" s="2"/>
      <c r="B273" s="351"/>
      <c r="C273" s="220" t="s">
        <v>9</v>
      </c>
      <c r="D273" s="220" t="s">
        <v>183</v>
      </c>
      <c r="E273" s="220" t="s">
        <v>184</v>
      </c>
      <c r="F273" s="220" t="s">
        <v>185</v>
      </c>
      <c r="G273" s="220" t="s">
        <v>186</v>
      </c>
      <c r="I273" s="130"/>
      <c r="J273" s="166"/>
      <c r="K273" s="130"/>
      <c r="L273" s="130"/>
      <c r="M273" s="130"/>
      <c r="N273" s="130"/>
      <c r="O273" s="130"/>
    </row>
    <row r="274" spans="1:15">
      <c r="A274" s="2"/>
      <c r="B274" s="351"/>
      <c r="C274" s="220" t="s">
        <v>9</v>
      </c>
      <c r="D274" s="220" t="s">
        <v>187</v>
      </c>
      <c r="E274" s="220" t="s">
        <v>184</v>
      </c>
      <c r="F274" s="220" t="s">
        <v>188</v>
      </c>
      <c r="G274" s="220" t="s">
        <v>189</v>
      </c>
      <c r="I274" s="130"/>
      <c r="J274" s="166"/>
      <c r="K274" s="130"/>
      <c r="L274" s="130"/>
      <c r="M274" s="130"/>
      <c r="N274" s="130"/>
      <c r="O274" s="130"/>
    </row>
    <row r="275" spans="1:15">
      <c r="A275" s="2"/>
      <c r="B275" s="351"/>
      <c r="C275" s="220" t="s">
        <v>9</v>
      </c>
      <c r="D275" s="220" t="s">
        <v>190</v>
      </c>
      <c r="E275" s="220" t="s">
        <v>184</v>
      </c>
      <c r="F275" s="220" t="s">
        <v>191</v>
      </c>
      <c r="G275" s="220" t="s">
        <v>3112</v>
      </c>
      <c r="I275" s="130"/>
      <c r="J275" s="166"/>
      <c r="K275" s="130"/>
      <c r="L275" s="130"/>
      <c r="M275" s="130"/>
      <c r="N275" s="130"/>
      <c r="O275" s="130"/>
    </row>
    <row r="276" spans="1:15" ht="33">
      <c r="A276" s="2"/>
      <c r="B276" s="351"/>
      <c r="C276" s="220" t="s">
        <v>9</v>
      </c>
      <c r="D276" s="220" t="s">
        <v>192</v>
      </c>
      <c r="E276" s="220" t="s">
        <v>184</v>
      </c>
      <c r="F276" s="220" t="s">
        <v>193</v>
      </c>
      <c r="G276" s="220" t="s">
        <v>194</v>
      </c>
      <c r="I276" s="130"/>
      <c r="J276" s="166"/>
      <c r="K276" s="130"/>
      <c r="L276" s="130"/>
      <c r="M276" s="130"/>
      <c r="N276" s="130"/>
      <c r="O276" s="130"/>
    </row>
    <row r="277" spans="1:15" ht="33">
      <c r="A277" s="2"/>
      <c r="B277" s="351"/>
      <c r="C277" s="220" t="s">
        <v>9</v>
      </c>
      <c r="D277" s="220" t="s">
        <v>192</v>
      </c>
      <c r="E277" s="220" t="s">
        <v>184</v>
      </c>
      <c r="F277" s="220" t="s">
        <v>3113</v>
      </c>
      <c r="G277" s="220" t="s">
        <v>194</v>
      </c>
      <c r="I277" s="130"/>
      <c r="J277" s="166"/>
      <c r="K277" s="130"/>
      <c r="L277" s="130"/>
      <c r="M277" s="130"/>
      <c r="N277" s="130"/>
      <c r="O277" s="130"/>
    </row>
    <row r="278" spans="1:15" ht="33">
      <c r="A278" s="2"/>
      <c r="B278" s="351"/>
      <c r="C278" s="220" t="s">
        <v>9</v>
      </c>
      <c r="D278" s="220" t="s">
        <v>192</v>
      </c>
      <c r="E278" s="220" t="s">
        <v>184</v>
      </c>
      <c r="F278" s="220" t="s">
        <v>3114</v>
      </c>
      <c r="G278" s="220" t="s">
        <v>194</v>
      </c>
      <c r="I278" s="130"/>
      <c r="J278" s="166"/>
      <c r="K278" s="130"/>
      <c r="L278" s="130"/>
      <c r="M278" s="130"/>
      <c r="N278" s="130"/>
      <c r="O278" s="130"/>
    </row>
    <row r="279" spans="1:15" ht="33">
      <c r="A279" s="2"/>
      <c r="B279" s="351"/>
      <c r="C279" s="220" t="s">
        <v>9</v>
      </c>
      <c r="D279" s="220" t="s">
        <v>192</v>
      </c>
      <c r="E279" s="220" t="s">
        <v>184</v>
      </c>
      <c r="F279" s="220" t="s">
        <v>3115</v>
      </c>
      <c r="G279" s="220" t="s">
        <v>194</v>
      </c>
      <c r="I279" s="130"/>
      <c r="J279" s="166"/>
      <c r="K279" s="130"/>
      <c r="L279" s="130"/>
      <c r="M279" s="130"/>
      <c r="N279" s="130"/>
      <c r="O279" s="130"/>
    </row>
    <row r="280" spans="1:15" ht="33">
      <c r="A280" s="2"/>
      <c r="B280" s="351"/>
      <c r="C280" s="220" t="s">
        <v>9</v>
      </c>
      <c r="D280" s="220" t="s">
        <v>192</v>
      </c>
      <c r="E280" s="220" t="s">
        <v>184</v>
      </c>
      <c r="F280" s="220" t="s">
        <v>195</v>
      </c>
      <c r="G280" s="220" t="s">
        <v>194</v>
      </c>
      <c r="I280" s="130"/>
      <c r="J280" s="166"/>
      <c r="K280" s="130"/>
      <c r="L280" s="130"/>
      <c r="M280" s="130"/>
      <c r="N280" s="130"/>
      <c r="O280" s="130"/>
    </row>
    <row r="281" spans="1:15" ht="33">
      <c r="A281" s="2"/>
      <c r="B281" s="351"/>
      <c r="C281" s="220" t="s">
        <v>9</v>
      </c>
      <c r="D281" s="220" t="s">
        <v>192</v>
      </c>
      <c r="E281" s="220" t="s">
        <v>184</v>
      </c>
      <c r="F281" s="220" t="s">
        <v>3116</v>
      </c>
      <c r="G281" s="220" t="s">
        <v>194</v>
      </c>
      <c r="I281" s="130"/>
      <c r="J281" s="166"/>
      <c r="K281" s="130"/>
      <c r="L281" s="130"/>
      <c r="M281" s="130"/>
      <c r="N281" s="130"/>
      <c r="O281" s="130"/>
    </row>
    <row r="282" spans="1:15" ht="33">
      <c r="A282" s="2"/>
      <c r="B282" s="351"/>
      <c r="C282" s="220" t="s">
        <v>9</v>
      </c>
      <c r="D282" s="220" t="s">
        <v>192</v>
      </c>
      <c r="E282" s="220" t="s">
        <v>184</v>
      </c>
      <c r="F282" s="220" t="s">
        <v>3117</v>
      </c>
      <c r="G282" s="220" t="s">
        <v>194</v>
      </c>
      <c r="I282" s="130"/>
      <c r="J282" s="166"/>
      <c r="K282" s="130"/>
      <c r="L282" s="130"/>
      <c r="M282" s="130"/>
      <c r="N282" s="130"/>
      <c r="O282" s="130"/>
    </row>
    <row r="283" spans="1:15" ht="33">
      <c r="A283" s="2"/>
      <c r="B283" s="341" t="s">
        <v>3118</v>
      </c>
      <c r="C283" s="217" t="s">
        <v>9</v>
      </c>
      <c r="D283" s="217" t="s">
        <v>3119</v>
      </c>
      <c r="E283" s="217"/>
      <c r="F283" s="217" t="s">
        <v>3120</v>
      </c>
      <c r="G283" s="217" t="s">
        <v>3121</v>
      </c>
      <c r="I283" s="130"/>
      <c r="J283" s="166"/>
      <c r="K283" s="130"/>
      <c r="L283" s="130"/>
      <c r="M283" s="130"/>
      <c r="N283" s="130"/>
      <c r="O283" s="130"/>
    </row>
    <row r="284" spans="1:15">
      <c r="A284" s="2"/>
      <c r="B284" s="341"/>
      <c r="C284" s="217" t="s">
        <v>9</v>
      </c>
      <c r="D284" s="218" t="s">
        <v>26</v>
      </c>
      <c r="E284" s="218"/>
      <c r="F284" s="218" t="s">
        <v>57</v>
      </c>
      <c r="G284" s="218" t="s">
        <v>27</v>
      </c>
      <c r="I284" s="130"/>
      <c r="J284" s="166"/>
      <c r="K284" s="130"/>
      <c r="L284" s="130"/>
      <c r="M284" s="130"/>
      <c r="N284" s="130"/>
      <c r="O284" s="130"/>
    </row>
    <row r="285" spans="1:15">
      <c r="A285" s="2"/>
      <c r="B285" s="341"/>
      <c r="C285" s="217" t="s">
        <v>9</v>
      </c>
      <c r="D285" s="218" t="s">
        <v>47</v>
      </c>
      <c r="E285" s="218"/>
      <c r="F285" s="218" t="s">
        <v>42</v>
      </c>
      <c r="G285" s="218" t="s">
        <v>48</v>
      </c>
      <c r="I285" s="130"/>
      <c r="J285" s="166"/>
      <c r="K285" s="130"/>
      <c r="L285" s="130"/>
      <c r="M285" s="130"/>
      <c r="N285" s="130"/>
      <c r="O285" s="130"/>
    </row>
    <row r="286" spans="1:15" ht="33">
      <c r="A286" s="2"/>
      <c r="B286" s="341"/>
      <c r="C286" s="217" t="s">
        <v>9</v>
      </c>
      <c r="D286" s="218" t="s">
        <v>2153</v>
      </c>
      <c r="E286" s="352" t="s">
        <v>3122</v>
      </c>
      <c r="F286" s="218" t="s">
        <v>3123</v>
      </c>
      <c r="G286" s="218" t="s">
        <v>3124</v>
      </c>
      <c r="I286" s="130"/>
      <c r="J286" s="166"/>
      <c r="K286" s="130"/>
      <c r="L286" s="130"/>
      <c r="M286" s="130"/>
      <c r="N286" s="130"/>
      <c r="O286" s="130"/>
    </row>
    <row r="287" spans="1:15">
      <c r="A287" s="2"/>
      <c r="B287" s="341"/>
      <c r="C287" s="217" t="s">
        <v>9</v>
      </c>
      <c r="D287" s="352" t="s">
        <v>3125</v>
      </c>
      <c r="E287" s="352"/>
      <c r="F287" s="218" t="s">
        <v>3123</v>
      </c>
      <c r="G287" s="218" t="s">
        <v>3126</v>
      </c>
      <c r="I287" s="130"/>
      <c r="J287" s="166"/>
      <c r="K287" s="130"/>
      <c r="L287" s="130"/>
      <c r="M287" s="130"/>
      <c r="N287" s="130"/>
      <c r="O287" s="130"/>
    </row>
    <row r="288" spans="1:15">
      <c r="A288" s="2"/>
      <c r="B288" s="341"/>
      <c r="C288" s="217" t="s">
        <v>9</v>
      </c>
      <c r="D288" s="352"/>
      <c r="E288" s="352"/>
      <c r="F288" s="218" t="s">
        <v>3127</v>
      </c>
      <c r="G288" s="218" t="s">
        <v>3126</v>
      </c>
      <c r="I288" s="130"/>
      <c r="J288" s="166"/>
      <c r="K288" s="130"/>
      <c r="L288" s="130"/>
      <c r="M288" s="130"/>
      <c r="N288" s="130"/>
      <c r="O288" s="130"/>
    </row>
    <row r="289" spans="1:16" ht="33">
      <c r="A289" s="2"/>
      <c r="B289" s="341"/>
      <c r="C289" s="217" t="s">
        <v>9</v>
      </c>
      <c r="D289" s="352"/>
      <c r="E289" s="352"/>
      <c r="F289" s="218" t="s">
        <v>3128</v>
      </c>
      <c r="G289" s="218" t="s">
        <v>3129</v>
      </c>
      <c r="I289" s="130"/>
      <c r="J289" s="166"/>
      <c r="K289" s="130"/>
      <c r="L289" s="130"/>
      <c r="M289" s="130"/>
      <c r="N289" s="130"/>
      <c r="O289" s="130"/>
    </row>
    <row r="290" spans="1:16" ht="33">
      <c r="A290" s="2"/>
      <c r="B290" s="341"/>
      <c r="C290" s="217" t="s">
        <v>9</v>
      </c>
      <c r="D290" s="352" t="s">
        <v>2154</v>
      </c>
      <c r="E290" s="352"/>
      <c r="F290" s="218" t="s">
        <v>3130</v>
      </c>
      <c r="G290" s="218" t="s">
        <v>3131</v>
      </c>
      <c r="I290" s="130"/>
      <c r="J290" s="166"/>
      <c r="K290" s="130"/>
      <c r="L290" s="130"/>
      <c r="M290" s="130"/>
      <c r="N290" s="130"/>
      <c r="O290" s="130"/>
    </row>
    <row r="291" spans="1:16">
      <c r="A291" s="2"/>
      <c r="B291" s="341"/>
      <c r="C291" s="217"/>
      <c r="D291" s="352"/>
      <c r="E291" s="352"/>
      <c r="F291" s="218" t="s">
        <v>3132</v>
      </c>
      <c r="G291" s="218" t="s">
        <v>3133</v>
      </c>
      <c r="I291" s="130"/>
      <c r="J291" s="166"/>
      <c r="K291" s="130"/>
      <c r="L291" s="130"/>
      <c r="M291" s="130"/>
      <c r="N291" s="130"/>
      <c r="O291" s="130"/>
    </row>
    <row r="292" spans="1:16">
      <c r="A292" s="2"/>
      <c r="B292" s="341"/>
      <c r="C292" s="217"/>
      <c r="D292" s="352" t="s">
        <v>3134</v>
      </c>
      <c r="E292" s="352"/>
      <c r="F292" s="218" t="s">
        <v>3130</v>
      </c>
      <c r="G292" s="218" t="s">
        <v>3135</v>
      </c>
      <c r="I292" s="130"/>
      <c r="J292" s="166"/>
      <c r="K292" s="130"/>
      <c r="L292" s="130"/>
      <c r="M292" s="130"/>
      <c r="N292" s="130"/>
      <c r="O292" s="130"/>
    </row>
    <row r="293" spans="1:16">
      <c r="A293" s="2"/>
      <c r="B293" s="341"/>
      <c r="C293" s="217" t="s">
        <v>9</v>
      </c>
      <c r="D293" s="352"/>
      <c r="E293" s="352"/>
      <c r="F293" s="218" t="s">
        <v>3132</v>
      </c>
      <c r="G293" s="218" t="s">
        <v>3136</v>
      </c>
      <c r="I293" s="130"/>
      <c r="J293" s="166"/>
      <c r="K293" s="130"/>
      <c r="L293" s="130"/>
      <c r="M293" s="130"/>
      <c r="N293" s="130"/>
      <c r="O293" s="130"/>
    </row>
    <row r="294" spans="1:16" ht="33">
      <c r="A294" s="2"/>
      <c r="B294" s="341"/>
      <c r="C294" s="217" t="s">
        <v>9</v>
      </c>
      <c r="D294" s="218" t="s">
        <v>2155</v>
      </c>
      <c r="E294" s="218" t="s">
        <v>11</v>
      </c>
      <c r="F294" s="218" t="s">
        <v>12</v>
      </c>
      <c r="G294" s="218" t="s">
        <v>13</v>
      </c>
      <c r="I294" s="130"/>
      <c r="J294" s="166"/>
      <c r="K294" s="130"/>
      <c r="L294" s="130"/>
      <c r="M294" s="130"/>
      <c r="N294" s="130"/>
      <c r="O294" s="130"/>
    </row>
    <row r="295" spans="1:16">
      <c r="A295" s="2"/>
      <c r="B295" s="341"/>
      <c r="C295" s="217" t="s">
        <v>9</v>
      </c>
      <c r="D295" s="352" t="s">
        <v>58</v>
      </c>
      <c r="E295" s="218" t="s">
        <v>59</v>
      </c>
      <c r="F295" s="218" t="s">
        <v>60</v>
      </c>
      <c r="G295" s="218" t="s">
        <v>3137</v>
      </c>
      <c r="I295" s="130"/>
      <c r="J295" s="166"/>
      <c r="K295" s="130"/>
      <c r="L295" s="130"/>
      <c r="M295" s="130"/>
      <c r="N295" s="130"/>
      <c r="O295" s="130"/>
    </row>
    <row r="296" spans="1:16">
      <c r="A296" s="2"/>
      <c r="B296" s="341"/>
      <c r="C296" s="217" t="s">
        <v>9</v>
      </c>
      <c r="D296" s="352"/>
      <c r="E296" s="218" t="s">
        <v>59</v>
      </c>
      <c r="F296" s="218" t="s">
        <v>61</v>
      </c>
      <c r="G296" s="218" t="s">
        <v>3138</v>
      </c>
      <c r="I296" s="130"/>
      <c r="J296" s="166"/>
      <c r="K296" s="130"/>
      <c r="L296" s="130"/>
      <c r="M296" s="130"/>
      <c r="N296" s="130"/>
      <c r="O296" s="130"/>
    </row>
    <row r="297" spans="1:16">
      <c r="A297" s="2"/>
      <c r="B297" s="341"/>
      <c r="C297" s="217" t="s">
        <v>9</v>
      </c>
      <c r="D297" s="352"/>
      <c r="E297" s="218" t="s">
        <v>59</v>
      </c>
      <c r="F297" s="218" t="s">
        <v>3139</v>
      </c>
      <c r="G297" s="218" t="s">
        <v>3140</v>
      </c>
      <c r="I297" s="130"/>
      <c r="J297" s="166"/>
      <c r="K297" s="130"/>
      <c r="L297" s="130"/>
      <c r="M297" s="130"/>
      <c r="N297" s="130"/>
      <c r="O297" s="130"/>
    </row>
    <row r="298" spans="1:16">
      <c r="A298" s="2"/>
      <c r="B298" s="341"/>
      <c r="C298" s="217" t="s">
        <v>9</v>
      </c>
      <c r="D298" s="352" t="s">
        <v>3141</v>
      </c>
      <c r="E298" s="218" t="s">
        <v>3142</v>
      </c>
      <c r="F298" s="218" t="s">
        <v>3143</v>
      </c>
      <c r="G298" s="218" t="s">
        <v>3144</v>
      </c>
      <c r="I298" s="130"/>
      <c r="J298" s="166"/>
      <c r="K298" s="130"/>
      <c r="L298" s="130"/>
      <c r="M298" s="130"/>
      <c r="N298" s="130"/>
      <c r="O298" s="130"/>
    </row>
    <row r="299" spans="1:16">
      <c r="A299" s="2">
        <f t="shared" si="0"/>
        <v>298</v>
      </c>
      <c r="B299" s="341"/>
      <c r="C299" s="217" t="s">
        <v>9</v>
      </c>
      <c r="D299" s="352"/>
      <c r="E299" s="218" t="s">
        <v>3145</v>
      </c>
      <c r="F299" s="218" t="s">
        <v>3146</v>
      </c>
      <c r="G299" s="218" t="s">
        <v>3147</v>
      </c>
      <c r="I299" s="130"/>
      <c r="J299" s="166"/>
      <c r="K299" s="130"/>
      <c r="L299" s="130"/>
      <c r="M299" s="130"/>
      <c r="N299" s="130"/>
      <c r="O299" s="130"/>
    </row>
    <row r="300" spans="1:16">
      <c r="A300" s="2">
        <f t="shared" si="0"/>
        <v>299</v>
      </c>
      <c r="B300" s="341"/>
      <c r="C300" s="217" t="s">
        <v>9</v>
      </c>
      <c r="D300" s="352"/>
      <c r="E300" s="218" t="s">
        <v>3148</v>
      </c>
      <c r="F300" s="218" t="s">
        <v>3149</v>
      </c>
      <c r="G300" s="218" t="s">
        <v>3150</v>
      </c>
      <c r="I300" s="130"/>
      <c r="J300" s="119"/>
      <c r="K300" s="130"/>
      <c r="L300" s="176"/>
      <c r="M300" s="130"/>
      <c r="N300" s="130"/>
      <c r="O300" s="130"/>
      <c r="P300" s="103" t="s">
        <v>2331</v>
      </c>
    </row>
    <row r="301" spans="1:16">
      <c r="A301" s="2">
        <f t="shared" si="0"/>
        <v>300</v>
      </c>
      <c r="B301" s="341"/>
      <c r="C301" s="217" t="s">
        <v>9</v>
      </c>
      <c r="D301" s="251" t="s">
        <v>2156</v>
      </c>
      <c r="E301" s="218" t="s">
        <v>2157</v>
      </c>
      <c r="F301" s="218" t="s">
        <v>2158</v>
      </c>
      <c r="G301" s="218" t="s">
        <v>2159</v>
      </c>
      <c r="I301" s="130"/>
      <c r="J301" s="166"/>
      <c r="K301" s="130"/>
      <c r="L301" s="130"/>
      <c r="M301" s="130"/>
      <c r="N301" s="130"/>
      <c r="O301" s="130"/>
    </row>
    <row r="302" spans="1:16">
      <c r="A302" s="2">
        <f t="shared" si="0"/>
        <v>301</v>
      </c>
      <c r="B302" s="341"/>
      <c r="C302" s="217" t="s">
        <v>9</v>
      </c>
      <c r="D302" s="251"/>
      <c r="E302" s="218" t="s">
        <v>2160</v>
      </c>
      <c r="F302" s="218" t="s">
        <v>3151</v>
      </c>
      <c r="G302" s="218" t="s">
        <v>3152</v>
      </c>
      <c r="I302" s="130"/>
      <c r="J302" s="119"/>
      <c r="K302" s="130"/>
      <c r="L302" s="176"/>
      <c r="M302" s="130"/>
      <c r="N302" s="130"/>
      <c r="O302" s="130"/>
      <c r="P302" s="103" t="s">
        <v>2330</v>
      </c>
    </row>
    <row r="303" spans="1:16" ht="33">
      <c r="A303" s="2">
        <f t="shared" si="0"/>
        <v>302</v>
      </c>
      <c r="B303" s="341"/>
      <c r="C303" s="217" t="s">
        <v>9</v>
      </c>
      <c r="D303" s="218" t="s">
        <v>3153</v>
      </c>
      <c r="E303" s="218"/>
      <c r="F303" s="218" t="s">
        <v>3154</v>
      </c>
      <c r="G303" s="218" t="s">
        <v>3155</v>
      </c>
      <c r="I303" s="130"/>
      <c r="J303" s="166"/>
      <c r="K303" s="130"/>
      <c r="L303" s="130"/>
      <c r="M303" s="130"/>
      <c r="N303" s="130"/>
      <c r="O303" s="130"/>
    </row>
    <row r="304" spans="1:16" ht="33">
      <c r="A304" s="2">
        <f t="shared" si="0"/>
        <v>303</v>
      </c>
      <c r="B304" s="341"/>
      <c r="C304" s="217" t="s">
        <v>9</v>
      </c>
      <c r="D304" s="218" t="s">
        <v>3156</v>
      </c>
      <c r="E304"/>
      <c r="F304" s="218" t="s">
        <v>3157</v>
      </c>
      <c r="G304" s="218" t="s">
        <v>3158</v>
      </c>
      <c r="I304" s="130"/>
      <c r="J304" s="166"/>
      <c r="K304" s="130"/>
      <c r="L304" s="130"/>
      <c r="M304" s="130"/>
      <c r="N304" s="130"/>
      <c r="O304" s="130"/>
      <c r="P304" s="3" t="s">
        <v>2148</v>
      </c>
    </row>
    <row r="305" spans="1:16">
      <c r="A305" s="2">
        <f t="shared" si="0"/>
        <v>304</v>
      </c>
      <c r="B305" s="341"/>
      <c r="C305" s="217" t="s">
        <v>9</v>
      </c>
      <c r="D305" s="211" t="s">
        <v>3159</v>
      </c>
      <c r="E305" s="211" t="s">
        <v>3160</v>
      </c>
      <c r="F305" s="211" t="s">
        <v>3161</v>
      </c>
      <c r="G305" s="211" t="s">
        <v>3162</v>
      </c>
      <c r="I305" s="130"/>
      <c r="J305" s="166"/>
      <c r="K305" s="130"/>
      <c r="L305" s="130"/>
      <c r="M305" s="130"/>
      <c r="N305" s="130"/>
      <c r="O305" s="130"/>
    </row>
    <row r="306" spans="1:16" ht="33">
      <c r="A306" s="2">
        <f t="shared" si="0"/>
        <v>305</v>
      </c>
      <c r="B306" s="341"/>
      <c r="C306" s="217" t="s">
        <v>9</v>
      </c>
      <c r="D306" s="211" t="s">
        <v>3180</v>
      </c>
      <c r="E306" s="214" t="s">
        <v>3163</v>
      </c>
      <c r="F306" s="211" t="s">
        <v>3181</v>
      </c>
      <c r="G306" s="211" t="s">
        <v>3182</v>
      </c>
      <c r="I306" s="130"/>
      <c r="J306" s="119"/>
      <c r="K306" s="130"/>
      <c r="L306" s="176"/>
      <c r="M306" s="130"/>
      <c r="N306" s="130"/>
      <c r="O306" s="130"/>
      <c r="P306" s="103" t="s">
        <v>2332</v>
      </c>
    </row>
    <row r="307" spans="1:16" s="3" customFormat="1">
      <c r="A307" s="2">
        <f t="shared" si="0"/>
        <v>306</v>
      </c>
      <c r="B307" s="341"/>
      <c r="C307" s="217" t="s">
        <v>9</v>
      </c>
      <c r="D307" s="211" t="s">
        <v>3164</v>
      </c>
      <c r="E307" s="214"/>
      <c r="F307" s="211" t="s">
        <v>3164</v>
      </c>
      <c r="G307" s="211" t="s">
        <v>3165</v>
      </c>
      <c r="H307" s="128"/>
      <c r="I307" s="130"/>
      <c r="J307" s="119"/>
      <c r="K307" s="130"/>
      <c r="L307" s="176"/>
      <c r="M307" s="130"/>
      <c r="N307" s="130"/>
      <c r="O307" s="130"/>
      <c r="P307" s="103" t="s">
        <v>2330</v>
      </c>
    </row>
    <row r="308" spans="1:16" s="3" customFormat="1">
      <c r="A308" s="2">
        <f t="shared" si="0"/>
        <v>307</v>
      </c>
      <c r="B308" s="341"/>
      <c r="C308" s="217" t="s">
        <v>9</v>
      </c>
      <c r="D308" s="174" t="s">
        <v>3166</v>
      </c>
      <c r="E308" t="s">
        <v>3167</v>
      </c>
      <c r="F308" s="174" t="s">
        <v>3168</v>
      </c>
      <c r="G308" s="174" t="s">
        <v>3169</v>
      </c>
      <c r="H308" s="128"/>
      <c r="I308" s="130"/>
      <c r="J308" s="166"/>
      <c r="K308" s="130"/>
      <c r="L308" s="130"/>
      <c r="M308" s="130"/>
      <c r="N308" s="130"/>
      <c r="O308" s="130"/>
    </row>
    <row r="309" spans="1:16" s="3" customFormat="1" ht="33">
      <c r="A309" s="2">
        <f t="shared" si="0"/>
        <v>308</v>
      </c>
      <c r="B309" s="341"/>
      <c r="C309" s="217" t="s">
        <v>9</v>
      </c>
      <c r="D309" s="174" t="s">
        <v>3170</v>
      </c>
      <c r="E309"/>
      <c r="F309" s="174" t="s">
        <v>3171</v>
      </c>
      <c r="G309" s="174" t="s">
        <v>3172</v>
      </c>
      <c r="H309" s="128"/>
      <c r="I309" s="130"/>
      <c r="J309" s="166"/>
      <c r="K309" s="130"/>
      <c r="L309" s="130"/>
      <c r="M309" s="130"/>
      <c r="N309" s="130"/>
      <c r="O309" s="130"/>
    </row>
    <row r="310" spans="1:16" s="3" customFormat="1">
      <c r="A310" s="2">
        <f t="shared" si="0"/>
        <v>309</v>
      </c>
      <c r="B310" s="341"/>
      <c r="C310" s="217" t="s">
        <v>9</v>
      </c>
      <c r="D310" s="341" t="s">
        <v>3173</v>
      </c>
      <c r="E310" t="s">
        <v>3174</v>
      </c>
      <c r="F310" s="174" t="s">
        <v>3175</v>
      </c>
      <c r="G310" s="174" t="s">
        <v>3176</v>
      </c>
      <c r="H310" s="128"/>
      <c r="I310" s="137"/>
      <c r="J310" s="119"/>
      <c r="K310" s="137"/>
      <c r="L310" s="133"/>
      <c r="M310" s="132"/>
      <c r="N310" s="132"/>
      <c r="O310" s="130"/>
      <c r="P310" s="103" t="s">
        <v>2150</v>
      </c>
    </row>
    <row r="311" spans="1:16" s="3" customFormat="1">
      <c r="A311" s="2">
        <f t="shared" si="0"/>
        <v>310</v>
      </c>
      <c r="B311" s="341"/>
      <c r="C311" s="217" t="s">
        <v>9</v>
      </c>
      <c r="D311" s="341"/>
      <c r="E311" t="s">
        <v>3177</v>
      </c>
      <c r="F311" s="174" t="s">
        <v>3178</v>
      </c>
      <c r="G311" s="174" t="s">
        <v>3179</v>
      </c>
      <c r="H311" s="128"/>
      <c r="I311" s="130"/>
      <c r="J311" s="119"/>
      <c r="K311" s="130"/>
      <c r="L311" s="176"/>
      <c r="M311" s="130"/>
      <c r="N311" s="130"/>
      <c r="O311" s="130"/>
      <c r="P311" s="103" t="s">
        <v>2335</v>
      </c>
    </row>
    <row r="312" spans="1:16" s="3" customFormat="1" ht="33">
      <c r="A312" s="2">
        <f t="shared" si="0"/>
        <v>311</v>
      </c>
      <c r="B312" s="337" t="s">
        <v>3183</v>
      </c>
      <c r="C312"/>
      <c r="D312" s="256" t="s">
        <v>298</v>
      </c>
      <c r="E312" s="213" t="s">
        <v>299</v>
      </c>
      <c r="F312" s="213" t="s">
        <v>300</v>
      </c>
      <c r="G312" s="213" t="s">
        <v>301</v>
      </c>
      <c r="H312" s="128"/>
      <c r="I312" s="130"/>
      <c r="J312" s="166"/>
      <c r="K312" s="130"/>
      <c r="L312" s="130"/>
      <c r="M312" s="130"/>
      <c r="N312" s="130"/>
      <c r="O312" s="130"/>
    </row>
    <row r="313" spans="1:16" s="3" customFormat="1">
      <c r="A313" s="2">
        <f t="shared" si="0"/>
        <v>312</v>
      </c>
      <c r="B313" s="337"/>
      <c r="C313"/>
      <c r="D313" s="256"/>
      <c r="E313" s="213" t="s">
        <v>302</v>
      </c>
      <c r="F313" s="213" t="s">
        <v>300</v>
      </c>
      <c r="G313" s="213" t="s">
        <v>303</v>
      </c>
      <c r="H313" s="128"/>
      <c r="I313" s="130"/>
      <c r="J313" s="166"/>
      <c r="K313" s="130"/>
      <c r="L313" s="130"/>
      <c r="M313" s="130"/>
      <c r="N313" s="130"/>
      <c r="O313" s="130"/>
      <c r="P313" s="3" t="s">
        <v>2152</v>
      </c>
    </row>
    <row r="314" spans="1:16" s="3" customFormat="1" ht="33">
      <c r="A314" s="2">
        <f t="shared" si="0"/>
        <v>313</v>
      </c>
      <c r="B314" s="337"/>
      <c r="C314"/>
      <c r="D314" s="256"/>
      <c r="E314" s="213" t="s">
        <v>304</v>
      </c>
      <c r="F314" s="213" t="s">
        <v>300</v>
      </c>
      <c r="G314" s="213" t="s">
        <v>305</v>
      </c>
      <c r="H314" s="128"/>
      <c r="I314" s="130"/>
      <c r="J314" s="166"/>
      <c r="K314" s="130"/>
      <c r="L314" s="130"/>
      <c r="M314" s="130"/>
      <c r="N314" s="130"/>
      <c r="O314" s="130"/>
    </row>
    <row r="315" spans="1:16" s="3" customFormat="1">
      <c r="A315" s="2">
        <f t="shared" si="0"/>
        <v>314</v>
      </c>
      <c r="B315" s="337"/>
      <c r="C315"/>
      <c r="D315" s="256"/>
      <c r="E315" s="213" t="s">
        <v>306</v>
      </c>
      <c r="F315" s="213" t="s">
        <v>300</v>
      </c>
      <c r="G315" s="213" t="s">
        <v>307</v>
      </c>
      <c r="H315" s="128"/>
      <c r="I315" s="130"/>
      <c r="J315" s="166"/>
      <c r="K315" s="130"/>
      <c r="L315" s="130"/>
      <c r="M315" s="130"/>
      <c r="N315" s="130"/>
      <c r="O315" s="130"/>
    </row>
    <row r="316" spans="1:16" s="3" customFormat="1" ht="16.5" customHeight="1">
      <c r="A316" s="2">
        <f t="shared" si="0"/>
        <v>315</v>
      </c>
      <c r="B316" s="337"/>
      <c r="C316"/>
      <c r="D316" s="213" t="s">
        <v>3184</v>
      </c>
      <c r="E316" s="213"/>
      <c r="F316" s="258" t="s">
        <v>3185</v>
      </c>
      <c r="G316" s="213" t="s">
        <v>3186</v>
      </c>
      <c r="H316" s="128"/>
      <c r="I316" s="130"/>
      <c r="J316" s="166"/>
      <c r="K316" s="130"/>
      <c r="L316" s="130"/>
      <c r="M316" s="130"/>
      <c r="N316" s="130"/>
      <c r="O316" s="130"/>
    </row>
    <row r="317" spans="1:16" s="3" customFormat="1" ht="33">
      <c r="A317" s="2">
        <f t="shared" si="0"/>
        <v>316</v>
      </c>
      <c r="B317" s="337"/>
      <c r="C317"/>
      <c r="D317" s="13" t="s">
        <v>3187</v>
      </c>
      <c r="E317" s="342"/>
      <c r="F317" s="258"/>
      <c r="G317" s="13" t="s">
        <v>3188</v>
      </c>
      <c r="H317" s="128"/>
      <c r="I317" s="130"/>
      <c r="J317" s="166"/>
      <c r="K317" s="130"/>
      <c r="L317" s="130"/>
      <c r="M317" s="130"/>
      <c r="N317" s="130"/>
      <c r="O317" s="130"/>
    </row>
    <row r="318" spans="1:16" s="3" customFormat="1">
      <c r="A318" s="2">
        <f t="shared" si="0"/>
        <v>317</v>
      </c>
      <c r="B318" s="337"/>
      <c r="C318"/>
      <c r="D318" s="13" t="s">
        <v>3189</v>
      </c>
      <c r="E318" s="342"/>
      <c r="F318" s="258"/>
      <c r="G318" s="13" t="s">
        <v>3073</v>
      </c>
      <c r="H318" s="128"/>
      <c r="I318" s="130"/>
      <c r="J318" s="166"/>
      <c r="K318" s="130"/>
      <c r="L318" s="130"/>
      <c r="M318" s="130"/>
      <c r="N318" s="130"/>
      <c r="O318" s="130"/>
    </row>
    <row r="319" spans="1:16" s="3" customFormat="1" ht="33">
      <c r="A319" s="2">
        <f t="shared" si="0"/>
        <v>318</v>
      </c>
      <c r="B319" s="337"/>
      <c r="C319"/>
      <c r="D319" s="13" t="s">
        <v>3074</v>
      </c>
      <c r="E319" s="342"/>
      <c r="F319" s="258"/>
      <c r="G319" s="13" t="s">
        <v>3075</v>
      </c>
      <c r="H319" s="128"/>
      <c r="I319" s="130"/>
      <c r="J319" s="166"/>
      <c r="K319" s="130"/>
      <c r="L319" s="130"/>
      <c r="M319" s="130"/>
      <c r="N319" s="130"/>
      <c r="O319" s="130"/>
    </row>
    <row r="320" spans="1:16" s="3" customFormat="1">
      <c r="A320" s="2">
        <f t="shared" si="0"/>
        <v>319</v>
      </c>
      <c r="B320" s="337"/>
      <c r="C320"/>
      <c r="D320" s="13" t="s">
        <v>3076</v>
      </c>
      <c r="E320" s="342"/>
      <c r="F320" s="258"/>
      <c r="G320" s="13" t="s">
        <v>3077</v>
      </c>
      <c r="H320" s="128"/>
      <c r="I320" s="130"/>
      <c r="J320" s="166"/>
      <c r="K320" s="130"/>
      <c r="L320" s="130"/>
      <c r="M320" s="130"/>
      <c r="N320" s="130"/>
      <c r="O320" s="130"/>
    </row>
    <row r="321" spans="1:16" s="3" customFormat="1">
      <c r="A321" s="2">
        <f t="shared" si="0"/>
        <v>320</v>
      </c>
      <c r="B321" s="337"/>
      <c r="C321"/>
      <c r="D321" s="13" t="s">
        <v>3078</v>
      </c>
      <c r="E321" s="342"/>
      <c r="F321" s="258"/>
      <c r="G321" s="13" t="s">
        <v>3079</v>
      </c>
      <c r="H321" s="128"/>
      <c r="I321" s="130"/>
      <c r="J321" s="166"/>
      <c r="K321" s="130"/>
      <c r="L321" s="130"/>
      <c r="M321" s="130"/>
      <c r="N321" s="130"/>
      <c r="O321" s="130"/>
    </row>
    <row r="322" spans="1:16" ht="33">
      <c r="A322" s="2">
        <f t="shared" si="0"/>
        <v>321</v>
      </c>
      <c r="B322" s="337"/>
      <c r="C322"/>
      <c r="D322" s="13" t="s">
        <v>3080</v>
      </c>
      <c r="E322" s="342"/>
      <c r="F322" s="258"/>
      <c r="G322" s="13" t="s">
        <v>3081</v>
      </c>
      <c r="I322" s="130"/>
      <c r="J322" s="166"/>
      <c r="K322" s="130"/>
      <c r="L322" s="130"/>
      <c r="M322" s="130"/>
      <c r="N322" s="130"/>
      <c r="O322" s="130"/>
    </row>
    <row r="323" spans="1:16">
      <c r="A323" s="2">
        <f t="shared" si="0"/>
        <v>322</v>
      </c>
      <c r="B323" s="337"/>
      <c r="C323"/>
      <c r="D323" s="13" t="s">
        <v>3082</v>
      </c>
      <c r="E323" s="342"/>
      <c r="F323" s="258"/>
      <c r="G323" s="13" t="s">
        <v>3083</v>
      </c>
      <c r="I323" s="130"/>
      <c r="J323" s="119"/>
      <c r="K323" s="130"/>
      <c r="L323" s="176"/>
      <c r="M323" s="130"/>
      <c r="N323" s="130"/>
      <c r="O323" s="130"/>
      <c r="P323" s="103" t="s">
        <v>2254</v>
      </c>
    </row>
    <row r="324" spans="1:16">
      <c r="A324" s="2">
        <f t="shared" si="0"/>
        <v>323</v>
      </c>
      <c r="B324" s="337"/>
      <c r="C324"/>
      <c r="D324" s="13" t="s">
        <v>3084</v>
      </c>
      <c r="E324" s="342"/>
      <c r="F324" s="258"/>
      <c r="G324" s="13" t="s">
        <v>3085</v>
      </c>
      <c r="I324" s="130"/>
      <c r="J324" s="119"/>
      <c r="K324" s="130"/>
      <c r="L324" s="130"/>
      <c r="M324" s="130"/>
      <c r="N324" s="130"/>
      <c r="O324" s="130"/>
      <c r="P324" s="103"/>
    </row>
    <row r="325" spans="1:16" ht="33">
      <c r="A325" s="2">
        <f t="shared" si="0"/>
        <v>324</v>
      </c>
      <c r="B325" s="337"/>
      <c r="C325"/>
      <c r="D325" s="13" t="s">
        <v>3086</v>
      </c>
      <c r="E325"/>
      <c r="F325" s="258"/>
      <c r="G325" s="13" t="s">
        <v>3087</v>
      </c>
      <c r="I325" s="137"/>
      <c r="J325" s="119"/>
      <c r="K325" s="137"/>
      <c r="L325" s="133"/>
      <c r="M325" s="132"/>
      <c r="N325" s="132"/>
      <c r="O325" s="130"/>
      <c r="P325" s="103" t="s">
        <v>2162</v>
      </c>
    </row>
    <row r="326" spans="1:16">
      <c r="A326" s="2">
        <f t="shared" si="0"/>
        <v>325</v>
      </c>
      <c r="B326" s="337"/>
      <c r="C326"/>
      <c r="D326" s="13" t="s">
        <v>3088</v>
      </c>
      <c r="E326" s="342"/>
      <c r="F326" s="258"/>
      <c r="G326" s="13" t="s">
        <v>3089</v>
      </c>
      <c r="I326" s="130"/>
      <c r="J326" s="166"/>
      <c r="K326" s="130"/>
      <c r="L326" s="130"/>
      <c r="M326" s="130"/>
      <c r="N326" s="130"/>
      <c r="O326" s="130"/>
      <c r="P326" s="3" t="s">
        <v>2163</v>
      </c>
    </row>
    <row r="327" spans="1:16">
      <c r="A327" s="2">
        <f t="shared" si="0"/>
        <v>326</v>
      </c>
      <c r="B327" s="337"/>
      <c r="C327"/>
      <c r="D327" s="13" t="s">
        <v>3090</v>
      </c>
      <c r="E327" s="342"/>
      <c r="F327" s="258"/>
      <c r="G327" s="13" t="s">
        <v>3091</v>
      </c>
      <c r="I327" s="130"/>
      <c r="J327" s="166"/>
      <c r="K327" s="130"/>
      <c r="L327" s="130"/>
      <c r="M327" s="130"/>
      <c r="N327" s="130"/>
      <c r="O327" s="130"/>
    </row>
    <row r="328" spans="1:16" ht="33">
      <c r="A328" s="2">
        <f t="shared" si="0"/>
        <v>327</v>
      </c>
      <c r="B328" s="337"/>
      <c r="C328"/>
      <c r="D328" s="13" t="s">
        <v>3190</v>
      </c>
      <c r="E328"/>
      <c r="F328" s="258"/>
      <c r="G328" s="13" t="s">
        <v>3191</v>
      </c>
      <c r="I328" s="130"/>
      <c r="J328" s="166"/>
      <c r="K328" s="130"/>
      <c r="L328" s="130"/>
      <c r="M328" s="130"/>
      <c r="N328" s="130"/>
      <c r="O328" s="130"/>
    </row>
    <row r="329" spans="1:16">
      <c r="A329" s="2">
        <f t="shared" si="0"/>
        <v>328</v>
      </c>
      <c r="B329" s="337"/>
      <c r="C329"/>
      <c r="D329" s="13" t="s">
        <v>3192</v>
      </c>
      <c r="E329" t="s">
        <v>3193</v>
      </c>
      <c r="F329" s="213" t="s">
        <v>3194</v>
      </c>
      <c r="G329" s="13" t="s">
        <v>3195</v>
      </c>
      <c r="I329" s="130"/>
      <c r="J329" s="166"/>
      <c r="K329" s="130"/>
      <c r="L329" s="130"/>
      <c r="M329" s="130"/>
      <c r="N329" s="130"/>
      <c r="O329" s="130"/>
    </row>
    <row r="330" spans="1:16">
      <c r="A330" s="2">
        <f t="shared" si="0"/>
        <v>329</v>
      </c>
      <c r="B330" s="337"/>
      <c r="C330"/>
      <c r="D330" s="13" t="s">
        <v>3196</v>
      </c>
      <c r="E330" t="s">
        <v>3197</v>
      </c>
      <c r="F330" s="213" t="s">
        <v>3198</v>
      </c>
      <c r="G330" s="13" t="s">
        <v>3199</v>
      </c>
      <c r="I330" s="130"/>
      <c r="J330" s="166"/>
      <c r="K330" s="130"/>
      <c r="L330" s="130"/>
      <c r="M330" s="130"/>
      <c r="N330" s="130"/>
      <c r="O330" s="130"/>
      <c r="P330" s="3" t="s">
        <v>2164</v>
      </c>
    </row>
    <row r="331" spans="1:16">
      <c r="A331" s="2">
        <f t="shared" si="0"/>
        <v>330</v>
      </c>
      <c r="B331" s="337"/>
      <c r="C331"/>
      <c r="D331" s="13" t="s">
        <v>3200</v>
      </c>
      <c r="E331" t="s">
        <v>3201</v>
      </c>
      <c r="F331" s="213" t="s">
        <v>3202</v>
      </c>
      <c r="G331" s="13" t="s">
        <v>3203</v>
      </c>
      <c r="I331" s="130"/>
      <c r="J331" s="166"/>
      <c r="K331" s="130"/>
      <c r="L331" s="130"/>
      <c r="M331" s="130"/>
      <c r="N331" s="130"/>
      <c r="O331" s="130"/>
    </row>
    <row r="332" spans="1:16" ht="16.5" customHeight="1">
      <c r="A332" s="2">
        <f t="shared" si="0"/>
        <v>331</v>
      </c>
      <c r="B332" s="337"/>
      <c r="C332"/>
      <c r="D332" s="346" t="s">
        <v>3204</v>
      </c>
      <c r="E332" t="s">
        <v>3093</v>
      </c>
      <c r="F332" s="213" t="s">
        <v>3094</v>
      </c>
      <c r="G332" s="13" t="s">
        <v>3220</v>
      </c>
      <c r="I332" s="130"/>
      <c r="J332" s="166"/>
      <c r="K332" s="130"/>
      <c r="L332" s="130"/>
      <c r="M332" s="130"/>
      <c r="N332" s="130"/>
      <c r="O332" s="130"/>
    </row>
    <row r="333" spans="1:16">
      <c r="A333" s="2">
        <f t="shared" si="0"/>
        <v>332</v>
      </c>
      <c r="B333" s="337"/>
      <c r="C333"/>
      <c r="D333" s="343" t="s">
        <v>3205</v>
      </c>
      <c r="E333" s="344" t="s">
        <v>3092</v>
      </c>
      <c r="F333" s="213" t="s">
        <v>3206</v>
      </c>
      <c r="G333" s="13" t="s">
        <v>3207</v>
      </c>
      <c r="I333" s="130"/>
      <c r="J333" s="166"/>
      <c r="K333" s="130"/>
      <c r="L333" s="130"/>
      <c r="M333" s="130"/>
      <c r="N333" s="130"/>
      <c r="O333" s="130"/>
    </row>
    <row r="334" spans="1:16">
      <c r="A334" s="2">
        <f t="shared" si="0"/>
        <v>333</v>
      </c>
      <c r="B334" s="337"/>
      <c r="C334"/>
      <c r="D334" s="343"/>
      <c r="E334" s="344"/>
      <c r="F334" s="213" t="s">
        <v>3208</v>
      </c>
      <c r="G334" s="13" t="s">
        <v>3209</v>
      </c>
      <c r="I334" s="130"/>
      <c r="J334" s="166"/>
      <c r="K334" s="130"/>
      <c r="L334" s="130"/>
      <c r="M334" s="130"/>
      <c r="N334" s="130"/>
      <c r="O334" s="130"/>
      <c r="P334" s="3" t="s">
        <v>2165</v>
      </c>
    </row>
    <row r="335" spans="1:16">
      <c r="A335" s="2">
        <f t="shared" si="0"/>
        <v>334</v>
      </c>
      <c r="B335" s="337"/>
      <c r="C335"/>
      <c r="D335" s="343"/>
      <c r="E335" s="344"/>
      <c r="F335" s="213" t="s">
        <v>3210</v>
      </c>
      <c r="G335" s="13" t="s">
        <v>3211</v>
      </c>
      <c r="I335" s="130"/>
      <c r="J335" s="166"/>
      <c r="K335" s="130"/>
      <c r="L335" s="130"/>
      <c r="M335" s="130"/>
      <c r="N335" s="130"/>
      <c r="O335" s="130"/>
    </row>
    <row r="336" spans="1:16">
      <c r="A336" s="2">
        <f t="shared" si="0"/>
        <v>335</v>
      </c>
      <c r="B336" s="337"/>
      <c r="C336"/>
      <c r="D336" s="343"/>
      <c r="E336" s="344"/>
      <c r="F336" s="213" t="s">
        <v>3212</v>
      </c>
      <c r="G336" s="13" t="s">
        <v>3213</v>
      </c>
      <c r="I336" s="130"/>
      <c r="J336" s="166"/>
      <c r="K336" s="130"/>
      <c r="L336" s="130"/>
      <c r="M336" s="130"/>
      <c r="N336" s="130"/>
      <c r="O336" s="130"/>
    </row>
    <row r="337" spans="1:15">
      <c r="A337" s="2">
        <f t="shared" si="0"/>
        <v>336</v>
      </c>
      <c r="B337" s="337"/>
      <c r="C337"/>
      <c r="D337" s="343"/>
      <c r="E337" s="344"/>
      <c r="F337" s="213" t="s">
        <v>3214</v>
      </c>
      <c r="G337" s="13" t="s">
        <v>3215</v>
      </c>
      <c r="I337" s="130"/>
      <c r="J337" s="166"/>
      <c r="K337" s="130"/>
      <c r="L337" s="130"/>
      <c r="M337" s="130"/>
      <c r="N337" s="130"/>
      <c r="O337" s="130"/>
    </row>
    <row r="338" spans="1:15">
      <c r="A338" s="2">
        <f t="shared" si="0"/>
        <v>337</v>
      </c>
      <c r="B338" s="337"/>
      <c r="C338"/>
      <c r="D338" s="345" t="s">
        <v>3216</v>
      </c>
      <c r="E338"/>
      <c r="F338" s="213" t="s">
        <v>3217</v>
      </c>
      <c r="G338" s="13" t="s">
        <v>2864</v>
      </c>
      <c r="I338" s="130"/>
      <c r="J338" s="166"/>
      <c r="K338" s="130"/>
      <c r="L338" s="130"/>
      <c r="M338" s="130"/>
      <c r="N338" s="130"/>
      <c r="O338" s="130"/>
    </row>
    <row r="339" spans="1:15">
      <c r="A339" s="2">
        <f t="shared" si="0"/>
        <v>338</v>
      </c>
      <c r="B339" s="337"/>
      <c r="C339"/>
      <c r="D339" s="345" t="s">
        <v>3218</v>
      </c>
      <c r="E339"/>
      <c r="F339" s="213" t="s">
        <v>3219</v>
      </c>
      <c r="G339" s="13" t="s">
        <v>2864</v>
      </c>
      <c r="I339" s="130"/>
      <c r="J339" s="166"/>
      <c r="K339" s="130"/>
      <c r="L339" s="130"/>
      <c r="M339" s="130"/>
      <c r="N339" s="130"/>
      <c r="O339" s="130"/>
    </row>
    <row r="340" spans="1:15">
      <c r="A340" s="2"/>
      <c r="B340" s="341" t="s">
        <v>91</v>
      </c>
      <c r="C340" s="217" t="s">
        <v>9</v>
      </c>
      <c r="D340" s="217" t="s">
        <v>92</v>
      </c>
      <c r="E340" s="217"/>
      <c r="F340" s="217" t="s">
        <v>93</v>
      </c>
      <c r="G340" s="217" t="s">
        <v>2166</v>
      </c>
      <c r="I340" s="130"/>
      <c r="J340" s="166"/>
      <c r="K340" s="130"/>
      <c r="L340" s="130"/>
      <c r="M340" s="130"/>
      <c r="N340" s="130"/>
      <c r="O340" s="130"/>
    </row>
    <row r="341" spans="1:15">
      <c r="A341" s="2"/>
      <c r="B341" s="341"/>
      <c r="C341" s="217" t="s">
        <v>9</v>
      </c>
      <c r="D341" s="217" t="s">
        <v>94</v>
      </c>
      <c r="E341" s="217"/>
      <c r="F341" s="217" t="s">
        <v>95</v>
      </c>
      <c r="G341" s="217" t="s">
        <v>3221</v>
      </c>
      <c r="I341" s="130"/>
      <c r="J341" s="166"/>
      <c r="K341" s="130"/>
      <c r="L341" s="130"/>
      <c r="M341" s="130"/>
      <c r="N341" s="130"/>
      <c r="O341" s="130"/>
    </row>
    <row r="342" spans="1:15">
      <c r="A342" s="2"/>
      <c r="B342" s="341"/>
      <c r="C342" s="217" t="s">
        <v>9</v>
      </c>
      <c r="D342" s="217" t="s">
        <v>2167</v>
      </c>
      <c r="E342" s="217"/>
      <c r="F342" s="217" t="s">
        <v>2168</v>
      </c>
      <c r="G342" s="217" t="s">
        <v>2169</v>
      </c>
      <c r="I342" s="130"/>
      <c r="J342" s="166"/>
      <c r="K342" s="130"/>
      <c r="L342" s="130"/>
      <c r="M342" s="130"/>
      <c r="N342" s="130"/>
      <c r="O342" s="130"/>
    </row>
    <row r="343" spans="1:15">
      <c r="A343" s="2"/>
      <c r="B343" s="341"/>
      <c r="C343" s="217" t="s">
        <v>9</v>
      </c>
      <c r="D343" s="217" t="s">
        <v>2170</v>
      </c>
      <c r="E343" s="217"/>
      <c r="F343" s="217" t="s">
        <v>2171</v>
      </c>
      <c r="G343" s="217" t="s">
        <v>2172</v>
      </c>
      <c r="I343" s="130"/>
      <c r="J343" s="166"/>
      <c r="K343" s="130"/>
      <c r="L343" s="130"/>
      <c r="M343" s="130"/>
      <c r="N343" s="130"/>
      <c r="O343" s="130"/>
    </row>
    <row r="344" spans="1:15">
      <c r="A344" s="2"/>
      <c r="B344" s="341"/>
      <c r="C344" s="217" t="s">
        <v>9</v>
      </c>
      <c r="D344" s="217" t="s">
        <v>3222</v>
      </c>
      <c r="E344" s="217"/>
      <c r="F344" s="217" t="s">
        <v>3223</v>
      </c>
      <c r="G344" s="217" t="s">
        <v>3224</v>
      </c>
      <c r="I344" s="130"/>
      <c r="J344" s="166"/>
      <c r="K344" s="130"/>
      <c r="L344" s="130"/>
      <c r="M344" s="130"/>
      <c r="N344" s="130"/>
      <c r="O344" s="130"/>
    </row>
    <row r="345" spans="1:15">
      <c r="A345" s="2"/>
      <c r="B345" s="341"/>
      <c r="C345" s="217" t="s">
        <v>9</v>
      </c>
      <c r="D345" s="217" t="s">
        <v>3225</v>
      </c>
      <c r="E345" s="217"/>
      <c r="F345" s="217" t="s">
        <v>3226</v>
      </c>
      <c r="G345" s="217" t="s">
        <v>3227</v>
      </c>
      <c r="I345" s="130"/>
      <c r="J345" s="166"/>
      <c r="K345" s="130"/>
      <c r="L345" s="130"/>
      <c r="M345" s="130"/>
      <c r="N345" s="130"/>
      <c r="O345" s="130"/>
    </row>
    <row r="346" spans="1:15" ht="33">
      <c r="A346" s="2"/>
      <c r="B346" s="341"/>
      <c r="C346" s="217" t="s">
        <v>9</v>
      </c>
      <c r="D346" s="217" t="s">
        <v>3365</v>
      </c>
      <c r="E346" s="217"/>
      <c r="F346" s="217" t="s">
        <v>3366</v>
      </c>
      <c r="G346" s="217" t="s">
        <v>3367</v>
      </c>
      <c r="I346" s="130"/>
      <c r="J346" s="166"/>
      <c r="K346" s="130"/>
      <c r="L346" s="130"/>
      <c r="M346" s="130"/>
      <c r="N346" s="130"/>
      <c r="O346" s="130"/>
    </row>
    <row r="347" spans="1:15" ht="33">
      <c r="A347" s="2"/>
      <c r="B347" s="341"/>
      <c r="C347" s="217" t="s">
        <v>9</v>
      </c>
      <c r="D347" s="353" t="s">
        <v>96</v>
      </c>
      <c r="E347" s="353" t="s">
        <v>3368</v>
      </c>
      <c r="F347" s="353" t="s">
        <v>3369</v>
      </c>
      <c r="G347" s="353" t="s">
        <v>3370</v>
      </c>
      <c r="I347" s="130"/>
      <c r="J347" s="166"/>
      <c r="K347" s="130"/>
      <c r="L347" s="130"/>
      <c r="M347" s="130"/>
      <c r="N347" s="130"/>
      <c r="O347" s="130"/>
    </row>
    <row r="348" spans="1:15" ht="33">
      <c r="A348" s="2"/>
      <c r="B348" s="341"/>
      <c r="C348" s="217" t="s">
        <v>9</v>
      </c>
      <c r="D348" s="219" t="s">
        <v>3228</v>
      </c>
      <c r="E348" s="219" t="s">
        <v>3229</v>
      </c>
      <c r="F348" s="219" t="s">
        <v>3230</v>
      </c>
      <c r="G348" s="219" t="s">
        <v>3231</v>
      </c>
      <c r="I348" s="130"/>
      <c r="J348" s="166"/>
      <c r="K348" s="130"/>
      <c r="L348" s="130"/>
      <c r="M348" s="130"/>
      <c r="N348" s="130"/>
      <c r="O348" s="130"/>
    </row>
    <row r="349" spans="1:15" ht="33">
      <c r="A349" s="2"/>
      <c r="B349" s="341"/>
      <c r="C349" s="217" t="s">
        <v>9</v>
      </c>
      <c r="D349" s="219" t="s">
        <v>3232</v>
      </c>
      <c r="E349" s="219" t="s">
        <v>3233</v>
      </c>
      <c r="F349" s="219" t="s">
        <v>3234</v>
      </c>
      <c r="G349" s="219" t="s">
        <v>3235</v>
      </c>
      <c r="I349" s="130"/>
      <c r="J349" s="166"/>
      <c r="K349" s="130"/>
      <c r="L349" s="130"/>
      <c r="M349" s="130"/>
      <c r="N349" s="130"/>
      <c r="O349" s="130"/>
    </row>
    <row r="350" spans="1:15">
      <c r="A350" s="2"/>
      <c r="B350" s="341"/>
      <c r="C350" s="217" t="s">
        <v>9</v>
      </c>
      <c r="D350" s="219" t="s">
        <v>3236</v>
      </c>
      <c r="E350" s="219"/>
      <c r="F350" s="219" t="s">
        <v>3237</v>
      </c>
      <c r="G350" s="219" t="s">
        <v>3238</v>
      </c>
      <c r="I350" s="130"/>
      <c r="J350" s="166"/>
      <c r="K350" s="130"/>
      <c r="L350" s="130"/>
      <c r="M350" s="130"/>
      <c r="N350" s="130"/>
      <c r="O350" s="130"/>
    </row>
    <row r="351" spans="1:15">
      <c r="A351" s="2"/>
      <c r="B351" s="341"/>
      <c r="C351" s="217" t="s">
        <v>9</v>
      </c>
      <c r="D351" s="336" t="s">
        <v>3239</v>
      </c>
      <c r="E351" s="219" t="s">
        <v>3240</v>
      </c>
      <c r="F351" s="219" t="s">
        <v>3241</v>
      </c>
      <c r="G351" s="219" t="s">
        <v>3242</v>
      </c>
      <c r="I351" s="130"/>
      <c r="J351" s="166"/>
      <c r="K351" s="130"/>
      <c r="L351" s="130"/>
      <c r="M351" s="130"/>
      <c r="N351" s="130"/>
      <c r="O351" s="130"/>
    </row>
    <row r="352" spans="1:15">
      <c r="A352" s="2"/>
      <c r="B352" s="341"/>
      <c r="C352" s="217" t="s">
        <v>9</v>
      </c>
      <c r="D352" s="336"/>
      <c r="E352" s="219" t="s">
        <v>3243</v>
      </c>
      <c r="F352" s="219" t="s">
        <v>3241</v>
      </c>
      <c r="G352" s="219" t="s">
        <v>3242</v>
      </c>
      <c r="I352" s="130"/>
      <c r="J352" s="166"/>
      <c r="K352" s="130"/>
      <c r="L352" s="130"/>
      <c r="M352" s="130"/>
      <c r="N352" s="130"/>
      <c r="O352" s="130"/>
    </row>
    <row r="353" spans="1:15">
      <c r="A353" s="2"/>
      <c r="B353" s="341"/>
      <c r="C353" s="217" t="s">
        <v>9</v>
      </c>
      <c r="D353" s="336" t="s">
        <v>3244</v>
      </c>
      <c r="E353" s="219" t="s">
        <v>3240</v>
      </c>
      <c r="F353" s="219" t="s">
        <v>3245</v>
      </c>
      <c r="G353" s="219" t="s">
        <v>3246</v>
      </c>
      <c r="I353" s="130"/>
      <c r="J353" s="166"/>
      <c r="K353" s="130"/>
      <c r="L353" s="130"/>
      <c r="M353" s="130"/>
      <c r="N353" s="130"/>
      <c r="O353" s="130"/>
    </row>
    <row r="354" spans="1:15">
      <c r="A354" s="2"/>
      <c r="B354" s="341"/>
      <c r="C354" s="217" t="s">
        <v>9</v>
      </c>
      <c r="D354" s="336"/>
      <c r="E354" s="219" t="s">
        <v>3243</v>
      </c>
      <c r="F354" s="219" t="s">
        <v>3245</v>
      </c>
      <c r="G354" s="219" t="s">
        <v>3247</v>
      </c>
      <c r="I354" s="130"/>
      <c r="J354" s="166"/>
      <c r="K354" s="130"/>
      <c r="L354" s="130"/>
      <c r="M354" s="130"/>
      <c r="N354" s="130"/>
      <c r="O354" s="130"/>
    </row>
    <row r="355" spans="1:15">
      <c r="A355" s="2"/>
      <c r="B355" s="341"/>
      <c r="C355" s="217" t="s">
        <v>9</v>
      </c>
      <c r="D355" s="336"/>
      <c r="E355" s="219" t="s">
        <v>3248</v>
      </c>
      <c r="F355" s="219" t="s">
        <v>3245</v>
      </c>
      <c r="G355" s="219" t="s">
        <v>3249</v>
      </c>
      <c r="I355" s="130"/>
      <c r="J355" s="166"/>
      <c r="K355" s="130"/>
      <c r="L355" s="130"/>
      <c r="M355" s="130"/>
      <c r="N355" s="130"/>
      <c r="O355" s="130"/>
    </row>
    <row r="356" spans="1:15">
      <c r="A356" s="2"/>
      <c r="B356" s="341"/>
      <c r="C356" s="217" t="s">
        <v>9</v>
      </c>
      <c r="D356" s="219" t="s">
        <v>3250</v>
      </c>
      <c r="E356" s="219"/>
      <c r="F356" s="219" t="s">
        <v>3251</v>
      </c>
      <c r="G356" s="219" t="s">
        <v>3252</v>
      </c>
      <c r="I356" s="130"/>
      <c r="J356" s="166"/>
      <c r="K356" s="130"/>
      <c r="L356" s="130"/>
      <c r="M356" s="130"/>
      <c r="N356" s="130"/>
      <c r="O356" s="130"/>
    </row>
    <row r="357" spans="1:15">
      <c r="A357" s="2"/>
      <c r="B357" s="341"/>
      <c r="C357" s="217" t="s">
        <v>9</v>
      </c>
      <c r="D357" s="219" t="s">
        <v>3371</v>
      </c>
      <c r="E357" s="219"/>
      <c r="F357" s="219" t="s">
        <v>3251</v>
      </c>
      <c r="G357" s="219" t="s">
        <v>3252</v>
      </c>
      <c r="I357" s="130"/>
      <c r="J357" s="166"/>
      <c r="K357" s="130"/>
      <c r="L357" s="130"/>
      <c r="M357" s="130"/>
      <c r="N357" s="130"/>
      <c r="O357" s="130"/>
    </row>
    <row r="358" spans="1:15">
      <c r="A358" s="2"/>
      <c r="B358" s="341"/>
      <c r="C358" s="217" t="s">
        <v>9</v>
      </c>
      <c r="D358" s="219" t="s">
        <v>3253</v>
      </c>
      <c r="E358" s="219"/>
      <c r="F358" s="219" t="s">
        <v>3254</v>
      </c>
      <c r="G358" s="219" t="s">
        <v>3255</v>
      </c>
      <c r="I358" s="130"/>
      <c r="J358" s="166"/>
      <c r="K358" s="130"/>
      <c r="L358" s="130"/>
      <c r="M358" s="130"/>
      <c r="N358" s="130"/>
      <c r="O358" s="130"/>
    </row>
    <row r="359" spans="1:15">
      <c r="A359" s="2"/>
      <c r="B359" s="341"/>
      <c r="C359" s="217" t="s">
        <v>9</v>
      </c>
      <c r="D359" s="219" t="s">
        <v>3256</v>
      </c>
      <c r="E359" s="219"/>
      <c r="F359" s="219" t="s">
        <v>3257</v>
      </c>
      <c r="G359" s="219" t="s">
        <v>3258</v>
      </c>
      <c r="I359" s="130"/>
      <c r="J359" s="166"/>
      <c r="K359" s="130"/>
      <c r="L359" s="130"/>
      <c r="M359" s="130"/>
      <c r="N359" s="130"/>
      <c r="O359" s="130"/>
    </row>
    <row r="360" spans="1:15">
      <c r="A360" s="2"/>
      <c r="B360" s="341"/>
      <c r="C360" s="217" t="s">
        <v>9</v>
      </c>
      <c r="D360" s="219" t="s">
        <v>3259</v>
      </c>
      <c r="E360" s="219"/>
      <c r="F360" s="219" t="s">
        <v>3260</v>
      </c>
      <c r="G360" s="219" t="s">
        <v>3261</v>
      </c>
      <c r="I360" s="130"/>
      <c r="J360" s="166"/>
      <c r="K360" s="130"/>
      <c r="L360" s="130"/>
      <c r="M360" s="130"/>
      <c r="N360" s="130"/>
      <c r="O360" s="130"/>
    </row>
    <row r="361" spans="1:15">
      <c r="A361" s="2"/>
      <c r="B361" s="341"/>
      <c r="C361" s="217" t="s">
        <v>9</v>
      </c>
      <c r="D361" s="219" t="s">
        <v>3262</v>
      </c>
      <c r="E361" s="219"/>
      <c r="F361" s="219" t="s">
        <v>3263</v>
      </c>
      <c r="G361" s="219" t="s">
        <v>3264</v>
      </c>
      <c r="I361" s="130"/>
      <c r="J361" s="166"/>
      <c r="K361" s="130"/>
      <c r="L361" s="130"/>
      <c r="M361" s="130"/>
      <c r="N361" s="130"/>
      <c r="O361" s="130"/>
    </row>
    <row r="362" spans="1:15">
      <c r="A362" s="2"/>
      <c r="B362" s="341"/>
      <c r="C362" s="217" t="s">
        <v>9</v>
      </c>
      <c r="D362" s="219" t="s">
        <v>3265</v>
      </c>
      <c r="E362" s="219"/>
      <c r="F362" s="219" t="s">
        <v>3266</v>
      </c>
      <c r="G362" s="219" t="s">
        <v>3267</v>
      </c>
      <c r="I362" s="130"/>
      <c r="J362" s="166"/>
      <c r="K362" s="130"/>
      <c r="L362" s="130"/>
      <c r="M362" s="130"/>
      <c r="N362" s="130"/>
      <c r="O362" s="130"/>
    </row>
    <row r="363" spans="1:15">
      <c r="A363" s="2"/>
      <c r="B363" s="341"/>
      <c r="C363" s="217" t="s">
        <v>9</v>
      </c>
      <c r="D363" s="219" t="s">
        <v>3268</v>
      </c>
      <c r="E363" s="219"/>
      <c r="F363" s="219" t="s">
        <v>3269</v>
      </c>
      <c r="G363" s="219" t="s">
        <v>3270</v>
      </c>
      <c r="I363" s="130"/>
      <c r="J363" s="166"/>
      <c r="K363" s="130"/>
      <c r="L363" s="130"/>
      <c r="M363" s="130"/>
      <c r="N363" s="130"/>
      <c r="O363" s="130"/>
    </row>
    <row r="364" spans="1:15">
      <c r="A364" s="2"/>
      <c r="B364" s="341"/>
      <c r="C364" s="217" t="s">
        <v>9</v>
      </c>
      <c r="D364" s="219" t="s">
        <v>3271</v>
      </c>
      <c r="E364" s="219"/>
      <c r="F364" s="219" t="s">
        <v>3272</v>
      </c>
      <c r="G364" s="219" t="s">
        <v>3273</v>
      </c>
      <c r="I364" s="130"/>
      <c r="J364" s="166"/>
      <c r="K364" s="130"/>
      <c r="L364" s="130"/>
      <c r="M364" s="130"/>
      <c r="N364" s="130"/>
      <c r="O364" s="130"/>
    </row>
    <row r="365" spans="1:15">
      <c r="A365" s="2"/>
      <c r="B365" s="341"/>
      <c r="C365" s="217" t="s">
        <v>9</v>
      </c>
      <c r="D365" s="219" t="s">
        <v>3372</v>
      </c>
      <c r="E365" s="219"/>
      <c r="F365" s="219" t="s">
        <v>3373</v>
      </c>
      <c r="G365" s="219" t="s">
        <v>3374</v>
      </c>
      <c r="I365" s="130"/>
      <c r="J365" s="166"/>
      <c r="K365" s="130"/>
      <c r="L365" s="130"/>
      <c r="M365" s="130"/>
      <c r="N365" s="130"/>
      <c r="O365" s="130"/>
    </row>
    <row r="366" spans="1:15">
      <c r="A366" s="2"/>
      <c r="B366" s="341"/>
      <c r="C366" s="217" t="s">
        <v>9</v>
      </c>
      <c r="D366" s="354" t="s">
        <v>3391</v>
      </c>
      <c r="E366" s="354" t="s">
        <v>3375</v>
      </c>
      <c r="F366" s="355" t="s">
        <v>3376</v>
      </c>
      <c r="G366" s="355" t="s">
        <v>3477</v>
      </c>
      <c r="I366" s="130"/>
      <c r="J366" s="166"/>
      <c r="K366" s="130"/>
      <c r="L366" s="130"/>
      <c r="M366" s="130"/>
      <c r="N366" s="130"/>
      <c r="O366" s="130"/>
    </row>
    <row r="367" spans="1:15">
      <c r="A367" s="2"/>
      <c r="B367" s="341"/>
      <c r="C367" s="217" t="s">
        <v>9</v>
      </c>
      <c r="D367" s="354"/>
      <c r="E367" s="354"/>
      <c r="F367" s="355" t="s">
        <v>3377</v>
      </c>
      <c r="G367" s="355" t="s">
        <v>3378</v>
      </c>
      <c r="I367" s="130"/>
      <c r="J367" s="166"/>
      <c r="K367" s="130"/>
      <c r="L367" s="130"/>
      <c r="M367" s="130"/>
      <c r="N367" s="130"/>
      <c r="O367" s="130"/>
    </row>
    <row r="368" spans="1:15">
      <c r="A368" s="2"/>
      <c r="B368" s="341"/>
      <c r="C368" s="217" t="s">
        <v>9</v>
      </c>
      <c r="D368" s="354"/>
      <c r="E368" s="354"/>
      <c r="F368" s="355" t="s">
        <v>3379</v>
      </c>
      <c r="G368" s="355" t="s">
        <v>3380</v>
      </c>
      <c r="I368" s="130"/>
      <c r="J368" s="166"/>
      <c r="K368" s="130"/>
      <c r="L368" s="130"/>
      <c r="M368" s="130"/>
      <c r="N368" s="130"/>
      <c r="O368" s="130"/>
    </row>
    <row r="369" spans="1:15">
      <c r="A369" s="2"/>
      <c r="B369" s="341"/>
      <c r="C369" s="217" t="s">
        <v>9</v>
      </c>
      <c r="D369" s="354"/>
      <c r="E369" s="354"/>
      <c r="F369" s="355" t="s">
        <v>3381</v>
      </c>
      <c r="G369" s="355" t="s">
        <v>3382</v>
      </c>
      <c r="I369" s="130"/>
      <c r="J369" s="166"/>
      <c r="K369" s="130"/>
      <c r="L369" s="130"/>
      <c r="M369" s="130"/>
      <c r="N369" s="130"/>
      <c r="O369" s="130"/>
    </row>
    <row r="370" spans="1:15" ht="33">
      <c r="A370" s="2"/>
      <c r="B370" s="341"/>
      <c r="C370" s="217" t="s">
        <v>9</v>
      </c>
      <c r="D370" s="354"/>
      <c r="E370" s="354"/>
      <c r="F370" s="355" t="s">
        <v>3383</v>
      </c>
      <c r="G370" s="355" t="s">
        <v>3382</v>
      </c>
      <c r="I370" s="130"/>
      <c r="J370" s="166"/>
      <c r="K370" s="130"/>
      <c r="L370" s="130"/>
      <c r="M370" s="130"/>
      <c r="N370" s="130"/>
      <c r="O370" s="130"/>
    </row>
    <row r="371" spans="1:15" ht="33">
      <c r="A371" s="2"/>
      <c r="B371" s="341"/>
      <c r="C371" s="217" t="s">
        <v>9</v>
      </c>
      <c r="D371" s="354"/>
      <c r="E371" s="354"/>
      <c r="F371" s="355" t="s">
        <v>3384</v>
      </c>
      <c r="G371" s="355" t="s">
        <v>3385</v>
      </c>
      <c r="I371" s="130"/>
      <c r="J371" s="166"/>
      <c r="K371" s="130"/>
      <c r="L371" s="130"/>
      <c r="M371" s="130"/>
      <c r="N371" s="130"/>
      <c r="O371" s="130"/>
    </row>
    <row r="372" spans="1:15" ht="33">
      <c r="A372" s="2"/>
      <c r="B372" s="341"/>
      <c r="C372" s="217" t="s">
        <v>9</v>
      </c>
      <c r="D372" s="354"/>
      <c r="E372" s="354"/>
      <c r="F372" s="355" t="s">
        <v>3386</v>
      </c>
      <c r="G372" s="355" t="s">
        <v>3385</v>
      </c>
      <c r="I372" s="130"/>
      <c r="J372" s="166"/>
      <c r="K372" s="130"/>
      <c r="L372" s="130"/>
      <c r="M372" s="130"/>
      <c r="N372" s="130"/>
      <c r="O372" s="130"/>
    </row>
    <row r="373" spans="1:15" ht="33">
      <c r="A373" s="2"/>
      <c r="B373" s="341"/>
      <c r="C373" s="217" t="s">
        <v>9</v>
      </c>
      <c r="D373" s="354"/>
      <c r="E373" s="354"/>
      <c r="F373" s="355" t="s">
        <v>3387</v>
      </c>
      <c r="G373" s="355" t="s">
        <v>3388</v>
      </c>
      <c r="I373" s="130"/>
      <c r="J373" s="166"/>
      <c r="K373" s="130"/>
      <c r="L373" s="130"/>
      <c r="M373" s="130"/>
      <c r="N373" s="130"/>
      <c r="O373" s="130"/>
    </row>
    <row r="374" spans="1:15" ht="33">
      <c r="A374" s="2"/>
      <c r="B374" s="341"/>
      <c r="C374" s="217" t="s">
        <v>9</v>
      </c>
      <c r="D374" s="354" t="s">
        <v>3392</v>
      </c>
      <c r="E374" s="354" t="s">
        <v>3393</v>
      </c>
      <c r="F374" s="355" t="s">
        <v>3394</v>
      </c>
      <c r="G374" s="355" t="s">
        <v>3478</v>
      </c>
      <c r="I374" s="130"/>
      <c r="J374" s="166"/>
      <c r="K374" s="130"/>
      <c r="L374" s="130"/>
      <c r="M374" s="130"/>
      <c r="N374" s="130"/>
      <c r="O374" s="130"/>
    </row>
    <row r="375" spans="1:15">
      <c r="A375" s="2"/>
      <c r="B375" s="341"/>
      <c r="C375" s="217" t="s">
        <v>9</v>
      </c>
      <c r="D375" s="354"/>
      <c r="E375" s="354"/>
      <c r="F375" s="355" t="s">
        <v>3274</v>
      </c>
      <c r="G375" s="355" t="s">
        <v>3275</v>
      </c>
      <c r="I375" s="130"/>
      <c r="J375" s="166"/>
      <c r="K375" s="130"/>
      <c r="L375" s="130"/>
      <c r="M375" s="130"/>
      <c r="N375" s="130"/>
      <c r="O375" s="130"/>
    </row>
    <row r="376" spans="1:15" ht="33">
      <c r="A376" s="2"/>
      <c r="B376" s="341"/>
      <c r="C376" s="217" t="s">
        <v>9</v>
      </c>
      <c r="D376" s="354"/>
      <c r="E376" s="354" t="s">
        <v>3389</v>
      </c>
      <c r="F376" s="355" t="s">
        <v>3395</v>
      </c>
      <c r="G376" s="355" t="s">
        <v>3276</v>
      </c>
      <c r="I376" s="130"/>
      <c r="J376" s="166"/>
      <c r="K376" s="130"/>
      <c r="L376" s="130"/>
      <c r="M376" s="130"/>
      <c r="N376" s="130"/>
      <c r="O376" s="130"/>
    </row>
    <row r="377" spans="1:15" ht="33">
      <c r="A377" s="2"/>
      <c r="B377" s="341"/>
      <c r="C377" s="217" t="s">
        <v>9</v>
      </c>
      <c r="D377" s="354"/>
      <c r="E377" s="354"/>
      <c r="F377" s="355" t="s">
        <v>3396</v>
      </c>
      <c r="G377" s="355" t="s">
        <v>3277</v>
      </c>
      <c r="I377" s="130"/>
      <c r="J377" s="166"/>
      <c r="K377" s="130"/>
      <c r="L377" s="130"/>
      <c r="M377" s="130"/>
      <c r="N377" s="130"/>
      <c r="O377" s="130"/>
    </row>
    <row r="378" spans="1:15" ht="33">
      <c r="A378" s="2"/>
      <c r="B378" s="341"/>
      <c r="C378" s="217" t="s">
        <v>9</v>
      </c>
      <c r="D378" s="354"/>
      <c r="E378" s="355" t="s">
        <v>3390</v>
      </c>
      <c r="F378" s="355" t="s">
        <v>3397</v>
      </c>
      <c r="G378" s="355" t="s">
        <v>3277</v>
      </c>
      <c r="I378" s="130"/>
      <c r="J378" s="166"/>
      <c r="K378" s="130"/>
      <c r="L378" s="130"/>
      <c r="M378" s="130"/>
      <c r="N378" s="130"/>
      <c r="O378" s="130"/>
    </row>
    <row r="379" spans="1:15">
      <c r="A379" s="2"/>
      <c r="B379" s="341"/>
      <c r="C379" s="217" t="s">
        <v>9</v>
      </c>
      <c r="D379" s="354"/>
      <c r="E379" s="354" t="s">
        <v>3398</v>
      </c>
      <c r="F379" s="355" t="s">
        <v>3399</v>
      </c>
      <c r="G379" s="355" t="s">
        <v>3278</v>
      </c>
      <c r="I379" s="130"/>
      <c r="J379" s="166"/>
      <c r="K379" s="130"/>
      <c r="L379" s="130"/>
      <c r="M379" s="130"/>
      <c r="N379" s="130"/>
      <c r="O379" s="130"/>
    </row>
    <row r="380" spans="1:15" ht="33">
      <c r="A380" s="2"/>
      <c r="B380" s="341"/>
      <c r="C380" s="217" t="s">
        <v>9</v>
      </c>
      <c r="D380" s="354"/>
      <c r="E380" s="354"/>
      <c r="F380" s="355" t="s">
        <v>3400</v>
      </c>
      <c r="G380" s="355" t="s">
        <v>3279</v>
      </c>
      <c r="I380" s="130"/>
      <c r="J380" s="166"/>
      <c r="K380" s="130"/>
      <c r="L380" s="130"/>
      <c r="M380" s="130"/>
      <c r="N380" s="130"/>
      <c r="O380" s="130"/>
    </row>
    <row r="381" spans="1:15" ht="49.5">
      <c r="A381" s="2"/>
      <c r="B381" s="341"/>
      <c r="C381" s="217" t="s">
        <v>9</v>
      </c>
      <c r="D381" s="354"/>
      <c r="E381" s="355" t="s">
        <v>3401</v>
      </c>
      <c r="F381" s="355" t="s">
        <v>3402</v>
      </c>
      <c r="G381" s="355" t="s">
        <v>3280</v>
      </c>
      <c r="I381" s="130"/>
      <c r="J381" s="166"/>
      <c r="K381" s="130"/>
      <c r="L381" s="130"/>
      <c r="M381" s="130"/>
      <c r="N381" s="130"/>
      <c r="O381" s="130"/>
    </row>
    <row r="382" spans="1:15" ht="49.5">
      <c r="A382" s="2"/>
      <c r="B382" s="341"/>
      <c r="C382" s="217" t="s">
        <v>9</v>
      </c>
      <c r="D382" s="354"/>
      <c r="E382" s="355" t="s">
        <v>3403</v>
      </c>
      <c r="F382" s="355" t="s">
        <v>3281</v>
      </c>
      <c r="G382" s="355" t="s">
        <v>3282</v>
      </c>
      <c r="I382" s="130"/>
      <c r="J382" s="166"/>
      <c r="K382" s="130"/>
      <c r="L382" s="130"/>
      <c r="M382" s="130"/>
      <c r="N382" s="130"/>
      <c r="O382" s="130"/>
    </row>
    <row r="383" spans="1:15" ht="33">
      <c r="A383" s="2"/>
      <c r="B383" s="341"/>
      <c r="C383" s="217" t="s">
        <v>9</v>
      </c>
      <c r="D383" s="354"/>
      <c r="E383" s="355" t="s">
        <v>3404</v>
      </c>
      <c r="F383" s="355" t="s">
        <v>3283</v>
      </c>
      <c r="G383" s="355" t="s">
        <v>3284</v>
      </c>
      <c r="I383" s="130"/>
      <c r="J383" s="166"/>
      <c r="K383" s="130"/>
      <c r="L383" s="130"/>
      <c r="M383" s="130"/>
      <c r="N383" s="130"/>
      <c r="O383" s="130"/>
    </row>
    <row r="384" spans="1:15" ht="33">
      <c r="A384" s="2"/>
      <c r="B384" s="341"/>
      <c r="C384" s="217" t="s">
        <v>9</v>
      </c>
      <c r="D384" s="354" t="s">
        <v>3411</v>
      </c>
      <c r="E384" s="354" t="s">
        <v>3285</v>
      </c>
      <c r="F384" s="355" t="s">
        <v>3405</v>
      </c>
      <c r="G384" s="355" t="s">
        <v>3479</v>
      </c>
      <c r="I384" s="130"/>
      <c r="J384" s="166"/>
      <c r="K384" s="130"/>
      <c r="L384" s="130"/>
      <c r="M384" s="130"/>
      <c r="N384" s="130"/>
      <c r="O384" s="130"/>
    </row>
    <row r="385" spans="1:15">
      <c r="A385" s="2"/>
      <c r="B385" s="341"/>
      <c r="C385" s="217" t="s">
        <v>9</v>
      </c>
      <c r="D385" s="354"/>
      <c r="E385" s="354"/>
      <c r="F385" s="355" t="s">
        <v>3286</v>
      </c>
      <c r="G385" s="355" t="s">
        <v>3287</v>
      </c>
      <c r="I385" s="130"/>
      <c r="J385" s="166"/>
      <c r="K385" s="130"/>
      <c r="L385" s="130"/>
      <c r="M385" s="130"/>
      <c r="N385" s="130"/>
      <c r="O385" s="130"/>
    </row>
    <row r="386" spans="1:15">
      <c r="A386" s="2"/>
      <c r="B386" s="341"/>
      <c r="C386" s="217" t="s">
        <v>9</v>
      </c>
      <c r="D386" s="354"/>
      <c r="E386" s="354" t="s">
        <v>3288</v>
      </c>
      <c r="F386" s="355" t="s">
        <v>3289</v>
      </c>
      <c r="G386" s="355" t="s">
        <v>3290</v>
      </c>
      <c r="I386" s="130"/>
      <c r="J386" s="166"/>
      <c r="K386" s="130"/>
      <c r="L386" s="130"/>
      <c r="M386" s="130"/>
      <c r="N386" s="130"/>
      <c r="O386" s="130"/>
    </row>
    <row r="387" spans="1:15">
      <c r="A387" s="2"/>
      <c r="B387" s="341"/>
      <c r="C387" s="217" t="s">
        <v>9</v>
      </c>
      <c r="D387" s="354"/>
      <c r="E387" s="354"/>
      <c r="F387" s="355" t="s">
        <v>3291</v>
      </c>
      <c r="G387" s="355" t="s">
        <v>3292</v>
      </c>
      <c r="I387" s="130"/>
      <c r="J387" s="166"/>
      <c r="K387" s="130"/>
      <c r="L387" s="130"/>
      <c r="M387" s="130"/>
      <c r="N387" s="130"/>
      <c r="O387" s="130"/>
    </row>
    <row r="388" spans="1:15">
      <c r="A388" s="2"/>
      <c r="B388" s="341"/>
      <c r="C388" s="217" t="s">
        <v>9</v>
      </c>
      <c r="D388" s="354"/>
      <c r="E388" s="354"/>
      <c r="F388" s="355" t="s">
        <v>3406</v>
      </c>
      <c r="G388" s="355" t="s">
        <v>3290</v>
      </c>
      <c r="I388" s="130"/>
      <c r="J388" s="166"/>
      <c r="K388" s="130"/>
      <c r="L388" s="130"/>
      <c r="M388" s="130"/>
      <c r="N388" s="130"/>
      <c r="O388" s="130"/>
    </row>
    <row r="389" spans="1:15" ht="33">
      <c r="A389" s="2"/>
      <c r="B389" s="341"/>
      <c r="C389" s="217" t="s">
        <v>9</v>
      </c>
      <c r="D389" s="354"/>
      <c r="E389" s="354"/>
      <c r="F389" s="355" t="s">
        <v>3314</v>
      </c>
      <c r="G389" s="355" t="s">
        <v>3290</v>
      </c>
      <c r="I389" s="130"/>
      <c r="J389" s="166"/>
      <c r="K389" s="130"/>
      <c r="L389" s="130"/>
      <c r="M389" s="130"/>
      <c r="N389" s="130"/>
      <c r="O389" s="130"/>
    </row>
    <row r="390" spans="1:15">
      <c r="A390" s="2"/>
      <c r="B390" s="341"/>
      <c r="C390" s="217" t="s">
        <v>9</v>
      </c>
      <c r="D390" s="354"/>
      <c r="E390" s="354"/>
      <c r="F390" s="355" t="s">
        <v>3293</v>
      </c>
      <c r="G390" s="355" t="s">
        <v>3294</v>
      </c>
      <c r="I390" s="130"/>
      <c r="J390" s="166"/>
      <c r="K390" s="130"/>
      <c r="L390" s="130"/>
      <c r="M390" s="130"/>
      <c r="N390" s="130"/>
      <c r="O390" s="130"/>
    </row>
    <row r="391" spans="1:15" ht="33">
      <c r="A391" s="2"/>
      <c r="B391" s="341"/>
      <c r="C391" s="217" t="s">
        <v>9</v>
      </c>
      <c r="D391" s="354"/>
      <c r="E391" s="355" t="s">
        <v>3390</v>
      </c>
      <c r="F391" s="355" t="s">
        <v>3295</v>
      </c>
      <c r="G391" s="355" t="s">
        <v>3294</v>
      </c>
      <c r="I391" s="130"/>
      <c r="J391" s="166"/>
      <c r="K391" s="130"/>
      <c r="L391" s="130"/>
      <c r="M391" s="130"/>
      <c r="N391" s="130"/>
      <c r="O391" s="130"/>
    </row>
    <row r="392" spans="1:15" ht="49.5">
      <c r="A392" s="2"/>
      <c r="B392" s="341"/>
      <c r="C392" s="217" t="s">
        <v>9</v>
      </c>
      <c r="D392" s="354"/>
      <c r="E392" s="355" t="s">
        <v>3407</v>
      </c>
      <c r="F392" s="355" t="s">
        <v>3296</v>
      </c>
      <c r="G392" s="355" t="s">
        <v>3297</v>
      </c>
      <c r="I392" s="130"/>
      <c r="J392" s="166"/>
      <c r="K392" s="130"/>
      <c r="L392" s="130"/>
      <c r="M392" s="130"/>
      <c r="N392" s="130"/>
      <c r="O392" s="130"/>
    </row>
    <row r="393" spans="1:15" ht="49.5">
      <c r="A393" s="2"/>
      <c r="B393" s="341"/>
      <c r="C393" s="217" t="s">
        <v>9</v>
      </c>
      <c r="D393" s="354"/>
      <c r="E393" s="355" t="s">
        <v>3408</v>
      </c>
      <c r="F393" s="355" t="s">
        <v>3298</v>
      </c>
      <c r="G393" s="355" t="s">
        <v>3299</v>
      </c>
      <c r="I393" s="130"/>
      <c r="J393" s="166"/>
      <c r="K393" s="130"/>
      <c r="L393" s="130"/>
      <c r="M393" s="130"/>
      <c r="N393" s="130"/>
      <c r="O393" s="130"/>
    </row>
    <row r="394" spans="1:15" ht="49.5">
      <c r="A394" s="2"/>
      <c r="B394" s="341"/>
      <c r="C394" s="217" t="s">
        <v>9</v>
      </c>
      <c r="D394" s="354"/>
      <c r="E394" s="355" t="s">
        <v>3409</v>
      </c>
      <c r="F394" s="355" t="s">
        <v>3300</v>
      </c>
      <c r="G394" s="355" t="s">
        <v>3301</v>
      </c>
      <c r="I394" s="130"/>
      <c r="J394" s="166"/>
      <c r="K394" s="130"/>
      <c r="L394" s="130"/>
      <c r="M394" s="130"/>
      <c r="N394" s="130"/>
      <c r="O394" s="130"/>
    </row>
    <row r="395" spans="1:15" ht="33">
      <c r="A395" s="2"/>
      <c r="B395" s="341"/>
      <c r="C395" s="217" t="s">
        <v>9</v>
      </c>
      <c r="D395" s="354"/>
      <c r="E395" s="355" t="s">
        <v>3410</v>
      </c>
      <c r="F395" s="355" t="s">
        <v>3302</v>
      </c>
      <c r="G395" s="355" t="s">
        <v>3303</v>
      </c>
      <c r="I395" s="130"/>
      <c r="J395" s="166"/>
      <c r="K395" s="130"/>
      <c r="L395" s="130"/>
      <c r="M395" s="130"/>
      <c r="N395" s="130"/>
      <c r="O395" s="130"/>
    </row>
    <row r="396" spans="1:15" ht="33">
      <c r="A396" s="2"/>
      <c r="B396" s="341"/>
      <c r="C396" s="217" t="s">
        <v>9</v>
      </c>
      <c r="D396" s="354" t="s">
        <v>3416</v>
      </c>
      <c r="E396" s="354" t="s">
        <v>3304</v>
      </c>
      <c r="F396" s="355" t="s">
        <v>3417</v>
      </c>
      <c r="G396" s="355" t="s">
        <v>3305</v>
      </c>
      <c r="I396" s="130"/>
      <c r="J396" s="166"/>
      <c r="K396" s="130"/>
      <c r="L396" s="130"/>
      <c r="M396" s="130"/>
      <c r="N396" s="130"/>
      <c r="O396" s="130"/>
    </row>
    <row r="397" spans="1:15">
      <c r="A397" s="2"/>
      <c r="B397" s="341"/>
      <c r="C397" s="217" t="s">
        <v>9</v>
      </c>
      <c r="D397" s="354"/>
      <c r="E397" s="354"/>
      <c r="F397" s="355" t="s">
        <v>3306</v>
      </c>
      <c r="G397" s="355" t="s">
        <v>3307</v>
      </c>
      <c r="I397" s="130"/>
      <c r="J397" s="166"/>
      <c r="K397" s="130"/>
      <c r="L397" s="130"/>
      <c r="M397" s="130"/>
      <c r="N397" s="130"/>
      <c r="O397" s="130"/>
    </row>
    <row r="398" spans="1:15">
      <c r="A398" s="2"/>
      <c r="B398" s="341"/>
      <c r="C398" s="217" t="s">
        <v>9</v>
      </c>
      <c r="D398" s="354"/>
      <c r="E398" s="354" t="s">
        <v>3308</v>
      </c>
      <c r="F398" s="355" t="s">
        <v>3309</v>
      </c>
      <c r="G398" s="355" t="s">
        <v>3310</v>
      </c>
      <c r="I398" s="130"/>
      <c r="J398" s="166"/>
      <c r="K398" s="130"/>
      <c r="L398" s="130"/>
      <c r="M398" s="130"/>
      <c r="N398" s="130"/>
      <c r="O398" s="130"/>
    </row>
    <row r="399" spans="1:15">
      <c r="A399" s="2"/>
      <c r="B399" s="341"/>
      <c r="C399" s="217" t="s">
        <v>9</v>
      </c>
      <c r="D399" s="354"/>
      <c r="E399" s="354"/>
      <c r="F399" s="355" t="s">
        <v>3311</v>
      </c>
      <c r="G399" s="355" t="s">
        <v>3312</v>
      </c>
      <c r="I399" s="130"/>
      <c r="J399" s="166"/>
      <c r="K399" s="130"/>
      <c r="L399" s="130"/>
      <c r="M399" s="130"/>
      <c r="N399" s="130"/>
      <c r="O399" s="130"/>
    </row>
    <row r="400" spans="1:15">
      <c r="A400" s="2"/>
      <c r="B400" s="341"/>
      <c r="C400" s="217" t="s">
        <v>9</v>
      </c>
      <c r="D400" s="354"/>
      <c r="E400" s="354"/>
      <c r="F400" s="355" t="s">
        <v>3313</v>
      </c>
      <c r="G400" s="355" t="s">
        <v>3310</v>
      </c>
      <c r="I400" s="130"/>
      <c r="J400" s="166"/>
      <c r="K400" s="130"/>
      <c r="L400" s="130"/>
      <c r="M400" s="130"/>
      <c r="N400" s="130"/>
      <c r="O400" s="130"/>
    </row>
    <row r="401" spans="1:15" ht="33">
      <c r="A401" s="2"/>
      <c r="B401" s="341"/>
      <c r="C401" s="217" t="s">
        <v>9</v>
      </c>
      <c r="D401" s="354"/>
      <c r="E401" s="354"/>
      <c r="F401" s="355" t="s">
        <v>3314</v>
      </c>
      <c r="G401" s="355" t="s">
        <v>3310</v>
      </c>
      <c r="I401" s="130"/>
      <c r="J401" s="166"/>
      <c r="K401" s="130"/>
      <c r="L401" s="130"/>
      <c r="M401" s="130"/>
      <c r="N401" s="130"/>
      <c r="O401" s="130"/>
    </row>
    <row r="402" spans="1:15">
      <c r="A402" s="2"/>
      <c r="B402" s="341"/>
      <c r="C402" s="217" t="s">
        <v>9</v>
      </c>
      <c r="D402" s="354"/>
      <c r="E402" s="354"/>
      <c r="F402" s="355" t="s">
        <v>3315</v>
      </c>
      <c r="G402" s="355" t="s">
        <v>3316</v>
      </c>
      <c r="I402" s="130"/>
      <c r="J402" s="166"/>
      <c r="K402" s="130"/>
      <c r="L402" s="130"/>
      <c r="M402" s="130"/>
      <c r="N402" s="130"/>
      <c r="O402" s="130"/>
    </row>
    <row r="403" spans="1:15" ht="33">
      <c r="A403" s="2"/>
      <c r="B403" s="341"/>
      <c r="C403" s="217" t="s">
        <v>9</v>
      </c>
      <c r="D403" s="354"/>
      <c r="E403" s="355" t="s">
        <v>3390</v>
      </c>
      <c r="F403" s="355" t="s">
        <v>3317</v>
      </c>
      <c r="G403" s="355" t="s">
        <v>3316</v>
      </c>
      <c r="I403" s="130"/>
      <c r="J403" s="166"/>
      <c r="K403" s="130"/>
      <c r="L403" s="130"/>
      <c r="M403" s="130"/>
      <c r="N403" s="130"/>
      <c r="O403" s="130"/>
    </row>
    <row r="404" spans="1:15" ht="49.5">
      <c r="A404" s="2"/>
      <c r="B404" s="341"/>
      <c r="C404" s="217" t="s">
        <v>9</v>
      </c>
      <c r="D404" s="354"/>
      <c r="E404" s="355" t="s">
        <v>3412</v>
      </c>
      <c r="F404" s="355" t="s">
        <v>3318</v>
      </c>
      <c r="G404" s="355" t="s">
        <v>3319</v>
      </c>
      <c r="I404" s="130"/>
      <c r="J404" s="166"/>
      <c r="K404" s="130"/>
      <c r="L404" s="130"/>
      <c r="M404" s="130"/>
      <c r="N404" s="130"/>
      <c r="O404" s="130"/>
    </row>
    <row r="405" spans="1:15" ht="49.5">
      <c r="A405" s="2"/>
      <c r="B405" s="341"/>
      <c r="C405" s="217" t="s">
        <v>9</v>
      </c>
      <c r="D405" s="354"/>
      <c r="E405" s="355" t="s">
        <v>3413</v>
      </c>
      <c r="F405" s="355" t="s">
        <v>3320</v>
      </c>
      <c r="G405" s="355" t="s">
        <v>3321</v>
      </c>
      <c r="I405" s="130"/>
      <c r="J405" s="166"/>
      <c r="K405" s="130"/>
      <c r="L405" s="130"/>
      <c r="M405" s="130"/>
      <c r="N405" s="130"/>
      <c r="O405" s="130"/>
    </row>
    <row r="406" spans="1:15" ht="49.5">
      <c r="A406" s="2"/>
      <c r="B406" s="341"/>
      <c r="C406" s="217" t="s">
        <v>9</v>
      </c>
      <c r="D406" s="354"/>
      <c r="E406" s="355" t="s">
        <v>3414</v>
      </c>
      <c r="F406" s="355" t="s">
        <v>3322</v>
      </c>
      <c r="G406" s="355" t="s">
        <v>3323</v>
      </c>
      <c r="I406" s="130"/>
      <c r="J406" s="166"/>
      <c r="K406" s="130"/>
      <c r="L406" s="130"/>
      <c r="M406" s="130"/>
      <c r="N406" s="130"/>
      <c r="O406" s="130"/>
    </row>
    <row r="407" spans="1:15" ht="33">
      <c r="A407" s="2"/>
      <c r="B407" s="341"/>
      <c r="C407" s="217" t="s">
        <v>9</v>
      </c>
      <c r="D407" s="354"/>
      <c r="E407" s="355" t="s">
        <v>3415</v>
      </c>
      <c r="F407" s="355" t="s">
        <v>3324</v>
      </c>
      <c r="G407" s="355" t="s">
        <v>3325</v>
      </c>
      <c r="I407" s="130"/>
      <c r="J407" s="166"/>
      <c r="K407" s="130"/>
      <c r="L407" s="130"/>
      <c r="M407" s="130"/>
      <c r="N407" s="130"/>
      <c r="O407" s="130"/>
    </row>
    <row r="408" spans="1:15" ht="33">
      <c r="A408" s="2"/>
      <c r="B408" s="341"/>
      <c r="C408" s="217" t="s">
        <v>9</v>
      </c>
      <c r="D408" s="354" t="s">
        <v>3428</v>
      </c>
      <c r="E408" s="354" t="s">
        <v>3326</v>
      </c>
      <c r="F408" s="355" t="s">
        <v>3418</v>
      </c>
      <c r="G408" s="355" t="s">
        <v>3480</v>
      </c>
      <c r="I408" s="130"/>
      <c r="J408" s="166"/>
      <c r="K408" s="130"/>
      <c r="L408" s="130"/>
      <c r="M408" s="130"/>
      <c r="N408" s="130"/>
      <c r="O408" s="130"/>
    </row>
    <row r="409" spans="1:15">
      <c r="A409" s="2"/>
      <c r="B409" s="341"/>
      <c r="C409" s="217" t="s">
        <v>9</v>
      </c>
      <c r="D409" s="354"/>
      <c r="E409" s="354"/>
      <c r="F409" s="355" t="s">
        <v>3327</v>
      </c>
      <c r="G409" s="355" t="s">
        <v>3328</v>
      </c>
      <c r="I409" s="130"/>
      <c r="J409" s="166"/>
      <c r="K409" s="130"/>
      <c r="L409" s="130"/>
      <c r="M409" s="130"/>
      <c r="N409" s="130"/>
      <c r="O409" s="130"/>
    </row>
    <row r="410" spans="1:15">
      <c r="A410" s="2"/>
      <c r="B410" s="341"/>
      <c r="C410" s="217" t="s">
        <v>9</v>
      </c>
      <c r="D410" s="354"/>
      <c r="E410" s="354" t="s">
        <v>3329</v>
      </c>
      <c r="F410" s="355" t="s">
        <v>3330</v>
      </c>
      <c r="G410" s="355" t="s">
        <v>3331</v>
      </c>
      <c r="I410" s="130"/>
      <c r="J410" s="166"/>
      <c r="K410" s="130"/>
      <c r="L410" s="130"/>
      <c r="M410" s="130"/>
      <c r="N410" s="130"/>
      <c r="O410" s="130"/>
    </row>
    <row r="411" spans="1:15">
      <c r="A411" s="2"/>
      <c r="B411" s="341"/>
      <c r="C411" s="217" t="s">
        <v>9</v>
      </c>
      <c r="D411" s="354"/>
      <c r="E411" s="354"/>
      <c r="F411" s="355" t="s">
        <v>3332</v>
      </c>
      <c r="G411" s="355" t="s">
        <v>3333</v>
      </c>
      <c r="I411" s="130"/>
      <c r="J411" s="166"/>
      <c r="K411" s="130"/>
      <c r="L411" s="130"/>
      <c r="M411" s="130"/>
      <c r="N411" s="130"/>
      <c r="O411" s="130"/>
    </row>
    <row r="412" spans="1:15">
      <c r="A412" s="2"/>
      <c r="B412" s="341"/>
      <c r="C412" s="217" t="s">
        <v>9</v>
      </c>
      <c r="D412" s="354"/>
      <c r="E412" s="354"/>
      <c r="F412" s="355" t="s">
        <v>3334</v>
      </c>
      <c r="G412" s="355" t="s">
        <v>3331</v>
      </c>
      <c r="I412" s="130"/>
      <c r="J412" s="166"/>
      <c r="K412" s="130"/>
      <c r="L412" s="130"/>
      <c r="M412" s="130"/>
      <c r="N412" s="130"/>
      <c r="O412" s="130"/>
    </row>
    <row r="413" spans="1:15" ht="33">
      <c r="A413" s="2"/>
      <c r="B413" s="341"/>
      <c r="C413" s="217" t="s">
        <v>9</v>
      </c>
      <c r="D413" s="354"/>
      <c r="E413" s="354"/>
      <c r="F413" s="355" t="s">
        <v>3314</v>
      </c>
      <c r="G413" s="355" t="s">
        <v>3331</v>
      </c>
      <c r="I413" s="130"/>
      <c r="J413" s="166"/>
      <c r="K413" s="130"/>
      <c r="L413" s="130"/>
      <c r="M413" s="130"/>
      <c r="N413" s="130"/>
      <c r="O413" s="130"/>
    </row>
    <row r="414" spans="1:15">
      <c r="A414" s="2"/>
      <c r="B414" s="341"/>
      <c r="C414" s="217" t="s">
        <v>9</v>
      </c>
      <c r="D414" s="354"/>
      <c r="E414" s="354"/>
      <c r="F414" s="355" t="s">
        <v>3335</v>
      </c>
      <c r="G414" s="355" t="s">
        <v>3336</v>
      </c>
      <c r="I414" s="130"/>
      <c r="J414" s="166"/>
      <c r="K414" s="130"/>
      <c r="L414" s="130"/>
      <c r="M414" s="130"/>
      <c r="N414" s="130"/>
      <c r="O414" s="130"/>
    </row>
    <row r="415" spans="1:15" ht="33">
      <c r="A415" s="2"/>
      <c r="B415" s="341"/>
      <c r="C415" s="217" t="s">
        <v>9</v>
      </c>
      <c r="D415" s="354"/>
      <c r="E415" s="355" t="s">
        <v>3390</v>
      </c>
      <c r="F415" s="355" t="s">
        <v>3337</v>
      </c>
      <c r="G415" s="355" t="s">
        <v>3336</v>
      </c>
      <c r="I415" s="130"/>
      <c r="J415" s="166"/>
      <c r="K415" s="130"/>
      <c r="L415" s="130"/>
      <c r="M415" s="130"/>
      <c r="N415" s="130"/>
      <c r="O415" s="130"/>
    </row>
    <row r="416" spans="1:15" ht="49.5">
      <c r="A416" s="2"/>
      <c r="B416" s="341"/>
      <c r="C416" s="217" t="s">
        <v>9</v>
      </c>
      <c r="D416" s="354"/>
      <c r="E416" s="355" t="s">
        <v>3419</v>
      </c>
      <c r="F416" s="355" t="s">
        <v>3338</v>
      </c>
      <c r="G416" s="355" t="s">
        <v>3339</v>
      </c>
      <c r="I416" s="130"/>
      <c r="J416" s="166"/>
      <c r="K416" s="130"/>
      <c r="L416" s="130"/>
      <c r="M416" s="130"/>
      <c r="N416" s="130"/>
      <c r="O416" s="130"/>
    </row>
    <row r="417" spans="1:15" ht="49.5">
      <c r="A417" s="2"/>
      <c r="B417" s="341"/>
      <c r="C417" s="217" t="s">
        <v>9</v>
      </c>
      <c r="D417" s="354"/>
      <c r="E417" s="355" t="s">
        <v>3420</v>
      </c>
      <c r="F417" s="355" t="s">
        <v>3340</v>
      </c>
      <c r="G417" s="355" t="s">
        <v>3341</v>
      </c>
      <c r="I417" s="130"/>
      <c r="J417" s="166"/>
      <c r="K417" s="130"/>
      <c r="L417" s="130"/>
      <c r="M417" s="130"/>
      <c r="N417" s="130"/>
      <c r="O417" s="130"/>
    </row>
    <row r="418" spans="1:15" ht="49.5">
      <c r="A418" s="2"/>
      <c r="B418" s="341"/>
      <c r="C418" s="217" t="s">
        <v>9</v>
      </c>
      <c r="D418" s="354"/>
      <c r="E418" s="355" t="s">
        <v>3421</v>
      </c>
      <c r="F418" s="355" t="s">
        <v>3342</v>
      </c>
      <c r="G418" s="355" t="s">
        <v>3343</v>
      </c>
      <c r="I418" s="130"/>
      <c r="J418" s="166"/>
      <c r="K418" s="130"/>
      <c r="L418" s="130"/>
      <c r="M418" s="130"/>
      <c r="N418" s="130"/>
      <c r="O418" s="130"/>
    </row>
    <row r="419" spans="1:15" ht="33">
      <c r="A419" s="2"/>
      <c r="B419" s="341"/>
      <c r="C419" s="217" t="s">
        <v>9</v>
      </c>
      <c r="D419" s="354"/>
      <c r="E419" s="355" t="s">
        <v>3422</v>
      </c>
      <c r="F419" s="355" t="s">
        <v>3344</v>
      </c>
      <c r="G419" s="355" t="s">
        <v>3345</v>
      </c>
      <c r="I419" s="130"/>
      <c r="J419" s="166"/>
      <c r="K419" s="130"/>
      <c r="L419" s="130"/>
      <c r="M419" s="130"/>
      <c r="N419" s="130"/>
      <c r="O419" s="130"/>
    </row>
    <row r="420" spans="1:15" ht="33">
      <c r="A420" s="2"/>
      <c r="B420" s="341"/>
      <c r="C420" s="217"/>
      <c r="D420" s="354" t="s">
        <v>3429</v>
      </c>
      <c r="E420" s="354" t="s">
        <v>3346</v>
      </c>
      <c r="F420" s="355" t="s">
        <v>3423</v>
      </c>
      <c r="G420" s="355" t="s">
        <v>3481</v>
      </c>
      <c r="I420" s="130"/>
      <c r="J420" s="166"/>
      <c r="K420" s="130"/>
      <c r="L420" s="130"/>
      <c r="M420" s="130"/>
      <c r="N420" s="130"/>
      <c r="O420" s="130"/>
    </row>
    <row r="421" spans="1:15">
      <c r="A421" s="2"/>
      <c r="B421" s="341"/>
      <c r="C421" s="217"/>
      <c r="D421" s="354"/>
      <c r="E421" s="354"/>
      <c r="F421" s="355" t="s">
        <v>3347</v>
      </c>
      <c r="G421" s="355" t="s">
        <v>3348</v>
      </c>
      <c r="I421" s="130"/>
      <c r="J421" s="166"/>
      <c r="K421" s="130"/>
      <c r="L421" s="130"/>
      <c r="M421" s="130"/>
      <c r="N421" s="130"/>
      <c r="O421" s="130"/>
    </row>
    <row r="422" spans="1:15">
      <c r="A422" s="2"/>
      <c r="B422" s="341"/>
      <c r="C422" s="217"/>
      <c r="D422" s="354"/>
      <c r="E422" s="354" t="s">
        <v>3349</v>
      </c>
      <c r="F422" s="355" t="s">
        <v>3350</v>
      </c>
      <c r="G422" s="355" t="s">
        <v>3351</v>
      </c>
      <c r="I422" s="130"/>
      <c r="J422" s="166"/>
      <c r="K422" s="130"/>
      <c r="L422" s="130"/>
      <c r="M422" s="130"/>
      <c r="N422" s="130"/>
      <c r="O422" s="130"/>
    </row>
    <row r="423" spans="1:15">
      <c r="A423" s="2"/>
      <c r="B423" s="341"/>
      <c r="C423" s="217"/>
      <c r="D423" s="354"/>
      <c r="E423" s="354"/>
      <c r="F423" s="355" t="s">
        <v>3352</v>
      </c>
      <c r="G423" s="355" t="s">
        <v>3353</v>
      </c>
      <c r="I423" s="130"/>
      <c r="J423" s="166"/>
      <c r="K423" s="130"/>
      <c r="L423" s="130"/>
      <c r="M423" s="130"/>
      <c r="N423" s="130"/>
      <c r="O423" s="130"/>
    </row>
    <row r="424" spans="1:15">
      <c r="A424" s="2"/>
      <c r="B424" s="341"/>
      <c r="C424" s="217"/>
      <c r="D424" s="354"/>
      <c r="E424" s="354"/>
      <c r="F424" s="355" t="s">
        <v>3334</v>
      </c>
      <c r="G424" s="355" t="s">
        <v>3351</v>
      </c>
      <c r="I424" s="130"/>
      <c r="J424" s="166"/>
      <c r="K424" s="130"/>
      <c r="L424" s="130"/>
      <c r="M424" s="130"/>
      <c r="N424" s="130"/>
      <c r="O424" s="130"/>
    </row>
    <row r="425" spans="1:15" ht="33">
      <c r="A425" s="2"/>
      <c r="B425" s="341"/>
      <c r="C425" s="217"/>
      <c r="D425" s="354"/>
      <c r="E425" s="354"/>
      <c r="F425" s="355" t="s">
        <v>3314</v>
      </c>
      <c r="G425" s="355" t="s">
        <v>3351</v>
      </c>
      <c r="I425" s="130"/>
      <c r="J425" s="166"/>
      <c r="K425" s="130"/>
      <c r="L425" s="130"/>
      <c r="M425" s="130"/>
      <c r="N425" s="130"/>
      <c r="O425" s="130"/>
    </row>
    <row r="426" spans="1:15">
      <c r="A426" s="2"/>
      <c r="B426" s="341"/>
      <c r="C426" s="217"/>
      <c r="D426" s="354"/>
      <c r="E426" s="354"/>
      <c r="F426" s="355" t="s">
        <v>3354</v>
      </c>
      <c r="G426" s="355" t="s">
        <v>3355</v>
      </c>
      <c r="I426" s="130"/>
      <c r="J426" s="166"/>
      <c r="K426" s="130"/>
      <c r="L426" s="130"/>
      <c r="M426" s="130"/>
      <c r="N426" s="130"/>
      <c r="O426" s="130"/>
    </row>
    <row r="427" spans="1:15" ht="33">
      <c r="A427" s="2"/>
      <c r="B427" s="341"/>
      <c r="C427" s="217"/>
      <c r="D427" s="354"/>
      <c r="E427" s="355" t="s">
        <v>3390</v>
      </c>
      <c r="F427" s="355" t="s">
        <v>3356</v>
      </c>
      <c r="G427" s="355" t="s">
        <v>3355</v>
      </c>
      <c r="I427" s="130"/>
      <c r="J427" s="166"/>
      <c r="K427" s="130"/>
      <c r="L427" s="130"/>
      <c r="M427" s="130"/>
      <c r="N427" s="130"/>
      <c r="O427" s="130"/>
    </row>
    <row r="428" spans="1:15" ht="49.5">
      <c r="A428" s="2"/>
      <c r="B428" s="341"/>
      <c r="C428" s="217"/>
      <c r="D428" s="354"/>
      <c r="E428" s="355" t="s">
        <v>3424</v>
      </c>
      <c r="F428" s="355" t="s">
        <v>3357</v>
      </c>
      <c r="G428" s="355" t="s">
        <v>3358</v>
      </c>
      <c r="I428" s="130"/>
      <c r="J428" s="166"/>
      <c r="K428" s="130"/>
      <c r="L428" s="130"/>
      <c r="M428" s="130"/>
      <c r="N428" s="130"/>
      <c r="O428" s="130"/>
    </row>
    <row r="429" spans="1:15" ht="49.5">
      <c r="A429" s="2"/>
      <c r="B429" s="341"/>
      <c r="C429" s="217"/>
      <c r="D429" s="354"/>
      <c r="E429" s="355" t="s">
        <v>3425</v>
      </c>
      <c r="F429" s="355" t="s">
        <v>3359</v>
      </c>
      <c r="G429" s="355" t="s">
        <v>3360</v>
      </c>
      <c r="I429" s="130"/>
      <c r="J429" s="166"/>
      <c r="K429" s="130"/>
      <c r="L429" s="130"/>
      <c r="M429" s="130"/>
      <c r="N429" s="130"/>
      <c r="O429" s="130"/>
    </row>
    <row r="430" spans="1:15" ht="49.5">
      <c r="A430" s="2"/>
      <c r="B430" s="341"/>
      <c r="C430" s="217"/>
      <c r="D430" s="354"/>
      <c r="E430" s="355" t="s">
        <v>3426</v>
      </c>
      <c r="F430" s="355" t="s">
        <v>3361</v>
      </c>
      <c r="G430" s="355" t="s">
        <v>3362</v>
      </c>
      <c r="I430" s="130"/>
      <c r="J430" s="166"/>
      <c r="K430" s="130"/>
      <c r="L430" s="130"/>
      <c r="M430" s="130"/>
      <c r="N430" s="130"/>
      <c r="O430" s="130"/>
    </row>
    <row r="431" spans="1:15" ht="33">
      <c r="A431" s="2"/>
      <c r="B431" s="341"/>
      <c r="C431" s="217"/>
      <c r="D431" s="354"/>
      <c r="E431" s="355" t="s">
        <v>3427</v>
      </c>
      <c r="F431" s="355" t="s">
        <v>3363</v>
      </c>
      <c r="G431" s="355" t="s">
        <v>3364</v>
      </c>
      <c r="I431" s="130"/>
      <c r="J431" s="166"/>
      <c r="K431" s="130"/>
      <c r="L431" s="130"/>
      <c r="M431" s="130"/>
      <c r="N431" s="130"/>
      <c r="O431" s="130"/>
    </row>
    <row r="432" spans="1:15" ht="33">
      <c r="A432" s="2"/>
      <c r="B432" s="341"/>
      <c r="C432" s="217"/>
      <c r="D432" s="354" t="s">
        <v>3430</v>
      </c>
      <c r="E432" s="354" t="s">
        <v>3431</v>
      </c>
      <c r="F432" s="355" t="s">
        <v>3432</v>
      </c>
      <c r="G432" s="355" t="s">
        <v>3433</v>
      </c>
      <c r="I432" s="130"/>
      <c r="J432" s="166"/>
      <c r="K432" s="130"/>
      <c r="L432" s="130"/>
      <c r="M432" s="130"/>
      <c r="N432" s="130"/>
      <c r="O432" s="130"/>
    </row>
    <row r="433" spans="1:15">
      <c r="A433" s="2"/>
      <c r="B433" s="341"/>
      <c r="C433" s="217"/>
      <c r="D433" s="354"/>
      <c r="E433" s="354"/>
      <c r="F433" s="355" t="s">
        <v>3434</v>
      </c>
      <c r="G433" s="355" t="s">
        <v>3435</v>
      </c>
      <c r="I433" s="130"/>
      <c r="J433" s="166"/>
      <c r="K433" s="130"/>
      <c r="L433" s="130"/>
      <c r="M433" s="130"/>
      <c r="N433" s="130"/>
      <c r="O433" s="130"/>
    </row>
    <row r="434" spans="1:15">
      <c r="A434" s="2"/>
      <c r="B434" s="341"/>
      <c r="C434" s="217"/>
      <c r="D434" s="354"/>
      <c r="E434" s="354" t="s">
        <v>3436</v>
      </c>
      <c r="F434" s="355" t="s">
        <v>3437</v>
      </c>
      <c r="G434" s="355" t="s">
        <v>3438</v>
      </c>
      <c r="I434" s="130"/>
      <c r="J434" s="166"/>
      <c r="K434" s="130"/>
      <c r="L434" s="130"/>
      <c r="M434" s="130"/>
      <c r="N434" s="130"/>
      <c r="O434" s="130"/>
    </row>
    <row r="435" spans="1:15">
      <c r="A435" s="2"/>
      <c r="B435" s="341"/>
      <c r="C435" s="217"/>
      <c r="D435" s="354"/>
      <c r="E435" s="354"/>
      <c r="F435" s="355" t="s">
        <v>3439</v>
      </c>
      <c r="G435" s="355" t="s">
        <v>3440</v>
      </c>
      <c r="I435" s="130"/>
      <c r="J435" s="166"/>
      <c r="K435" s="130"/>
      <c r="L435" s="130"/>
      <c r="M435" s="130"/>
      <c r="N435" s="130"/>
      <c r="O435" s="130"/>
    </row>
    <row r="436" spans="1:15">
      <c r="A436" s="2"/>
      <c r="B436" s="341"/>
      <c r="C436" s="217"/>
      <c r="D436" s="354"/>
      <c r="E436" s="354"/>
      <c r="F436" s="355" t="s">
        <v>3456</v>
      </c>
      <c r="G436" s="355" t="s">
        <v>3438</v>
      </c>
      <c r="I436" s="130"/>
      <c r="J436" s="166"/>
      <c r="K436" s="130"/>
      <c r="L436" s="130"/>
      <c r="M436" s="130"/>
      <c r="N436" s="130"/>
      <c r="O436" s="130"/>
    </row>
    <row r="437" spans="1:15" ht="33">
      <c r="A437" s="2"/>
      <c r="B437" s="341"/>
      <c r="C437" s="217"/>
      <c r="D437" s="354"/>
      <c r="E437" s="354"/>
      <c r="F437" s="355" t="s">
        <v>3457</v>
      </c>
      <c r="G437" s="355" t="s">
        <v>3438</v>
      </c>
      <c r="I437" s="130"/>
      <c r="J437" s="166"/>
      <c r="K437" s="130"/>
      <c r="L437" s="130"/>
      <c r="M437" s="130"/>
      <c r="N437" s="130"/>
      <c r="O437" s="130"/>
    </row>
    <row r="438" spans="1:15" ht="33" customHeight="1">
      <c r="A438" s="2"/>
      <c r="B438" s="341"/>
      <c r="C438" s="217"/>
      <c r="D438" s="354"/>
      <c r="E438" s="354"/>
      <c r="F438" s="355" t="s">
        <v>3441</v>
      </c>
      <c r="G438" s="355" t="s">
        <v>3442</v>
      </c>
      <c r="I438" s="130"/>
      <c r="J438" s="166"/>
      <c r="K438" s="130"/>
      <c r="L438" s="130"/>
      <c r="M438" s="130"/>
      <c r="N438" s="130"/>
      <c r="O438" s="130"/>
    </row>
    <row r="439" spans="1:15" ht="33">
      <c r="A439" s="2"/>
      <c r="B439" s="341"/>
      <c r="C439" s="217"/>
      <c r="D439" s="354"/>
      <c r="E439" s="355" t="s">
        <v>3390</v>
      </c>
      <c r="F439" s="355" t="s">
        <v>3443</v>
      </c>
      <c r="G439" s="355" t="s">
        <v>3442</v>
      </c>
      <c r="I439" s="130"/>
      <c r="J439" s="166"/>
      <c r="K439" s="130"/>
      <c r="L439" s="130"/>
      <c r="M439" s="130"/>
      <c r="N439" s="130"/>
      <c r="O439" s="130"/>
    </row>
    <row r="440" spans="1:15" ht="49.5">
      <c r="A440" s="2"/>
      <c r="B440" s="341"/>
      <c r="C440" s="217"/>
      <c r="D440" s="354"/>
      <c r="E440" s="355" t="s">
        <v>3444</v>
      </c>
      <c r="F440" s="355" t="s">
        <v>3445</v>
      </c>
      <c r="G440" s="355" t="s">
        <v>3446</v>
      </c>
      <c r="I440" s="130"/>
      <c r="J440" s="166"/>
      <c r="K440" s="130"/>
      <c r="L440" s="130"/>
      <c r="M440" s="130"/>
      <c r="N440" s="130"/>
      <c r="O440" s="130"/>
    </row>
    <row r="441" spans="1:15" ht="49.5">
      <c r="A441" s="2"/>
      <c r="B441" s="341"/>
      <c r="C441" s="217"/>
      <c r="D441" s="354"/>
      <c r="E441" s="355" t="s">
        <v>3447</v>
      </c>
      <c r="F441" s="355" t="s">
        <v>3448</v>
      </c>
      <c r="G441" s="355" t="s">
        <v>3449</v>
      </c>
      <c r="I441" s="130"/>
      <c r="J441" s="166"/>
      <c r="K441" s="130"/>
      <c r="L441" s="130"/>
      <c r="M441" s="130"/>
      <c r="N441" s="130"/>
      <c r="O441" s="130"/>
    </row>
    <row r="442" spans="1:15" ht="49.5">
      <c r="A442" s="2"/>
      <c r="B442" s="341"/>
      <c r="C442" s="217"/>
      <c r="D442" s="354"/>
      <c r="E442" s="355" t="s">
        <v>3450</v>
      </c>
      <c r="F442" s="355" t="s">
        <v>3451</v>
      </c>
      <c r="G442" s="355" t="s">
        <v>3452</v>
      </c>
      <c r="I442" s="130"/>
      <c r="J442" s="166"/>
      <c r="K442" s="130"/>
      <c r="L442" s="130"/>
      <c r="M442" s="130"/>
      <c r="N442" s="130"/>
      <c r="O442" s="130"/>
    </row>
    <row r="443" spans="1:15" ht="33">
      <c r="A443" s="2"/>
      <c r="B443" s="341"/>
      <c r="C443" s="217"/>
      <c r="D443" s="354"/>
      <c r="E443" s="355" t="s">
        <v>3453</v>
      </c>
      <c r="F443" s="355" t="s">
        <v>3454</v>
      </c>
      <c r="G443" s="355" t="s">
        <v>3455</v>
      </c>
      <c r="I443" s="130"/>
      <c r="J443" s="166"/>
      <c r="K443" s="130"/>
      <c r="L443" s="130"/>
      <c r="M443" s="130"/>
      <c r="N443" s="130"/>
      <c r="O443" s="130"/>
    </row>
    <row r="444" spans="1:15" ht="33">
      <c r="A444" s="2"/>
      <c r="B444" s="341"/>
      <c r="C444" s="217"/>
      <c r="D444" s="355" t="s">
        <v>3458</v>
      </c>
      <c r="E444" s="355" t="s">
        <v>3459</v>
      </c>
      <c r="F444" s="355" t="s">
        <v>3460</v>
      </c>
      <c r="G444" s="355" t="s">
        <v>3461</v>
      </c>
      <c r="I444" s="130"/>
      <c r="J444" s="166"/>
      <c r="K444" s="130"/>
      <c r="L444" s="130"/>
      <c r="M444" s="130"/>
      <c r="N444" s="130"/>
      <c r="O444" s="130"/>
    </row>
    <row r="445" spans="1:15">
      <c r="A445" s="2"/>
      <c r="B445" s="341"/>
      <c r="C445" s="217"/>
      <c r="D445" s="355" t="s">
        <v>3462</v>
      </c>
      <c r="E445" s="355"/>
      <c r="F445" s="355" t="s">
        <v>3463</v>
      </c>
      <c r="G445" s="355" t="s">
        <v>3464</v>
      </c>
      <c r="I445" s="130"/>
      <c r="J445" s="166"/>
      <c r="K445" s="130"/>
      <c r="L445" s="130"/>
      <c r="M445" s="130"/>
      <c r="N445" s="130"/>
      <c r="O445" s="130"/>
    </row>
    <row r="446" spans="1:15">
      <c r="A446" s="2"/>
      <c r="B446" s="341"/>
      <c r="C446" s="217"/>
      <c r="D446" s="355" t="s">
        <v>3465</v>
      </c>
      <c r="E446" s="355"/>
      <c r="F446" s="355" t="s">
        <v>3466</v>
      </c>
      <c r="G446" s="355" t="s">
        <v>3467</v>
      </c>
      <c r="I446" s="130"/>
      <c r="J446" s="166"/>
      <c r="K446" s="130"/>
      <c r="L446" s="130"/>
      <c r="M446" s="130"/>
      <c r="N446" s="130"/>
      <c r="O446" s="130"/>
    </row>
    <row r="447" spans="1:15">
      <c r="A447" s="2"/>
      <c r="B447" s="341"/>
      <c r="C447" s="217"/>
      <c r="D447" s="355" t="s">
        <v>3468</v>
      </c>
      <c r="E447" s="355"/>
      <c r="F447" s="355" t="s">
        <v>3469</v>
      </c>
      <c r="G447" s="355" t="s">
        <v>3470</v>
      </c>
      <c r="I447" s="130"/>
      <c r="J447" s="166"/>
      <c r="K447" s="130"/>
      <c r="L447" s="130"/>
      <c r="M447" s="130"/>
      <c r="N447" s="130"/>
      <c r="O447" s="130"/>
    </row>
    <row r="448" spans="1:15">
      <c r="A448" s="2"/>
      <c r="B448" s="341"/>
      <c r="C448" s="217"/>
      <c r="D448" s="355" t="s">
        <v>3471</v>
      </c>
      <c r="E448" s="355"/>
      <c r="F448" s="355" t="s">
        <v>3472</v>
      </c>
      <c r="G448" s="355" t="s">
        <v>3473</v>
      </c>
      <c r="I448" s="130"/>
      <c r="J448" s="166"/>
      <c r="K448" s="130"/>
      <c r="L448" s="130"/>
      <c r="M448" s="130"/>
      <c r="N448" s="130"/>
      <c r="O448" s="130"/>
    </row>
    <row r="449" spans="1:15">
      <c r="A449" s="2"/>
      <c r="B449" s="341"/>
      <c r="C449" s="217"/>
      <c r="D449" s="355" t="s">
        <v>3474</v>
      </c>
      <c r="E449" s="355"/>
      <c r="F449" s="355" t="s">
        <v>3475</v>
      </c>
      <c r="G449" s="355" t="s">
        <v>3476</v>
      </c>
      <c r="I449" s="130"/>
      <c r="J449" s="166"/>
      <c r="K449" s="130"/>
      <c r="L449" s="130"/>
      <c r="M449" s="130"/>
      <c r="N449" s="130"/>
      <c r="O449" s="130"/>
    </row>
    <row r="450" spans="1:15">
      <c r="A450" s="2">
        <f t="shared" ref="A450:A571" si="1">ROW()-1</f>
        <v>449</v>
      </c>
      <c r="B450" s="254" t="s">
        <v>2173</v>
      </c>
      <c r="C450" s="211" t="s">
        <v>2161</v>
      </c>
      <c r="D450" s="8" t="s">
        <v>2174</v>
      </c>
      <c r="E450" s="211" t="s">
        <v>205</v>
      </c>
      <c r="F450" s="8" t="s">
        <v>206</v>
      </c>
      <c r="G450" s="8" t="s">
        <v>2175</v>
      </c>
      <c r="I450" s="130"/>
      <c r="J450" s="166"/>
      <c r="K450" s="130"/>
      <c r="L450" s="130"/>
      <c r="M450" s="130"/>
      <c r="N450" s="130"/>
      <c r="O450" s="130"/>
    </row>
    <row r="451" spans="1:15">
      <c r="A451" s="2">
        <f t="shared" si="1"/>
        <v>450</v>
      </c>
      <c r="B451" s="254"/>
      <c r="C451" s="211" t="s">
        <v>9</v>
      </c>
      <c r="D451" s="211" t="s">
        <v>2176</v>
      </c>
      <c r="E451" s="211"/>
      <c r="F451" s="211" t="s">
        <v>207</v>
      </c>
      <c r="G451" s="211" t="s">
        <v>2177</v>
      </c>
      <c r="I451" s="130"/>
      <c r="J451" s="166"/>
      <c r="K451" s="130"/>
      <c r="L451" s="130"/>
      <c r="M451" s="130"/>
      <c r="N451" s="130"/>
      <c r="O451" s="130"/>
    </row>
    <row r="452" spans="1:15">
      <c r="A452" s="2">
        <f t="shared" si="1"/>
        <v>451</v>
      </c>
      <c r="B452" s="254"/>
      <c r="C452" s="211" t="s">
        <v>9</v>
      </c>
      <c r="D452" s="211" t="s">
        <v>2178</v>
      </c>
      <c r="E452" s="211"/>
      <c r="F452" s="211" t="s">
        <v>208</v>
      </c>
      <c r="G452" s="211" t="s">
        <v>2177</v>
      </c>
      <c r="I452" s="130"/>
      <c r="J452" s="166"/>
      <c r="K452" s="130"/>
      <c r="L452" s="130"/>
      <c r="M452" s="130"/>
      <c r="N452" s="130"/>
      <c r="O452" s="130"/>
    </row>
    <row r="453" spans="1:15">
      <c r="A453" s="2">
        <f t="shared" si="1"/>
        <v>452</v>
      </c>
      <c r="B453" s="254"/>
      <c r="C453" s="211" t="s">
        <v>9</v>
      </c>
      <c r="D453" s="211" t="s">
        <v>2179</v>
      </c>
      <c r="E453" s="211"/>
      <c r="F453" s="211" t="s">
        <v>209</v>
      </c>
      <c r="G453" s="211" t="s">
        <v>2177</v>
      </c>
      <c r="I453" s="130"/>
      <c r="J453" s="166"/>
      <c r="K453" s="130"/>
      <c r="L453" s="130"/>
      <c r="M453" s="130"/>
      <c r="N453" s="130"/>
      <c r="O453" s="130"/>
    </row>
    <row r="454" spans="1:15">
      <c r="A454" s="2">
        <f t="shared" si="1"/>
        <v>453</v>
      </c>
      <c r="B454" s="254"/>
      <c r="C454" s="211" t="s">
        <v>9</v>
      </c>
      <c r="D454" s="211" t="s">
        <v>2897</v>
      </c>
      <c r="E454" s="211" t="s">
        <v>210</v>
      </c>
      <c r="F454" s="211" t="s">
        <v>211</v>
      </c>
      <c r="G454" s="211" t="s">
        <v>2898</v>
      </c>
      <c r="I454" s="130"/>
      <c r="J454" s="166"/>
      <c r="K454" s="130"/>
      <c r="L454" s="130"/>
      <c r="M454" s="130"/>
      <c r="N454" s="130"/>
      <c r="O454" s="130"/>
    </row>
    <row r="455" spans="1:15" ht="33">
      <c r="A455" s="2">
        <f t="shared" si="1"/>
        <v>454</v>
      </c>
      <c r="B455" s="255" t="s">
        <v>2899</v>
      </c>
      <c r="C455" s="212" t="s">
        <v>2900</v>
      </c>
      <c r="D455" s="253" t="s">
        <v>2901</v>
      </c>
      <c r="E455" s="250" t="s">
        <v>212</v>
      </c>
      <c r="F455" s="215" t="s">
        <v>2902</v>
      </c>
      <c r="G455" s="215" t="s">
        <v>2903</v>
      </c>
      <c r="I455" s="130"/>
      <c r="J455" s="166"/>
      <c r="K455" s="130"/>
      <c r="L455" s="130"/>
      <c r="M455" s="130"/>
      <c r="N455" s="130"/>
      <c r="O455" s="130"/>
    </row>
    <row r="456" spans="1:15" ht="33">
      <c r="A456" s="2">
        <f t="shared" si="1"/>
        <v>455</v>
      </c>
      <c r="B456" s="255"/>
      <c r="C456" s="212" t="s">
        <v>2900</v>
      </c>
      <c r="D456" s="253"/>
      <c r="E456" s="250"/>
      <c r="F456" s="215" t="s">
        <v>2904</v>
      </c>
      <c r="G456" s="215" t="s">
        <v>2905</v>
      </c>
      <c r="I456" s="130"/>
      <c r="J456" s="166"/>
      <c r="K456" s="130"/>
      <c r="L456" s="130"/>
      <c r="M456" s="130"/>
      <c r="N456" s="130"/>
      <c r="O456" s="130"/>
    </row>
    <row r="457" spans="1:15" ht="33">
      <c r="A457" s="2">
        <f t="shared" si="1"/>
        <v>456</v>
      </c>
      <c r="B457" s="255"/>
      <c r="C457" s="212" t="s">
        <v>2900</v>
      </c>
      <c r="D457" s="253"/>
      <c r="E457" s="250"/>
      <c r="F457" s="215" t="s">
        <v>2906</v>
      </c>
      <c r="G457" s="215" t="s">
        <v>2907</v>
      </c>
      <c r="I457" s="130"/>
      <c r="J457" s="166"/>
      <c r="K457" s="130"/>
      <c r="L457" s="130"/>
      <c r="M457" s="130"/>
      <c r="N457" s="130"/>
      <c r="O457" s="130"/>
    </row>
    <row r="458" spans="1:15" ht="33">
      <c r="A458" s="2">
        <f t="shared" si="1"/>
        <v>457</v>
      </c>
      <c r="B458" s="255"/>
      <c r="C458" s="212" t="s">
        <v>2900</v>
      </c>
      <c r="D458" s="253"/>
      <c r="E458" s="250"/>
      <c r="F458" s="215" t="s">
        <v>2908</v>
      </c>
      <c r="G458" s="215" t="s">
        <v>2909</v>
      </c>
      <c r="I458" s="130"/>
      <c r="J458" s="166"/>
      <c r="K458" s="130"/>
      <c r="L458" s="130"/>
      <c r="M458" s="130"/>
      <c r="N458" s="130"/>
      <c r="O458" s="130"/>
    </row>
    <row r="459" spans="1:15" ht="33">
      <c r="A459" s="2">
        <f t="shared" si="1"/>
        <v>458</v>
      </c>
      <c r="B459" s="255"/>
      <c r="C459" s="212" t="s">
        <v>2910</v>
      </c>
      <c r="D459" s="253"/>
      <c r="E459" s="250"/>
      <c r="F459" s="215" t="s">
        <v>2911</v>
      </c>
      <c r="G459" s="215" t="s">
        <v>2912</v>
      </c>
      <c r="I459" s="130"/>
      <c r="J459" s="166"/>
      <c r="K459" s="130"/>
      <c r="L459" s="130"/>
      <c r="M459" s="130"/>
      <c r="N459" s="130"/>
      <c r="O459" s="130"/>
    </row>
    <row r="460" spans="1:15" ht="33">
      <c r="A460" s="2">
        <f t="shared" si="1"/>
        <v>459</v>
      </c>
      <c r="B460" s="255"/>
      <c r="C460" s="212" t="s">
        <v>2910</v>
      </c>
      <c r="D460" s="253"/>
      <c r="E460" s="250"/>
      <c r="F460" s="215" t="s">
        <v>2913</v>
      </c>
      <c r="G460" s="215" t="s">
        <v>2914</v>
      </c>
      <c r="I460" s="130"/>
      <c r="J460" s="166"/>
      <c r="K460" s="130"/>
      <c r="L460" s="130"/>
      <c r="M460" s="130"/>
      <c r="N460" s="130"/>
      <c r="O460" s="130"/>
    </row>
    <row r="461" spans="1:15" ht="33">
      <c r="A461" s="2">
        <f t="shared" si="1"/>
        <v>460</v>
      </c>
      <c r="B461" s="255"/>
      <c r="C461" s="212" t="s">
        <v>2910</v>
      </c>
      <c r="D461" s="253" t="s">
        <v>2915</v>
      </c>
      <c r="E461" s="250" t="s">
        <v>212</v>
      </c>
      <c r="F461" s="215" t="s">
        <v>2916</v>
      </c>
      <c r="G461" s="215" t="s">
        <v>2917</v>
      </c>
      <c r="I461" s="130"/>
      <c r="J461" s="166"/>
      <c r="K461" s="130"/>
      <c r="L461" s="130"/>
      <c r="M461" s="130"/>
      <c r="N461" s="130"/>
      <c r="O461" s="130"/>
    </row>
    <row r="462" spans="1:15" ht="33">
      <c r="A462" s="2">
        <f t="shared" si="1"/>
        <v>461</v>
      </c>
      <c r="B462" s="255"/>
      <c r="C462" s="212" t="s">
        <v>2910</v>
      </c>
      <c r="D462" s="253"/>
      <c r="E462" s="250"/>
      <c r="F462" s="215" t="s">
        <v>2918</v>
      </c>
      <c r="G462" s="215" t="s">
        <v>2919</v>
      </c>
      <c r="I462" s="130"/>
      <c r="J462" s="166"/>
      <c r="K462" s="130"/>
      <c r="L462" s="130"/>
      <c r="M462" s="130"/>
      <c r="N462" s="130"/>
      <c r="O462" s="130"/>
    </row>
    <row r="463" spans="1:15" ht="33">
      <c r="A463" s="2">
        <f t="shared" si="1"/>
        <v>462</v>
      </c>
      <c r="B463" s="255"/>
      <c r="C463" s="212" t="s">
        <v>2910</v>
      </c>
      <c r="D463" s="253" t="s">
        <v>2920</v>
      </c>
      <c r="E463" s="250" t="s">
        <v>212</v>
      </c>
      <c r="F463" s="215" t="s">
        <v>2921</v>
      </c>
      <c r="G463" s="215" t="s">
        <v>2922</v>
      </c>
      <c r="I463" s="130"/>
      <c r="J463" s="166"/>
      <c r="K463" s="130"/>
      <c r="L463" s="130"/>
      <c r="M463" s="130"/>
      <c r="N463" s="130"/>
      <c r="O463" s="130"/>
    </row>
    <row r="464" spans="1:15" ht="33">
      <c r="A464" s="2">
        <f t="shared" si="1"/>
        <v>463</v>
      </c>
      <c r="B464" s="255"/>
      <c r="C464" s="212" t="s">
        <v>2900</v>
      </c>
      <c r="D464" s="253"/>
      <c r="E464" s="250"/>
      <c r="F464" s="215" t="s">
        <v>2923</v>
      </c>
      <c r="G464" s="215" t="s">
        <v>2924</v>
      </c>
      <c r="I464" s="130"/>
      <c r="J464" s="166"/>
      <c r="K464" s="130"/>
      <c r="L464" s="130"/>
      <c r="M464" s="130"/>
      <c r="N464" s="130"/>
      <c r="O464" s="130"/>
    </row>
    <row r="465" spans="1:15" ht="33">
      <c r="A465" s="2">
        <f t="shared" si="1"/>
        <v>464</v>
      </c>
      <c r="B465" s="255"/>
      <c r="C465" s="212" t="s">
        <v>2900</v>
      </c>
      <c r="D465" s="253" t="s">
        <v>2925</v>
      </c>
      <c r="E465" s="244" t="s">
        <v>212</v>
      </c>
      <c r="F465" s="215" t="s">
        <v>2926</v>
      </c>
      <c r="G465" s="215" t="s">
        <v>2927</v>
      </c>
      <c r="I465" s="130"/>
      <c r="J465" s="166"/>
      <c r="K465" s="130"/>
      <c r="L465" s="130"/>
      <c r="M465" s="130"/>
      <c r="N465" s="130"/>
      <c r="O465" s="130"/>
    </row>
    <row r="466" spans="1:15" ht="33">
      <c r="A466" s="2">
        <f t="shared" si="1"/>
        <v>465</v>
      </c>
      <c r="B466" s="255"/>
      <c r="C466" s="212" t="s">
        <v>2900</v>
      </c>
      <c r="D466" s="253"/>
      <c r="E466" s="244"/>
      <c r="F466" s="215" t="s">
        <v>2180</v>
      </c>
      <c r="G466" s="215" t="s">
        <v>2181</v>
      </c>
      <c r="I466" s="130"/>
      <c r="J466" s="166"/>
      <c r="K466" s="130"/>
      <c r="L466" s="130"/>
      <c r="M466" s="130"/>
      <c r="N466" s="130"/>
      <c r="O466" s="130"/>
    </row>
    <row r="467" spans="1:15" ht="33">
      <c r="A467" s="2">
        <f t="shared" si="1"/>
        <v>466</v>
      </c>
      <c r="B467" s="255"/>
      <c r="C467" s="212" t="s">
        <v>2161</v>
      </c>
      <c r="D467" s="253"/>
      <c r="E467" s="244"/>
      <c r="F467" s="215" t="s">
        <v>2182</v>
      </c>
      <c r="G467" s="215" t="s">
        <v>2928</v>
      </c>
      <c r="I467" s="130"/>
      <c r="J467" s="166"/>
      <c r="K467" s="130"/>
      <c r="L467" s="130"/>
      <c r="M467" s="130"/>
      <c r="N467" s="130"/>
      <c r="O467" s="130"/>
    </row>
    <row r="468" spans="1:15" ht="33">
      <c r="A468" s="2">
        <f t="shared" si="1"/>
        <v>467</v>
      </c>
      <c r="B468" s="255"/>
      <c r="C468" s="212" t="s">
        <v>2900</v>
      </c>
      <c r="D468" s="253"/>
      <c r="E468" s="244"/>
      <c r="F468" s="215" t="s">
        <v>2929</v>
      </c>
      <c r="G468" s="215" t="s">
        <v>2930</v>
      </c>
      <c r="I468" s="130"/>
      <c r="J468" s="166"/>
      <c r="K468" s="130"/>
      <c r="L468" s="130"/>
      <c r="M468" s="130"/>
      <c r="N468" s="130"/>
      <c r="O468" s="130"/>
    </row>
    <row r="469" spans="1:15" ht="33">
      <c r="A469" s="2">
        <f t="shared" si="1"/>
        <v>468</v>
      </c>
      <c r="B469" s="255"/>
      <c r="C469" s="212" t="s">
        <v>2900</v>
      </c>
      <c r="D469" s="253"/>
      <c r="E469" s="244"/>
      <c r="F469" s="215" t="s">
        <v>2931</v>
      </c>
      <c r="G469" s="215" t="s">
        <v>2932</v>
      </c>
      <c r="I469" s="130"/>
      <c r="J469" s="166"/>
      <c r="K469" s="130"/>
      <c r="L469" s="130"/>
      <c r="M469" s="130"/>
      <c r="N469" s="130"/>
      <c r="O469" s="130"/>
    </row>
    <row r="470" spans="1:15" ht="33">
      <c r="A470" s="2">
        <f t="shared" si="1"/>
        <v>469</v>
      </c>
      <c r="B470" s="255"/>
      <c r="C470" s="212" t="s">
        <v>2161</v>
      </c>
      <c r="D470" s="253"/>
      <c r="E470" s="244"/>
      <c r="F470" s="215" t="s">
        <v>2183</v>
      </c>
      <c r="G470" s="215" t="s">
        <v>2184</v>
      </c>
      <c r="I470" s="130"/>
      <c r="J470" s="166"/>
      <c r="K470" s="130"/>
      <c r="L470" s="130"/>
      <c r="M470" s="130"/>
      <c r="N470" s="130"/>
      <c r="O470" s="130"/>
    </row>
    <row r="471" spans="1:15" ht="33">
      <c r="A471" s="2">
        <f t="shared" si="1"/>
        <v>470</v>
      </c>
      <c r="B471" s="255"/>
      <c r="C471" s="212" t="s">
        <v>2161</v>
      </c>
      <c r="D471" s="253"/>
      <c r="E471" s="244"/>
      <c r="F471" s="215" t="s">
        <v>2185</v>
      </c>
      <c r="G471" s="215" t="s">
        <v>2186</v>
      </c>
      <c r="I471" s="130"/>
      <c r="J471" s="166"/>
      <c r="K471" s="130"/>
      <c r="L471" s="130"/>
      <c r="M471" s="130"/>
      <c r="N471" s="130"/>
      <c r="O471" s="130"/>
    </row>
    <row r="472" spans="1:15" ht="33">
      <c r="A472" s="2">
        <f t="shared" si="1"/>
        <v>471</v>
      </c>
      <c r="B472" s="255"/>
      <c r="C472" s="212" t="s">
        <v>2161</v>
      </c>
      <c r="D472" s="253"/>
      <c r="E472" s="244"/>
      <c r="F472" s="215" t="s">
        <v>2187</v>
      </c>
      <c r="G472" s="215" t="s">
        <v>2188</v>
      </c>
      <c r="I472" s="130"/>
      <c r="J472" s="166"/>
      <c r="K472" s="130"/>
      <c r="L472" s="130"/>
      <c r="M472" s="130"/>
      <c r="N472" s="130"/>
      <c r="O472" s="130"/>
    </row>
    <row r="473" spans="1:15" ht="33">
      <c r="A473" s="2">
        <f t="shared" si="1"/>
        <v>472</v>
      </c>
      <c r="B473" s="255"/>
      <c r="C473" s="212" t="s">
        <v>2161</v>
      </c>
      <c r="D473" s="253"/>
      <c r="E473" s="244"/>
      <c r="F473" s="215" t="s">
        <v>2189</v>
      </c>
      <c r="G473" s="215" t="s">
        <v>2190</v>
      </c>
      <c r="I473" s="130"/>
      <c r="J473" s="166"/>
      <c r="K473" s="130"/>
      <c r="L473" s="130"/>
      <c r="M473" s="130"/>
      <c r="N473" s="130"/>
      <c r="O473" s="130"/>
    </row>
    <row r="474" spans="1:15" ht="33">
      <c r="A474" s="2">
        <f t="shared" si="1"/>
        <v>473</v>
      </c>
      <c r="B474" s="255"/>
      <c r="C474" s="212" t="s">
        <v>2161</v>
      </c>
      <c r="D474" s="253"/>
      <c r="E474" s="244"/>
      <c r="F474" s="215" t="s">
        <v>2191</v>
      </c>
      <c r="G474" s="215" t="s">
        <v>2192</v>
      </c>
      <c r="I474" s="130"/>
      <c r="J474" s="166"/>
      <c r="K474" s="130"/>
      <c r="L474" s="130"/>
      <c r="M474" s="130"/>
      <c r="N474" s="130"/>
      <c r="O474" s="130"/>
    </row>
    <row r="475" spans="1:15" ht="33">
      <c r="A475" s="2">
        <f t="shared" si="1"/>
        <v>474</v>
      </c>
      <c r="B475" s="255"/>
      <c r="C475" s="212" t="s">
        <v>2161</v>
      </c>
      <c r="D475" s="253"/>
      <c r="E475" s="244"/>
      <c r="F475" s="215" t="s">
        <v>2193</v>
      </c>
      <c r="G475" s="215" t="s">
        <v>2194</v>
      </c>
      <c r="I475" s="130"/>
      <c r="J475" s="166"/>
      <c r="K475" s="130"/>
      <c r="L475" s="130"/>
      <c r="M475" s="130"/>
      <c r="N475" s="130"/>
      <c r="O475" s="130"/>
    </row>
    <row r="476" spans="1:15" ht="33">
      <c r="A476" s="2">
        <f t="shared" si="1"/>
        <v>475</v>
      </c>
      <c r="B476" s="255"/>
      <c r="C476" s="212" t="s">
        <v>2161</v>
      </c>
      <c r="D476" s="253"/>
      <c r="E476" s="244"/>
      <c r="F476" s="215" t="s">
        <v>2195</v>
      </c>
      <c r="G476" s="215" t="s">
        <v>2933</v>
      </c>
      <c r="I476" s="130"/>
      <c r="J476" s="166"/>
      <c r="K476" s="130"/>
      <c r="L476" s="130"/>
      <c r="M476" s="130"/>
      <c r="N476" s="130"/>
      <c r="O476" s="130"/>
    </row>
    <row r="477" spans="1:15" ht="33">
      <c r="A477" s="2">
        <f t="shared" si="1"/>
        <v>476</v>
      </c>
      <c r="B477" s="255"/>
      <c r="C477" s="212" t="s">
        <v>2900</v>
      </c>
      <c r="D477" s="253"/>
      <c r="E477" s="244"/>
      <c r="F477" s="215" t="s">
        <v>2934</v>
      </c>
      <c r="G477" s="215" t="s">
        <v>2935</v>
      </c>
      <c r="I477" s="130"/>
      <c r="J477" s="166"/>
      <c r="K477" s="130"/>
      <c r="L477" s="130"/>
      <c r="M477" s="130"/>
      <c r="N477" s="130"/>
      <c r="O477" s="130"/>
    </row>
    <row r="478" spans="1:15" ht="33">
      <c r="A478" s="2">
        <f t="shared" si="1"/>
        <v>477</v>
      </c>
      <c r="B478" s="255"/>
      <c r="C478" s="212" t="s">
        <v>2900</v>
      </c>
      <c r="D478" s="253"/>
      <c r="E478" s="244"/>
      <c r="F478" s="215" t="s">
        <v>2936</v>
      </c>
      <c r="G478" s="215" t="s">
        <v>2937</v>
      </c>
      <c r="I478" s="130"/>
      <c r="J478" s="166"/>
      <c r="K478" s="130"/>
      <c r="L478" s="130"/>
      <c r="M478" s="130"/>
      <c r="N478" s="130"/>
      <c r="O478" s="130"/>
    </row>
    <row r="479" spans="1:15" ht="33">
      <c r="A479" s="2">
        <f t="shared" si="1"/>
        <v>478</v>
      </c>
      <c r="B479" s="255"/>
      <c r="C479" s="212" t="s">
        <v>2900</v>
      </c>
      <c r="D479" s="252" t="s">
        <v>2938</v>
      </c>
      <c r="E479" s="244" t="s">
        <v>212</v>
      </c>
      <c r="F479" s="215" t="s">
        <v>2939</v>
      </c>
      <c r="G479" s="215" t="s">
        <v>2940</v>
      </c>
      <c r="I479" s="130"/>
      <c r="J479" s="166"/>
      <c r="K479" s="130"/>
      <c r="L479" s="130"/>
      <c r="M479" s="130"/>
      <c r="N479" s="130"/>
      <c r="O479" s="130"/>
    </row>
    <row r="480" spans="1:15" ht="33">
      <c r="A480" s="2">
        <f t="shared" si="1"/>
        <v>479</v>
      </c>
      <c r="B480" s="255"/>
      <c r="C480" s="212" t="s">
        <v>2900</v>
      </c>
      <c r="D480" s="252"/>
      <c r="E480" s="244"/>
      <c r="F480" s="215" t="s">
        <v>2941</v>
      </c>
      <c r="G480" s="215" t="s">
        <v>2942</v>
      </c>
      <c r="I480" s="130"/>
      <c r="J480" s="166"/>
      <c r="K480" s="130"/>
      <c r="L480" s="130"/>
      <c r="M480" s="130"/>
      <c r="N480" s="130"/>
      <c r="O480" s="130"/>
    </row>
    <row r="481" spans="1:15" ht="33">
      <c r="A481" s="2">
        <f t="shared" si="1"/>
        <v>480</v>
      </c>
      <c r="B481" s="255"/>
      <c r="C481" s="212" t="s">
        <v>2900</v>
      </c>
      <c r="D481" s="252"/>
      <c r="E481" s="244"/>
      <c r="F481" s="215" t="s">
        <v>2943</v>
      </c>
      <c r="G481" s="215" t="s">
        <v>2944</v>
      </c>
      <c r="I481" s="130"/>
      <c r="J481" s="166"/>
      <c r="K481" s="130"/>
      <c r="L481" s="130"/>
      <c r="M481" s="130"/>
      <c r="N481" s="130"/>
      <c r="O481" s="130"/>
    </row>
    <row r="482" spans="1:15" ht="33">
      <c r="A482" s="2">
        <f t="shared" si="1"/>
        <v>481</v>
      </c>
      <c r="B482" s="255"/>
      <c r="C482" s="212" t="s">
        <v>2900</v>
      </c>
      <c r="D482" s="252"/>
      <c r="E482" s="244"/>
      <c r="F482" s="215" t="s">
        <v>2945</v>
      </c>
      <c r="G482" s="215" t="s">
        <v>2946</v>
      </c>
      <c r="I482" s="130"/>
      <c r="J482" s="166"/>
      <c r="K482" s="130"/>
      <c r="L482" s="130"/>
      <c r="M482" s="130"/>
      <c r="N482" s="130"/>
      <c r="O482" s="130"/>
    </row>
    <row r="483" spans="1:15" ht="33">
      <c r="A483" s="2">
        <f t="shared" si="1"/>
        <v>482</v>
      </c>
      <c r="B483" s="255"/>
      <c r="C483" s="212" t="s">
        <v>2900</v>
      </c>
      <c r="D483" s="252"/>
      <c r="E483" s="244"/>
      <c r="F483" s="215" t="s">
        <v>2947</v>
      </c>
      <c r="G483" s="215" t="s">
        <v>2948</v>
      </c>
      <c r="I483" s="130"/>
      <c r="J483" s="166"/>
      <c r="K483" s="130"/>
      <c r="L483" s="130"/>
      <c r="M483" s="130"/>
      <c r="N483" s="130"/>
      <c r="O483" s="130"/>
    </row>
    <row r="484" spans="1:15" ht="33">
      <c r="A484" s="2">
        <f t="shared" si="1"/>
        <v>483</v>
      </c>
      <c r="B484" s="255"/>
      <c r="C484" s="212" t="s">
        <v>2949</v>
      </c>
      <c r="D484" s="252"/>
      <c r="E484" s="244"/>
      <c r="F484" s="215" t="s">
        <v>2950</v>
      </c>
      <c r="G484" s="215" t="s">
        <v>2951</v>
      </c>
      <c r="I484" s="130"/>
      <c r="J484" s="166"/>
      <c r="K484" s="130"/>
      <c r="L484" s="130"/>
      <c r="M484" s="130"/>
      <c r="N484" s="130"/>
      <c r="O484" s="130"/>
    </row>
    <row r="485" spans="1:15" ht="33">
      <c r="A485" s="2">
        <f t="shared" si="1"/>
        <v>484</v>
      </c>
      <c r="B485" s="255"/>
      <c r="C485" s="212" t="s">
        <v>2949</v>
      </c>
      <c r="D485" s="215" t="s">
        <v>2952</v>
      </c>
      <c r="E485" s="212" t="s">
        <v>212</v>
      </c>
      <c r="F485" s="215" t="s">
        <v>2953</v>
      </c>
      <c r="G485" s="215" t="s">
        <v>2954</v>
      </c>
      <c r="I485" s="130"/>
      <c r="J485" s="166"/>
      <c r="K485" s="130"/>
      <c r="L485" s="130"/>
      <c r="M485" s="130"/>
      <c r="N485" s="130"/>
      <c r="O485" s="130"/>
    </row>
    <row r="486" spans="1:15" ht="33">
      <c r="A486" s="2">
        <f t="shared" si="1"/>
        <v>485</v>
      </c>
      <c r="B486" s="255"/>
      <c r="C486" s="212" t="s">
        <v>2949</v>
      </c>
      <c r="D486" s="252" t="s">
        <v>2955</v>
      </c>
      <c r="E486" s="244" t="s">
        <v>212</v>
      </c>
      <c r="F486" s="215" t="s">
        <v>2956</v>
      </c>
      <c r="G486" s="215" t="s">
        <v>2957</v>
      </c>
      <c r="I486" s="130"/>
      <c r="J486" s="166"/>
      <c r="K486" s="130"/>
      <c r="L486" s="130"/>
      <c r="M486" s="130"/>
      <c r="N486" s="130"/>
      <c r="O486" s="130"/>
    </row>
    <row r="487" spans="1:15" ht="33">
      <c r="A487" s="2">
        <f t="shared" si="1"/>
        <v>486</v>
      </c>
      <c r="B487" s="255"/>
      <c r="C487" s="212" t="s">
        <v>2949</v>
      </c>
      <c r="D487" s="252"/>
      <c r="E487" s="244"/>
      <c r="F487" s="215" t="s">
        <v>2958</v>
      </c>
      <c r="G487" s="215" t="s">
        <v>2959</v>
      </c>
      <c r="I487" s="130"/>
      <c r="J487" s="166"/>
      <c r="K487" s="130"/>
      <c r="L487" s="130"/>
      <c r="M487" s="130"/>
      <c r="N487" s="130"/>
      <c r="O487" s="130"/>
    </row>
    <row r="488" spans="1:15" ht="33">
      <c r="A488" s="2">
        <f t="shared" si="1"/>
        <v>487</v>
      </c>
      <c r="B488" s="255"/>
      <c r="C488" s="212" t="s">
        <v>2900</v>
      </c>
      <c r="D488" s="252"/>
      <c r="E488" s="244"/>
      <c r="F488" s="215" t="s">
        <v>2960</v>
      </c>
      <c r="G488" s="215" t="s">
        <v>2961</v>
      </c>
      <c r="I488" s="130"/>
      <c r="J488" s="166"/>
      <c r="K488" s="130"/>
      <c r="L488" s="130"/>
      <c r="M488" s="130"/>
      <c r="N488" s="130"/>
      <c r="O488" s="130"/>
    </row>
    <row r="489" spans="1:15" ht="33">
      <c r="A489" s="2">
        <f t="shared" si="1"/>
        <v>488</v>
      </c>
      <c r="B489" s="255"/>
      <c r="C489" s="212" t="s">
        <v>2900</v>
      </c>
      <c r="D489" s="252"/>
      <c r="E489" s="244"/>
      <c r="F489" s="215" t="s">
        <v>2962</v>
      </c>
      <c r="G489" s="215" t="s">
        <v>2963</v>
      </c>
      <c r="I489" s="130"/>
      <c r="J489" s="166"/>
      <c r="K489" s="130"/>
      <c r="L489" s="130"/>
      <c r="M489" s="130"/>
      <c r="N489" s="130"/>
      <c r="O489" s="130"/>
    </row>
    <row r="490" spans="1:15" ht="33">
      <c r="A490" s="2">
        <f t="shared" si="1"/>
        <v>489</v>
      </c>
      <c r="B490" s="255"/>
      <c r="C490" s="212" t="s">
        <v>2900</v>
      </c>
      <c r="D490" s="252"/>
      <c r="E490" s="244"/>
      <c r="F490" s="215" t="s">
        <v>2964</v>
      </c>
      <c r="G490" s="215" t="s">
        <v>2965</v>
      </c>
      <c r="I490" s="130"/>
      <c r="J490" s="166"/>
      <c r="K490" s="130"/>
      <c r="L490" s="130"/>
      <c r="M490" s="130"/>
      <c r="N490" s="130"/>
      <c r="O490" s="130"/>
    </row>
    <row r="491" spans="1:15" ht="33">
      <c r="A491" s="2">
        <f t="shared" si="1"/>
        <v>490</v>
      </c>
      <c r="B491" s="255"/>
      <c r="C491" s="212" t="s">
        <v>2900</v>
      </c>
      <c r="D491" s="252"/>
      <c r="E491" s="244"/>
      <c r="F491" s="215" t="s">
        <v>2966</v>
      </c>
      <c r="G491" s="215" t="s">
        <v>2967</v>
      </c>
      <c r="I491" s="130"/>
      <c r="J491" s="166"/>
      <c r="K491" s="130"/>
      <c r="L491" s="130"/>
      <c r="M491" s="130"/>
      <c r="N491" s="130"/>
      <c r="O491" s="130"/>
    </row>
    <row r="492" spans="1:15" ht="33">
      <c r="A492" s="2">
        <f t="shared" si="1"/>
        <v>491</v>
      </c>
      <c r="B492" s="255"/>
      <c r="C492" s="212" t="s">
        <v>2949</v>
      </c>
      <c r="D492" s="252" t="s">
        <v>2968</v>
      </c>
      <c r="E492" s="244" t="s">
        <v>212</v>
      </c>
      <c r="F492" s="215" t="s">
        <v>2969</v>
      </c>
      <c r="G492" s="215" t="s">
        <v>2970</v>
      </c>
      <c r="I492" s="130"/>
      <c r="J492" s="166"/>
      <c r="K492" s="130"/>
      <c r="L492" s="130"/>
      <c r="M492" s="130"/>
      <c r="N492" s="130"/>
      <c r="O492" s="130"/>
    </row>
    <row r="493" spans="1:15" ht="33">
      <c r="A493" s="2">
        <f t="shared" si="1"/>
        <v>492</v>
      </c>
      <c r="B493" s="255"/>
      <c r="C493" s="212" t="s">
        <v>2900</v>
      </c>
      <c r="D493" s="252"/>
      <c r="E493" s="244"/>
      <c r="F493" s="215" t="s">
        <v>2971</v>
      </c>
      <c r="G493" s="215" t="s">
        <v>2972</v>
      </c>
      <c r="I493" s="130"/>
      <c r="J493" s="166"/>
      <c r="K493" s="130"/>
      <c r="L493" s="130"/>
      <c r="M493" s="130"/>
      <c r="N493" s="130"/>
      <c r="O493" s="130"/>
    </row>
    <row r="494" spans="1:15" ht="33">
      <c r="A494" s="2">
        <f t="shared" si="1"/>
        <v>493</v>
      </c>
      <c r="B494" s="255"/>
      <c r="C494" s="212" t="s">
        <v>2900</v>
      </c>
      <c r="D494" s="252"/>
      <c r="E494" s="244"/>
      <c r="F494" s="215" t="s">
        <v>2973</v>
      </c>
      <c r="G494" s="215" t="s">
        <v>2974</v>
      </c>
      <c r="I494" s="130"/>
      <c r="J494" s="166"/>
      <c r="K494" s="130"/>
      <c r="L494" s="130"/>
      <c r="M494" s="130"/>
      <c r="N494" s="130"/>
      <c r="O494" s="130"/>
    </row>
    <row r="495" spans="1:15" ht="33">
      <c r="A495" s="2">
        <f t="shared" si="1"/>
        <v>494</v>
      </c>
      <c r="B495" s="255"/>
      <c r="C495" s="212" t="s">
        <v>2900</v>
      </c>
      <c r="D495" s="252"/>
      <c r="E495" s="244"/>
      <c r="F495" s="215" t="s">
        <v>2975</v>
      </c>
      <c r="G495" s="215" t="s">
        <v>2976</v>
      </c>
      <c r="I495" s="130"/>
      <c r="J495" s="166"/>
      <c r="K495" s="130"/>
      <c r="L495" s="130"/>
      <c r="M495" s="130"/>
      <c r="N495" s="130"/>
      <c r="O495" s="130"/>
    </row>
    <row r="496" spans="1:15" ht="33">
      <c r="A496" s="2">
        <f t="shared" si="1"/>
        <v>495</v>
      </c>
      <c r="B496" s="255"/>
      <c r="C496" s="212" t="s">
        <v>2900</v>
      </c>
      <c r="D496" s="252"/>
      <c r="E496" s="244"/>
      <c r="F496" s="215" t="s">
        <v>2977</v>
      </c>
      <c r="G496" s="215" t="s">
        <v>2978</v>
      </c>
      <c r="I496" s="130"/>
      <c r="J496" s="166"/>
      <c r="K496" s="130"/>
      <c r="L496" s="130"/>
      <c r="M496" s="130"/>
      <c r="N496" s="130"/>
      <c r="O496" s="130"/>
    </row>
    <row r="497" spans="1:16" ht="33">
      <c r="A497" s="2">
        <f t="shared" si="1"/>
        <v>496</v>
      </c>
      <c r="B497" s="255"/>
      <c r="C497" s="212" t="s">
        <v>2900</v>
      </c>
      <c r="D497" s="252"/>
      <c r="E497" s="244"/>
      <c r="F497" s="215" t="s">
        <v>2979</v>
      </c>
      <c r="G497" s="215" t="s">
        <v>2980</v>
      </c>
      <c r="I497" s="130"/>
      <c r="J497" s="166"/>
      <c r="K497" s="130"/>
      <c r="L497" s="130"/>
      <c r="M497" s="130"/>
      <c r="N497" s="130"/>
      <c r="O497" s="130"/>
    </row>
    <row r="498" spans="1:16" ht="33">
      <c r="A498" s="2">
        <f t="shared" si="1"/>
        <v>497</v>
      </c>
      <c r="B498" s="255"/>
      <c r="C498" s="212" t="s">
        <v>2900</v>
      </c>
      <c r="D498" s="252"/>
      <c r="E498" s="244"/>
      <c r="F498" s="215" t="s">
        <v>2981</v>
      </c>
      <c r="G498" s="215" t="s">
        <v>2982</v>
      </c>
      <c r="I498" s="130"/>
      <c r="J498" s="166"/>
      <c r="K498" s="130"/>
      <c r="L498" s="130"/>
      <c r="M498" s="130"/>
      <c r="N498" s="130"/>
      <c r="O498" s="130"/>
    </row>
    <row r="499" spans="1:16" ht="33">
      <c r="A499" s="2">
        <f t="shared" si="1"/>
        <v>498</v>
      </c>
      <c r="B499" s="255"/>
      <c r="C499" s="212" t="s">
        <v>2900</v>
      </c>
      <c r="D499" s="252"/>
      <c r="E499" s="244"/>
      <c r="F499" s="215" t="s">
        <v>2983</v>
      </c>
      <c r="G499" s="215" t="s">
        <v>2984</v>
      </c>
      <c r="I499" s="130"/>
      <c r="J499" s="166"/>
      <c r="K499" s="130"/>
      <c r="L499" s="130"/>
      <c r="M499" s="130"/>
      <c r="N499" s="130"/>
      <c r="O499" s="130"/>
    </row>
    <row r="500" spans="1:16" ht="33">
      <c r="A500" s="2">
        <f t="shared" si="1"/>
        <v>499</v>
      </c>
      <c r="B500" s="255"/>
      <c r="C500" s="212" t="s">
        <v>2900</v>
      </c>
      <c r="D500" s="252"/>
      <c r="E500" s="244"/>
      <c r="F500" s="215" t="s">
        <v>2985</v>
      </c>
      <c r="G500" s="215" t="s">
        <v>2986</v>
      </c>
      <c r="I500" s="130"/>
      <c r="J500" s="166"/>
      <c r="K500" s="130"/>
      <c r="L500" s="130"/>
      <c r="M500" s="130"/>
      <c r="N500" s="130"/>
      <c r="O500" s="130"/>
    </row>
    <row r="501" spans="1:16" ht="33">
      <c r="A501" s="2">
        <f t="shared" si="1"/>
        <v>500</v>
      </c>
      <c r="B501" s="255"/>
      <c r="C501" s="212" t="s">
        <v>2900</v>
      </c>
      <c r="D501" s="252"/>
      <c r="E501" s="244"/>
      <c r="F501" s="215" t="s">
        <v>2987</v>
      </c>
      <c r="G501" s="215" t="s">
        <v>2988</v>
      </c>
      <c r="I501" s="130"/>
      <c r="J501" s="166"/>
      <c r="K501" s="130"/>
      <c r="L501" s="130"/>
      <c r="M501" s="130"/>
      <c r="N501" s="130"/>
      <c r="O501" s="130"/>
    </row>
    <row r="502" spans="1:16" ht="33">
      <c r="A502" s="2">
        <f t="shared" si="1"/>
        <v>501</v>
      </c>
      <c r="B502" s="255"/>
      <c r="C502" s="212" t="s">
        <v>2900</v>
      </c>
      <c r="D502" s="252"/>
      <c r="E502" s="244"/>
      <c r="F502" s="215" t="s">
        <v>2989</v>
      </c>
      <c r="G502" s="215" t="s">
        <v>2990</v>
      </c>
      <c r="I502" s="130"/>
      <c r="J502" s="166"/>
      <c r="K502" s="130"/>
      <c r="L502" s="130"/>
      <c r="M502" s="130"/>
      <c r="N502" s="130"/>
      <c r="O502" s="130"/>
    </row>
    <row r="503" spans="1:16" ht="33">
      <c r="A503" s="2">
        <f t="shared" si="1"/>
        <v>502</v>
      </c>
      <c r="B503" s="255"/>
      <c r="C503" s="212" t="s">
        <v>2900</v>
      </c>
      <c r="D503" s="252"/>
      <c r="E503" s="244"/>
      <c r="F503" s="215" t="s">
        <v>2991</v>
      </c>
      <c r="G503" s="215" t="s">
        <v>2992</v>
      </c>
      <c r="I503" s="130"/>
      <c r="J503" s="166"/>
      <c r="K503" s="130"/>
      <c r="L503" s="130"/>
      <c r="M503" s="130"/>
      <c r="N503" s="130"/>
      <c r="O503" s="130"/>
    </row>
    <row r="504" spans="1:16" ht="33">
      <c r="A504" s="2">
        <f t="shared" si="1"/>
        <v>503</v>
      </c>
      <c r="B504" s="255"/>
      <c r="C504" s="212" t="s">
        <v>2900</v>
      </c>
      <c r="D504" s="252"/>
      <c r="E504" s="244"/>
      <c r="F504" s="215" t="s">
        <v>2993</v>
      </c>
      <c r="G504" s="215" t="s">
        <v>2994</v>
      </c>
      <c r="I504" s="130"/>
      <c r="J504" s="166"/>
      <c r="K504" s="130"/>
      <c r="L504" s="130"/>
      <c r="M504" s="130"/>
      <c r="N504" s="130"/>
      <c r="O504" s="130"/>
    </row>
    <row r="505" spans="1:16" ht="33">
      <c r="A505" s="2">
        <f t="shared" si="1"/>
        <v>504</v>
      </c>
      <c r="B505" s="255"/>
      <c r="C505" s="212" t="s">
        <v>2900</v>
      </c>
      <c r="D505" s="252"/>
      <c r="E505" s="244"/>
      <c r="F505" s="215" t="s">
        <v>2995</v>
      </c>
      <c r="G505" s="215" t="s">
        <v>2996</v>
      </c>
      <c r="I505" s="130"/>
      <c r="J505" s="166"/>
      <c r="K505" s="130"/>
      <c r="L505" s="130"/>
      <c r="M505" s="130"/>
      <c r="N505" s="130"/>
      <c r="O505" s="130"/>
    </row>
    <row r="506" spans="1:16" ht="33">
      <c r="A506" s="2">
        <f t="shared" si="1"/>
        <v>505</v>
      </c>
      <c r="B506" s="255"/>
      <c r="C506" s="212" t="s">
        <v>2900</v>
      </c>
      <c r="D506" s="252"/>
      <c r="E506" s="244"/>
      <c r="F506" s="215" t="s">
        <v>2997</v>
      </c>
      <c r="G506" s="215" t="s">
        <v>2998</v>
      </c>
      <c r="I506" s="130"/>
      <c r="J506" s="166"/>
      <c r="K506" s="130"/>
      <c r="L506" s="130"/>
      <c r="M506" s="130"/>
      <c r="N506" s="130"/>
      <c r="O506" s="130"/>
    </row>
    <row r="507" spans="1:16">
      <c r="A507" s="2">
        <f t="shared" si="1"/>
        <v>506</v>
      </c>
      <c r="B507" s="255" t="s">
        <v>213</v>
      </c>
      <c r="C507" s="212" t="s">
        <v>9</v>
      </c>
      <c r="D507" s="212" t="s">
        <v>214</v>
      </c>
      <c r="F507" s="212" t="s">
        <v>215</v>
      </c>
      <c r="G507" s="215" t="s">
        <v>2999</v>
      </c>
      <c r="I507" s="177"/>
      <c r="J507" s="178"/>
      <c r="K507" s="177"/>
      <c r="L507" s="177"/>
      <c r="M507" s="177"/>
      <c r="N507" s="177"/>
      <c r="O507" s="177"/>
      <c r="P507" s="9"/>
    </row>
    <row r="508" spans="1:16">
      <c r="A508" s="2">
        <f t="shared" si="1"/>
        <v>507</v>
      </c>
      <c r="B508" s="255"/>
      <c r="C508" s="212" t="s">
        <v>9</v>
      </c>
      <c r="D508" s="212" t="s">
        <v>3000</v>
      </c>
      <c r="F508" s="212" t="s">
        <v>216</v>
      </c>
      <c r="G508" s="215" t="s">
        <v>217</v>
      </c>
      <c r="I508" s="177"/>
      <c r="J508" s="178"/>
      <c r="K508" s="177"/>
      <c r="L508" s="177"/>
      <c r="M508" s="177"/>
      <c r="N508" s="177"/>
      <c r="O508" s="177"/>
      <c r="P508" s="9"/>
    </row>
    <row r="509" spans="1:16">
      <c r="A509" s="2">
        <f t="shared" si="1"/>
        <v>508</v>
      </c>
      <c r="B509" s="255"/>
      <c r="C509" s="212" t="s">
        <v>9</v>
      </c>
      <c r="D509" s="3" t="s">
        <v>3001</v>
      </c>
      <c r="F509" s="212" t="s">
        <v>3002</v>
      </c>
      <c r="G509" s="212" t="s">
        <v>3003</v>
      </c>
      <c r="I509" s="177"/>
      <c r="J509" s="178"/>
      <c r="K509" s="177"/>
      <c r="L509" s="177"/>
      <c r="M509" s="177"/>
      <c r="N509" s="177"/>
      <c r="O509" s="177"/>
      <c r="P509" s="9"/>
    </row>
    <row r="510" spans="1:16">
      <c r="A510" s="2">
        <f t="shared" si="1"/>
        <v>509</v>
      </c>
      <c r="B510" s="255"/>
      <c r="C510" s="212" t="s">
        <v>9</v>
      </c>
      <c r="D510" s="3" t="s">
        <v>3004</v>
      </c>
      <c r="F510" s="10" t="s">
        <v>3005</v>
      </c>
      <c r="G510" s="212" t="s">
        <v>3006</v>
      </c>
      <c r="I510" s="177"/>
      <c r="J510" s="178"/>
      <c r="K510" s="177"/>
      <c r="L510" s="177"/>
      <c r="M510" s="177"/>
      <c r="N510" s="177"/>
      <c r="O510" s="177"/>
      <c r="P510" s="9"/>
    </row>
    <row r="511" spans="1:16">
      <c r="A511" s="2">
        <f t="shared" si="1"/>
        <v>510</v>
      </c>
      <c r="B511" s="255"/>
      <c r="C511" s="212" t="s">
        <v>9</v>
      </c>
      <c r="D511" s="3" t="s">
        <v>3007</v>
      </c>
      <c r="F511" s="10" t="s">
        <v>3008</v>
      </c>
      <c r="G511" s="212" t="s">
        <v>3009</v>
      </c>
      <c r="I511" s="177"/>
      <c r="J511" s="178"/>
      <c r="K511" s="177"/>
      <c r="L511" s="177"/>
      <c r="M511" s="177"/>
      <c r="N511" s="177"/>
      <c r="O511" s="177"/>
      <c r="P511" s="9"/>
    </row>
    <row r="512" spans="1:16">
      <c r="A512" s="2">
        <f t="shared" si="1"/>
        <v>511</v>
      </c>
      <c r="B512" s="255"/>
      <c r="C512" s="212" t="s">
        <v>9</v>
      </c>
      <c r="D512" s="3" t="s">
        <v>3010</v>
      </c>
      <c r="F512" s="212" t="s">
        <v>3011</v>
      </c>
      <c r="G512" s="212" t="s">
        <v>3012</v>
      </c>
      <c r="I512" s="177"/>
      <c r="J512" s="178"/>
      <c r="K512" s="177"/>
      <c r="L512" s="177"/>
      <c r="M512" s="177"/>
      <c r="N512" s="177"/>
      <c r="O512" s="177"/>
      <c r="P512" s="9"/>
    </row>
    <row r="513" spans="1:16">
      <c r="A513" s="2">
        <f t="shared" si="1"/>
        <v>512</v>
      </c>
      <c r="B513" s="255"/>
      <c r="C513" s="212" t="s">
        <v>9</v>
      </c>
      <c r="D513" s="3" t="s">
        <v>3013</v>
      </c>
      <c r="F513" s="212" t="s">
        <v>3014</v>
      </c>
      <c r="G513" s="212" t="s">
        <v>3015</v>
      </c>
      <c r="I513" s="177"/>
      <c r="J513" s="179"/>
      <c r="K513" s="177"/>
      <c r="L513" s="180"/>
      <c r="M513" s="177"/>
      <c r="N513" s="177"/>
      <c r="O513" s="177"/>
      <c r="P513" s="95" t="s">
        <v>2232</v>
      </c>
    </row>
    <row r="514" spans="1:16">
      <c r="A514" s="2">
        <f t="shared" si="1"/>
        <v>513</v>
      </c>
      <c r="B514" s="255"/>
      <c r="C514" s="212" t="s">
        <v>9</v>
      </c>
      <c r="D514" s="212" t="s">
        <v>218</v>
      </c>
      <c r="E514" s="212" t="s">
        <v>219</v>
      </c>
      <c r="F514" s="215" t="s">
        <v>220</v>
      </c>
      <c r="G514" s="215" t="s">
        <v>221</v>
      </c>
      <c r="I514" s="177"/>
      <c r="J514" s="178"/>
      <c r="K514" s="177"/>
      <c r="L514" s="177"/>
      <c r="M514" s="177"/>
      <c r="N514" s="177"/>
      <c r="O514" s="177"/>
      <c r="P514" s="9"/>
    </row>
    <row r="515" spans="1:16" ht="33">
      <c r="A515" s="2">
        <f t="shared" si="1"/>
        <v>514</v>
      </c>
      <c r="B515" s="255"/>
      <c r="C515" s="212" t="s">
        <v>9</v>
      </c>
      <c r="D515" s="216" t="s">
        <v>3016</v>
      </c>
      <c r="E515" s="216" t="s">
        <v>222</v>
      </c>
      <c r="F515" s="216" t="s">
        <v>223</v>
      </c>
      <c r="G515" s="216" t="s">
        <v>224</v>
      </c>
      <c r="I515" s="177"/>
      <c r="J515" s="179"/>
      <c r="K515" s="177"/>
      <c r="L515" s="180"/>
      <c r="M515" s="177"/>
      <c r="N515" s="177"/>
      <c r="O515" s="177"/>
      <c r="P515" s="95" t="s">
        <v>2233</v>
      </c>
    </row>
    <row r="516" spans="1:16" ht="49.5">
      <c r="A516" s="2">
        <f t="shared" si="1"/>
        <v>515</v>
      </c>
      <c r="B516" s="255"/>
      <c r="C516" s="212" t="s">
        <v>9</v>
      </c>
      <c r="D516" s="255" t="s">
        <v>3017</v>
      </c>
      <c r="E516" s="212" t="s">
        <v>225</v>
      </c>
      <c r="F516" s="212" t="s">
        <v>226</v>
      </c>
      <c r="G516" s="212" t="s">
        <v>3018</v>
      </c>
      <c r="I516" s="181"/>
      <c r="J516" s="179"/>
      <c r="K516" s="181"/>
      <c r="L516" s="182"/>
      <c r="M516" s="177"/>
      <c r="N516" s="183"/>
      <c r="O516" s="177"/>
      <c r="P516" s="95" t="s">
        <v>2196</v>
      </c>
    </row>
    <row r="517" spans="1:16" ht="49.5">
      <c r="A517" s="2">
        <f t="shared" si="1"/>
        <v>516</v>
      </c>
      <c r="B517" s="255"/>
      <c r="C517" s="212" t="s">
        <v>9</v>
      </c>
      <c r="D517" s="255"/>
      <c r="E517" s="212" t="s">
        <v>227</v>
      </c>
      <c r="F517" s="212" t="s">
        <v>226</v>
      </c>
      <c r="G517" s="212" t="s">
        <v>3019</v>
      </c>
      <c r="I517" s="177"/>
      <c r="J517" s="178"/>
      <c r="K517" s="177"/>
      <c r="L517" s="177"/>
      <c r="M517" s="177"/>
      <c r="N517" s="177"/>
      <c r="O517" s="177"/>
      <c r="P517" s="9"/>
    </row>
    <row r="518" spans="1:16" ht="49.5">
      <c r="A518" s="2">
        <f t="shared" si="1"/>
        <v>517</v>
      </c>
      <c r="B518" s="255"/>
      <c r="C518" s="212" t="s">
        <v>9</v>
      </c>
      <c r="D518" s="255"/>
      <c r="E518" s="212" t="s">
        <v>228</v>
      </c>
      <c r="F518" s="212" t="s">
        <v>226</v>
      </c>
      <c r="G518" s="212" t="s">
        <v>3020</v>
      </c>
      <c r="I518" s="177"/>
      <c r="J518" s="178"/>
      <c r="K518" s="177"/>
      <c r="L518" s="177"/>
      <c r="M518" s="177"/>
      <c r="N518" s="177"/>
      <c r="O518" s="177"/>
      <c r="P518" s="9"/>
    </row>
    <row r="519" spans="1:16" ht="49.5">
      <c r="A519" s="2">
        <f t="shared" si="1"/>
        <v>518</v>
      </c>
      <c r="B519" s="255"/>
      <c r="C519" s="212" t="s">
        <v>9</v>
      </c>
      <c r="D519" s="255"/>
      <c r="E519" s="212" t="s">
        <v>229</v>
      </c>
      <c r="F519" s="212" t="s">
        <v>226</v>
      </c>
      <c r="G519" s="212" t="s">
        <v>3021</v>
      </c>
      <c r="I519" s="177"/>
      <c r="J519" s="178"/>
      <c r="K519" s="177"/>
      <c r="L519" s="177"/>
      <c r="M519" s="177"/>
      <c r="N519" s="177"/>
      <c r="O519" s="177"/>
      <c r="P519" s="9"/>
    </row>
    <row r="520" spans="1:16" ht="49.5">
      <c r="A520" s="2">
        <f t="shared" si="1"/>
        <v>519</v>
      </c>
      <c r="B520" s="255"/>
      <c r="C520" s="212" t="s">
        <v>9</v>
      </c>
      <c r="D520" s="255"/>
      <c r="E520" s="212" t="s">
        <v>230</v>
      </c>
      <c r="F520" s="212" t="s">
        <v>226</v>
      </c>
      <c r="G520" s="212" t="s">
        <v>3022</v>
      </c>
      <c r="I520" s="177"/>
      <c r="J520" s="178"/>
      <c r="K520" s="177"/>
      <c r="L520" s="177"/>
      <c r="M520" s="177"/>
      <c r="N520" s="177"/>
      <c r="O520" s="177"/>
      <c r="P520" s="9"/>
    </row>
    <row r="521" spans="1:16" ht="49.5">
      <c r="A521" s="2">
        <f t="shared" si="1"/>
        <v>520</v>
      </c>
      <c r="B521" s="255"/>
      <c r="C521" s="212" t="s">
        <v>9</v>
      </c>
      <c r="D521" s="255"/>
      <c r="E521" s="212" t="s">
        <v>231</v>
      </c>
      <c r="F521" s="212" t="s">
        <v>226</v>
      </c>
      <c r="G521" s="212" t="s">
        <v>3023</v>
      </c>
      <c r="I521" s="177"/>
      <c r="J521" s="178"/>
      <c r="K521" s="177"/>
      <c r="L521" s="177"/>
      <c r="M521" s="177"/>
      <c r="N521" s="177"/>
      <c r="O521" s="177"/>
      <c r="P521" s="9"/>
    </row>
    <row r="522" spans="1:16" ht="49.5">
      <c r="A522" s="2">
        <f t="shared" si="1"/>
        <v>521</v>
      </c>
      <c r="B522" s="255"/>
      <c r="C522" s="212" t="s">
        <v>9</v>
      </c>
      <c r="D522" s="255"/>
      <c r="E522" s="212" t="s">
        <v>232</v>
      </c>
      <c r="F522" s="212" t="s">
        <v>226</v>
      </c>
      <c r="G522" s="212" t="s">
        <v>3024</v>
      </c>
      <c r="I522" s="181"/>
      <c r="J522" s="179"/>
      <c r="K522" s="181"/>
      <c r="L522" s="182"/>
      <c r="M522" s="177"/>
      <c r="N522" s="183"/>
      <c r="O522" s="177"/>
      <c r="P522" s="95" t="s">
        <v>2197</v>
      </c>
    </row>
    <row r="523" spans="1:16" ht="49.5">
      <c r="A523" s="2">
        <f t="shared" si="1"/>
        <v>522</v>
      </c>
      <c r="B523" s="255"/>
      <c r="C523" s="212" t="s">
        <v>9</v>
      </c>
      <c r="D523" s="255"/>
      <c r="E523" s="212" t="s">
        <v>233</v>
      </c>
      <c r="F523" s="212" t="s">
        <v>226</v>
      </c>
      <c r="G523" s="212" t="s">
        <v>3025</v>
      </c>
      <c r="I523" s="177"/>
      <c r="J523" s="178"/>
      <c r="K523" s="177"/>
      <c r="L523" s="177"/>
      <c r="M523" s="177"/>
      <c r="N523" s="177"/>
      <c r="O523" s="177"/>
      <c r="P523" s="9"/>
    </row>
    <row r="524" spans="1:16" ht="49.5">
      <c r="A524" s="2">
        <f t="shared" si="1"/>
        <v>523</v>
      </c>
      <c r="B524" s="255"/>
      <c r="C524" s="212" t="s">
        <v>9</v>
      </c>
      <c r="D524" s="255"/>
      <c r="E524" s="212" t="s">
        <v>234</v>
      </c>
      <c r="F524" s="212" t="s">
        <v>226</v>
      </c>
      <c r="G524" s="212" t="s">
        <v>3026</v>
      </c>
      <c r="I524" s="177"/>
      <c r="J524" s="178"/>
      <c r="K524" s="177"/>
      <c r="L524" s="177"/>
      <c r="M524" s="177"/>
      <c r="N524" s="177"/>
      <c r="O524" s="177"/>
      <c r="P524" s="9"/>
    </row>
    <row r="525" spans="1:16" ht="49.5">
      <c r="A525" s="2">
        <f t="shared" si="1"/>
        <v>524</v>
      </c>
      <c r="B525" s="255"/>
      <c r="C525" s="212" t="s">
        <v>9</v>
      </c>
      <c r="D525" s="255"/>
      <c r="E525" s="212" t="s">
        <v>235</v>
      </c>
      <c r="F525" s="212" t="s">
        <v>226</v>
      </c>
      <c r="G525" s="212" t="s">
        <v>3027</v>
      </c>
      <c r="I525" s="177"/>
      <c r="J525" s="178"/>
      <c r="K525" s="177"/>
      <c r="L525" s="177"/>
      <c r="M525" s="177"/>
      <c r="N525" s="177"/>
      <c r="O525" s="177"/>
      <c r="P525" s="9"/>
    </row>
    <row r="526" spans="1:16" ht="49.5">
      <c r="A526" s="2">
        <f t="shared" si="1"/>
        <v>525</v>
      </c>
      <c r="B526" s="255"/>
      <c r="C526" s="212" t="s">
        <v>9</v>
      </c>
      <c r="D526" s="255"/>
      <c r="E526" s="212" t="s">
        <v>236</v>
      </c>
      <c r="F526" s="212" t="s">
        <v>226</v>
      </c>
      <c r="G526" s="212" t="s">
        <v>3028</v>
      </c>
      <c r="I526" s="177"/>
      <c r="J526" s="178"/>
      <c r="K526" s="177"/>
      <c r="L526" s="177"/>
      <c r="M526" s="177"/>
      <c r="N526" s="177"/>
      <c r="O526" s="177"/>
      <c r="P526" s="9"/>
    </row>
    <row r="527" spans="1:16" ht="49.5">
      <c r="A527" s="2">
        <f t="shared" si="1"/>
        <v>526</v>
      </c>
      <c r="B527" s="255"/>
      <c r="C527" s="212" t="s">
        <v>9</v>
      </c>
      <c r="D527" s="255"/>
      <c r="E527" s="212" t="s">
        <v>237</v>
      </c>
      <c r="F527" s="212" t="s">
        <v>226</v>
      </c>
      <c r="G527" s="212" t="s">
        <v>3029</v>
      </c>
      <c r="I527" s="177"/>
      <c r="J527" s="178"/>
      <c r="K527" s="177"/>
      <c r="L527" s="177"/>
      <c r="M527" s="177"/>
      <c r="N527" s="177"/>
      <c r="O527" s="177"/>
      <c r="P527" s="9"/>
    </row>
    <row r="528" spans="1:16" ht="49.5">
      <c r="A528" s="2">
        <f t="shared" si="1"/>
        <v>527</v>
      </c>
      <c r="B528" s="255"/>
      <c r="C528" s="212" t="s">
        <v>9</v>
      </c>
      <c r="D528" s="255"/>
      <c r="E528" s="212" t="s">
        <v>238</v>
      </c>
      <c r="F528" s="212" t="s">
        <v>226</v>
      </c>
      <c r="G528" s="212" t="s">
        <v>2198</v>
      </c>
      <c r="I528" s="177"/>
      <c r="J528" s="178"/>
      <c r="K528" s="177"/>
      <c r="L528" s="177"/>
      <c r="M528" s="177"/>
      <c r="N528" s="177"/>
      <c r="O528" s="177"/>
      <c r="P528" s="9"/>
    </row>
    <row r="529" spans="1:16" ht="49.5">
      <c r="A529" s="2">
        <f t="shared" si="1"/>
        <v>528</v>
      </c>
      <c r="B529" s="255"/>
      <c r="C529" s="212" t="s">
        <v>9</v>
      </c>
      <c r="D529" s="255"/>
      <c r="E529" s="212" t="s">
        <v>239</v>
      </c>
      <c r="F529" s="212" t="s">
        <v>226</v>
      </c>
      <c r="G529" s="212" t="s">
        <v>3030</v>
      </c>
      <c r="I529" s="177"/>
      <c r="J529" s="178"/>
      <c r="K529" s="177"/>
      <c r="L529" s="177"/>
      <c r="M529" s="177"/>
      <c r="N529" s="177"/>
      <c r="O529" s="177"/>
      <c r="P529" s="9"/>
    </row>
    <row r="530" spans="1:16" ht="49.5">
      <c r="A530" s="2">
        <f t="shared" si="1"/>
        <v>529</v>
      </c>
      <c r="B530" s="255"/>
      <c r="C530" s="212" t="s">
        <v>9</v>
      </c>
      <c r="D530" s="255"/>
      <c r="E530" s="212" t="s">
        <v>240</v>
      </c>
      <c r="F530" s="212" t="s">
        <v>226</v>
      </c>
      <c r="G530" s="212" t="s">
        <v>3031</v>
      </c>
      <c r="I530" s="177"/>
      <c r="J530" s="178"/>
      <c r="K530" s="177"/>
      <c r="L530" s="177"/>
      <c r="M530" s="177"/>
      <c r="N530" s="177"/>
      <c r="O530" s="177"/>
      <c r="P530" s="9"/>
    </row>
    <row r="531" spans="1:16" ht="49.5">
      <c r="A531" s="2">
        <f t="shared" si="1"/>
        <v>530</v>
      </c>
      <c r="B531" s="255"/>
      <c r="C531" s="212" t="s">
        <v>9</v>
      </c>
      <c r="D531" s="255"/>
      <c r="E531" s="212" t="s">
        <v>241</v>
      </c>
      <c r="F531" s="212" t="s">
        <v>226</v>
      </c>
      <c r="G531" s="212" t="s">
        <v>3032</v>
      </c>
      <c r="I531" s="177"/>
      <c r="J531" s="178"/>
      <c r="K531" s="177"/>
      <c r="L531" s="177"/>
      <c r="M531" s="177"/>
      <c r="N531" s="177"/>
      <c r="O531" s="177"/>
      <c r="P531" s="9"/>
    </row>
    <row r="532" spans="1:16" ht="49.5">
      <c r="A532" s="2">
        <f t="shared" si="1"/>
        <v>531</v>
      </c>
      <c r="B532" s="255"/>
      <c r="C532" s="212" t="s">
        <v>9</v>
      </c>
      <c r="D532" s="255"/>
      <c r="E532" s="212" t="s">
        <v>242</v>
      </c>
      <c r="F532" s="212" t="s">
        <v>226</v>
      </c>
      <c r="G532" s="212" t="s">
        <v>3033</v>
      </c>
      <c r="I532" s="177"/>
      <c r="J532" s="178"/>
      <c r="K532" s="177"/>
      <c r="L532" s="177"/>
      <c r="M532" s="177"/>
      <c r="N532" s="177"/>
      <c r="O532" s="177"/>
      <c r="P532" s="9"/>
    </row>
    <row r="533" spans="1:16" ht="49.5">
      <c r="A533" s="2">
        <f t="shared" si="1"/>
        <v>532</v>
      </c>
      <c r="B533" s="255"/>
      <c r="C533" s="212" t="s">
        <v>9</v>
      </c>
      <c r="D533" s="255"/>
      <c r="E533" s="212" t="s">
        <v>243</v>
      </c>
      <c r="F533" s="212" t="s">
        <v>226</v>
      </c>
      <c r="G533" s="212" t="s">
        <v>3034</v>
      </c>
      <c r="I533" s="177"/>
      <c r="J533" s="178"/>
      <c r="K533" s="177"/>
      <c r="L533" s="177"/>
      <c r="M533" s="177"/>
      <c r="N533" s="177"/>
      <c r="O533" s="177"/>
      <c r="P533" s="9"/>
    </row>
    <row r="534" spans="1:16" ht="49.5">
      <c r="A534" s="2">
        <f t="shared" si="1"/>
        <v>533</v>
      </c>
      <c r="B534" s="255"/>
      <c r="C534" s="212" t="s">
        <v>9</v>
      </c>
      <c r="D534" s="255"/>
      <c r="E534" s="212" t="s">
        <v>244</v>
      </c>
      <c r="F534" s="212" t="s">
        <v>226</v>
      </c>
      <c r="G534" s="212" t="s">
        <v>3035</v>
      </c>
      <c r="I534" s="181"/>
      <c r="J534" s="179"/>
      <c r="K534" s="181"/>
      <c r="L534" s="182"/>
      <c r="M534" s="177"/>
      <c r="N534" s="183"/>
      <c r="O534" s="177"/>
      <c r="P534" s="95" t="s">
        <v>2199</v>
      </c>
    </row>
    <row r="535" spans="1:16" ht="49.5">
      <c r="A535" s="2">
        <f t="shared" si="1"/>
        <v>534</v>
      </c>
      <c r="B535" s="255"/>
      <c r="C535" s="212" t="s">
        <v>9</v>
      </c>
      <c r="D535" s="255"/>
      <c r="E535" s="212" t="s">
        <v>245</v>
      </c>
      <c r="F535" s="212" t="s">
        <v>226</v>
      </c>
      <c r="G535" s="212" t="s">
        <v>3036</v>
      </c>
      <c r="I535" s="177"/>
      <c r="J535" s="178"/>
      <c r="K535" s="177"/>
      <c r="L535" s="177"/>
      <c r="M535" s="177"/>
      <c r="N535" s="177"/>
      <c r="O535" s="177"/>
      <c r="P535" s="9"/>
    </row>
    <row r="536" spans="1:16" ht="49.5">
      <c r="A536" s="2">
        <f t="shared" si="1"/>
        <v>535</v>
      </c>
      <c r="B536" s="255"/>
      <c r="C536" s="212" t="s">
        <v>9</v>
      </c>
      <c r="D536" s="255"/>
      <c r="E536" s="212" t="s">
        <v>246</v>
      </c>
      <c r="F536" s="212" t="s">
        <v>226</v>
      </c>
      <c r="G536" s="212" t="s">
        <v>3037</v>
      </c>
      <c r="I536" s="177"/>
      <c r="J536" s="178"/>
      <c r="K536" s="177"/>
      <c r="L536" s="177"/>
      <c r="M536" s="177"/>
      <c r="N536" s="177"/>
      <c r="O536" s="177"/>
      <c r="P536" s="9"/>
    </row>
    <row r="537" spans="1:16" ht="49.5">
      <c r="A537" s="2">
        <f t="shared" si="1"/>
        <v>536</v>
      </c>
      <c r="B537" s="255"/>
      <c r="C537" s="212" t="s">
        <v>9</v>
      </c>
      <c r="D537" s="255"/>
      <c r="E537" s="212" t="s">
        <v>247</v>
      </c>
      <c r="F537" s="212" t="s">
        <v>226</v>
      </c>
      <c r="G537" s="212" t="s">
        <v>3038</v>
      </c>
      <c r="I537" s="177"/>
      <c r="J537" s="178"/>
      <c r="K537" s="177"/>
      <c r="L537" s="182"/>
      <c r="M537" s="177"/>
      <c r="N537" s="183"/>
      <c r="O537" s="177"/>
      <c r="P537" s="9"/>
    </row>
    <row r="538" spans="1:16" ht="49.5">
      <c r="A538" s="2">
        <f t="shared" si="1"/>
        <v>537</v>
      </c>
      <c r="B538" s="255"/>
      <c r="C538" s="212" t="s">
        <v>9</v>
      </c>
      <c r="D538" s="255"/>
      <c r="E538" s="212" t="s">
        <v>248</v>
      </c>
      <c r="F538" s="212" t="s">
        <v>226</v>
      </c>
      <c r="G538" s="212" t="s">
        <v>3039</v>
      </c>
      <c r="I538" s="177"/>
      <c r="J538" s="178"/>
      <c r="K538" s="177"/>
      <c r="L538" s="177"/>
      <c r="M538" s="177"/>
      <c r="N538" s="177"/>
      <c r="O538" s="177"/>
      <c r="P538" s="9"/>
    </row>
    <row r="539" spans="1:16" ht="49.5">
      <c r="A539" s="2">
        <f t="shared" si="1"/>
        <v>538</v>
      </c>
      <c r="B539" s="255"/>
      <c r="C539" s="212" t="s">
        <v>9</v>
      </c>
      <c r="D539" s="255"/>
      <c r="E539" s="212" t="s">
        <v>249</v>
      </c>
      <c r="F539" s="212" t="s">
        <v>226</v>
      </c>
      <c r="G539" s="212" t="s">
        <v>3040</v>
      </c>
      <c r="I539" s="177"/>
      <c r="J539" s="178"/>
      <c r="K539" s="177"/>
      <c r="L539" s="177"/>
      <c r="M539" s="177"/>
      <c r="N539" s="177"/>
      <c r="O539" s="177"/>
      <c r="P539" s="9"/>
    </row>
    <row r="540" spans="1:16" ht="49.5">
      <c r="A540" s="2">
        <f t="shared" si="1"/>
        <v>539</v>
      </c>
      <c r="B540" s="255"/>
      <c r="C540" s="212" t="s">
        <v>9</v>
      </c>
      <c r="D540" s="255"/>
      <c r="E540" s="212" t="s">
        <v>250</v>
      </c>
      <c r="F540" s="212" t="s">
        <v>226</v>
      </c>
      <c r="G540" s="212" t="s">
        <v>3041</v>
      </c>
      <c r="I540" s="177"/>
      <c r="J540" s="178"/>
      <c r="K540" s="177"/>
      <c r="L540" s="177"/>
      <c r="M540" s="177"/>
      <c r="N540" s="177"/>
      <c r="O540" s="177"/>
      <c r="P540" s="9"/>
    </row>
    <row r="541" spans="1:16" ht="49.5">
      <c r="A541" s="2">
        <f t="shared" si="1"/>
        <v>540</v>
      </c>
      <c r="B541" s="255"/>
      <c r="C541" s="212" t="s">
        <v>9</v>
      </c>
      <c r="D541" s="255"/>
      <c r="E541" s="212" t="s">
        <v>251</v>
      </c>
      <c r="F541" s="212" t="s">
        <v>226</v>
      </c>
      <c r="G541" s="212" t="s">
        <v>3042</v>
      </c>
      <c r="I541" s="177"/>
      <c r="J541" s="178"/>
      <c r="K541" s="177"/>
      <c r="L541" s="177"/>
      <c r="M541" s="177"/>
      <c r="N541" s="177"/>
      <c r="O541" s="177"/>
      <c r="P541" s="9"/>
    </row>
    <row r="542" spans="1:16" ht="49.5">
      <c r="A542" s="2">
        <f t="shared" si="1"/>
        <v>541</v>
      </c>
      <c r="B542" s="255"/>
      <c r="C542" s="212" t="s">
        <v>9</v>
      </c>
      <c r="D542" s="255"/>
      <c r="E542" s="212" t="s">
        <v>252</v>
      </c>
      <c r="F542" s="212" t="s">
        <v>226</v>
      </c>
      <c r="G542" s="212" t="s">
        <v>3043</v>
      </c>
      <c r="I542" s="177"/>
      <c r="J542" s="178"/>
      <c r="K542" s="177"/>
      <c r="L542" s="177"/>
      <c r="M542" s="177"/>
      <c r="N542" s="177"/>
      <c r="O542" s="177"/>
      <c r="P542" s="9"/>
    </row>
    <row r="543" spans="1:16" ht="49.5">
      <c r="A543" s="2">
        <f t="shared" si="1"/>
        <v>542</v>
      </c>
      <c r="B543" s="255"/>
      <c r="C543" s="212" t="s">
        <v>9</v>
      </c>
      <c r="D543" s="255"/>
      <c r="E543" s="212" t="s">
        <v>253</v>
      </c>
      <c r="F543" s="212" t="s">
        <v>226</v>
      </c>
      <c r="G543" s="212" t="s">
        <v>3044</v>
      </c>
      <c r="I543" s="177"/>
      <c r="J543" s="178"/>
      <c r="K543" s="177"/>
      <c r="L543" s="177"/>
      <c r="M543" s="177"/>
      <c r="N543" s="177"/>
      <c r="O543" s="177"/>
      <c r="P543" s="9"/>
    </row>
    <row r="544" spans="1:16" ht="49.5">
      <c r="A544" s="2">
        <f t="shared" si="1"/>
        <v>543</v>
      </c>
      <c r="B544" s="255"/>
      <c r="C544" s="212" t="s">
        <v>9</v>
      </c>
      <c r="D544" s="255"/>
      <c r="E544" s="212" t="s">
        <v>254</v>
      </c>
      <c r="F544" s="212" t="s">
        <v>226</v>
      </c>
      <c r="G544" s="212" t="s">
        <v>3045</v>
      </c>
      <c r="I544" s="177"/>
      <c r="J544" s="178"/>
      <c r="K544" s="177"/>
      <c r="L544" s="177"/>
      <c r="M544" s="177"/>
      <c r="N544" s="177"/>
      <c r="O544" s="177"/>
      <c r="P544" s="9"/>
    </row>
    <row r="545" spans="1:16" ht="49.5">
      <c r="A545" s="2">
        <f t="shared" si="1"/>
        <v>544</v>
      </c>
      <c r="B545" s="255"/>
      <c r="C545" s="212" t="s">
        <v>9</v>
      </c>
      <c r="D545" s="255"/>
      <c r="E545" s="212" t="s">
        <v>255</v>
      </c>
      <c r="F545" s="212" t="s">
        <v>226</v>
      </c>
      <c r="G545" s="212" t="s">
        <v>3046</v>
      </c>
      <c r="I545" s="177"/>
      <c r="J545" s="178"/>
      <c r="K545" s="177"/>
      <c r="L545" s="177"/>
      <c r="M545" s="177"/>
      <c r="N545" s="177"/>
      <c r="O545" s="177"/>
      <c r="P545" s="9"/>
    </row>
    <row r="546" spans="1:16" ht="49.5">
      <c r="A546" s="2">
        <f t="shared" si="1"/>
        <v>545</v>
      </c>
      <c r="B546" s="255"/>
      <c r="C546" s="212" t="s">
        <v>9</v>
      </c>
      <c r="D546" s="255"/>
      <c r="E546" s="212" t="s">
        <v>256</v>
      </c>
      <c r="F546" s="212" t="s">
        <v>226</v>
      </c>
      <c r="G546" s="212" t="s">
        <v>3047</v>
      </c>
      <c r="I546" s="177"/>
      <c r="J546" s="178"/>
      <c r="K546" s="177"/>
      <c r="L546" s="177"/>
      <c r="M546" s="177"/>
      <c r="N546" s="177"/>
      <c r="O546" s="177"/>
      <c r="P546" s="9"/>
    </row>
    <row r="547" spans="1:16" ht="49.5">
      <c r="A547" s="2">
        <f t="shared" si="1"/>
        <v>546</v>
      </c>
      <c r="B547" s="255"/>
      <c r="C547" s="212" t="s">
        <v>9</v>
      </c>
      <c r="D547" s="255"/>
      <c r="E547" s="212" t="s">
        <v>257</v>
      </c>
      <c r="F547" s="212" t="s">
        <v>226</v>
      </c>
      <c r="G547" s="212" t="s">
        <v>3048</v>
      </c>
      <c r="I547" s="177"/>
      <c r="J547" s="178"/>
      <c r="K547" s="177"/>
      <c r="L547" s="177"/>
      <c r="M547" s="177"/>
      <c r="N547" s="177"/>
      <c r="O547" s="177"/>
      <c r="P547" s="9"/>
    </row>
    <row r="548" spans="1:16" ht="49.5">
      <c r="A548" s="2">
        <f t="shared" si="1"/>
        <v>547</v>
      </c>
      <c r="B548" s="255"/>
      <c r="C548" s="212" t="s">
        <v>9</v>
      </c>
      <c r="D548" s="255"/>
      <c r="E548" s="212" t="s">
        <v>258</v>
      </c>
      <c r="F548" s="212" t="s">
        <v>226</v>
      </c>
      <c r="G548" s="212" t="s">
        <v>3049</v>
      </c>
      <c r="I548" s="177"/>
      <c r="J548" s="178"/>
      <c r="K548" s="177"/>
      <c r="L548" s="177"/>
      <c r="M548" s="177"/>
      <c r="N548" s="177"/>
      <c r="O548" s="177"/>
      <c r="P548" s="9"/>
    </row>
    <row r="549" spans="1:16" ht="49.5">
      <c r="A549" s="2">
        <f t="shared" si="1"/>
        <v>548</v>
      </c>
      <c r="B549" s="255"/>
      <c r="C549" s="212" t="s">
        <v>9</v>
      </c>
      <c r="D549" s="255"/>
      <c r="E549" s="212" t="s">
        <v>259</v>
      </c>
      <c r="F549" s="212" t="s">
        <v>226</v>
      </c>
      <c r="G549" s="212" t="s">
        <v>3050</v>
      </c>
      <c r="I549" s="177"/>
      <c r="J549" s="178"/>
      <c r="K549" s="177"/>
      <c r="L549" s="182"/>
      <c r="M549" s="177"/>
      <c r="N549" s="183"/>
      <c r="O549" s="177"/>
      <c r="P549" s="9"/>
    </row>
    <row r="550" spans="1:16" ht="49.5">
      <c r="A550" s="2">
        <f t="shared" si="1"/>
        <v>549</v>
      </c>
      <c r="B550" s="255"/>
      <c r="C550" s="212" t="s">
        <v>9</v>
      </c>
      <c r="D550" s="255"/>
      <c r="E550" s="212" t="s">
        <v>260</v>
      </c>
      <c r="F550" s="212" t="s">
        <v>226</v>
      </c>
      <c r="G550" s="212" t="s">
        <v>3051</v>
      </c>
      <c r="I550" s="177"/>
      <c r="J550" s="178"/>
      <c r="K550" s="177"/>
      <c r="L550" s="177"/>
      <c r="M550" s="177"/>
      <c r="N550" s="177"/>
      <c r="O550" s="177"/>
      <c r="P550" s="9"/>
    </row>
    <row r="551" spans="1:16" ht="49.5">
      <c r="A551" s="2">
        <f t="shared" si="1"/>
        <v>550</v>
      </c>
      <c r="B551" s="255"/>
      <c r="C551" s="212" t="s">
        <v>9</v>
      </c>
      <c r="D551" s="255"/>
      <c r="E551" s="212" t="s">
        <v>261</v>
      </c>
      <c r="F551" s="212" t="s">
        <v>226</v>
      </c>
      <c r="G551" s="212" t="s">
        <v>3052</v>
      </c>
      <c r="I551" s="177"/>
      <c r="J551" s="178"/>
      <c r="K551" s="177"/>
      <c r="L551" s="177"/>
      <c r="M551" s="177"/>
      <c r="N551" s="177"/>
      <c r="O551" s="177"/>
      <c r="P551" s="9"/>
    </row>
    <row r="552" spans="1:16" ht="49.5">
      <c r="A552" s="2">
        <f t="shared" si="1"/>
        <v>551</v>
      </c>
      <c r="B552" s="255"/>
      <c r="C552" s="212" t="s">
        <v>9</v>
      </c>
      <c r="D552" s="255"/>
      <c r="E552" s="212" t="s">
        <v>262</v>
      </c>
      <c r="F552" s="212" t="s">
        <v>226</v>
      </c>
      <c r="G552" s="212" t="s">
        <v>3053</v>
      </c>
      <c r="I552" s="177"/>
      <c r="J552" s="178"/>
      <c r="K552" s="177"/>
      <c r="L552" s="182"/>
      <c r="M552" s="177"/>
      <c r="N552" s="183"/>
      <c r="O552" s="177"/>
      <c r="P552" s="9"/>
    </row>
    <row r="553" spans="1:16" ht="49.5">
      <c r="A553" s="2">
        <f t="shared" si="1"/>
        <v>552</v>
      </c>
      <c r="B553" s="255"/>
      <c r="C553" s="212" t="s">
        <v>9</v>
      </c>
      <c r="D553" s="255"/>
      <c r="E553" s="212" t="s">
        <v>263</v>
      </c>
      <c r="F553" s="212" t="s">
        <v>226</v>
      </c>
      <c r="G553" s="212" t="s">
        <v>3054</v>
      </c>
      <c r="I553" s="177"/>
      <c r="J553" s="178"/>
      <c r="K553" s="177"/>
      <c r="L553" s="177"/>
      <c r="M553" s="177"/>
      <c r="N553" s="177"/>
      <c r="O553" s="177"/>
      <c r="P553" s="9"/>
    </row>
    <row r="554" spans="1:16" ht="49.5">
      <c r="A554" s="2">
        <f t="shared" si="1"/>
        <v>553</v>
      </c>
      <c r="B554" s="255"/>
      <c r="C554" s="212" t="s">
        <v>9</v>
      </c>
      <c r="D554" s="255"/>
      <c r="E554" s="212" t="s">
        <v>264</v>
      </c>
      <c r="F554" s="212" t="s">
        <v>226</v>
      </c>
      <c r="G554" s="212" t="s">
        <v>3055</v>
      </c>
      <c r="I554" s="177"/>
      <c r="J554" s="178"/>
      <c r="K554" s="177"/>
      <c r="L554" s="177"/>
      <c r="M554" s="177"/>
      <c r="N554" s="177"/>
      <c r="O554" s="177"/>
      <c r="P554" s="9"/>
    </row>
    <row r="555" spans="1:16" ht="49.5">
      <c r="A555" s="2">
        <f t="shared" si="1"/>
        <v>554</v>
      </c>
      <c r="B555" s="255"/>
      <c r="C555" s="212" t="s">
        <v>9</v>
      </c>
      <c r="D555" s="255"/>
      <c r="E555" s="212" t="s">
        <v>265</v>
      </c>
      <c r="F555" s="212" t="s">
        <v>226</v>
      </c>
      <c r="G555" s="212" t="s">
        <v>3056</v>
      </c>
      <c r="I555" s="177"/>
      <c r="J555" s="178"/>
      <c r="K555" s="177"/>
      <c r="L555" s="177"/>
      <c r="M555" s="177"/>
      <c r="N555" s="177"/>
      <c r="O555" s="177"/>
      <c r="P555" s="9"/>
    </row>
    <row r="556" spans="1:16" ht="49.5">
      <c r="A556" s="2">
        <f t="shared" si="1"/>
        <v>555</v>
      </c>
      <c r="B556" s="255"/>
      <c r="C556" s="212" t="s">
        <v>9</v>
      </c>
      <c r="D556" s="255"/>
      <c r="E556" s="212" t="s">
        <v>266</v>
      </c>
      <c r="F556" s="212" t="s">
        <v>226</v>
      </c>
      <c r="G556" s="212" t="s">
        <v>3057</v>
      </c>
      <c r="I556" s="177"/>
      <c r="J556" s="178"/>
      <c r="K556" s="177"/>
      <c r="L556" s="177"/>
      <c r="M556" s="177"/>
      <c r="N556" s="177"/>
      <c r="O556" s="177"/>
      <c r="P556" s="9"/>
    </row>
    <row r="557" spans="1:16" ht="49.5">
      <c r="A557" s="2">
        <f t="shared" si="1"/>
        <v>556</v>
      </c>
      <c r="B557" s="255"/>
      <c r="C557" s="212" t="s">
        <v>9</v>
      </c>
      <c r="D557" s="255"/>
      <c r="E557" s="212" t="s">
        <v>267</v>
      </c>
      <c r="F557" s="212" t="s">
        <v>226</v>
      </c>
      <c r="G557" s="212" t="s">
        <v>3058</v>
      </c>
      <c r="I557" s="177"/>
      <c r="J557" s="178"/>
      <c r="K557" s="177"/>
      <c r="L557" s="177"/>
      <c r="M557" s="177"/>
      <c r="N557" s="177"/>
      <c r="O557" s="177"/>
      <c r="P557" s="9"/>
    </row>
    <row r="558" spans="1:16" ht="49.5">
      <c r="A558" s="2">
        <f t="shared" si="1"/>
        <v>557</v>
      </c>
      <c r="B558" s="255"/>
      <c r="C558" s="212" t="s">
        <v>9</v>
      </c>
      <c r="D558" s="255"/>
      <c r="E558" s="212" t="s">
        <v>268</v>
      </c>
      <c r="F558" s="212" t="s">
        <v>226</v>
      </c>
      <c r="G558" s="212" t="s">
        <v>3059</v>
      </c>
      <c r="I558" s="177"/>
      <c r="J558" s="178"/>
      <c r="K558" s="177"/>
      <c r="L558" s="177"/>
      <c r="M558" s="177"/>
      <c r="N558" s="177"/>
      <c r="O558" s="177"/>
      <c r="P558" s="9"/>
    </row>
    <row r="559" spans="1:16" ht="49.5">
      <c r="A559" s="2">
        <f t="shared" si="1"/>
        <v>558</v>
      </c>
      <c r="B559" s="255"/>
      <c r="C559" s="212" t="s">
        <v>9</v>
      </c>
      <c r="D559" s="255"/>
      <c r="E559" s="212" t="s">
        <v>269</v>
      </c>
      <c r="F559" s="212" t="s">
        <v>226</v>
      </c>
      <c r="G559" s="212" t="s">
        <v>3060</v>
      </c>
      <c r="I559" s="177"/>
      <c r="J559" s="178"/>
      <c r="K559" s="177"/>
      <c r="L559" s="182"/>
      <c r="M559" s="177"/>
      <c r="N559" s="183"/>
      <c r="O559" s="177"/>
      <c r="P559" s="9"/>
    </row>
    <row r="560" spans="1:16" ht="49.5">
      <c r="A560" s="2">
        <f t="shared" si="1"/>
        <v>559</v>
      </c>
      <c r="B560" s="255"/>
      <c r="C560" s="212" t="s">
        <v>9</v>
      </c>
      <c r="D560" s="255"/>
      <c r="E560" s="212" t="s">
        <v>270</v>
      </c>
      <c r="F560" s="212" t="s">
        <v>226</v>
      </c>
      <c r="G560" s="212" t="s">
        <v>3061</v>
      </c>
      <c r="I560" s="177"/>
      <c r="J560" s="178"/>
      <c r="K560" s="177"/>
      <c r="L560" s="177"/>
      <c r="M560" s="177"/>
      <c r="N560" s="177"/>
      <c r="O560" s="177"/>
      <c r="P560" s="9"/>
    </row>
    <row r="561" spans="1:16" ht="49.5">
      <c r="A561" s="2">
        <f t="shared" si="1"/>
        <v>560</v>
      </c>
      <c r="B561" s="255"/>
      <c r="C561" s="212" t="s">
        <v>9</v>
      </c>
      <c r="D561" s="255"/>
      <c r="E561" s="212" t="s">
        <v>271</v>
      </c>
      <c r="F561" s="212" t="s">
        <v>226</v>
      </c>
      <c r="G561" s="212" t="s">
        <v>3062</v>
      </c>
      <c r="I561" s="177"/>
      <c r="J561" s="178"/>
      <c r="K561" s="177"/>
      <c r="L561" s="177"/>
      <c r="M561" s="177"/>
      <c r="N561" s="177"/>
      <c r="O561" s="177"/>
      <c r="P561" s="9"/>
    </row>
    <row r="562" spans="1:16" ht="49.5">
      <c r="A562" s="2">
        <f t="shared" si="1"/>
        <v>561</v>
      </c>
      <c r="B562" s="255"/>
      <c r="C562" s="212" t="s">
        <v>9</v>
      </c>
      <c r="D562" s="255"/>
      <c r="E562" s="212" t="s">
        <v>272</v>
      </c>
      <c r="F562" s="212" t="s">
        <v>226</v>
      </c>
      <c r="G562" s="212" t="s">
        <v>3063</v>
      </c>
      <c r="I562" s="177"/>
      <c r="J562" s="178"/>
      <c r="K562" s="177"/>
      <c r="L562" s="182"/>
      <c r="M562" s="177"/>
      <c r="N562" s="183"/>
      <c r="O562" s="177"/>
      <c r="P562" s="9"/>
    </row>
    <row r="563" spans="1:16" ht="49.5">
      <c r="A563" s="2">
        <f t="shared" si="1"/>
        <v>562</v>
      </c>
      <c r="B563" s="255"/>
      <c r="C563" s="212" t="s">
        <v>9</v>
      </c>
      <c r="D563" s="255"/>
      <c r="E563" s="212" t="s">
        <v>273</v>
      </c>
      <c r="F563" s="212" t="s">
        <v>226</v>
      </c>
      <c r="G563" s="212" t="s">
        <v>3064</v>
      </c>
      <c r="I563" s="177"/>
      <c r="J563" s="178"/>
      <c r="K563" s="177"/>
      <c r="L563" s="177"/>
      <c r="M563" s="177"/>
      <c r="N563" s="177"/>
      <c r="O563" s="177"/>
      <c r="P563" s="9"/>
    </row>
    <row r="564" spans="1:16" ht="49.5">
      <c r="A564" s="2">
        <f t="shared" si="1"/>
        <v>563</v>
      </c>
      <c r="B564" s="255"/>
      <c r="C564" s="212" t="s">
        <v>9</v>
      </c>
      <c r="D564" s="255"/>
      <c r="E564" s="212" t="s">
        <v>274</v>
      </c>
      <c r="F564" s="212" t="s">
        <v>226</v>
      </c>
      <c r="G564" s="212" t="s">
        <v>3065</v>
      </c>
      <c r="I564" s="184"/>
      <c r="J564" s="185"/>
      <c r="K564" s="184"/>
      <c r="L564" s="182"/>
      <c r="M564" s="177"/>
      <c r="N564" s="183"/>
      <c r="O564" s="177"/>
      <c r="P564" s="123" t="s">
        <v>2214</v>
      </c>
    </row>
    <row r="565" spans="1:16" ht="49.5">
      <c r="A565" s="2">
        <f t="shared" si="1"/>
        <v>564</v>
      </c>
      <c r="B565" s="255"/>
      <c r="C565" s="212" t="s">
        <v>9</v>
      </c>
      <c r="D565" s="255"/>
      <c r="E565" s="212" t="s">
        <v>275</v>
      </c>
      <c r="F565" s="212" t="s">
        <v>226</v>
      </c>
      <c r="G565" s="212" t="s">
        <v>3066</v>
      </c>
      <c r="I565" s="177"/>
      <c r="J565" s="178"/>
      <c r="K565" s="177"/>
      <c r="L565" s="182"/>
      <c r="M565" s="177"/>
      <c r="N565" s="183"/>
      <c r="O565" s="177"/>
      <c r="P565" s="9"/>
    </row>
    <row r="566" spans="1:16" ht="49.5">
      <c r="A566" s="2">
        <f t="shared" si="1"/>
        <v>565</v>
      </c>
      <c r="B566" s="255"/>
      <c r="C566" s="212" t="s">
        <v>9</v>
      </c>
      <c r="D566" s="255"/>
      <c r="E566" s="212" t="s">
        <v>276</v>
      </c>
      <c r="F566" s="212" t="s">
        <v>226</v>
      </c>
      <c r="G566" s="212" t="s">
        <v>3067</v>
      </c>
      <c r="I566" s="177"/>
      <c r="J566" s="178"/>
      <c r="K566" s="177"/>
      <c r="L566" s="177"/>
      <c r="M566" s="177"/>
      <c r="N566" s="177"/>
      <c r="O566" s="177"/>
      <c r="P566" s="9"/>
    </row>
    <row r="567" spans="1:16" ht="49.5">
      <c r="A567" s="2">
        <f t="shared" si="1"/>
        <v>566</v>
      </c>
      <c r="B567" s="255"/>
      <c r="C567" s="212" t="s">
        <v>9</v>
      </c>
      <c r="D567" s="255"/>
      <c r="E567" s="212" t="s">
        <v>277</v>
      </c>
      <c r="F567" s="212" t="s">
        <v>226</v>
      </c>
      <c r="G567" s="212" t="s">
        <v>3068</v>
      </c>
      <c r="I567" s="184"/>
      <c r="J567" s="185"/>
      <c r="K567" s="184"/>
      <c r="L567" s="182"/>
      <c r="M567" s="177"/>
      <c r="N567" s="183"/>
      <c r="O567" s="177"/>
      <c r="P567" s="123" t="s">
        <v>2214</v>
      </c>
    </row>
    <row r="568" spans="1:16" ht="49.5">
      <c r="A568" s="2">
        <f t="shared" si="1"/>
        <v>567</v>
      </c>
      <c r="B568" s="255"/>
      <c r="C568" s="212" t="s">
        <v>9</v>
      </c>
      <c r="D568" s="255"/>
      <c r="E568" s="212" t="s">
        <v>278</v>
      </c>
      <c r="F568" s="212" t="s">
        <v>226</v>
      </c>
      <c r="G568" s="212" t="s">
        <v>3069</v>
      </c>
      <c r="I568" s="177"/>
      <c r="J568" s="178"/>
      <c r="K568" s="177"/>
      <c r="L568" s="182"/>
      <c r="M568" s="177"/>
      <c r="N568" s="183"/>
      <c r="O568" s="177"/>
      <c r="P568" s="9"/>
    </row>
    <row r="569" spans="1:16" ht="49.5">
      <c r="A569" s="2">
        <f t="shared" si="1"/>
        <v>568</v>
      </c>
      <c r="B569" s="255"/>
      <c r="C569" s="212" t="s">
        <v>9</v>
      </c>
      <c r="D569" s="255"/>
      <c r="E569" s="212" t="s">
        <v>279</v>
      </c>
      <c r="F569" s="212" t="s">
        <v>226</v>
      </c>
      <c r="G569" s="212" t="s">
        <v>3070</v>
      </c>
      <c r="I569" s="177"/>
      <c r="J569" s="178"/>
      <c r="K569" s="177"/>
      <c r="L569" s="182"/>
      <c r="M569" s="177"/>
      <c r="N569" s="183"/>
      <c r="O569" s="177"/>
      <c r="P569" s="9"/>
    </row>
    <row r="570" spans="1:16" ht="49.5">
      <c r="A570" s="2">
        <f t="shared" si="1"/>
        <v>569</v>
      </c>
      <c r="B570" s="255"/>
      <c r="C570" s="212" t="s">
        <v>9</v>
      </c>
      <c r="D570" s="255"/>
      <c r="E570" s="212" t="s">
        <v>280</v>
      </c>
      <c r="F570" s="212" t="s">
        <v>226</v>
      </c>
      <c r="G570" s="212" t="s">
        <v>3071</v>
      </c>
      <c r="I570" s="177"/>
      <c r="J570" s="178"/>
      <c r="K570" s="177"/>
      <c r="L570" s="177"/>
      <c r="M570" s="177"/>
      <c r="N570" s="177"/>
      <c r="O570" s="177"/>
      <c r="P570" s="9"/>
    </row>
    <row r="571" spans="1:16" ht="49.5">
      <c r="A571" s="2">
        <f t="shared" si="1"/>
        <v>570</v>
      </c>
      <c r="B571" s="255"/>
      <c r="C571" s="212" t="s">
        <v>9</v>
      </c>
      <c r="D571" s="255"/>
      <c r="E571" s="212" t="s">
        <v>281</v>
      </c>
      <c r="F571" s="212" t="s">
        <v>226</v>
      </c>
      <c r="G571" s="212" t="s">
        <v>3072</v>
      </c>
      <c r="I571" s="177"/>
      <c r="J571" s="178"/>
      <c r="K571" s="177"/>
      <c r="L571" s="182"/>
      <c r="M571" s="177"/>
      <c r="N571" s="183"/>
      <c r="O571" s="177"/>
      <c r="P571" s="9"/>
    </row>
    <row r="572" spans="1:16" ht="33">
      <c r="A572" s="2">
        <f t="shared" ref="A572:A595" si="2">ROW()-1</f>
        <v>571</v>
      </c>
      <c r="B572" s="257" t="s">
        <v>282</v>
      </c>
      <c r="C572" s="11" t="s">
        <v>9</v>
      </c>
      <c r="D572" s="12" t="s">
        <v>283</v>
      </c>
      <c r="E572" s="12" t="s">
        <v>284</v>
      </c>
      <c r="F572" s="12" t="s">
        <v>285</v>
      </c>
      <c r="G572" s="12" t="s">
        <v>286</v>
      </c>
      <c r="I572" s="186"/>
      <c r="J572" s="187"/>
      <c r="K572" s="186"/>
      <c r="L572" s="158"/>
      <c r="M572" s="186"/>
      <c r="N572" s="186"/>
      <c r="O572" s="186"/>
      <c r="P572" s="140" t="s">
        <v>2230</v>
      </c>
    </row>
    <row r="573" spans="1:16">
      <c r="A573" s="2">
        <f t="shared" si="2"/>
        <v>572</v>
      </c>
      <c r="B573" s="257"/>
      <c r="C573" s="11" t="s">
        <v>9</v>
      </c>
      <c r="D573" s="12" t="s">
        <v>287</v>
      </c>
      <c r="E573" s="12" t="s">
        <v>288</v>
      </c>
      <c r="F573" s="12" t="s">
        <v>289</v>
      </c>
      <c r="G573" s="12" t="s">
        <v>290</v>
      </c>
      <c r="I573" s="186"/>
      <c r="J573" s="188"/>
      <c r="K573" s="186"/>
      <c r="L573" s="186"/>
      <c r="M573" s="186"/>
      <c r="N573" s="186"/>
      <c r="O573" s="186"/>
      <c r="P573" s="165" t="s">
        <v>2151</v>
      </c>
    </row>
    <row r="574" spans="1:16" ht="33">
      <c r="A574" s="2">
        <f t="shared" si="2"/>
        <v>573</v>
      </c>
      <c r="B574" s="257"/>
      <c r="C574" s="11" t="s">
        <v>9</v>
      </c>
      <c r="D574" s="13" t="s">
        <v>291</v>
      </c>
      <c r="E574" s="13" t="s">
        <v>292</v>
      </c>
      <c r="F574" s="13" t="s">
        <v>293</v>
      </c>
      <c r="G574" s="13" t="s">
        <v>294</v>
      </c>
      <c r="I574" s="186"/>
      <c r="J574" s="188"/>
      <c r="K574" s="186"/>
      <c r="L574" s="186"/>
      <c r="M574" s="186"/>
      <c r="N574" s="186"/>
      <c r="O574" s="186"/>
      <c r="P574" s="165" t="s">
        <v>2151</v>
      </c>
    </row>
    <row r="575" spans="1:16" ht="33">
      <c r="A575" s="2">
        <f t="shared" si="2"/>
        <v>574</v>
      </c>
      <c r="B575" s="257"/>
      <c r="C575" s="11" t="s">
        <v>9</v>
      </c>
      <c r="D575" s="13" t="s">
        <v>295</v>
      </c>
      <c r="E575" s="13" t="s">
        <v>292</v>
      </c>
      <c r="F575" s="13" t="s">
        <v>296</v>
      </c>
      <c r="G575" s="13" t="s">
        <v>297</v>
      </c>
      <c r="I575" s="186"/>
      <c r="J575" s="188"/>
      <c r="K575" s="186"/>
      <c r="L575" s="186"/>
      <c r="M575" s="186"/>
      <c r="N575" s="186"/>
      <c r="O575" s="186"/>
      <c r="P575" s="165" t="s">
        <v>2151</v>
      </c>
    </row>
    <row r="576" spans="1:16" ht="33">
      <c r="A576" s="2">
        <f t="shared" si="2"/>
        <v>575</v>
      </c>
      <c r="B576" s="347" t="s">
        <v>308</v>
      </c>
      <c r="C576" s="348" t="s">
        <v>9</v>
      </c>
      <c r="D576" s="332" t="s">
        <v>309</v>
      </c>
      <c r="E576" s="349" t="s">
        <v>310</v>
      </c>
      <c r="F576" s="332" t="s">
        <v>311</v>
      </c>
      <c r="G576" s="332" t="s">
        <v>312</v>
      </c>
      <c r="I576" s="186"/>
      <c r="J576" s="188"/>
      <c r="K576" s="186"/>
      <c r="L576" s="186"/>
      <c r="M576" s="186"/>
      <c r="N576" s="186"/>
      <c r="O576" s="186"/>
      <c r="P576" s="165"/>
    </row>
    <row r="577" spans="1:16" ht="33">
      <c r="A577" s="2">
        <f t="shared" si="2"/>
        <v>576</v>
      </c>
      <c r="B577" s="347"/>
      <c r="C577" s="348" t="s">
        <v>9</v>
      </c>
      <c r="D577" s="332" t="s">
        <v>313</v>
      </c>
      <c r="E577" s="349"/>
      <c r="F577" s="332" t="s">
        <v>311</v>
      </c>
      <c r="G577" s="332" t="s">
        <v>314</v>
      </c>
      <c r="I577" s="186"/>
      <c r="J577" s="188"/>
      <c r="K577" s="186"/>
      <c r="L577" s="186"/>
      <c r="M577" s="186"/>
      <c r="N577" s="186"/>
      <c r="O577" s="186"/>
      <c r="P577" s="165"/>
    </row>
    <row r="578" spans="1:16" ht="33">
      <c r="A578" s="2">
        <f t="shared" si="2"/>
        <v>577</v>
      </c>
      <c r="B578" s="347"/>
      <c r="C578" s="348" t="s">
        <v>9</v>
      </c>
      <c r="D578" s="332" t="s">
        <v>315</v>
      </c>
      <c r="E578" s="349"/>
      <c r="F578" s="332" t="s">
        <v>311</v>
      </c>
      <c r="G578" s="332" t="s">
        <v>316</v>
      </c>
      <c r="I578" s="186"/>
      <c r="J578" s="188"/>
      <c r="K578" s="186"/>
      <c r="L578" s="186"/>
      <c r="M578" s="186"/>
      <c r="N578" s="186"/>
      <c r="O578" s="186"/>
      <c r="P578" s="165"/>
    </row>
    <row r="579" spans="1:16">
      <c r="A579" s="2">
        <f t="shared" si="2"/>
        <v>578</v>
      </c>
      <c r="B579" s="347"/>
      <c r="C579" s="348" t="s">
        <v>9</v>
      </c>
      <c r="D579" s="332" t="s">
        <v>317</v>
      </c>
      <c r="E579" s="332" t="s">
        <v>318</v>
      </c>
      <c r="F579" s="349" t="s">
        <v>319</v>
      </c>
      <c r="G579" s="332" t="s">
        <v>320</v>
      </c>
      <c r="I579" s="186"/>
      <c r="J579" s="188"/>
      <c r="K579" s="186"/>
      <c r="L579" s="186"/>
      <c r="M579" s="186"/>
      <c r="N579" s="186"/>
      <c r="O579" s="186"/>
      <c r="P579" s="165"/>
    </row>
    <row r="580" spans="1:16">
      <c r="A580" s="2">
        <f t="shared" si="2"/>
        <v>579</v>
      </c>
      <c r="B580" s="347"/>
      <c r="C580" s="348" t="s">
        <v>9</v>
      </c>
      <c r="D580" s="332" t="s">
        <v>321</v>
      </c>
      <c r="E580" s="332"/>
      <c r="F580" s="349"/>
      <c r="G580" s="332" t="s">
        <v>322</v>
      </c>
      <c r="I580" s="186"/>
      <c r="J580" s="188"/>
      <c r="K580" s="186"/>
      <c r="L580" s="186"/>
      <c r="M580" s="186"/>
      <c r="N580" s="186"/>
      <c r="O580" s="186"/>
      <c r="P580" s="165"/>
    </row>
    <row r="581" spans="1:16">
      <c r="A581" s="2">
        <f t="shared" si="2"/>
        <v>580</v>
      </c>
      <c r="B581" s="347"/>
      <c r="C581" s="348" t="s">
        <v>9</v>
      </c>
      <c r="D581" s="332" t="s">
        <v>323</v>
      </c>
      <c r="E581" s="332"/>
      <c r="F581" s="349"/>
      <c r="G581" s="332" t="s">
        <v>324</v>
      </c>
      <c r="I581" s="186"/>
      <c r="J581" s="188"/>
      <c r="K581" s="186"/>
      <c r="L581" s="186"/>
      <c r="M581" s="186"/>
      <c r="N581" s="186"/>
      <c r="O581" s="186"/>
      <c r="P581" s="165"/>
    </row>
    <row r="582" spans="1:16">
      <c r="A582" s="2">
        <f t="shared" si="2"/>
        <v>581</v>
      </c>
      <c r="B582" s="347"/>
      <c r="C582" s="348" t="s">
        <v>9</v>
      </c>
      <c r="D582" s="332" t="s">
        <v>325</v>
      </c>
      <c r="E582" s="332"/>
      <c r="F582" s="349"/>
      <c r="G582" s="332" t="s">
        <v>326</v>
      </c>
      <c r="I582" s="186"/>
      <c r="J582" s="188"/>
      <c r="K582" s="186"/>
      <c r="L582" s="186"/>
      <c r="M582" s="186"/>
      <c r="N582" s="186"/>
      <c r="O582" s="186"/>
      <c r="P582" s="165"/>
    </row>
    <row r="583" spans="1:16">
      <c r="A583" s="2">
        <f t="shared" si="2"/>
        <v>582</v>
      </c>
      <c r="B583" s="347"/>
      <c r="C583" s="348" t="s">
        <v>9</v>
      </c>
      <c r="D583" s="332" t="s">
        <v>327</v>
      </c>
      <c r="E583" s="332"/>
      <c r="F583" s="349" t="s">
        <v>328</v>
      </c>
      <c r="G583" s="332" t="s">
        <v>329</v>
      </c>
      <c r="I583" s="186"/>
      <c r="J583" s="188"/>
      <c r="K583" s="186"/>
      <c r="L583" s="186"/>
      <c r="M583" s="186"/>
      <c r="N583" s="186"/>
      <c r="O583" s="186"/>
      <c r="P583" s="165"/>
    </row>
    <row r="584" spans="1:16">
      <c r="A584" s="2">
        <f t="shared" si="2"/>
        <v>583</v>
      </c>
      <c r="B584" s="347"/>
      <c r="C584" s="348" t="s">
        <v>9</v>
      </c>
      <c r="D584" s="332" t="s">
        <v>330</v>
      </c>
      <c r="E584" s="332"/>
      <c r="F584" s="349"/>
      <c r="G584" s="332" t="s">
        <v>322</v>
      </c>
      <c r="I584" s="186"/>
      <c r="J584" s="188"/>
      <c r="K584" s="186"/>
      <c r="L584" s="186"/>
      <c r="M584" s="186"/>
      <c r="N584" s="186"/>
      <c r="O584" s="186"/>
      <c r="P584" s="165"/>
    </row>
    <row r="585" spans="1:16">
      <c r="A585" s="2">
        <f t="shared" si="2"/>
        <v>584</v>
      </c>
      <c r="B585" s="347"/>
      <c r="C585" s="348" t="s">
        <v>9</v>
      </c>
      <c r="D585" s="332" t="s">
        <v>331</v>
      </c>
      <c r="E585" s="332"/>
      <c r="F585" s="349"/>
      <c r="G585" s="332" t="s">
        <v>332</v>
      </c>
      <c r="I585" s="186"/>
      <c r="J585" s="188"/>
      <c r="K585" s="186"/>
      <c r="L585" s="186"/>
      <c r="M585" s="186"/>
      <c r="N585" s="186"/>
      <c r="O585" s="186"/>
      <c r="P585" s="165"/>
    </row>
    <row r="586" spans="1:16">
      <c r="A586" s="2">
        <f t="shared" si="2"/>
        <v>585</v>
      </c>
      <c r="B586" s="347"/>
      <c r="C586" s="348" t="s">
        <v>9</v>
      </c>
      <c r="D586" s="332" t="s">
        <v>333</v>
      </c>
      <c r="E586" s="332"/>
      <c r="F586" s="349"/>
      <c r="G586" s="332" t="s">
        <v>334</v>
      </c>
      <c r="I586" s="186"/>
      <c r="J586" s="188"/>
      <c r="K586" s="186"/>
      <c r="L586" s="186"/>
      <c r="M586" s="186"/>
      <c r="N586" s="186"/>
      <c r="O586" s="186"/>
      <c r="P586" s="165"/>
    </row>
    <row r="587" spans="1:16">
      <c r="A587" s="2">
        <f t="shared" si="2"/>
        <v>586</v>
      </c>
      <c r="B587" s="347"/>
      <c r="C587" s="348" t="s">
        <v>9</v>
      </c>
      <c r="D587" s="332" t="s">
        <v>335</v>
      </c>
      <c r="E587" s="332"/>
      <c r="F587" s="349" t="s">
        <v>336</v>
      </c>
      <c r="G587" s="332" t="s">
        <v>337</v>
      </c>
      <c r="I587" s="186"/>
      <c r="J587" s="188"/>
      <c r="K587" s="186"/>
      <c r="L587" s="186"/>
      <c r="M587" s="186"/>
      <c r="N587" s="186"/>
      <c r="O587" s="186"/>
      <c r="P587" s="165"/>
    </row>
    <row r="588" spans="1:16">
      <c r="A588" s="2">
        <f t="shared" si="2"/>
        <v>587</v>
      </c>
      <c r="B588" s="347"/>
      <c r="C588" s="348" t="s">
        <v>9</v>
      </c>
      <c r="D588" s="332" t="s">
        <v>338</v>
      </c>
      <c r="E588" s="332"/>
      <c r="F588" s="349"/>
      <c r="G588" s="332" t="s">
        <v>322</v>
      </c>
      <c r="I588" s="186"/>
      <c r="J588" s="188"/>
      <c r="K588" s="186"/>
      <c r="L588" s="186"/>
      <c r="M588" s="186"/>
      <c r="N588" s="186"/>
      <c r="O588" s="186"/>
      <c r="P588" s="165"/>
    </row>
    <row r="589" spans="1:16">
      <c r="A589" s="2">
        <f t="shared" si="2"/>
        <v>588</v>
      </c>
      <c r="B589" s="347"/>
      <c r="C589" s="348" t="s">
        <v>9</v>
      </c>
      <c r="D589" s="332" t="s">
        <v>339</v>
      </c>
      <c r="E589" s="332"/>
      <c r="F589" s="349"/>
      <c r="G589" s="332" t="s">
        <v>332</v>
      </c>
      <c r="I589" s="186"/>
      <c r="J589" s="188"/>
      <c r="K589" s="186"/>
      <c r="L589" s="186"/>
      <c r="M589" s="186"/>
      <c r="N589" s="186"/>
      <c r="O589" s="186"/>
      <c r="P589" s="165"/>
    </row>
    <row r="590" spans="1:16">
      <c r="A590" s="2">
        <f t="shared" si="2"/>
        <v>589</v>
      </c>
      <c r="B590" s="347"/>
      <c r="C590" s="348" t="s">
        <v>9</v>
      </c>
      <c r="D590" s="332" t="s">
        <v>340</v>
      </c>
      <c r="E590" s="332"/>
      <c r="F590" s="349"/>
      <c r="G590" s="332" t="s">
        <v>334</v>
      </c>
      <c r="I590" s="186"/>
      <c r="J590" s="188"/>
      <c r="K590" s="186"/>
      <c r="L590" s="186"/>
      <c r="M590" s="186"/>
      <c r="N590" s="186"/>
      <c r="O590" s="186"/>
      <c r="P590" s="165"/>
    </row>
    <row r="591" spans="1:16">
      <c r="A591" s="2">
        <f t="shared" si="2"/>
        <v>590</v>
      </c>
      <c r="B591" s="347"/>
      <c r="C591" s="348" t="s">
        <v>9</v>
      </c>
      <c r="D591" s="332" t="s">
        <v>341</v>
      </c>
      <c r="E591" s="332"/>
      <c r="F591" s="332" t="s">
        <v>342</v>
      </c>
      <c r="G591" s="332" t="s">
        <v>322</v>
      </c>
      <c r="I591" s="186"/>
      <c r="J591" s="188"/>
      <c r="K591" s="186"/>
      <c r="L591" s="186"/>
      <c r="M591" s="186"/>
      <c r="N591" s="186"/>
      <c r="O591" s="186"/>
      <c r="P591" s="165"/>
    </row>
    <row r="592" spans="1:16">
      <c r="A592" s="2">
        <f t="shared" si="2"/>
        <v>591</v>
      </c>
      <c r="B592" s="347"/>
      <c r="C592" s="348" t="s">
        <v>9</v>
      </c>
      <c r="D592" s="332" t="s">
        <v>343</v>
      </c>
      <c r="E592" s="332"/>
      <c r="F592" s="332" t="s">
        <v>342</v>
      </c>
      <c r="G592" s="332" t="s">
        <v>326</v>
      </c>
      <c r="I592" s="186"/>
      <c r="J592" s="188"/>
      <c r="K592" s="186"/>
      <c r="L592" s="186"/>
      <c r="M592" s="186"/>
      <c r="N592" s="186"/>
      <c r="O592" s="186"/>
      <c r="P592" s="165"/>
    </row>
    <row r="593" spans="1:16">
      <c r="A593" s="2">
        <f t="shared" si="2"/>
        <v>592</v>
      </c>
      <c r="B593" s="347"/>
      <c r="C593" s="348" t="s">
        <v>9</v>
      </c>
      <c r="D593" s="350" t="s">
        <v>344</v>
      </c>
      <c r="E593" s="332"/>
      <c r="F593" s="350" t="s">
        <v>345</v>
      </c>
      <c r="G593" s="350" t="s">
        <v>346</v>
      </c>
      <c r="I593" s="186"/>
      <c r="J593" s="188"/>
      <c r="K593" s="186"/>
      <c r="L593" s="186"/>
      <c r="M593" s="186"/>
      <c r="N593" s="186"/>
      <c r="O593" s="186"/>
      <c r="P593" s="165"/>
    </row>
    <row r="594" spans="1:16">
      <c r="A594" s="2">
        <f t="shared" si="2"/>
        <v>593</v>
      </c>
      <c r="B594" s="347"/>
      <c r="C594" s="348" t="s">
        <v>9</v>
      </c>
      <c r="D594" s="332" t="s">
        <v>347</v>
      </c>
      <c r="E594" s="332"/>
      <c r="F594" s="332" t="s">
        <v>348</v>
      </c>
      <c r="G594" s="332" t="s">
        <v>349</v>
      </c>
      <c r="I594" s="186"/>
      <c r="J594" s="188"/>
      <c r="K594" s="186"/>
      <c r="L594" s="186"/>
      <c r="M594" s="186"/>
      <c r="N594" s="186"/>
      <c r="O594" s="186"/>
      <c r="P594" s="165"/>
    </row>
    <row r="595" spans="1:16">
      <c r="A595" s="2">
        <f t="shared" si="2"/>
        <v>594</v>
      </c>
      <c r="B595" s="347"/>
      <c r="C595" s="348" t="s">
        <v>9</v>
      </c>
      <c r="D595" s="332" t="s">
        <v>350</v>
      </c>
      <c r="E595" s="332"/>
      <c r="F595" s="332" t="s">
        <v>351</v>
      </c>
      <c r="G595" s="332" t="s">
        <v>349</v>
      </c>
      <c r="I595" s="186"/>
      <c r="J595" s="188"/>
      <c r="K595" s="186"/>
      <c r="L595" s="186"/>
      <c r="M595" s="186"/>
      <c r="N595" s="186"/>
      <c r="O595" s="186"/>
      <c r="P595" s="165"/>
    </row>
  </sheetData>
  <autoFilter ref="A1:P595"/>
  <mergeCells count="95">
    <mergeCell ref="D374:D383"/>
    <mergeCell ref="E376:E377"/>
    <mergeCell ref="E379:E380"/>
    <mergeCell ref="D384:D395"/>
    <mergeCell ref="E384:E385"/>
    <mergeCell ref="E386:E390"/>
    <mergeCell ref="D432:D443"/>
    <mergeCell ref="E432:E433"/>
    <mergeCell ref="E434:E438"/>
    <mergeCell ref="E408:E409"/>
    <mergeCell ref="E410:E414"/>
    <mergeCell ref="D408:D419"/>
    <mergeCell ref="D420:D431"/>
    <mergeCell ref="E420:E421"/>
    <mergeCell ref="E422:E426"/>
    <mergeCell ref="D396:D407"/>
    <mergeCell ref="E396:E397"/>
    <mergeCell ref="E398:E402"/>
    <mergeCell ref="B312:B339"/>
    <mergeCell ref="D312:D315"/>
    <mergeCell ref="F316:F328"/>
    <mergeCell ref="D333:D337"/>
    <mergeCell ref="E333:E337"/>
    <mergeCell ref="B253:B282"/>
    <mergeCell ref="B283:B311"/>
    <mergeCell ref="E286:E293"/>
    <mergeCell ref="D287:D289"/>
    <mergeCell ref="D290:D291"/>
    <mergeCell ref="D292:D293"/>
    <mergeCell ref="D295:D297"/>
    <mergeCell ref="D298:D300"/>
    <mergeCell ref="D301:D302"/>
    <mergeCell ref="D310:D311"/>
    <mergeCell ref="B149:B252"/>
    <mergeCell ref="D159:D161"/>
    <mergeCell ref="D164:D166"/>
    <mergeCell ref="D195:D196"/>
    <mergeCell ref="E195:E196"/>
    <mergeCell ref="F126:F128"/>
    <mergeCell ref="D129:D131"/>
    <mergeCell ref="D132:D136"/>
    <mergeCell ref="E133:E134"/>
    <mergeCell ref="D137:D140"/>
    <mergeCell ref="B100:B125"/>
    <mergeCell ref="E119:E125"/>
    <mergeCell ref="B126:B148"/>
    <mergeCell ref="D126:D128"/>
    <mergeCell ref="E126:E128"/>
    <mergeCell ref="D141:D143"/>
    <mergeCell ref="D147:D148"/>
    <mergeCell ref="E48:E52"/>
    <mergeCell ref="E53:E55"/>
    <mergeCell ref="E56:E58"/>
    <mergeCell ref="E59:E61"/>
    <mergeCell ref="D62:D65"/>
    <mergeCell ref="B576:B595"/>
    <mergeCell ref="E576:E578"/>
    <mergeCell ref="F579:F582"/>
    <mergeCell ref="F583:F586"/>
    <mergeCell ref="F587:F590"/>
    <mergeCell ref="B507:B571"/>
    <mergeCell ref="D516:D571"/>
    <mergeCell ref="B572:B575"/>
    <mergeCell ref="B450:B454"/>
    <mergeCell ref="B455:B506"/>
    <mergeCell ref="D455:D460"/>
    <mergeCell ref="D465:D478"/>
    <mergeCell ref="D492:D506"/>
    <mergeCell ref="E455:E460"/>
    <mergeCell ref="D461:D462"/>
    <mergeCell ref="E461:E462"/>
    <mergeCell ref="D463:D464"/>
    <mergeCell ref="E463:E464"/>
    <mergeCell ref="E465:E478"/>
    <mergeCell ref="D479:D484"/>
    <mergeCell ref="E479:E484"/>
    <mergeCell ref="D486:D491"/>
    <mergeCell ref="E486:E491"/>
    <mergeCell ref="E492:E506"/>
    <mergeCell ref="B7:B22"/>
    <mergeCell ref="B340:B449"/>
    <mergeCell ref="D351:D352"/>
    <mergeCell ref="D353:D355"/>
    <mergeCell ref="D366:D373"/>
    <mergeCell ref="E366:E373"/>
    <mergeCell ref="E374:E375"/>
    <mergeCell ref="B2:B6"/>
    <mergeCell ref="B24:B97"/>
    <mergeCell ref="D32:D35"/>
    <mergeCell ref="D48:D61"/>
    <mergeCell ref="D73:D77"/>
    <mergeCell ref="D79:D84"/>
    <mergeCell ref="D88:D91"/>
    <mergeCell ref="D92:D96"/>
    <mergeCell ref="D98:D99"/>
  </mergeCells>
  <phoneticPr fontId="7" type="noConversion"/>
  <conditionalFormatting sqref="H2:H1048576">
    <cfRule type="cellIs" dxfId="44" priority="1" operator="equal">
      <formula>"N/A"</formula>
    </cfRule>
    <cfRule type="cellIs" dxfId="43" priority="2" operator="equal">
      <formula>"F"</formula>
    </cfRule>
    <cfRule type="cellIs" dxfId="42" priority="3" operator="equal">
      <formula>"P"</formula>
    </cfRule>
  </conditionalFormatting>
  <dataValidations count="1">
    <dataValidation type="list" allowBlank="1" showInputMessage="1" showErrorMessage="1" sqref="K2:K595">
      <formula1>"A,B,C,D"</formula1>
    </dataValidation>
  </dataValidations>
  <hyperlinks>
    <hyperlink ref="P325" r:id="rId1"/>
    <hyperlink ref="P13" r:id="rId2"/>
    <hyperlink ref="P310" r:id="rId3"/>
    <hyperlink ref="P522" r:id="rId4"/>
    <hyperlink ref="P534" r:id="rId5"/>
    <hyperlink ref="P516" r:id="rId6"/>
    <hyperlink ref="P564" r:id="rId7" display="http://mantis.szflyingsoft.com/view.php?id=165"/>
    <hyperlink ref="P567" r:id="rId8" display="http://mantis.szflyingsoft.com/view.php?id=165"/>
    <hyperlink ref="P572" r:id="rId9"/>
    <hyperlink ref="P513" r:id="rId10"/>
    <hyperlink ref="P515" r:id="rId11"/>
    <hyperlink ref="P323" r:id="rId12"/>
    <hyperlink ref="P302" r:id="rId13"/>
    <hyperlink ref="P300" r:id="rId14"/>
    <hyperlink ref="P307" r:id="rId15"/>
    <hyperlink ref="P306" r:id="rId16"/>
    <hyperlink ref="P311" r:id="rId17"/>
  </hyperlinks>
  <pageMargins left="0.7" right="0.7" top="0.75" bottom="0.75" header="0.3" footer="0.3"/>
  <pageSetup paperSize="9" orientation="portrait" horizontalDpi="1200" verticalDpi="1200" r:id="rId18"/>
  <drawing r:id="rId19"/>
  <legacyDrawing r:id="rId2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P842"/>
  <sheetViews>
    <sheetView topLeftCell="G823" workbookViewId="0">
      <selection sqref="A1:P842"/>
    </sheetView>
  </sheetViews>
  <sheetFormatPr defaultRowHeight="16.5"/>
  <cols>
    <col min="1" max="1" width="9" style="92"/>
    <col min="2" max="3" width="9" style="91"/>
    <col min="4" max="4" width="38.5" style="91" customWidth="1"/>
    <col min="5" max="5" width="27.625" style="91" customWidth="1"/>
    <col min="6" max="6" width="46.375" style="91" customWidth="1"/>
    <col min="7" max="7" width="39.5" style="91" customWidth="1"/>
    <col min="8" max="8" width="9" style="92"/>
    <col min="9" max="9" width="9.5" style="3" bestFit="1" customWidth="1"/>
    <col min="10" max="10" width="22.125" style="91" customWidth="1"/>
    <col min="11" max="11" width="14.125" style="3" bestFit="1" customWidth="1"/>
    <col min="12" max="14" width="22.125" style="91" customWidth="1"/>
    <col min="15" max="15" width="9" style="91"/>
    <col min="16" max="16" width="22.125" style="91" customWidth="1"/>
    <col min="17" max="16384" width="9" style="91"/>
  </cols>
  <sheetData>
    <row r="1" spans="1:16" ht="15">
      <c r="A1" s="168" t="s">
        <v>2351</v>
      </c>
      <c r="B1" s="168" t="s">
        <v>2352</v>
      </c>
      <c r="C1" s="168" t="s">
        <v>2353</v>
      </c>
      <c r="D1" s="168" t="s">
        <v>2354</v>
      </c>
      <c r="E1" s="168" t="s">
        <v>2355</v>
      </c>
      <c r="F1" s="168" t="s">
        <v>2356</v>
      </c>
      <c r="G1" s="168" t="s">
        <v>2357</v>
      </c>
      <c r="H1" s="168" t="s">
        <v>2358</v>
      </c>
      <c r="I1" s="168" t="s">
        <v>2359</v>
      </c>
      <c r="J1" s="168" t="s">
        <v>2360</v>
      </c>
      <c r="K1" s="1" t="s">
        <v>2220</v>
      </c>
      <c r="L1" s="168" t="s">
        <v>2361</v>
      </c>
      <c r="M1" s="168" t="s">
        <v>2362</v>
      </c>
      <c r="N1" s="168" t="s">
        <v>2363</v>
      </c>
      <c r="O1" s="168" t="s">
        <v>2364</v>
      </c>
      <c r="P1" s="168" t="s">
        <v>2350</v>
      </c>
    </row>
    <row r="2" spans="1:16" ht="49.5">
      <c r="A2" s="92">
        <f>ROW()-1</f>
        <v>1</v>
      </c>
      <c r="B2" s="259" t="s">
        <v>471</v>
      </c>
      <c r="C2" s="121" t="s">
        <v>9</v>
      </c>
      <c r="D2" s="259" t="s">
        <v>472</v>
      </c>
      <c r="E2" s="260" t="s">
        <v>473</v>
      </c>
      <c r="F2" s="72" t="s">
        <v>474</v>
      </c>
      <c r="G2" s="121" t="s">
        <v>475</v>
      </c>
      <c r="H2" s="128"/>
      <c r="I2" s="130"/>
      <c r="J2" s="72"/>
      <c r="K2" s="130"/>
      <c r="L2" s="189"/>
      <c r="M2" s="189"/>
      <c r="N2" s="189"/>
      <c r="O2" s="189"/>
      <c r="P2" s="167"/>
    </row>
    <row r="3" spans="1:16" ht="33">
      <c r="A3" s="92">
        <f t="shared" ref="A3:A66" si="0">ROW()-1</f>
        <v>2</v>
      </c>
      <c r="B3" s="259"/>
      <c r="C3" s="121" t="s">
        <v>9</v>
      </c>
      <c r="D3" s="259"/>
      <c r="E3" s="260"/>
      <c r="F3" s="121" t="s">
        <v>476</v>
      </c>
      <c r="G3" s="121" t="s">
        <v>477</v>
      </c>
      <c r="H3" s="128"/>
      <c r="I3" s="130"/>
      <c r="J3" s="72"/>
      <c r="K3" s="130"/>
      <c r="L3" s="189"/>
      <c r="M3" s="189"/>
      <c r="N3" s="189"/>
      <c r="O3" s="189"/>
      <c r="P3" s="167"/>
    </row>
    <row r="4" spans="1:16" ht="33">
      <c r="A4" s="92">
        <f t="shared" si="0"/>
        <v>3</v>
      </c>
      <c r="B4" s="259"/>
      <c r="C4" s="121" t="s">
        <v>9</v>
      </c>
      <c r="D4" s="259"/>
      <c r="E4" s="260"/>
      <c r="F4" s="121" t="s">
        <v>478</v>
      </c>
      <c r="G4" s="121" t="s">
        <v>479</v>
      </c>
      <c r="H4" s="128"/>
      <c r="I4" s="130"/>
      <c r="J4" s="72"/>
      <c r="K4" s="130"/>
      <c r="L4" s="189"/>
      <c r="M4" s="189"/>
      <c r="N4" s="189"/>
      <c r="O4" s="189"/>
      <c r="P4" s="167"/>
    </row>
    <row r="5" spans="1:16" ht="33">
      <c r="A5" s="92">
        <f t="shared" si="0"/>
        <v>4</v>
      </c>
      <c r="B5" s="120" t="s">
        <v>480</v>
      </c>
      <c r="C5" s="121" t="s">
        <v>9</v>
      </c>
      <c r="D5" s="121" t="s">
        <v>481</v>
      </c>
      <c r="E5" s="121" t="s">
        <v>482</v>
      </c>
      <c r="F5" s="72" t="s">
        <v>483</v>
      </c>
      <c r="G5" s="121" t="s">
        <v>484</v>
      </c>
      <c r="H5" s="128"/>
      <c r="I5" s="130"/>
      <c r="J5" s="72"/>
      <c r="K5" s="130"/>
      <c r="L5" s="189"/>
      <c r="M5" s="189"/>
      <c r="N5" s="189"/>
      <c r="O5" s="189"/>
      <c r="P5" s="167"/>
    </row>
    <row r="6" spans="1:16" ht="16.5" customHeight="1">
      <c r="A6" s="92">
        <f t="shared" si="0"/>
        <v>5</v>
      </c>
      <c r="B6" s="259" t="s">
        <v>485</v>
      </c>
      <c r="C6" s="121" t="s">
        <v>9</v>
      </c>
      <c r="D6" s="260" t="s">
        <v>486</v>
      </c>
      <c r="E6" s="121"/>
      <c r="F6" s="121" t="s">
        <v>487</v>
      </c>
      <c r="G6" s="121" t="s">
        <v>488</v>
      </c>
      <c r="H6" s="128"/>
      <c r="I6" s="130"/>
      <c r="J6" s="72"/>
      <c r="K6" s="130"/>
      <c r="L6" s="189"/>
      <c r="M6" s="189"/>
      <c r="N6" s="189"/>
      <c r="O6" s="189"/>
      <c r="P6" s="167"/>
    </row>
    <row r="7" spans="1:16">
      <c r="A7" s="92">
        <f t="shared" si="0"/>
        <v>6</v>
      </c>
      <c r="B7" s="259"/>
      <c r="C7" s="121" t="s">
        <v>9</v>
      </c>
      <c r="D7" s="260"/>
      <c r="E7" s="121"/>
      <c r="F7" s="121" t="s">
        <v>489</v>
      </c>
      <c r="G7" s="121" t="s">
        <v>490</v>
      </c>
      <c r="H7" s="128"/>
      <c r="I7" s="130"/>
      <c r="J7" s="72"/>
      <c r="K7" s="130"/>
      <c r="L7" s="189"/>
      <c r="M7" s="189"/>
      <c r="N7" s="189"/>
      <c r="O7" s="189"/>
      <c r="P7" s="167"/>
    </row>
    <row r="8" spans="1:16">
      <c r="A8" s="92">
        <f t="shared" si="0"/>
        <v>7</v>
      </c>
      <c r="B8" s="259"/>
      <c r="C8" s="121" t="s">
        <v>9</v>
      </c>
      <c r="D8" s="260"/>
      <c r="E8" s="121"/>
      <c r="F8" s="121" t="s">
        <v>491</v>
      </c>
      <c r="G8" s="121" t="s">
        <v>490</v>
      </c>
      <c r="H8" s="128"/>
      <c r="I8" s="130"/>
      <c r="J8" s="72"/>
      <c r="K8" s="130"/>
      <c r="L8" s="189"/>
      <c r="M8" s="189"/>
      <c r="N8" s="189"/>
      <c r="O8" s="189"/>
      <c r="P8" s="167"/>
    </row>
    <row r="9" spans="1:16">
      <c r="A9" s="92">
        <f t="shared" si="0"/>
        <v>8</v>
      </c>
      <c r="B9" s="259"/>
      <c r="C9" s="121" t="s">
        <v>9</v>
      </c>
      <c r="D9" s="260"/>
      <c r="E9" s="121"/>
      <c r="F9" s="121" t="s">
        <v>492</v>
      </c>
      <c r="G9" s="121" t="s">
        <v>490</v>
      </c>
      <c r="H9" s="128"/>
      <c r="I9" s="130"/>
      <c r="J9" s="72"/>
      <c r="K9" s="130"/>
      <c r="L9" s="189"/>
      <c r="M9" s="189"/>
      <c r="N9" s="189"/>
      <c r="O9" s="189"/>
      <c r="P9" s="167"/>
    </row>
    <row r="10" spans="1:16">
      <c r="A10" s="92">
        <f t="shared" si="0"/>
        <v>9</v>
      </c>
      <c r="B10" s="259"/>
      <c r="C10" s="121" t="s">
        <v>9</v>
      </c>
      <c r="D10" s="260"/>
      <c r="E10" s="121"/>
      <c r="F10" s="121" t="s">
        <v>493</v>
      </c>
      <c r="G10" s="121" t="s">
        <v>490</v>
      </c>
      <c r="H10" s="128"/>
      <c r="I10" s="130"/>
      <c r="J10" s="72"/>
      <c r="K10" s="130"/>
      <c r="L10" s="189"/>
      <c r="M10" s="189"/>
      <c r="N10" s="189"/>
      <c r="O10" s="189"/>
      <c r="P10" s="167"/>
    </row>
    <row r="11" spans="1:16">
      <c r="A11" s="92">
        <f t="shared" si="0"/>
        <v>10</v>
      </c>
      <c r="B11" s="259"/>
      <c r="C11" s="121" t="s">
        <v>9</v>
      </c>
      <c r="D11" s="260"/>
      <c r="E11" s="121"/>
      <c r="F11" s="121" t="s">
        <v>494</v>
      </c>
      <c r="G11" s="121" t="s">
        <v>490</v>
      </c>
      <c r="H11" s="128"/>
      <c r="I11" s="137"/>
      <c r="J11" s="72"/>
      <c r="K11" s="137"/>
      <c r="L11" s="189"/>
      <c r="M11" s="189"/>
      <c r="N11" s="189"/>
      <c r="O11" s="189"/>
      <c r="P11" s="167"/>
    </row>
    <row r="12" spans="1:16">
      <c r="A12" s="92">
        <f t="shared" si="0"/>
        <v>11</v>
      </c>
      <c r="B12" s="259"/>
      <c r="C12" s="121" t="s">
        <v>9</v>
      </c>
      <c r="D12" s="260"/>
      <c r="E12" s="121"/>
      <c r="F12" s="121" t="s">
        <v>495</v>
      </c>
      <c r="G12" s="121" t="s">
        <v>496</v>
      </c>
      <c r="H12" s="128"/>
      <c r="I12" s="130"/>
      <c r="J12" s="72"/>
      <c r="K12" s="130"/>
      <c r="L12" s="189"/>
      <c r="M12" s="189"/>
      <c r="N12" s="189"/>
      <c r="O12" s="189"/>
      <c r="P12" s="167"/>
    </row>
    <row r="13" spans="1:16">
      <c r="A13" s="92">
        <f t="shared" si="0"/>
        <v>12</v>
      </c>
      <c r="B13" s="259"/>
      <c r="C13" s="121" t="s">
        <v>9</v>
      </c>
      <c r="D13" s="260"/>
      <c r="E13" s="121"/>
      <c r="F13" s="121" t="s">
        <v>497</v>
      </c>
      <c r="G13" s="121" t="s">
        <v>490</v>
      </c>
      <c r="H13" s="128"/>
      <c r="I13" s="130"/>
      <c r="J13" s="72"/>
      <c r="K13" s="130"/>
      <c r="L13" s="189"/>
      <c r="M13" s="189"/>
      <c r="N13" s="189"/>
      <c r="O13" s="189"/>
      <c r="P13" s="167"/>
    </row>
    <row r="14" spans="1:16">
      <c r="A14" s="92">
        <f t="shared" si="0"/>
        <v>13</v>
      </c>
      <c r="B14" s="259"/>
      <c r="C14" s="121" t="s">
        <v>9</v>
      </c>
      <c r="D14" s="260"/>
      <c r="E14" s="121"/>
      <c r="F14" s="121" t="s">
        <v>498</v>
      </c>
      <c r="G14" s="121" t="s">
        <v>499</v>
      </c>
      <c r="H14" s="128"/>
      <c r="I14" s="130"/>
      <c r="J14" s="72"/>
      <c r="K14" s="130"/>
      <c r="L14" s="189"/>
      <c r="M14" s="189"/>
      <c r="N14" s="189"/>
      <c r="O14" s="189"/>
      <c r="P14" s="167"/>
    </row>
    <row r="15" spans="1:16">
      <c r="A15" s="92">
        <f t="shared" si="0"/>
        <v>14</v>
      </c>
      <c r="B15" s="259"/>
      <c r="C15" s="121" t="s">
        <v>9</v>
      </c>
      <c r="D15" s="260"/>
      <c r="E15" s="121"/>
      <c r="F15" s="121" t="s">
        <v>500</v>
      </c>
      <c r="G15" s="121" t="s">
        <v>490</v>
      </c>
      <c r="H15" s="128"/>
      <c r="I15" s="130"/>
      <c r="J15" s="72"/>
      <c r="K15" s="130"/>
      <c r="L15" s="189"/>
      <c r="M15" s="189"/>
      <c r="N15" s="189"/>
      <c r="O15" s="189"/>
      <c r="P15" s="167"/>
    </row>
    <row r="16" spans="1:16">
      <c r="A16" s="92">
        <f t="shared" si="0"/>
        <v>15</v>
      </c>
      <c r="B16" s="259"/>
      <c r="C16" s="121" t="s">
        <v>9</v>
      </c>
      <c r="D16" s="260"/>
      <c r="E16" s="121"/>
      <c r="F16" s="121" t="s">
        <v>501</v>
      </c>
      <c r="G16" s="121" t="s">
        <v>490</v>
      </c>
      <c r="H16" s="128"/>
      <c r="I16" s="130"/>
      <c r="J16" s="72"/>
      <c r="K16" s="130"/>
      <c r="L16" s="189"/>
      <c r="M16" s="189"/>
      <c r="N16" s="189"/>
      <c r="O16" s="189"/>
      <c r="P16" s="167"/>
    </row>
    <row r="17" spans="1:16">
      <c r="A17" s="92">
        <f t="shared" si="0"/>
        <v>16</v>
      </c>
      <c r="B17" s="259"/>
      <c r="C17" s="121" t="s">
        <v>9</v>
      </c>
      <c r="D17" s="260"/>
      <c r="E17" s="121"/>
      <c r="F17" s="121" t="s">
        <v>502</v>
      </c>
      <c r="G17" s="121" t="s">
        <v>503</v>
      </c>
      <c r="H17" s="128"/>
      <c r="I17" s="130"/>
      <c r="J17" s="72"/>
      <c r="K17" s="130"/>
      <c r="L17" s="189"/>
      <c r="M17" s="189"/>
      <c r="N17" s="189"/>
      <c r="O17" s="189"/>
      <c r="P17" s="167"/>
    </row>
    <row r="18" spans="1:16">
      <c r="A18" s="92">
        <f t="shared" si="0"/>
        <v>17</v>
      </c>
      <c r="B18" s="259"/>
      <c r="C18" s="121" t="s">
        <v>9</v>
      </c>
      <c r="D18" s="260"/>
      <c r="E18" s="121"/>
      <c r="F18" s="121" t="s">
        <v>504</v>
      </c>
      <c r="G18" s="121" t="s">
        <v>490</v>
      </c>
      <c r="H18" s="128"/>
      <c r="I18" s="130"/>
      <c r="J18" s="72"/>
      <c r="K18" s="130"/>
      <c r="L18" s="189"/>
      <c r="M18" s="189"/>
      <c r="N18" s="189"/>
      <c r="O18" s="189"/>
      <c r="P18" s="167"/>
    </row>
    <row r="19" spans="1:16">
      <c r="A19" s="92">
        <f t="shared" si="0"/>
        <v>18</v>
      </c>
      <c r="B19" s="259" t="s">
        <v>505</v>
      </c>
      <c r="C19" s="121" t="s">
        <v>9</v>
      </c>
      <c r="D19" s="260" t="s">
        <v>506</v>
      </c>
      <c r="E19" s="121"/>
      <c r="F19" s="121" t="s">
        <v>487</v>
      </c>
      <c r="G19" s="121" t="s">
        <v>507</v>
      </c>
      <c r="H19" s="128"/>
      <c r="I19" s="130"/>
      <c r="J19" s="72"/>
      <c r="K19" s="130"/>
      <c r="L19" s="189"/>
      <c r="M19" s="189"/>
      <c r="N19" s="189"/>
      <c r="O19" s="189"/>
      <c r="P19" s="167"/>
    </row>
    <row r="20" spans="1:16" ht="16.5" customHeight="1">
      <c r="A20" s="92">
        <f t="shared" si="0"/>
        <v>19</v>
      </c>
      <c r="B20" s="259"/>
      <c r="C20" s="121" t="s">
        <v>9</v>
      </c>
      <c r="D20" s="260"/>
      <c r="E20" s="121"/>
      <c r="F20" s="121" t="s">
        <v>508</v>
      </c>
      <c r="G20" s="121" t="s">
        <v>509</v>
      </c>
      <c r="H20" s="128"/>
      <c r="I20" s="130"/>
      <c r="J20" s="72"/>
      <c r="K20" s="130"/>
      <c r="L20" s="189"/>
      <c r="M20" s="189"/>
      <c r="N20" s="189"/>
      <c r="O20" s="189"/>
      <c r="P20" s="167"/>
    </row>
    <row r="21" spans="1:16">
      <c r="A21" s="92">
        <f t="shared" si="0"/>
        <v>20</v>
      </c>
      <c r="B21" s="259"/>
      <c r="C21" s="121" t="s">
        <v>9</v>
      </c>
      <c r="D21" s="260"/>
      <c r="E21" s="121"/>
      <c r="F21" s="121" t="s">
        <v>510</v>
      </c>
      <c r="G21" s="121" t="s">
        <v>490</v>
      </c>
      <c r="H21" s="128"/>
      <c r="I21" s="130"/>
      <c r="J21" s="72"/>
      <c r="K21" s="130"/>
      <c r="L21" s="189"/>
      <c r="M21" s="189"/>
      <c r="N21" s="189"/>
      <c r="O21" s="189"/>
      <c r="P21" s="167"/>
    </row>
    <row r="22" spans="1:16">
      <c r="A22" s="92">
        <f t="shared" si="0"/>
        <v>21</v>
      </c>
      <c r="B22" s="259"/>
      <c r="C22" s="121" t="s">
        <v>9</v>
      </c>
      <c r="D22" s="260"/>
      <c r="E22" s="121"/>
      <c r="F22" s="121" t="s">
        <v>491</v>
      </c>
      <c r="G22" s="121" t="s">
        <v>490</v>
      </c>
      <c r="H22" s="128"/>
      <c r="I22" s="130"/>
      <c r="J22" s="72"/>
      <c r="K22" s="130"/>
      <c r="L22" s="189"/>
      <c r="M22" s="189"/>
      <c r="N22" s="189"/>
      <c r="O22" s="189"/>
      <c r="P22" s="167"/>
    </row>
    <row r="23" spans="1:16">
      <c r="A23" s="92">
        <f t="shared" si="0"/>
        <v>22</v>
      </c>
      <c r="B23" s="259"/>
      <c r="C23" s="121" t="s">
        <v>9</v>
      </c>
      <c r="D23" s="260"/>
      <c r="E23" s="121"/>
      <c r="F23" s="121" t="s">
        <v>492</v>
      </c>
      <c r="G23" s="121" t="s">
        <v>509</v>
      </c>
      <c r="H23" s="128"/>
      <c r="I23" s="130"/>
      <c r="J23" s="72"/>
      <c r="K23" s="130"/>
      <c r="L23" s="189"/>
      <c r="M23" s="189"/>
      <c r="N23" s="189"/>
      <c r="O23" s="189"/>
      <c r="P23" s="167"/>
    </row>
    <row r="24" spans="1:16">
      <c r="A24" s="92">
        <f t="shared" si="0"/>
        <v>23</v>
      </c>
      <c r="B24" s="259"/>
      <c r="C24" s="121" t="s">
        <v>9</v>
      </c>
      <c r="D24" s="260"/>
      <c r="E24" s="121"/>
      <c r="F24" s="121" t="s">
        <v>493</v>
      </c>
      <c r="G24" s="121" t="s">
        <v>490</v>
      </c>
      <c r="H24" s="128"/>
      <c r="I24" s="130"/>
      <c r="J24" s="72"/>
      <c r="K24" s="130"/>
      <c r="L24" s="189"/>
      <c r="M24" s="189"/>
      <c r="N24" s="189"/>
      <c r="O24" s="189"/>
      <c r="P24" s="167"/>
    </row>
    <row r="25" spans="1:16">
      <c r="A25" s="92">
        <f t="shared" si="0"/>
        <v>24</v>
      </c>
      <c r="B25" s="259"/>
      <c r="C25" s="121" t="s">
        <v>9</v>
      </c>
      <c r="D25" s="260"/>
      <c r="E25" s="121"/>
      <c r="F25" s="121" t="s">
        <v>494</v>
      </c>
      <c r="G25" s="121" t="s">
        <v>509</v>
      </c>
      <c r="H25" s="128"/>
      <c r="I25" s="130"/>
      <c r="J25" s="72"/>
      <c r="K25" s="130"/>
      <c r="L25" s="189"/>
      <c r="M25" s="189"/>
      <c r="N25" s="189"/>
      <c r="O25" s="189"/>
      <c r="P25" s="167"/>
    </row>
    <row r="26" spans="1:16">
      <c r="A26" s="92">
        <f t="shared" si="0"/>
        <v>25</v>
      </c>
      <c r="B26" s="259"/>
      <c r="C26" s="121" t="s">
        <v>9</v>
      </c>
      <c r="D26" s="260"/>
      <c r="E26" s="121"/>
      <c r="F26" s="121" t="s">
        <v>511</v>
      </c>
      <c r="G26" s="121" t="s">
        <v>490</v>
      </c>
      <c r="H26" s="128"/>
      <c r="I26" s="130"/>
      <c r="J26" s="72"/>
      <c r="K26" s="130"/>
      <c r="L26" s="189"/>
      <c r="M26" s="189"/>
      <c r="N26" s="189"/>
      <c r="O26" s="189"/>
      <c r="P26" s="167"/>
    </row>
    <row r="27" spans="1:16">
      <c r="A27" s="92">
        <f t="shared" si="0"/>
        <v>26</v>
      </c>
      <c r="B27" s="259"/>
      <c r="C27" s="121" t="s">
        <v>9</v>
      </c>
      <c r="D27" s="260"/>
      <c r="E27" s="121"/>
      <c r="F27" s="121" t="s">
        <v>498</v>
      </c>
      <c r="G27" s="121" t="s">
        <v>490</v>
      </c>
      <c r="H27" s="128"/>
      <c r="I27" s="130"/>
      <c r="J27" s="72"/>
      <c r="K27" s="130"/>
      <c r="L27" s="189"/>
      <c r="M27" s="189"/>
      <c r="N27" s="189"/>
      <c r="O27" s="189"/>
      <c r="P27" s="167"/>
    </row>
    <row r="28" spans="1:16">
      <c r="A28" s="92">
        <f t="shared" si="0"/>
        <v>27</v>
      </c>
      <c r="B28" s="259"/>
      <c r="C28" s="121" t="s">
        <v>9</v>
      </c>
      <c r="D28" s="260"/>
      <c r="E28" s="121"/>
      <c r="F28" s="121" t="s">
        <v>512</v>
      </c>
      <c r="G28" s="121" t="s">
        <v>513</v>
      </c>
      <c r="H28" s="128"/>
      <c r="I28" s="130"/>
      <c r="J28" s="72"/>
      <c r="K28" s="130"/>
      <c r="L28" s="189"/>
      <c r="M28" s="189"/>
      <c r="N28" s="189"/>
      <c r="O28" s="189"/>
      <c r="P28" s="167"/>
    </row>
    <row r="29" spans="1:16">
      <c r="A29" s="92">
        <f t="shared" si="0"/>
        <v>28</v>
      </c>
      <c r="B29" s="259"/>
      <c r="C29" s="121" t="s">
        <v>9</v>
      </c>
      <c r="D29" s="260"/>
      <c r="E29" s="121"/>
      <c r="F29" s="121" t="s">
        <v>514</v>
      </c>
      <c r="G29" s="121" t="s">
        <v>490</v>
      </c>
      <c r="H29" s="128"/>
      <c r="I29" s="130"/>
      <c r="J29" s="72"/>
      <c r="K29" s="130"/>
      <c r="L29" s="189"/>
      <c r="M29" s="189"/>
      <c r="N29" s="189"/>
      <c r="O29" s="189"/>
      <c r="P29" s="167"/>
    </row>
    <row r="30" spans="1:16">
      <c r="A30" s="92">
        <f t="shared" si="0"/>
        <v>29</v>
      </c>
      <c r="B30" s="259"/>
      <c r="C30" s="121" t="s">
        <v>9</v>
      </c>
      <c r="D30" s="260"/>
      <c r="E30" s="121"/>
      <c r="F30" s="121" t="s">
        <v>515</v>
      </c>
      <c r="G30" s="121" t="s">
        <v>516</v>
      </c>
      <c r="H30" s="128"/>
      <c r="I30" s="130"/>
      <c r="J30" s="72"/>
      <c r="K30" s="130"/>
      <c r="L30" s="189"/>
      <c r="M30" s="189"/>
      <c r="N30" s="189"/>
      <c r="O30" s="189"/>
      <c r="P30" s="167"/>
    </row>
    <row r="31" spans="1:16">
      <c r="A31" s="92">
        <f t="shared" si="0"/>
        <v>30</v>
      </c>
      <c r="B31" s="259"/>
      <c r="C31" s="121" t="s">
        <v>9</v>
      </c>
      <c r="D31" s="260"/>
      <c r="E31" s="121"/>
      <c r="F31" s="121" t="s">
        <v>517</v>
      </c>
      <c r="G31" s="121" t="s">
        <v>490</v>
      </c>
      <c r="H31" s="128"/>
      <c r="I31" s="130"/>
      <c r="J31" s="72"/>
      <c r="K31" s="130"/>
      <c r="L31" s="189"/>
      <c r="M31" s="189"/>
      <c r="N31" s="189"/>
      <c r="O31" s="189"/>
      <c r="P31" s="167"/>
    </row>
    <row r="32" spans="1:16">
      <c r="A32" s="92">
        <f t="shared" si="0"/>
        <v>31</v>
      </c>
      <c r="B32" s="259"/>
      <c r="C32" s="121" t="s">
        <v>9</v>
      </c>
      <c r="D32" s="260"/>
      <c r="E32" s="121"/>
      <c r="F32" s="121" t="s">
        <v>502</v>
      </c>
      <c r="G32" s="121" t="s">
        <v>503</v>
      </c>
      <c r="H32" s="128"/>
      <c r="I32" s="130"/>
      <c r="J32" s="72"/>
      <c r="K32" s="130"/>
      <c r="L32" s="189"/>
      <c r="M32" s="189"/>
      <c r="N32" s="189"/>
      <c r="O32" s="189"/>
      <c r="P32" s="167"/>
    </row>
    <row r="33" spans="1:16">
      <c r="A33" s="92">
        <f t="shared" si="0"/>
        <v>32</v>
      </c>
      <c r="B33" s="259"/>
      <c r="C33" s="121" t="s">
        <v>9</v>
      </c>
      <c r="D33" s="260"/>
      <c r="E33" s="121"/>
      <c r="F33" s="121" t="s">
        <v>504</v>
      </c>
      <c r="G33" s="121" t="s">
        <v>490</v>
      </c>
      <c r="H33" s="128"/>
      <c r="I33" s="130"/>
      <c r="J33" s="72"/>
      <c r="K33" s="130"/>
      <c r="L33" s="189"/>
      <c r="M33" s="189"/>
      <c r="N33" s="189"/>
      <c r="O33" s="189"/>
      <c r="P33" s="167"/>
    </row>
    <row r="34" spans="1:16" ht="16.5" customHeight="1">
      <c r="A34" s="92">
        <f t="shared" si="0"/>
        <v>33</v>
      </c>
      <c r="B34" s="259" t="s">
        <v>518</v>
      </c>
      <c r="C34" s="121" t="s">
        <v>9</v>
      </c>
      <c r="D34" s="260" t="s">
        <v>519</v>
      </c>
      <c r="E34" s="121"/>
      <c r="F34" s="121" t="s">
        <v>487</v>
      </c>
      <c r="G34" s="121" t="s">
        <v>507</v>
      </c>
      <c r="H34" s="128"/>
      <c r="I34" s="137"/>
      <c r="J34" s="72"/>
      <c r="K34" s="137"/>
      <c r="L34" s="189"/>
      <c r="M34" s="189"/>
      <c r="N34" s="189"/>
      <c r="O34" s="189"/>
      <c r="P34" s="167"/>
    </row>
    <row r="35" spans="1:16">
      <c r="A35" s="92">
        <f t="shared" si="0"/>
        <v>34</v>
      </c>
      <c r="B35" s="259"/>
      <c r="C35" s="121" t="s">
        <v>9</v>
      </c>
      <c r="D35" s="260"/>
      <c r="E35" s="121"/>
      <c r="F35" s="121" t="s">
        <v>520</v>
      </c>
      <c r="G35" s="121" t="s">
        <v>509</v>
      </c>
      <c r="H35" s="128"/>
      <c r="I35" s="130"/>
      <c r="J35" s="72"/>
      <c r="K35" s="130"/>
      <c r="L35" s="189"/>
      <c r="M35" s="189"/>
      <c r="N35" s="189"/>
      <c r="O35" s="189"/>
      <c r="P35" s="167"/>
    </row>
    <row r="36" spans="1:16">
      <c r="A36" s="92">
        <f t="shared" si="0"/>
        <v>35</v>
      </c>
      <c r="B36" s="259"/>
      <c r="C36" s="121" t="s">
        <v>9</v>
      </c>
      <c r="D36" s="260"/>
      <c r="E36" s="121"/>
      <c r="F36" s="121" t="s">
        <v>521</v>
      </c>
      <c r="G36" s="121" t="s">
        <v>490</v>
      </c>
      <c r="H36" s="128"/>
      <c r="I36" s="130"/>
      <c r="J36" s="72"/>
      <c r="K36" s="130"/>
      <c r="L36" s="189"/>
      <c r="M36" s="189"/>
      <c r="N36" s="189"/>
      <c r="O36" s="189"/>
      <c r="P36" s="167"/>
    </row>
    <row r="37" spans="1:16">
      <c r="A37" s="92">
        <f t="shared" si="0"/>
        <v>36</v>
      </c>
      <c r="B37" s="259"/>
      <c r="C37" s="121" t="s">
        <v>9</v>
      </c>
      <c r="D37" s="260"/>
      <c r="E37" s="121"/>
      <c r="F37" s="121" t="s">
        <v>491</v>
      </c>
      <c r="G37" s="121" t="s">
        <v>490</v>
      </c>
      <c r="H37" s="128"/>
      <c r="I37" s="130"/>
      <c r="J37" s="72"/>
      <c r="K37" s="130"/>
      <c r="L37" s="189"/>
      <c r="M37" s="189"/>
      <c r="N37" s="189"/>
      <c r="O37" s="189"/>
      <c r="P37" s="167"/>
    </row>
    <row r="38" spans="1:16">
      <c r="A38" s="92">
        <f t="shared" si="0"/>
        <v>37</v>
      </c>
      <c r="B38" s="259"/>
      <c r="C38" s="121" t="s">
        <v>9</v>
      </c>
      <c r="D38" s="260"/>
      <c r="E38" s="121"/>
      <c r="F38" s="121" t="s">
        <v>492</v>
      </c>
      <c r="G38" s="121" t="s">
        <v>509</v>
      </c>
      <c r="H38" s="128"/>
      <c r="I38" s="130"/>
      <c r="J38" s="72"/>
      <c r="K38" s="130"/>
      <c r="L38" s="189"/>
      <c r="M38" s="189"/>
      <c r="N38" s="189"/>
      <c r="O38" s="189"/>
      <c r="P38" s="167"/>
    </row>
    <row r="39" spans="1:16">
      <c r="A39" s="92">
        <f t="shared" si="0"/>
        <v>38</v>
      </c>
      <c r="B39" s="259"/>
      <c r="C39" s="121" t="s">
        <v>9</v>
      </c>
      <c r="D39" s="260"/>
      <c r="E39" s="121"/>
      <c r="F39" s="121" t="s">
        <v>493</v>
      </c>
      <c r="G39" s="121" t="s">
        <v>509</v>
      </c>
      <c r="H39" s="128"/>
      <c r="I39" s="130"/>
      <c r="J39" s="72"/>
      <c r="K39" s="130"/>
      <c r="L39" s="189"/>
      <c r="M39" s="189"/>
      <c r="N39" s="189"/>
      <c r="O39" s="189"/>
      <c r="P39" s="167"/>
    </row>
    <row r="40" spans="1:16">
      <c r="A40" s="92">
        <f t="shared" si="0"/>
        <v>39</v>
      </c>
      <c r="B40" s="259"/>
      <c r="C40" s="121" t="s">
        <v>9</v>
      </c>
      <c r="D40" s="260"/>
      <c r="E40" s="121"/>
      <c r="F40" s="121" t="s">
        <v>494</v>
      </c>
      <c r="G40" s="121" t="s">
        <v>490</v>
      </c>
      <c r="H40" s="128"/>
      <c r="I40" s="130"/>
      <c r="J40" s="72"/>
      <c r="K40" s="130"/>
      <c r="L40" s="189"/>
      <c r="M40" s="189"/>
      <c r="N40" s="189"/>
      <c r="O40" s="189"/>
      <c r="P40" s="167"/>
    </row>
    <row r="41" spans="1:16">
      <c r="A41" s="92">
        <f t="shared" si="0"/>
        <v>40</v>
      </c>
      <c r="B41" s="259"/>
      <c r="C41" s="121" t="s">
        <v>9</v>
      </c>
      <c r="D41" s="260"/>
      <c r="E41" s="121"/>
      <c r="F41" s="121" t="s">
        <v>511</v>
      </c>
      <c r="G41" s="121" t="s">
        <v>490</v>
      </c>
      <c r="H41" s="128"/>
      <c r="I41" s="130"/>
      <c r="J41" s="72"/>
      <c r="K41" s="130"/>
      <c r="L41" s="189"/>
      <c r="M41" s="189"/>
      <c r="N41" s="189"/>
      <c r="O41" s="189"/>
      <c r="P41" s="167"/>
    </row>
    <row r="42" spans="1:16">
      <c r="A42" s="92">
        <f t="shared" si="0"/>
        <v>41</v>
      </c>
      <c r="B42" s="259"/>
      <c r="C42" s="121" t="s">
        <v>9</v>
      </c>
      <c r="D42" s="260"/>
      <c r="E42" s="121"/>
      <c r="F42" s="121" t="s">
        <v>498</v>
      </c>
      <c r="G42" s="121" t="s">
        <v>490</v>
      </c>
      <c r="H42" s="128"/>
      <c r="I42" s="130"/>
      <c r="J42" s="72"/>
      <c r="K42" s="130"/>
      <c r="L42" s="189"/>
      <c r="M42" s="189"/>
      <c r="N42" s="189"/>
      <c r="O42" s="189"/>
      <c r="P42" s="167"/>
    </row>
    <row r="43" spans="1:16">
      <c r="A43" s="92">
        <f t="shared" si="0"/>
        <v>42</v>
      </c>
      <c r="B43" s="259"/>
      <c r="C43" s="121" t="s">
        <v>9</v>
      </c>
      <c r="D43" s="260"/>
      <c r="E43" s="121"/>
      <c r="F43" s="121" t="s">
        <v>522</v>
      </c>
      <c r="G43" s="121" t="s">
        <v>523</v>
      </c>
      <c r="H43" s="128"/>
      <c r="I43" s="130"/>
      <c r="J43" s="72"/>
      <c r="K43" s="130"/>
      <c r="L43" s="189"/>
      <c r="M43" s="189"/>
      <c r="N43" s="189"/>
      <c r="O43" s="189"/>
      <c r="P43" s="167"/>
    </row>
    <row r="44" spans="1:16">
      <c r="A44" s="92">
        <f t="shared" si="0"/>
        <v>43</v>
      </c>
      <c r="B44" s="259"/>
      <c r="C44" s="121" t="s">
        <v>9</v>
      </c>
      <c r="D44" s="260"/>
      <c r="E44" s="121"/>
      <c r="F44" s="121" t="s">
        <v>524</v>
      </c>
      <c r="G44" s="121" t="s">
        <v>490</v>
      </c>
      <c r="H44" s="128"/>
      <c r="I44" s="130"/>
      <c r="J44" s="72"/>
      <c r="K44" s="130"/>
      <c r="L44" s="189"/>
      <c r="M44" s="189"/>
      <c r="N44" s="189"/>
      <c r="O44" s="189"/>
      <c r="P44" s="167"/>
    </row>
    <row r="45" spans="1:16">
      <c r="A45" s="92">
        <f t="shared" si="0"/>
        <v>44</v>
      </c>
      <c r="B45" s="259"/>
      <c r="C45" s="121" t="s">
        <v>9</v>
      </c>
      <c r="D45" s="260"/>
      <c r="E45" s="121"/>
      <c r="F45" s="121" t="s">
        <v>525</v>
      </c>
      <c r="G45" s="121" t="s">
        <v>516</v>
      </c>
      <c r="H45" s="128"/>
      <c r="I45" s="130"/>
      <c r="J45" s="72"/>
      <c r="K45" s="130"/>
      <c r="L45" s="189"/>
      <c r="M45" s="189"/>
      <c r="N45" s="189"/>
      <c r="O45" s="189"/>
      <c r="P45" s="167"/>
    </row>
    <row r="46" spans="1:16">
      <c r="A46" s="92">
        <f t="shared" si="0"/>
        <v>45</v>
      </c>
      <c r="B46" s="259"/>
      <c r="C46" s="121" t="s">
        <v>9</v>
      </c>
      <c r="D46" s="260"/>
      <c r="E46" s="121"/>
      <c r="F46" s="121" t="s">
        <v>526</v>
      </c>
      <c r="G46" s="121" t="s">
        <v>490</v>
      </c>
      <c r="H46" s="128"/>
      <c r="I46" s="130"/>
      <c r="J46" s="72"/>
      <c r="K46" s="130"/>
      <c r="L46" s="189"/>
      <c r="M46" s="189"/>
      <c r="N46" s="189"/>
      <c r="O46" s="189"/>
      <c r="P46" s="167"/>
    </row>
    <row r="47" spans="1:16">
      <c r="A47" s="92">
        <f t="shared" si="0"/>
        <v>46</v>
      </c>
      <c r="B47" s="259"/>
      <c r="C47" s="121" t="s">
        <v>9</v>
      </c>
      <c r="D47" s="260"/>
      <c r="E47" s="121"/>
      <c r="F47" s="121" t="s">
        <v>502</v>
      </c>
      <c r="G47" s="121" t="s">
        <v>503</v>
      </c>
      <c r="H47" s="128"/>
      <c r="I47" s="130"/>
      <c r="J47" s="72"/>
      <c r="K47" s="130"/>
      <c r="L47" s="189"/>
      <c r="M47" s="189"/>
      <c r="N47" s="189"/>
      <c r="O47" s="189"/>
      <c r="P47" s="167"/>
    </row>
    <row r="48" spans="1:16" ht="16.5" customHeight="1">
      <c r="A48" s="92">
        <f t="shared" si="0"/>
        <v>47</v>
      </c>
      <c r="B48" s="259"/>
      <c r="C48" s="121" t="s">
        <v>9</v>
      </c>
      <c r="D48" s="260"/>
      <c r="E48" s="121"/>
      <c r="F48" s="121" t="s">
        <v>504</v>
      </c>
      <c r="G48" s="121" t="s">
        <v>490</v>
      </c>
      <c r="H48" s="128"/>
      <c r="I48" s="130"/>
      <c r="J48" s="72"/>
      <c r="K48" s="130"/>
      <c r="L48" s="189"/>
      <c r="M48" s="189"/>
      <c r="N48" s="189"/>
      <c r="O48" s="189"/>
      <c r="P48" s="167"/>
    </row>
    <row r="49" spans="1:16">
      <c r="A49" s="92">
        <f t="shared" si="0"/>
        <v>48</v>
      </c>
      <c r="B49" s="259" t="s">
        <v>527</v>
      </c>
      <c r="C49" s="121" t="s">
        <v>9</v>
      </c>
      <c r="D49" s="260" t="s">
        <v>528</v>
      </c>
      <c r="E49" s="121"/>
      <c r="F49" s="121" t="s">
        <v>487</v>
      </c>
      <c r="G49" s="121" t="s">
        <v>507</v>
      </c>
      <c r="H49" s="128"/>
      <c r="I49" s="137"/>
      <c r="J49" s="72"/>
      <c r="K49" s="137"/>
      <c r="L49" s="189"/>
      <c r="M49" s="189"/>
      <c r="N49" s="189"/>
      <c r="O49" s="189"/>
      <c r="P49" s="167"/>
    </row>
    <row r="50" spans="1:16">
      <c r="A50" s="92">
        <f t="shared" si="0"/>
        <v>49</v>
      </c>
      <c r="B50" s="259"/>
      <c r="C50" s="121" t="s">
        <v>9</v>
      </c>
      <c r="D50" s="260"/>
      <c r="E50" s="121"/>
      <c r="F50" s="121" t="s">
        <v>529</v>
      </c>
      <c r="G50" s="121" t="s">
        <v>509</v>
      </c>
      <c r="H50" s="128"/>
      <c r="I50" s="130"/>
      <c r="J50" s="72"/>
      <c r="K50" s="130"/>
      <c r="L50" s="189"/>
      <c r="M50" s="189"/>
      <c r="N50" s="189"/>
      <c r="O50" s="189"/>
      <c r="P50" s="167"/>
    </row>
    <row r="51" spans="1:16">
      <c r="A51" s="92">
        <f t="shared" si="0"/>
        <v>50</v>
      </c>
      <c r="B51" s="259"/>
      <c r="C51" s="121" t="s">
        <v>9</v>
      </c>
      <c r="D51" s="260"/>
      <c r="E51" s="121"/>
      <c r="F51" s="121" t="s">
        <v>530</v>
      </c>
      <c r="G51" s="121" t="s">
        <v>490</v>
      </c>
      <c r="H51" s="128"/>
      <c r="I51" s="130"/>
      <c r="J51" s="72"/>
      <c r="K51" s="130"/>
      <c r="L51" s="189"/>
      <c r="M51" s="189"/>
      <c r="N51" s="189"/>
      <c r="O51" s="189"/>
      <c r="P51" s="167"/>
    </row>
    <row r="52" spans="1:16">
      <c r="A52" s="92">
        <f t="shared" si="0"/>
        <v>51</v>
      </c>
      <c r="B52" s="259"/>
      <c r="C52" s="121" t="s">
        <v>9</v>
      </c>
      <c r="D52" s="260"/>
      <c r="E52" s="121"/>
      <c r="F52" s="121" t="s">
        <v>491</v>
      </c>
      <c r="G52" s="121" t="s">
        <v>490</v>
      </c>
      <c r="H52" s="128"/>
      <c r="I52" s="130"/>
      <c r="J52" s="72"/>
      <c r="K52" s="130"/>
      <c r="L52" s="189"/>
      <c r="M52" s="189"/>
      <c r="N52" s="189"/>
      <c r="O52" s="189"/>
      <c r="P52" s="167"/>
    </row>
    <row r="53" spans="1:16">
      <c r="A53" s="92">
        <f t="shared" si="0"/>
        <v>52</v>
      </c>
      <c r="B53" s="259"/>
      <c r="C53" s="121" t="s">
        <v>9</v>
      </c>
      <c r="D53" s="260"/>
      <c r="E53" s="121"/>
      <c r="F53" s="121" t="s">
        <v>492</v>
      </c>
      <c r="G53" s="121" t="s">
        <v>509</v>
      </c>
      <c r="H53" s="128"/>
      <c r="I53" s="130"/>
      <c r="J53" s="72"/>
      <c r="K53" s="130"/>
      <c r="L53" s="189"/>
      <c r="M53" s="189"/>
      <c r="N53" s="189"/>
      <c r="O53" s="189"/>
      <c r="P53" s="167"/>
    </row>
    <row r="54" spans="1:16">
      <c r="A54" s="92">
        <f t="shared" si="0"/>
        <v>53</v>
      </c>
      <c r="B54" s="259"/>
      <c r="C54" s="121" t="s">
        <v>9</v>
      </c>
      <c r="D54" s="260"/>
      <c r="E54" s="121"/>
      <c r="F54" s="121" t="s">
        <v>493</v>
      </c>
      <c r="G54" s="121" t="s">
        <v>490</v>
      </c>
      <c r="H54" s="128"/>
      <c r="I54" s="130"/>
      <c r="J54" s="72"/>
      <c r="K54" s="130"/>
      <c r="L54" s="189"/>
      <c r="M54" s="189"/>
      <c r="N54" s="189"/>
      <c r="O54" s="189"/>
      <c r="P54" s="167"/>
    </row>
    <row r="55" spans="1:16">
      <c r="A55" s="92">
        <f t="shared" si="0"/>
        <v>54</v>
      </c>
      <c r="B55" s="259"/>
      <c r="C55" s="121" t="s">
        <v>9</v>
      </c>
      <c r="D55" s="260"/>
      <c r="E55" s="121"/>
      <c r="F55" s="121" t="s">
        <v>494</v>
      </c>
      <c r="G55" s="121" t="s">
        <v>509</v>
      </c>
      <c r="H55" s="128"/>
      <c r="I55" s="130"/>
      <c r="J55" s="72"/>
      <c r="K55" s="130"/>
      <c r="L55" s="189"/>
      <c r="M55" s="189"/>
      <c r="N55" s="189"/>
      <c r="O55" s="189"/>
      <c r="P55" s="167"/>
    </row>
    <row r="56" spans="1:16">
      <c r="A56" s="92">
        <f t="shared" si="0"/>
        <v>55</v>
      </c>
      <c r="B56" s="259"/>
      <c r="C56" s="121" t="s">
        <v>9</v>
      </c>
      <c r="D56" s="260"/>
      <c r="E56" s="121"/>
      <c r="F56" s="121" t="s">
        <v>511</v>
      </c>
      <c r="G56" s="121" t="s">
        <v>490</v>
      </c>
      <c r="H56" s="128"/>
      <c r="I56" s="130"/>
      <c r="J56" s="72"/>
      <c r="K56" s="130"/>
      <c r="L56" s="189"/>
      <c r="M56" s="189"/>
      <c r="N56" s="189"/>
      <c r="O56" s="189"/>
      <c r="P56" s="167"/>
    </row>
    <row r="57" spans="1:16">
      <c r="A57" s="92">
        <f t="shared" si="0"/>
        <v>56</v>
      </c>
      <c r="B57" s="259"/>
      <c r="C57" s="121" t="s">
        <v>9</v>
      </c>
      <c r="D57" s="260"/>
      <c r="E57" s="121"/>
      <c r="F57" s="121" t="s">
        <v>498</v>
      </c>
      <c r="G57" s="121" t="s">
        <v>490</v>
      </c>
      <c r="H57" s="128"/>
      <c r="I57" s="130"/>
      <c r="J57" s="72"/>
      <c r="K57" s="130"/>
      <c r="L57" s="189"/>
      <c r="M57" s="189"/>
      <c r="N57" s="189"/>
      <c r="O57" s="189"/>
      <c r="P57" s="167"/>
    </row>
    <row r="58" spans="1:16">
      <c r="A58" s="92">
        <f t="shared" si="0"/>
        <v>57</v>
      </c>
      <c r="B58" s="259"/>
      <c r="C58" s="121" t="s">
        <v>9</v>
      </c>
      <c r="D58" s="260"/>
      <c r="E58" s="121"/>
      <c r="F58" s="121" t="s">
        <v>531</v>
      </c>
      <c r="G58" s="121" t="s">
        <v>532</v>
      </c>
      <c r="H58" s="128"/>
      <c r="I58" s="130"/>
      <c r="J58" s="72"/>
      <c r="K58" s="130"/>
      <c r="L58" s="189"/>
      <c r="M58" s="189"/>
      <c r="N58" s="189"/>
      <c r="O58" s="189"/>
      <c r="P58" s="167"/>
    </row>
    <row r="59" spans="1:16">
      <c r="A59" s="92">
        <f t="shared" si="0"/>
        <v>58</v>
      </c>
      <c r="B59" s="259"/>
      <c r="C59" s="121" t="s">
        <v>9</v>
      </c>
      <c r="D59" s="260"/>
      <c r="E59" s="121"/>
      <c r="F59" s="121" t="s">
        <v>533</v>
      </c>
      <c r="G59" s="121" t="s">
        <v>490</v>
      </c>
      <c r="H59" s="128"/>
      <c r="I59" s="130"/>
      <c r="J59" s="72"/>
      <c r="K59" s="130"/>
      <c r="L59" s="189"/>
      <c r="M59" s="189"/>
      <c r="N59" s="189"/>
      <c r="O59" s="189"/>
      <c r="P59" s="167"/>
    </row>
    <row r="60" spans="1:16">
      <c r="A60" s="92">
        <f t="shared" si="0"/>
        <v>59</v>
      </c>
      <c r="B60" s="259"/>
      <c r="C60" s="121" t="s">
        <v>9</v>
      </c>
      <c r="D60" s="260"/>
      <c r="E60" s="121"/>
      <c r="F60" s="121" t="s">
        <v>534</v>
      </c>
      <c r="G60" s="121" t="s">
        <v>516</v>
      </c>
      <c r="H60" s="128"/>
      <c r="I60" s="130"/>
      <c r="J60" s="72"/>
      <c r="K60" s="130"/>
      <c r="L60" s="189"/>
      <c r="M60" s="189"/>
      <c r="N60" s="189"/>
      <c r="O60" s="189"/>
      <c r="P60" s="167"/>
    </row>
    <row r="61" spans="1:16">
      <c r="A61" s="92">
        <f t="shared" si="0"/>
        <v>60</v>
      </c>
      <c r="B61" s="259"/>
      <c r="C61" s="121" t="s">
        <v>9</v>
      </c>
      <c r="D61" s="260"/>
      <c r="E61" s="121"/>
      <c r="F61" s="121" t="s">
        <v>535</v>
      </c>
      <c r="G61" s="121" t="s">
        <v>490</v>
      </c>
      <c r="H61" s="128"/>
      <c r="I61" s="130"/>
      <c r="J61" s="72"/>
      <c r="K61" s="130"/>
      <c r="L61" s="189"/>
      <c r="M61" s="189"/>
      <c r="N61" s="189"/>
      <c r="O61" s="189"/>
      <c r="P61" s="167"/>
    </row>
    <row r="62" spans="1:16" ht="16.5" customHeight="1">
      <c r="A62" s="92">
        <f t="shared" si="0"/>
        <v>61</v>
      </c>
      <c r="B62" s="259"/>
      <c r="C62" s="121" t="s">
        <v>9</v>
      </c>
      <c r="D62" s="260"/>
      <c r="E62" s="121"/>
      <c r="F62" s="121" t="s">
        <v>502</v>
      </c>
      <c r="G62" s="121" t="s">
        <v>503</v>
      </c>
      <c r="H62" s="128"/>
      <c r="I62" s="130"/>
      <c r="J62" s="72"/>
      <c r="K62" s="130"/>
      <c r="L62" s="189"/>
      <c r="M62" s="189"/>
      <c r="N62" s="189"/>
      <c r="O62" s="189"/>
      <c r="P62" s="167"/>
    </row>
    <row r="63" spans="1:16">
      <c r="A63" s="92">
        <f t="shared" si="0"/>
        <v>62</v>
      </c>
      <c r="B63" s="259"/>
      <c r="C63" s="121" t="s">
        <v>9</v>
      </c>
      <c r="D63" s="260"/>
      <c r="E63" s="121"/>
      <c r="F63" s="121" t="s">
        <v>504</v>
      </c>
      <c r="G63" s="121" t="s">
        <v>490</v>
      </c>
      <c r="H63" s="128"/>
      <c r="I63" s="130"/>
      <c r="J63" s="72"/>
      <c r="K63" s="130"/>
      <c r="L63" s="189"/>
      <c r="M63" s="189"/>
      <c r="N63" s="189"/>
      <c r="O63" s="189"/>
      <c r="P63" s="167"/>
    </row>
    <row r="64" spans="1:16">
      <c r="A64" s="92">
        <f t="shared" si="0"/>
        <v>63</v>
      </c>
      <c r="B64" s="259" t="s">
        <v>536</v>
      </c>
      <c r="C64" s="121" t="s">
        <v>9</v>
      </c>
      <c r="D64" s="260" t="s">
        <v>537</v>
      </c>
      <c r="E64" s="121"/>
      <c r="F64" s="121" t="s">
        <v>487</v>
      </c>
      <c r="G64" s="121" t="s">
        <v>507</v>
      </c>
      <c r="H64" s="128"/>
      <c r="I64" s="130"/>
      <c r="J64" s="72"/>
      <c r="K64" s="130"/>
      <c r="L64" s="189"/>
      <c r="M64" s="189"/>
      <c r="N64" s="189"/>
      <c r="O64" s="189"/>
      <c r="P64" s="167"/>
    </row>
    <row r="65" spans="1:16">
      <c r="A65" s="92">
        <f t="shared" si="0"/>
        <v>64</v>
      </c>
      <c r="B65" s="259"/>
      <c r="C65" s="121" t="s">
        <v>9</v>
      </c>
      <c r="D65" s="260"/>
      <c r="E65" s="121"/>
      <c r="F65" s="121" t="s">
        <v>538</v>
      </c>
      <c r="G65" s="121" t="s">
        <v>509</v>
      </c>
      <c r="H65" s="128"/>
      <c r="I65" s="130"/>
      <c r="J65" s="72"/>
      <c r="K65" s="130"/>
      <c r="L65" s="189"/>
      <c r="M65" s="189"/>
      <c r="N65" s="189"/>
      <c r="O65" s="189"/>
      <c r="P65" s="167"/>
    </row>
    <row r="66" spans="1:16">
      <c r="A66" s="92">
        <f t="shared" si="0"/>
        <v>65</v>
      </c>
      <c r="B66" s="259"/>
      <c r="C66" s="121" t="s">
        <v>9</v>
      </c>
      <c r="D66" s="260"/>
      <c r="E66" s="121"/>
      <c r="F66" s="121" t="s">
        <v>539</v>
      </c>
      <c r="G66" s="121" t="s">
        <v>490</v>
      </c>
      <c r="H66" s="128"/>
      <c r="I66" s="130"/>
      <c r="J66" s="72"/>
      <c r="K66" s="130"/>
      <c r="L66" s="189"/>
      <c r="M66" s="189"/>
      <c r="N66" s="189"/>
      <c r="O66" s="189"/>
      <c r="P66" s="167"/>
    </row>
    <row r="67" spans="1:16">
      <c r="A67" s="92">
        <f t="shared" ref="A67:A130" si="1">ROW()-1</f>
        <v>66</v>
      </c>
      <c r="B67" s="259"/>
      <c r="C67" s="121" t="s">
        <v>9</v>
      </c>
      <c r="D67" s="260"/>
      <c r="E67" s="121"/>
      <c r="F67" s="121" t="s">
        <v>491</v>
      </c>
      <c r="G67" s="121" t="s">
        <v>490</v>
      </c>
      <c r="H67" s="128"/>
      <c r="I67" s="130"/>
      <c r="J67" s="72"/>
      <c r="K67" s="130"/>
      <c r="L67" s="189"/>
      <c r="M67" s="189"/>
      <c r="N67" s="189"/>
      <c r="O67" s="189"/>
      <c r="P67" s="167"/>
    </row>
    <row r="68" spans="1:16">
      <c r="A68" s="92">
        <f t="shared" si="1"/>
        <v>67</v>
      </c>
      <c r="B68" s="259"/>
      <c r="C68" s="121" t="s">
        <v>9</v>
      </c>
      <c r="D68" s="260"/>
      <c r="E68" s="121"/>
      <c r="F68" s="121" t="s">
        <v>492</v>
      </c>
      <c r="G68" s="121" t="s">
        <v>509</v>
      </c>
      <c r="H68" s="128"/>
      <c r="I68" s="130"/>
      <c r="J68" s="72"/>
      <c r="K68" s="130"/>
      <c r="L68" s="189"/>
      <c r="M68" s="189"/>
      <c r="N68" s="189"/>
      <c r="O68" s="189"/>
      <c r="P68" s="167"/>
    </row>
    <row r="69" spans="1:16">
      <c r="A69" s="92">
        <f t="shared" si="1"/>
        <v>68</v>
      </c>
      <c r="B69" s="259"/>
      <c r="C69" s="121" t="s">
        <v>9</v>
      </c>
      <c r="D69" s="260"/>
      <c r="E69" s="121"/>
      <c r="F69" s="121" t="s">
        <v>493</v>
      </c>
      <c r="G69" s="121" t="s">
        <v>509</v>
      </c>
      <c r="H69" s="128"/>
      <c r="I69" s="130"/>
      <c r="J69" s="72"/>
      <c r="K69" s="130"/>
      <c r="L69" s="189"/>
      <c r="M69" s="189"/>
      <c r="N69" s="189"/>
      <c r="O69" s="189"/>
      <c r="P69" s="167"/>
    </row>
    <row r="70" spans="1:16">
      <c r="A70" s="92">
        <f t="shared" si="1"/>
        <v>69</v>
      </c>
      <c r="B70" s="259"/>
      <c r="C70" s="121" t="s">
        <v>9</v>
      </c>
      <c r="D70" s="260"/>
      <c r="E70" s="121"/>
      <c r="F70" s="121" t="s">
        <v>494</v>
      </c>
      <c r="G70" s="121" t="s">
        <v>490</v>
      </c>
      <c r="H70" s="128"/>
      <c r="I70" s="130"/>
      <c r="J70" s="72"/>
      <c r="K70" s="130"/>
      <c r="L70" s="189"/>
      <c r="M70" s="189"/>
      <c r="N70" s="189"/>
      <c r="O70" s="189"/>
      <c r="P70" s="167"/>
    </row>
    <row r="71" spans="1:16">
      <c r="A71" s="92">
        <f t="shared" si="1"/>
        <v>70</v>
      </c>
      <c r="B71" s="259"/>
      <c r="C71" s="121" t="s">
        <v>9</v>
      </c>
      <c r="D71" s="260"/>
      <c r="E71" s="121"/>
      <c r="F71" s="121" t="s">
        <v>511</v>
      </c>
      <c r="G71" s="121" t="s">
        <v>490</v>
      </c>
      <c r="H71" s="128"/>
      <c r="I71" s="130"/>
      <c r="J71" s="72"/>
      <c r="K71" s="130"/>
      <c r="L71" s="189"/>
      <c r="M71" s="189"/>
      <c r="N71" s="189"/>
      <c r="O71" s="189"/>
      <c r="P71" s="167"/>
    </row>
    <row r="72" spans="1:16">
      <c r="A72" s="92">
        <f t="shared" si="1"/>
        <v>71</v>
      </c>
      <c r="B72" s="259"/>
      <c r="C72" s="121" t="s">
        <v>9</v>
      </c>
      <c r="D72" s="260"/>
      <c r="E72" s="121"/>
      <c r="F72" s="121" t="s">
        <v>498</v>
      </c>
      <c r="G72" s="121" t="s">
        <v>490</v>
      </c>
      <c r="H72" s="128"/>
      <c r="I72" s="130"/>
      <c r="J72" s="72"/>
      <c r="K72" s="130"/>
      <c r="L72" s="189"/>
      <c r="M72" s="189"/>
      <c r="N72" s="189"/>
      <c r="O72" s="189"/>
      <c r="P72" s="167"/>
    </row>
    <row r="73" spans="1:16">
      <c r="A73" s="92">
        <f t="shared" si="1"/>
        <v>72</v>
      </c>
      <c r="B73" s="259"/>
      <c r="C73" s="121" t="s">
        <v>9</v>
      </c>
      <c r="D73" s="260"/>
      <c r="E73" s="121"/>
      <c r="F73" s="121" t="s">
        <v>540</v>
      </c>
      <c r="G73" s="121" t="s">
        <v>541</v>
      </c>
      <c r="H73" s="128"/>
      <c r="I73" s="130"/>
      <c r="J73" s="72"/>
      <c r="K73" s="130"/>
      <c r="L73" s="189"/>
      <c r="M73" s="189"/>
      <c r="N73" s="189"/>
      <c r="O73" s="189"/>
      <c r="P73" s="167"/>
    </row>
    <row r="74" spans="1:16" ht="40.5">
      <c r="A74" s="92">
        <f t="shared" si="1"/>
        <v>73</v>
      </c>
      <c r="B74" s="259"/>
      <c r="C74" s="121" t="s">
        <v>9</v>
      </c>
      <c r="D74" s="260"/>
      <c r="E74" s="121"/>
      <c r="F74" s="121" t="s">
        <v>542</v>
      </c>
      <c r="G74" s="121" t="s">
        <v>490</v>
      </c>
      <c r="H74" s="128"/>
      <c r="I74" s="130"/>
      <c r="J74" s="151"/>
      <c r="K74" s="130"/>
      <c r="L74" s="190"/>
      <c r="M74" s="191"/>
      <c r="N74" s="191"/>
      <c r="O74" s="189"/>
      <c r="P74" s="93" t="s">
        <v>1752</v>
      </c>
    </row>
    <row r="75" spans="1:16">
      <c r="A75" s="92">
        <f t="shared" si="1"/>
        <v>74</v>
      </c>
      <c r="B75" s="259"/>
      <c r="C75" s="121" t="s">
        <v>9</v>
      </c>
      <c r="D75" s="260"/>
      <c r="E75" s="121"/>
      <c r="F75" s="121" t="s">
        <v>543</v>
      </c>
      <c r="G75" s="121" t="s">
        <v>516</v>
      </c>
      <c r="H75" s="128"/>
      <c r="I75" s="130"/>
      <c r="J75" s="72"/>
      <c r="K75" s="130"/>
      <c r="L75" s="189"/>
      <c r="M75" s="189"/>
      <c r="N75" s="189"/>
      <c r="O75" s="189"/>
      <c r="P75" s="167"/>
    </row>
    <row r="76" spans="1:16" ht="16.5" customHeight="1">
      <c r="A76" s="92">
        <f t="shared" si="1"/>
        <v>75</v>
      </c>
      <c r="B76" s="259"/>
      <c r="C76" s="121" t="s">
        <v>9</v>
      </c>
      <c r="D76" s="260"/>
      <c r="E76" s="121"/>
      <c r="F76" s="121" t="s">
        <v>544</v>
      </c>
      <c r="G76" s="121" t="s">
        <v>490</v>
      </c>
      <c r="H76" s="128"/>
      <c r="I76" s="130"/>
      <c r="J76" s="72"/>
      <c r="K76" s="130"/>
      <c r="L76" s="189"/>
      <c r="M76" s="189"/>
      <c r="N76" s="189"/>
      <c r="O76" s="189"/>
      <c r="P76" s="167"/>
    </row>
    <row r="77" spans="1:16">
      <c r="A77" s="92">
        <f t="shared" si="1"/>
        <v>76</v>
      </c>
      <c r="B77" s="259"/>
      <c r="C77" s="121" t="s">
        <v>9</v>
      </c>
      <c r="D77" s="260"/>
      <c r="E77" s="121"/>
      <c r="F77" s="121" t="s">
        <v>502</v>
      </c>
      <c r="G77" s="121" t="s">
        <v>503</v>
      </c>
      <c r="H77" s="128"/>
      <c r="I77" s="130"/>
      <c r="J77" s="192"/>
      <c r="K77" s="130"/>
      <c r="L77" s="177"/>
      <c r="M77" s="177"/>
      <c r="N77" s="177"/>
      <c r="O77" s="189"/>
      <c r="P77" s="122"/>
    </row>
    <row r="78" spans="1:16">
      <c r="A78" s="92">
        <f t="shared" si="1"/>
        <v>77</v>
      </c>
      <c r="B78" s="259"/>
      <c r="C78" s="121" t="s">
        <v>9</v>
      </c>
      <c r="D78" s="260"/>
      <c r="E78" s="121"/>
      <c r="F78" s="121" t="s">
        <v>504</v>
      </c>
      <c r="G78" s="121" t="s">
        <v>490</v>
      </c>
      <c r="H78" s="128"/>
      <c r="I78" s="130"/>
      <c r="J78" s="72"/>
      <c r="K78" s="130"/>
      <c r="L78" s="189"/>
      <c r="M78" s="189"/>
      <c r="N78" s="189"/>
      <c r="O78" s="189"/>
      <c r="P78" s="167"/>
    </row>
    <row r="79" spans="1:16">
      <c r="A79" s="92">
        <f t="shared" si="1"/>
        <v>78</v>
      </c>
      <c r="B79" s="259" t="s">
        <v>545</v>
      </c>
      <c r="C79" s="121" t="s">
        <v>9</v>
      </c>
      <c r="D79" s="260" t="s">
        <v>546</v>
      </c>
      <c r="E79" s="121"/>
      <c r="F79" s="121" t="s">
        <v>487</v>
      </c>
      <c r="G79" s="121" t="s">
        <v>507</v>
      </c>
      <c r="H79" s="128"/>
      <c r="I79" s="130"/>
      <c r="J79" s="72"/>
      <c r="K79" s="130"/>
      <c r="L79" s="189"/>
      <c r="M79" s="189"/>
      <c r="N79" s="189"/>
      <c r="O79" s="189"/>
      <c r="P79" s="167"/>
    </row>
    <row r="80" spans="1:16">
      <c r="A80" s="92">
        <f t="shared" si="1"/>
        <v>79</v>
      </c>
      <c r="B80" s="259"/>
      <c r="C80" s="121" t="s">
        <v>9</v>
      </c>
      <c r="D80" s="260"/>
      <c r="E80" s="121"/>
      <c r="F80" s="121" t="s">
        <v>547</v>
      </c>
      <c r="G80" s="121" t="s">
        <v>509</v>
      </c>
      <c r="H80" s="128"/>
      <c r="I80" s="130"/>
      <c r="J80" s="72"/>
      <c r="K80" s="130"/>
      <c r="L80" s="189"/>
      <c r="M80" s="189"/>
      <c r="N80" s="189"/>
      <c r="O80" s="189"/>
      <c r="P80" s="167"/>
    </row>
    <row r="81" spans="1:16">
      <c r="A81" s="92">
        <f t="shared" si="1"/>
        <v>80</v>
      </c>
      <c r="B81" s="259"/>
      <c r="C81" s="121" t="s">
        <v>9</v>
      </c>
      <c r="D81" s="260"/>
      <c r="E81" s="121"/>
      <c r="F81" s="121" t="s">
        <v>548</v>
      </c>
      <c r="G81" s="121" t="s">
        <v>490</v>
      </c>
      <c r="H81" s="128"/>
      <c r="I81" s="130"/>
      <c r="J81" s="72"/>
      <c r="K81" s="130"/>
      <c r="L81" s="189"/>
      <c r="M81" s="189"/>
      <c r="N81" s="189"/>
      <c r="O81" s="189"/>
      <c r="P81" s="167"/>
    </row>
    <row r="82" spans="1:16">
      <c r="A82" s="92">
        <f t="shared" si="1"/>
        <v>81</v>
      </c>
      <c r="B82" s="259"/>
      <c r="C82" s="121" t="s">
        <v>9</v>
      </c>
      <c r="D82" s="260"/>
      <c r="E82" s="121"/>
      <c r="F82" s="121" t="s">
        <v>491</v>
      </c>
      <c r="G82" s="121" t="s">
        <v>490</v>
      </c>
      <c r="H82" s="128"/>
      <c r="I82" s="130"/>
      <c r="J82" s="72"/>
      <c r="K82" s="130"/>
      <c r="L82" s="189"/>
      <c r="M82" s="189"/>
      <c r="N82" s="189"/>
      <c r="O82" s="189"/>
      <c r="P82" s="167"/>
    </row>
    <row r="83" spans="1:16">
      <c r="A83" s="92">
        <f t="shared" si="1"/>
        <v>82</v>
      </c>
      <c r="B83" s="259"/>
      <c r="C83" s="121" t="s">
        <v>9</v>
      </c>
      <c r="D83" s="260"/>
      <c r="E83" s="121"/>
      <c r="F83" s="121" t="s">
        <v>492</v>
      </c>
      <c r="G83" s="121" t="s">
        <v>509</v>
      </c>
      <c r="H83" s="128"/>
      <c r="I83" s="130"/>
      <c r="J83" s="72"/>
      <c r="K83" s="130"/>
      <c r="L83" s="189"/>
      <c r="M83" s="189"/>
      <c r="N83" s="189"/>
      <c r="O83" s="189"/>
      <c r="P83" s="167"/>
    </row>
    <row r="84" spans="1:16">
      <c r="A84" s="92">
        <f t="shared" si="1"/>
        <v>83</v>
      </c>
      <c r="B84" s="259"/>
      <c r="C84" s="121" t="s">
        <v>9</v>
      </c>
      <c r="D84" s="260"/>
      <c r="E84" s="121"/>
      <c r="F84" s="121" t="s">
        <v>493</v>
      </c>
      <c r="G84" s="121" t="s">
        <v>490</v>
      </c>
      <c r="H84" s="128"/>
      <c r="I84" s="130"/>
      <c r="J84" s="72"/>
      <c r="K84" s="130"/>
      <c r="L84" s="189"/>
      <c r="M84" s="189"/>
      <c r="N84" s="189"/>
      <c r="O84" s="189"/>
      <c r="P84" s="167"/>
    </row>
    <row r="85" spans="1:16">
      <c r="A85" s="92">
        <f t="shared" si="1"/>
        <v>84</v>
      </c>
      <c r="B85" s="259"/>
      <c r="C85" s="121" t="s">
        <v>9</v>
      </c>
      <c r="D85" s="260"/>
      <c r="E85" s="121"/>
      <c r="F85" s="121" t="s">
        <v>494</v>
      </c>
      <c r="G85" s="121" t="s">
        <v>509</v>
      </c>
      <c r="H85" s="128"/>
      <c r="I85" s="130"/>
      <c r="J85" s="72"/>
      <c r="K85" s="130"/>
      <c r="L85" s="189"/>
      <c r="M85" s="189"/>
      <c r="N85" s="189"/>
      <c r="O85" s="189"/>
      <c r="P85" s="167"/>
    </row>
    <row r="86" spans="1:16">
      <c r="A86" s="92">
        <f t="shared" si="1"/>
        <v>85</v>
      </c>
      <c r="B86" s="259"/>
      <c r="C86" s="121" t="s">
        <v>9</v>
      </c>
      <c r="D86" s="260"/>
      <c r="E86" s="121"/>
      <c r="F86" s="121" t="s">
        <v>511</v>
      </c>
      <c r="G86" s="121" t="s">
        <v>490</v>
      </c>
      <c r="H86" s="128"/>
      <c r="I86" s="130"/>
      <c r="J86" s="72"/>
      <c r="K86" s="130"/>
      <c r="L86" s="189"/>
      <c r="M86" s="189"/>
      <c r="N86" s="189"/>
      <c r="O86" s="189"/>
      <c r="P86" s="167"/>
    </row>
    <row r="87" spans="1:16">
      <c r="A87" s="92">
        <f t="shared" si="1"/>
        <v>86</v>
      </c>
      <c r="B87" s="259"/>
      <c r="C87" s="121" t="s">
        <v>9</v>
      </c>
      <c r="D87" s="260"/>
      <c r="E87" s="121"/>
      <c r="F87" s="121" t="s">
        <v>498</v>
      </c>
      <c r="G87" s="121" t="s">
        <v>490</v>
      </c>
      <c r="H87" s="128"/>
      <c r="I87" s="130"/>
      <c r="J87" s="72"/>
      <c r="K87" s="130"/>
      <c r="L87" s="189"/>
      <c r="M87" s="189"/>
      <c r="N87" s="189"/>
      <c r="O87" s="189"/>
      <c r="P87" s="167"/>
    </row>
    <row r="88" spans="1:16">
      <c r="A88" s="92">
        <f t="shared" si="1"/>
        <v>87</v>
      </c>
      <c r="B88" s="259"/>
      <c r="C88" s="121" t="s">
        <v>9</v>
      </c>
      <c r="D88" s="260"/>
      <c r="E88" s="121"/>
      <c r="F88" s="121" t="s">
        <v>549</v>
      </c>
      <c r="G88" s="121" t="s">
        <v>503</v>
      </c>
      <c r="H88" s="128"/>
      <c r="I88" s="130"/>
      <c r="J88" s="72"/>
      <c r="K88" s="130"/>
      <c r="L88" s="189"/>
      <c r="M88" s="189"/>
      <c r="N88" s="189"/>
      <c r="O88" s="189"/>
      <c r="P88" s="167"/>
    </row>
    <row r="89" spans="1:16">
      <c r="A89" s="92">
        <f t="shared" si="1"/>
        <v>88</v>
      </c>
      <c r="B89" s="259"/>
      <c r="C89" s="121" t="s">
        <v>9</v>
      </c>
      <c r="D89" s="260"/>
      <c r="E89" s="121"/>
      <c r="F89" s="121" t="s">
        <v>550</v>
      </c>
      <c r="G89" s="121" t="s">
        <v>490</v>
      </c>
      <c r="H89" s="128"/>
      <c r="I89" s="130"/>
      <c r="J89" s="72"/>
      <c r="K89" s="130"/>
      <c r="L89" s="189"/>
      <c r="M89" s="189"/>
      <c r="N89" s="189"/>
      <c r="O89" s="189"/>
      <c r="P89" s="167"/>
    </row>
    <row r="90" spans="1:16" ht="16.5" customHeight="1">
      <c r="A90" s="92">
        <f t="shared" si="1"/>
        <v>89</v>
      </c>
      <c r="B90" s="259"/>
      <c r="C90" s="121" t="s">
        <v>9</v>
      </c>
      <c r="D90" s="260"/>
      <c r="E90" s="121"/>
      <c r="F90" s="121" t="s">
        <v>551</v>
      </c>
      <c r="G90" s="121" t="s">
        <v>516</v>
      </c>
      <c r="H90" s="128"/>
      <c r="I90" s="130"/>
      <c r="J90" s="151"/>
      <c r="K90" s="130"/>
      <c r="L90" s="190"/>
      <c r="M90" s="191"/>
      <c r="N90" s="191"/>
      <c r="O90" s="189"/>
      <c r="P90" s="93" t="s">
        <v>1753</v>
      </c>
    </row>
    <row r="91" spans="1:16" ht="40.5">
      <c r="A91" s="92">
        <f t="shared" si="1"/>
        <v>90</v>
      </c>
      <c r="B91" s="259"/>
      <c r="C91" s="121" t="s">
        <v>9</v>
      </c>
      <c r="D91" s="260"/>
      <c r="E91" s="121"/>
      <c r="F91" s="121" t="s">
        <v>552</v>
      </c>
      <c r="G91" s="121" t="s">
        <v>490</v>
      </c>
      <c r="H91" s="128"/>
      <c r="I91" s="130"/>
      <c r="J91" s="151"/>
      <c r="K91" s="130"/>
      <c r="L91" s="190"/>
      <c r="M91" s="191"/>
      <c r="N91" s="191"/>
      <c r="O91" s="189"/>
      <c r="P91" s="93" t="s">
        <v>1754</v>
      </c>
    </row>
    <row r="92" spans="1:16">
      <c r="A92" s="92">
        <f t="shared" si="1"/>
        <v>91</v>
      </c>
      <c r="B92" s="259"/>
      <c r="C92" s="121" t="s">
        <v>9</v>
      </c>
      <c r="D92" s="260"/>
      <c r="E92" s="121"/>
      <c r="F92" s="121" t="s">
        <v>502</v>
      </c>
      <c r="G92" s="121" t="s">
        <v>503</v>
      </c>
      <c r="H92" s="128"/>
      <c r="I92" s="130"/>
      <c r="J92" s="72"/>
      <c r="K92" s="130"/>
      <c r="L92" s="189"/>
      <c r="M92" s="189"/>
      <c r="N92" s="189"/>
      <c r="O92" s="189"/>
      <c r="P92" s="167"/>
    </row>
    <row r="93" spans="1:16">
      <c r="A93" s="92">
        <f t="shared" si="1"/>
        <v>92</v>
      </c>
      <c r="B93" s="259"/>
      <c r="C93" s="121" t="s">
        <v>9</v>
      </c>
      <c r="D93" s="260"/>
      <c r="E93" s="121"/>
      <c r="F93" s="121" t="s">
        <v>504</v>
      </c>
      <c r="G93" s="121" t="s">
        <v>490</v>
      </c>
      <c r="H93" s="128"/>
      <c r="I93" s="130"/>
      <c r="J93" s="72"/>
      <c r="K93" s="130"/>
      <c r="L93" s="189"/>
      <c r="M93" s="189"/>
      <c r="N93" s="189"/>
      <c r="O93" s="189"/>
      <c r="P93" s="167"/>
    </row>
    <row r="94" spans="1:16">
      <c r="A94" s="92">
        <f t="shared" si="1"/>
        <v>93</v>
      </c>
      <c r="B94" s="259" t="s">
        <v>553</v>
      </c>
      <c r="C94" s="121" t="s">
        <v>9</v>
      </c>
      <c r="D94" s="260" t="s">
        <v>554</v>
      </c>
      <c r="E94" s="121"/>
      <c r="F94" s="121" t="s">
        <v>487</v>
      </c>
      <c r="G94" s="121" t="s">
        <v>509</v>
      </c>
      <c r="H94" s="128"/>
      <c r="I94" s="130"/>
      <c r="J94" s="72"/>
      <c r="K94" s="130"/>
      <c r="L94" s="189"/>
      <c r="M94" s="189"/>
      <c r="N94" s="189"/>
      <c r="O94" s="189"/>
      <c r="P94" s="167"/>
    </row>
    <row r="95" spans="1:16">
      <c r="A95" s="92">
        <f t="shared" si="1"/>
        <v>94</v>
      </c>
      <c r="B95" s="259"/>
      <c r="C95" s="121" t="s">
        <v>9</v>
      </c>
      <c r="D95" s="260"/>
      <c r="E95" s="121"/>
      <c r="F95" s="121" t="s">
        <v>508</v>
      </c>
      <c r="G95" s="121" t="s">
        <v>507</v>
      </c>
      <c r="H95" s="128"/>
      <c r="I95" s="130"/>
      <c r="J95" s="72"/>
      <c r="K95" s="130"/>
      <c r="L95" s="189"/>
      <c r="M95" s="189"/>
      <c r="N95" s="189"/>
      <c r="O95" s="189"/>
      <c r="P95" s="167"/>
    </row>
    <row r="96" spans="1:16">
      <c r="A96" s="92">
        <f t="shared" si="1"/>
        <v>95</v>
      </c>
      <c r="B96" s="259"/>
      <c r="C96" s="121" t="s">
        <v>9</v>
      </c>
      <c r="D96" s="260"/>
      <c r="E96" s="121"/>
      <c r="F96" s="121" t="s">
        <v>510</v>
      </c>
      <c r="G96" s="121" t="s">
        <v>490</v>
      </c>
      <c r="H96" s="128"/>
      <c r="I96" s="130"/>
      <c r="J96" s="72"/>
      <c r="K96" s="130"/>
      <c r="L96" s="189"/>
      <c r="M96" s="189"/>
      <c r="N96" s="189"/>
      <c r="O96" s="189"/>
      <c r="P96" s="167"/>
    </row>
    <row r="97" spans="1:16">
      <c r="A97" s="92">
        <f t="shared" si="1"/>
        <v>96</v>
      </c>
      <c r="B97" s="259"/>
      <c r="C97" s="121" t="s">
        <v>9</v>
      </c>
      <c r="D97" s="260"/>
      <c r="E97" s="121"/>
      <c r="F97" s="121" t="s">
        <v>491</v>
      </c>
      <c r="G97" s="121" t="s">
        <v>490</v>
      </c>
      <c r="H97" s="128"/>
      <c r="I97" s="130"/>
      <c r="J97" s="72"/>
      <c r="K97" s="130"/>
      <c r="L97" s="189"/>
      <c r="M97" s="189"/>
      <c r="N97" s="189"/>
      <c r="O97" s="189"/>
      <c r="P97" s="167"/>
    </row>
    <row r="98" spans="1:16">
      <c r="A98" s="92">
        <f t="shared" si="1"/>
        <v>97</v>
      </c>
      <c r="B98" s="259"/>
      <c r="C98" s="121" t="s">
        <v>9</v>
      </c>
      <c r="D98" s="260"/>
      <c r="E98" s="121"/>
      <c r="F98" s="121" t="s">
        <v>492</v>
      </c>
      <c r="G98" s="121" t="s">
        <v>509</v>
      </c>
      <c r="H98" s="128"/>
      <c r="I98" s="130"/>
      <c r="J98" s="72"/>
      <c r="K98" s="130"/>
      <c r="L98" s="189"/>
      <c r="M98" s="189"/>
      <c r="N98" s="189"/>
      <c r="O98" s="189"/>
      <c r="P98" s="167"/>
    </row>
    <row r="99" spans="1:16">
      <c r="A99" s="92">
        <f t="shared" si="1"/>
        <v>98</v>
      </c>
      <c r="B99" s="259"/>
      <c r="C99" s="121" t="s">
        <v>9</v>
      </c>
      <c r="D99" s="260"/>
      <c r="E99" s="121"/>
      <c r="F99" s="121" t="s">
        <v>493</v>
      </c>
      <c r="G99" s="121" t="s">
        <v>509</v>
      </c>
      <c r="H99" s="128"/>
      <c r="I99" s="130"/>
      <c r="J99" s="72"/>
      <c r="K99" s="130"/>
      <c r="L99" s="189"/>
      <c r="M99" s="189"/>
      <c r="N99" s="189"/>
      <c r="O99" s="189"/>
      <c r="P99" s="167"/>
    </row>
    <row r="100" spans="1:16">
      <c r="A100" s="92">
        <f t="shared" si="1"/>
        <v>99</v>
      </c>
      <c r="B100" s="259"/>
      <c r="C100" s="121" t="s">
        <v>9</v>
      </c>
      <c r="D100" s="260"/>
      <c r="E100" s="121"/>
      <c r="F100" s="121" t="s">
        <v>494</v>
      </c>
      <c r="G100" s="121" t="s">
        <v>490</v>
      </c>
      <c r="H100" s="128"/>
      <c r="I100" s="130"/>
      <c r="J100" s="72"/>
      <c r="K100" s="130"/>
      <c r="L100" s="189"/>
      <c r="M100" s="189"/>
      <c r="N100" s="189"/>
      <c r="O100" s="189"/>
      <c r="P100" s="167"/>
    </row>
    <row r="101" spans="1:16">
      <c r="A101" s="92">
        <f t="shared" si="1"/>
        <v>100</v>
      </c>
      <c r="B101" s="259"/>
      <c r="C101" s="121" t="s">
        <v>9</v>
      </c>
      <c r="D101" s="260"/>
      <c r="E101" s="121"/>
      <c r="F101" s="121" t="s">
        <v>511</v>
      </c>
      <c r="G101" s="121" t="s">
        <v>490</v>
      </c>
      <c r="H101" s="128"/>
      <c r="I101" s="130"/>
      <c r="J101" s="72"/>
      <c r="K101" s="130"/>
      <c r="L101" s="189"/>
      <c r="M101" s="189"/>
      <c r="N101" s="189"/>
      <c r="O101" s="189"/>
      <c r="P101" s="167"/>
    </row>
    <row r="102" spans="1:16">
      <c r="A102" s="92">
        <f t="shared" si="1"/>
        <v>101</v>
      </c>
      <c r="B102" s="259"/>
      <c r="C102" s="121" t="s">
        <v>9</v>
      </c>
      <c r="D102" s="260"/>
      <c r="E102" s="121"/>
      <c r="F102" s="121" t="s">
        <v>498</v>
      </c>
      <c r="G102" s="121" t="s">
        <v>490</v>
      </c>
      <c r="H102" s="128"/>
      <c r="I102" s="130"/>
      <c r="J102" s="72"/>
      <c r="K102" s="130"/>
      <c r="L102" s="189"/>
      <c r="M102" s="189"/>
      <c r="N102" s="189"/>
      <c r="O102" s="189"/>
      <c r="P102" s="167"/>
    </row>
    <row r="103" spans="1:16">
      <c r="A103" s="92">
        <f t="shared" si="1"/>
        <v>102</v>
      </c>
      <c r="B103" s="259"/>
      <c r="C103" s="121" t="s">
        <v>9</v>
      </c>
      <c r="D103" s="260"/>
      <c r="E103" s="121"/>
      <c r="F103" s="121" t="s">
        <v>522</v>
      </c>
      <c r="G103" s="121" t="s">
        <v>523</v>
      </c>
      <c r="H103" s="128"/>
      <c r="I103" s="130"/>
      <c r="J103" s="72"/>
      <c r="K103" s="130"/>
      <c r="L103" s="189"/>
      <c r="M103" s="189"/>
      <c r="N103" s="189"/>
      <c r="O103" s="189"/>
      <c r="P103" s="167"/>
    </row>
    <row r="104" spans="1:16" ht="16.5" customHeight="1">
      <c r="A104" s="92">
        <f t="shared" si="1"/>
        <v>103</v>
      </c>
      <c r="B104" s="259"/>
      <c r="C104" s="121" t="s">
        <v>9</v>
      </c>
      <c r="D104" s="260"/>
      <c r="E104" s="121"/>
      <c r="F104" s="121" t="s">
        <v>524</v>
      </c>
      <c r="G104" s="121" t="s">
        <v>490</v>
      </c>
      <c r="H104" s="128"/>
      <c r="I104" s="130"/>
      <c r="J104" s="72"/>
      <c r="K104" s="130"/>
      <c r="L104" s="189"/>
      <c r="M104" s="189"/>
      <c r="N104" s="189"/>
      <c r="O104" s="189"/>
      <c r="P104" s="167"/>
    </row>
    <row r="105" spans="1:16">
      <c r="A105" s="92">
        <f t="shared" si="1"/>
        <v>104</v>
      </c>
      <c r="B105" s="259"/>
      <c r="C105" s="121" t="s">
        <v>9</v>
      </c>
      <c r="D105" s="260"/>
      <c r="E105" s="121"/>
      <c r="F105" s="121" t="s">
        <v>515</v>
      </c>
      <c r="G105" s="121" t="s">
        <v>516</v>
      </c>
      <c r="H105" s="128"/>
      <c r="I105" s="130"/>
      <c r="J105" s="72"/>
      <c r="K105" s="130"/>
      <c r="L105" s="189"/>
      <c r="M105" s="189"/>
      <c r="N105" s="189"/>
      <c r="O105" s="189"/>
      <c r="P105" s="167"/>
    </row>
    <row r="106" spans="1:16">
      <c r="A106" s="92">
        <f t="shared" si="1"/>
        <v>105</v>
      </c>
      <c r="B106" s="259"/>
      <c r="C106" s="121" t="s">
        <v>9</v>
      </c>
      <c r="D106" s="260"/>
      <c r="E106" s="121"/>
      <c r="F106" s="121" t="s">
        <v>517</v>
      </c>
      <c r="G106" s="121" t="s">
        <v>490</v>
      </c>
      <c r="H106" s="128"/>
      <c r="I106" s="130"/>
      <c r="J106" s="72"/>
      <c r="K106" s="130"/>
      <c r="L106" s="189"/>
      <c r="M106" s="189"/>
      <c r="N106" s="189"/>
      <c r="O106" s="189"/>
      <c r="P106" s="167"/>
    </row>
    <row r="107" spans="1:16">
      <c r="A107" s="92">
        <f t="shared" si="1"/>
        <v>106</v>
      </c>
      <c r="B107" s="259"/>
      <c r="C107" s="121" t="s">
        <v>9</v>
      </c>
      <c r="D107" s="260"/>
      <c r="E107" s="121"/>
      <c r="F107" s="121" t="s">
        <v>555</v>
      </c>
      <c r="G107" s="121" t="s">
        <v>503</v>
      </c>
      <c r="H107" s="128"/>
      <c r="I107" s="130"/>
      <c r="J107" s="72"/>
      <c r="K107" s="130"/>
      <c r="L107" s="189"/>
      <c r="M107" s="189"/>
      <c r="N107" s="189"/>
      <c r="O107" s="189"/>
      <c r="P107" s="167"/>
    </row>
    <row r="108" spans="1:16">
      <c r="A108" s="92">
        <f t="shared" si="1"/>
        <v>107</v>
      </c>
      <c r="B108" s="259"/>
      <c r="C108" s="121" t="s">
        <v>9</v>
      </c>
      <c r="D108" s="260"/>
      <c r="E108" s="121"/>
      <c r="F108" s="121" t="s">
        <v>556</v>
      </c>
      <c r="G108" s="121" t="s">
        <v>490</v>
      </c>
      <c r="H108" s="128"/>
      <c r="I108" s="130"/>
      <c r="J108" s="72"/>
      <c r="K108" s="130"/>
      <c r="L108" s="189"/>
      <c r="M108" s="189"/>
      <c r="N108" s="189"/>
      <c r="O108" s="189"/>
      <c r="P108" s="167"/>
    </row>
    <row r="109" spans="1:16">
      <c r="A109" s="92">
        <f t="shared" si="1"/>
        <v>108</v>
      </c>
      <c r="B109" s="259" t="s">
        <v>557</v>
      </c>
      <c r="C109" s="121" t="s">
        <v>9</v>
      </c>
      <c r="D109" s="260" t="s">
        <v>558</v>
      </c>
      <c r="E109" s="121"/>
      <c r="F109" s="121" t="s">
        <v>487</v>
      </c>
      <c r="G109" s="121" t="s">
        <v>509</v>
      </c>
      <c r="H109" s="128"/>
      <c r="I109" s="130"/>
      <c r="J109" s="72"/>
      <c r="K109" s="130"/>
      <c r="L109" s="189"/>
      <c r="M109" s="189"/>
      <c r="N109" s="189"/>
      <c r="O109" s="189"/>
      <c r="P109" s="167"/>
    </row>
    <row r="110" spans="1:16">
      <c r="A110" s="92">
        <f t="shared" si="1"/>
        <v>109</v>
      </c>
      <c r="B110" s="259"/>
      <c r="C110" s="121" t="s">
        <v>9</v>
      </c>
      <c r="D110" s="260"/>
      <c r="E110" s="121"/>
      <c r="F110" s="121" t="s">
        <v>508</v>
      </c>
      <c r="G110" s="121" t="s">
        <v>509</v>
      </c>
      <c r="H110" s="128"/>
      <c r="I110" s="130"/>
      <c r="J110" s="72"/>
      <c r="K110" s="130"/>
      <c r="L110" s="189"/>
      <c r="M110" s="189"/>
      <c r="N110" s="189"/>
      <c r="O110" s="189"/>
      <c r="P110" s="167"/>
    </row>
    <row r="111" spans="1:16">
      <c r="A111" s="92">
        <f t="shared" si="1"/>
        <v>110</v>
      </c>
      <c r="B111" s="259"/>
      <c r="C111" s="121" t="s">
        <v>9</v>
      </c>
      <c r="D111" s="260"/>
      <c r="E111" s="121"/>
      <c r="F111" s="121" t="s">
        <v>520</v>
      </c>
      <c r="G111" s="121" t="s">
        <v>509</v>
      </c>
      <c r="H111" s="128"/>
      <c r="I111" s="130"/>
      <c r="J111" s="72"/>
      <c r="K111" s="130"/>
      <c r="L111" s="189"/>
      <c r="M111" s="189"/>
      <c r="N111" s="189"/>
      <c r="O111" s="189"/>
      <c r="P111" s="167"/>
    </row>
    <row r="112" spans="1:16">
      <c r="A112" s="92">
        <f t="shared" si="1"/>
        <v>111</v>
      </c>
      <c r="B112" s="259"/>
      <c r="C112" s="121" t="s">
        <v>9</v>
      </c>
      <c r="D112" s="260"/>
      <c r="E112" s="121"/>
      <c r="F112" s="121" t="s">
        <v>559</v>
      </c>
      <c r="G112" s="121" t="s">
        <v>490</v>
      </c>
      <c r="H112" s="128"/>
      <c r="I112" s="130"/>
      <c r="J112" s="72"/>
      <c r="K112" s="130"/>
      <c r="L112" s="189"/>
      <c r="M112" s="189"/>
      <c r="N112" s="189"/>
      <c r="O112" s="189"/>
      <c r="P112" s="167"/>
    </row>
    <row r="113" spans="1:16">
      <c r="A113" s="92">
        <f t="shared" si="1"/>
        <v>112</v>
      </c>
      <c r="B113" s="259"/>
      <c r="C113" s="121" t="s">
        <v>9</v>
      </c>
      <c r="D113" s="260"/>
      <c r="E113" s="121"/>
      <c r="F113" s="121" t="s">
        <v>491</v>
      </c>
      <c r="G113" s="121" t="s">
        <v>490</v>
      </c>
      <c r="H113" s="128"/>
      <c r="I113" s="130"/>
      <c r="J113" s="72"/>
      <c r="K113" s="130"/>
      <c r="L113" s="189"/>
      <c r="M113" s="189"/>
      <c r="N113" s="189"/>
      <c r="O113" s="189"/>
      <c r="P113" s="167"/>
    </row>
    <row r="114" spans="1:16">
      <c r="A114" s="92">
        <f t="shared" si="1"/>
        <v>113</v>
      </c>
      <c r="B114" s="259"/>
      <c r="C114" s="121" t="s">
        <v>9</v>
      </c>
      <c r="D114" s="260"/>
      <c r="E114" s="121"/>
      <c r="F114" s="121" t="s">
        <v>492</v>
      </c>
      <c r="G114" s="121" t="s">
        <v>509</v>
      </c>
      <c r="H114" s="128"/>
      <c r="I114" s="130"/>
      <c r="J114" s="72"/>
      <c r="K114" s="130"/>
      <c r="L114" s="189"/>
      <c r="M114" s="189"/>
      <c r="N114" s="189"/>
      <c r="O114" s="189"/>
      <c r="P114" s="167"/>
    </row>
    <row r="115" spans="1:16">
      <c r="A115" s="92">
        <f t="shared" si="1"/>
        <v>114</v>
      </c>
      <c r="B115" s="259"/>
      <c r="C115" s="121" t="s">
        <v>9</v>
      </c>
      <c r="D115" s="260"/>
      <c r="E115" s="121"/>
      <c r="F115" s="121" t="s">
        <v>493</v>
      </c>
      <c r="G115" s="121" t="s">
        <v>490</v>
      </c>
      <c r="H115" s="128"/>
      <c r="I115" s="130"/>
      <c r="J115" s="72"/>
      <c r="K115" s="130"/>
      <c r="L115" s="189"/>
      <c r="M115" s="189"/>
      <c r="N115" s="189"/>
      <c r="O115" s="189"/>
      <c r="P115" s="167"/>
    </row>
    <row r="116" spans="1:16">
      <c r="A116" s="92">
        <f t="shared" si="1"/>
        <v>115</v>
      </c>
      <c r="B116" s="259"/>
      <c r="C116" s="121" t="s">
        <v>9</v>
      </c>
      <c r="D116" s="260"/>
      <c r="E116" s="121"/>
      <c r="F116" s="121" t="s">
        <v>494</v>
      </c>
      <c r="G116" s="121" t="s">
        <v>509</v>
      </c>
      <c r="H116" s="128"/>
      <c r="I116" s="130"/>
      <c r="J116" s="72"/>
      <c r="K116" s="130"/>
      <c r="L116" s="189"/>
      <c r="M116" s="189"/>
      <c r="N116" s="189"/>
      <c r="O116" s="189"/>
      <c r="P116" s="167"/>
    </row>
    <row r="117" spans="1:16">
      <c r="A117" s="92">
        <f t="shared" si="1"/>
        <v>116</v>
      </c>
      <c r="B117" s="259"/>
      <c r="C117" s="121" t="s">
        <v>9</v>
      </c>
      <c r="D117" s="260"/>
      <c r="E117" s="121"/>
      <c r="F117" s="121" t="s">
        <v>511</v>
      </c>
      <c r="G117" s="121" t="s">
        <v>490</v>
      </c>
      <c r="H117" s="128"/>
      <c r="I117" s="130"/>
      <c r="J117" s="72"/>
      <c r="K117" s="130"/>
      <c r="L117" s="189"/>
      <c r="M117" s="189"/>
      <c r="N117" s="189"/>
      <c r="O117" s="189"/>
      <c r="P117" s="167"/>
    </row>
    <row r="118" spans="1:16" ht="16.5" customHeight="1">
      <c r="A118" s="92">
        <f t="shared" si="1"/>
        <v>117</v>
      </c>
      <c r="B118" s="259"/>
      <c r="C118" s="121" t="s">
        <v>9</v>
      </c>
      <c r="D118" s="260"/>
      <c r="E118" s="121"/>
      <c r="F118" s="121" t="s">
        <v>498</v>
      </c>
      <c r="G118" s="121" t="s">
        <v>490</v>
      </c>
      <c r="H118" s="128"/>
      <c r="I118" s="130"/>
      <c r="J118" s="72"/>
      <c r="K118" s="130"/>
      <c r="L118" s="189"/>
      <c r="M118" s="189"/>
      <c r="N118" s="189"/>
      <c r="O118" s="189"/>
      <c r="P118" s="167"/>
    </row>
    <row r="119" spans="1:16">
      <c r="A119" s="92">
        <f t="shared" si="1"/>
        <v>118</v>
      </c>
      <c r="B119" s="259"/>
      <c r="C119" s="121" t="s">
        <v>9</v>
      </c>
      <c r="D119" s="260"/>
      <c r="E119" s="121"/>
      <c r="F119" s="121" t="s">
        <v>531</v>
      </c>
      <c r="G119" s="121" t="s">
        <v>532</v>
      </c>
      <c r="H119" s="128"/>
      <c r="I119" s="130"/>
      <c r="J119" s="72"/>
      <c r="K119" s="130"/>
      <c r="L119" s="189"/>
      <c r="M119" s="189"/>
      <c r="N119" s="189"/>
      <c r="O119" s="189"/>
      <c r="P119" s="167"/>
    </row>
    <row r="120" spans="1:16">
      <c r="A120" s="92">
        <f t="shared" si="1"/>
        <v>119</v>
      </c>
      <c r="B120" s="259"/>
      <c r="C120" s="121" t="s">
        <v>9</v>
      </c>
      <c r="D120" s="260"/>
      <c r="E120" s="121"/>
      <c r="F120" s="121" t="s">
        <v>533</v>
      </c>
      <c r="G120" s="121" t="s">
        <v>490</v>
      </c>
      <c r="H120" s="128"/>
      <c r="I120" s="130"/>
      <c r="J120" s="72"/>
      <c r="K120" s="130"/>
      <c r="L120" s="189"/>
      <c r="M120" s="189"/>
      <c r="N120" s="189"/>
      <c r="O120" s="189"/>
      <c r="P120" s="167"/>
    </row>
    <row r="121" spans="1:16">
      <c r="A121" s="92">
        <f t="shared" si="1"/>
        <v>120</v>
      </c>
      <c r="B121" s="259"/>
      <c r="C121" s="121" t="s">
        <v>9</v>
      </c>
      <c r="D121" s="260"/>
      <c r="E121" s="121"/>
      <c r="F121" s="121" t="s">
        <v>560</v>
      </c>
      <c r="G121" s="121" t="s">
        <v>561</v>
      </c>
      <c r="H121" s="128"/>
      <c r="I121" s="130"/>
      <c r="J121" s="72"/>
      <c r="K121" s="130"/>
      <c r="L121" s="189"/>
      <c r="M121" s="189"/>
      <c r="N121" s="189"/>
      <c r="O121" s="189"/>
      <c r="P121" s="167"/>
    </row>
    <row r="122" spans="1:16" ht="33">
      <c r="A122" s="92">
        <f t="shared" si="1"/>
        <v>121</v>
      </c>
      <c r="B122" s="259"/>
      <c r="C122" s="121" t="s">
        <v>9</v>
      </c>
      <c r="D122" s="260"/>
      <c r="E122" s="121"/>
      <c r="F122" s="121" t="s">
        <v>562</v>
      </c>
      <c r="G122" s="121" t="s">
        <v>490</v>
      </c>
      <c r="H122" s="128"/>
      <c r="I122" s="130"/>
      <c r="J122" s="72"/>
      <c r="K122" s="130"/>
      <c r="L122" s="189"/>
      <c r="M122" s="189"/>
      <c r="N122" s="189"/>
      <c r="O122" s="189"/>
      <c r="P122" s="167"/>
    </row>
    <row r="123" spans="1:16">
      <c r="A123" s="92">
        <f t="shared" si="1"/>
        <v>122</v>
      </c>
      <c r="B123" s="259"/>
      <c r="C123" s="121" t="s">
        <v>9</v>
      </c>
      <c r="D123" s="260"/>
      <c r="E123" s="121"/>
      <c r="F123" s="121" t="s">
        <v>563</v>
      </c>
      <c r="G123" s="121" t="s">
        <v>490</v>
      </c>
      <c r="H123" s="128"/>
      <c r="I123" s="130"/>
      <c r="J123" s="72"/>
      <c r="K123" s="130"/>
      <c r="L123" s="189"/>
      <c r="M123" s="189"/>
      <c r="N123" s="189"/>
      <c r="O123" s="189"/>
      <c r="P123" s="167"/>
    </row>
    <row r="124" spans="1:16">
      <c r="A124" s="92">
        <f t="shared" si="1"/>
        <v>123</v>
      </c>
      <c r="B124" s="259" t="s">
        <v>564</v>
      </c>
      <c r="C124" s="121" t="s">
        <v>9</v>
      </c>
      <c r="D124" s="260" t="s">
        <v>565</v>
      </c>
      <c r="E124" s="121"/>
      <c r="F124" s="121" t="s">
        <v>487</v>
      </c>
      <c r="G124" s="121" t="s">
        <v>509</v>
      </c>
      <c r="H124" s="128"/>
      <c r="I124" s="130"/>
      <c r="J124" s="72"/>
      <c r="K124" s="130"/>
      <c r="L124" s="189"/>
      <c r="M124" s="189"/>
      <c r="N124" s="189"/>
      <c r="O124" s="189"/>
      <c r="P124" s="167"/>
    </row>
    <row r="125" spans="1:16">
      <c r="A125" s="92">
        <f t="shared" si="1"/>
        <v>124</v>
      </c>
      <c r="B125" s="259"/>
      <c r="C125" s="121" t="s">
        <v>9</v>
      </c>
      <c r="D125" s="260"/>
      <c r="E125" s="121"/>
      <c r="F125" s="121" t="s">
        <v>508</v>
      </c>
      <c r="G125" s="121" t="s">
        <v>509</v>
      </c>
      <c r="H125" s="128"/>
      <c r="I125" s="130"/>
      <c r="J125" s="72"/>
      <c r="K125" s="130"/>
      <c r="L125" s="189"/>
      <c r="M125" s="189"/>
      <c r="N125" s="189"/>
      <c r="O125" s="189"/>
      <c r="P125" s="167"/>
    </row>
    <row r="126" spans="1:16">
      <c r="A126" s="92">
        <f t="shared" si="1"/>
        <v>125</v>
      </c>
      <c r="B126" s="259"/>
      <c r="C126" s="121" t="s">
        <v>9</v>
      </c>
      <c r="D126" s="260"/>
      <c r="E126" s="121"/>
      <c r="F126" s="121" t="s">
        <v>529</v>
      </c>
      <c r="G126" s="121" t="s">
        <v>509</v>
      </c>
      <c r="H126" s="128"/>
      <c r="I126" s="130"/>
      <c r="J126" s="72"/>
      <c r="K126" s="130"/>
      <c r="L126" s="189"/>
      <c r="M126" s="189"/>
      <c r="N126" s="189"/>
      <c r="O126" s="189"/>
      <c r="P126" s="167"/>
    </row>
    <row r="127" spans="1:16">
      <c r="A127" s="92">
        <f t="shared" si="1"/>
        <v>126</v>
      </c>
      <c r="B127" s="259"/>
      <c r="C127" s="121" t="s">
        <v>9</v>
      </c>
      <c r="D127" s="260"/>
      <c r="E127" s="121"/>
      <c r="F127" s="121" t="s">
        <v>566</v>
      </c>
      <c r="G127" s="121" t="s">
        <v>490</v>
      </c>
      <c r="H127" s="128"/>
      <c r="I127" s="130"/>
      <c r="J127" s="72"/>
      <c r="K127" s="130"/>
      <c r="L127" s="189"/>
      <c r="M127" s="189"/>
      <c r="N127" s="189"/>
      <c r="O127" s="189"/>
      <c r="P127" s="167"/>
    </row>
    <row r="128" spans="1:16">
      <c r="A128" s="92">
        <f t="shared" si="1"/>
        <v>127</v>
      </c>
      <c r="B128" s="259"/>
      <c r="C128" s="121" t="s">
        <v>9</v>
      </c>
      <c r="D128" s="260"/>
      <c r="E128" s="121"/>
      <c r="F128" s="121" t="s">
        <v>491</v>
      </c>
      <c r="G128" s="121" t="s">
        <v>490</v>
      </c>
      <c r="H128" s="128"/>
      <c r="I128" s="130"/>
      <c r="J128" s="72"/>
      <c r="K128" s="130"/>
      <c r="L128" s="189"/>
      <c r="M128" s="189"/>
      <c r="N128" s="189"/>
      <c r="O128" s="189"/>
      <c r="P128" s="167"/>
    </row>
    <row r="129" spans="1:16">
      <c r="A129" s="92">
        <f t="shared" si="1"/>
        <v>128</v>
      </c>
      <c r="B129" s="259"/>
      <c r="C129" s="121" t="s">
        <v>9</v>
      </c>
      <c r="D129" s="260"/>
      <c r="E129" s="121"/>
      <c r="F129" s="121" t="s">
        <v>492</v>
      </c>
      <c r="G129" s="121" t="s">
        <v>509</v>
      </c>
      <c r="H129" s="128"/>
      <c r="I129" s="130"/>
      <c r="J129" s="72"/>
      <c r="K129" s="130"/>
      <c r="L129" s="189"/>
      <c r="M129" s="189"/>
      <c r="N129" s="189"/>
      <c r="O129" s="189"/>
      <c r="P129" s="167"/>
    </row>
    <row r="130" spans="1:16">
      <c r="A130" s="92">
        <f t="shared" si="1"/>
        <v>129</v>
      </c>
      <c r="B130" s="259"/>
      <c r="C130" s="121" t="s">
        <v>9</v>
      </c>
      <c r="D130" s="260"/>
      <c r="E130" s="121"/>
      <c r="F130" s="121" t="s">
        <v>493</v>
      </c>
      <c r="G130" s="121" t="s">
        <v>509</v>
      </c>
      <c r="H130" s="128"/>
      <c r="I130" s="130"/>
      <c r="J130" s="72"/>
      <c r="K130" s="130"/>
      <c r="L130" s="189"/>
      <c r="M130" s="189"/>
      <c r="N130" s="189"/>
      <c r="O130" s="189"/>
      <c r="P130" s="167"/>
    </row>
    <row r="131" spans="1:16">
      <c r="A131" s="92">
        <f t="shared" ref="A131:A194" si="2">ROW()-1</f>
        <v>130</v>
      </c>
      <c r="B131" s="259"/>
      <c r="C131" s="121" t="s">
        <v>9</v>
      </c>
      <c r="D131" s="260"/>
      <c r="E131" s="121"/>
      <c r="F131" s="121" t="s">
        <v>494</v>
      </c>
      <c r="G131" s="121" t="s">
        <v>490</v>
      </c>
      <c r="H131" s="128"/>
      <c r="I131" s="130"/>
      <c r="J131" s="72"/>
      <c r="K131" s="130"/>
      <c r="L131" s="189"/>
      <c r="M131" s="189"/>
      <c r="N131" s="189"/>
      <c r="O131" s="189"/>
      <c r="P131" s="167"/>
    </row>
    <row r="132" spans="1:16" ht="16.5" customHeight="1">
      <c r="A132" s="92">
        <f t="shared" si="2"/>
        <v>131</v>
      </c>
      <c r="B132" s="259"/>
      <c r="C132" s="121" t="s">
        <v>9</v>
      </c>
      <c r="D132" s="260"/>
      <c r="E132" s="121"/>
      <c r="F132" s="121" t="s">
        <v>511</v>
      </c>
      <c r="G132" s="121" t="s">
        <v>490</v>
      </c>
      <c r="H132" s="128"/>
      <c r="I132" s="130"/>
      <c r="J132" s="72"/>
      <c r="K132" s="130"/>
      <c r="L132" s="189"/>
      <c r="M132" s="189"/>
      <c r="N132" s="189"/>
      <c r="O132" s="189"/>
      <c r="P132" s="167"/>
    </row>
    <row r="133" spans="1:16">
      <c r="A133" s="92">
        <f t="shared" si="2"/>
        <v>132</v>
      </c>
      <c r="B133" s="259"/>
      <c r="C133" s="121" t="s">
        <v>9</v>
      </c>
      <c r="D133" s="260"/>
      <c r="E133" s="121"/>
      <c r="F133" s="121" t="s">
        <v>498</v>
      </c>
      <c r="G133" s="121" t="s">
        <v>490</v>
      </c>
      <c r="H133" s="128"/>
      <c r="I133" s="130"/>
      <c r="J133" s="72"/>
      <c r="K133" s="130"/>
      <c r="L133" s="189"/>
      <c r="M133" s="189"/>
      <c r="N133" s="189"/>
      <c r="O133" s="189"/>
      <c r="P133" s="167"/>
    </row>
    <row r="134" spans="1:16">
      <c r="A134" s="92">
        <f t="shared" si="2"/>
        <v>133</v>
      </c>
      <c r="B134" s="259"/>
      <c r="C134" s="121" t="s">
        <v>9</v>
      </c>
      <c r="D134" s="260"/>
      <c r="E134" s="121"/>
      <c r="F134" s="121" t="s">
        <v>540</v>
      </c>
      <c r="G134" s="121" t="s">
        <v>541</v>
      </c>
      <c r="H134" s="128"/>
      <c r="I134" s="130"/>
      <c r="J134" s="72"/>
      <c r="K134" s="130"/>
      <c r="L134" s="189"/>
      <c r="M134" s="189"/>
      <c r="N134" s="189"/>
      <c r="O134" s="189"/>
      <c r="P134" s="167"/>
    </row>
    <row r="135" spans="1:16">
      <c r="A135" s="92">
        <f t="shared" si="2"/>
        <v>134</v>
      </c>
      <c r="B135" s="259"/>
      <c r="C135" s="121" t="s">
        <v>9</v>
      </c>
      <c r="D135" s="260"/>
      <c r="E135" s="121"/>
      <c r="F135" s="121" t="s">
        <v>542</v>
      </c>
      <c r="G135" s="121" t="s">
        <v>490</v>
      </c>
      <c r="H135" s="128"/>
      <c r="I135" s="130"/>
      <c r="J135" s="72"/>
      <c r="K135" s="130"/>
      <c r="L135" s="190"/>
      <c r="M135" s="189"/>
      <c r="N135" s="191"/>
      <c r="O135" s="189"/>
      <c r="P135" s="167"/>
    </row>
    <row r="136" spans="1:16">
      <c r="A136" s="92">
        <f t="shared" si="2"/>
        <v>135</v>
      </c>
      <c r="B136" s="259"/>
      <c r="C136" s="121" t="s">
        <v>9</v>
      </c>
      <c r="D136" s="260"/>
      <c r="E136" s="121"/>
      <c r="F136" s="121" t="s">
        <v>567</v>
      </c>
      <c r="G136" s="121" t="s">
        <v>561</v>
      </c>
      <c r="H136" s="128"/>
      <c r="I136" s="130"/>
      <c r="J136" s="72"/>
      <c r="K136" s="130"/>
      <c r="L136" s="189"/>
      <c r="M136" s="189"/>
      <c r="N136" s="189"/>
      <c r="O136" s="189"/>
      <c r="P136" s="167"/>
    </row>
    <row r="137" spans="1:16" ht="33">
      <c r="A137" s="92">
        <f t="shared" si="2"/>
        <v>136</v>
      </c>
      <c r="B137" s="259"/>
      <c r="C137" s="121" t="s">
        <v>9</v>
      </c>
      <c r="D137" s="260"/>
      <c r="E137" s="121"/>
      <c r="F137" s="121" t="s">
        <v>568</v>
      </c>
      <c r="G137" s="121" t="s">
        <v>490</v>
      </c>
      <c r="H137" s="128"/>
      <c r="I137" s="130"/>
      <c r="J137" s="72"/>
      <c r="K137" s="130"/>
      <c r="L137" s="189"/>
      <c r="M137" s="189"/>
      <c r="N137" s="189"/>
      <c r="O137" s="189"/>
      <c r="P137" s="167"/>
    </row>
    <row r="138" spans="1:16">
      <c r="A138" s="92">
        <f t="shared" si="2"/>
        <v>137</v>
      </c>
      <c r="B138" s="259"/>
      <c r="C138" s="121" t="s">
        <v>9</v>
      </c>
      <c r="D138" s="260"/>
      <c r="E138" s="121"/>
      <c r="F138" s="121" t="s">
        <v>563</v>
      </c>
      <c r="G138" s="121" t="s">
        <v>490</v>
      </c>
      <c r="H138" s="128"/>
      <c r="I138" s="130"/>
      <c r="J138" s="72"/>
      <c r="K138" s="130"/>
      <c r="L138" s="189"/>
      <c r="M138" s="189"/>
      <c r="N138" s="189"/>
      <c r="O138" s="189"/>
      <c r="P138" s="167"/>
    </row>
    <row r="139" spans="1:16">
      <c r="A139" s="92">
        <f t="shared" si="2"/>
        <v>138</v>
      </c>
      <c r="B139" s="259" t="s">
        <v>569</v>
      </c>
      <c r="C139" s="121" t="s">
        <v>9</v>
      </c>
      <c r="D139" s="260" t="s">
        <v>570</v>
      </c>
      <c r="E139" s="121"/>
      <c r="F139" s="121" t="s">
        <v>487</v>
      </c>
      <c r="G139" s="121" t="s">
        <v>509</v>
      </c>
      <c r="H139" s="128"/>
      <c r="I139" s="130"/>
      <c r="J139" s="72"/>
      <c r="K139" s="130"/>
      <c r="L139" s="189"/>
      <c r="M139" s="189"/>
      <c r="N139" s="189"/>
      <c r="O139" s="189"/>
      <c r="P139" s="167"/>
    </row>
    <row r="140" spans="1:16">
      <c r="A140" s="92">
        <f t="shared" si="2"/>
        <v>139</v>
      </c>
      <c r="B140" s="259"/>
      <c r="C140" s="121" t="s">
        <v>9</v>
      </c>
      <c r="D140" s="260"/>
      <c r="E140" s="121"/>
      <c r="F140" s="121" t="s">
        <v>508</v>
      </c>
      <c r="G140" s="121" t="s">
        <v>509</v>
      </c>
      <c r="H140" s="128"/>
      <c r="I140" s="130"/>
      <c r="J140" s="72"/>
      <c r="K140" s="130"/>
      <c r="L140" s="189"/>
      <c r="M140" s="189"/>
      <c r="N140" s="189"/>
      <c r="O140" s="189"/>
      <c r="P140" s="167"/>
    </row>
    <row r="141" spans="1:16">
      <c r="A141" s="92">
        <f t="shared" si="2"/>
        <v>140</v>
      </c>
      <c r="B141" s="259"/>
      <c r="C141" s="121" t="s">
        <v>9</v>
      </c>
      <c r="D141" s="260"/>
      <c r="E141" s="121"/>
      <c r="F141" s="121" t="s">
        <v>538</v>
      </c>
      <c r="G141" s="121" t="s">
        <v>509</v>
      </c>
      <c r="H141" s="128"/>
      <c r="I141" s="130"/>
      <c r="J141" s="72"/>
      <c r="K141" s="130"/>
      <c r="L141" s="189"/>
      <c r="M141" s="189"/>
      <c r="N141" s="189"/>
      <c r="O141" s="189"/>
      <c r="P141" s="167"/>
    </row>
    <row r="142" spans="1:16">
      <c r="A142" s="92">
        <f t="shared" si="2"/>
        <v>141</v>
      </c>
      <c r="B142" s="259"/>
      <c r="C142" s="121" t="s">
        <v>9</v>
      </c>
      <c r="D142" s="260"/>
      <c r="E142" s="121"/>
      <c r="F142" s="121" t="s">
        <v>571</v>
      </c>
      <c r="G142" s="121" t="s">
        <v>490</v>
      </c>
      <c r="H142" s="128"/>
      <c r="I142" s="130"/>
      <c r="J142" s="72"/>
      <c r="K142" s="130"/>
      <c r="L142" s="189"/>
      <c r="M142" s="189"/>
      <c r="N142" s="189"/>
      <c r="O142" s="189"/>
      <c r="P142" s="167"/>
    </row>
    <row r="143" spans="1:16">
      <c r="A143" s="92">
        <f t="shared" si="2"/>
        <v>142</v>
      </c>
      <c r="B143" s="259"/>
      <c r="C143" s="121" t="s">
        <v>9</v>
      </c>
      <c r="D143" s="260"/>
      <c r="E143" s="121"/>
      <c r="F143" s="121" t="s">
        <v>491</v>
      </c>
      <c r="G143" s="121" t="s">
        <v>490</v>
      </c>
      <c r="H143" s="128"/>
      <c r="I143" s="130"/>
      <c r="J143" s="72"/>
      <c r="K143" s="130"/>
      <c r="L143" s="189"/>
      <c r="M143" s="189"/>
      <c r="N143" s="189"/>
      <c r="O143" s="189"/>
      <c r="P143" s="167"/>
    </row>
    <row r="144" spans="1:16">
      <c r="A144" s="92">
        <f t="shared" si="2"/>
        <v>143</v>
      </c>
      <c r="B144" s="259"/>
      <c r="C144" s="121" t="s">
        <v>9</v>
      </c>
      <c r="D144" s="260"/>
      <c r="E144" s="121"/>
      <c r="F144" s="121" t="s">
        <v>492</v>
      </c>
      <c r="G144" s="121" t="s">
        <v>509</v>
      </c>
      <c r="H144" s="128"/>
      <c r="I144" s="130"/>
      <c r="J144" s="72"/>
      <c r="K144" s="130"/>
      <c r="L144" s="189"/>
      <c r="M144" s="189"/>
      <c r="N144" s="189"/>
      <c r="O144" s="189"/>
      <c r="P144" s="167"/>
    </row>
    <row r="145" spans="1:16">
      <c r="A145" s="92">
        <f t="shared" si="2"/>
        <v>144</v>
      </c>
      <c r="B145" s="259"/>
      <c r="C145" s="121" t="s">
        <v>9</v>
      </c>
      <c r="D145" s="260"/>
      <c r="E145" s="121"/>
      <c r="F145" s="121" t="s">
        <v>493</v>
      </c>
      <c r="G145" s="121" t="s">
        <v>490</v>
      </c>
      <c r="H145" s="128"/>
      <c r="I145" s="130"/>
      <c r="J145" s="72"/>
      <c r="K145" s="130"/>
      <c r="L145" s="189"/>
      <c r="M145" s="189"/>
      <c r="N145" s="189"/>
      <c r="O145" s="189"/>
      <c r="P145" s="167"/>
    </row>
    <row r="146" spans="1:16" ht="16.5" customHeight="1">
      <c r="A146" s="92">
        <f t="shared" si="2"/>
        <v>145</v>
      </c>
      <c r="B146" s="259"/>
      <c r="C146" s="121" t="s">
        <v>9</v>
      </c>
      <c r="D146" s="260"/>
      <c r="E146" s="121"/>
      <c r="F146" s="121" t="s">
        <v>494</v>
      </c>
      <c r="G146" s="121" t="s">
        <v>509</v>
      </c>
      <c r="H146" s="128"/>
      <c r="I146" s="130"/>
      <c r="J146" s="72"/>
      <c r="K146" s="130"/>
      <c r="L146" s="189"/>
      <c r="M146" s="189"/>
      <c r="N146" s="189"/>
      <c r="O146" s="189"/>
      <c r="P146" s="167"/>
    </row>
    <row r="147" spans="1:16">
      <c r="A147" s="92">
        <f t="shared" si="2"/>
        <v>146</v>
      </c>
      <c r="B147" s="259"/>
      <c r="C147" s="121" t="s">
        <v>9</v>
      </c>
      <c r="D147" s="260"/>
      <c r="E147" s="121"/>
      <c r="F147" s="121" t="s">
        <v>511</v>
      </c>
      <c r="G147" s="121" t="s">
        <v>490</v>
      </c>
      <c r="H147" s="128"/>
      <c r="I147" s="130"/>
      <c r="J147" s="72"/>
      <c r="K147" s="130"/>
      <c r="L147" s="189"/>
      <c r="M147" s="189"/>
      <c r="N147" s="189"/>
      <c r="O147" s="189"/>
      <c r="P147" s="167"/>
    </row>
    <row r="148" spans="1:16">
      <c r="A148" s="92">
        <f t="shared" si="2"/>
        <v>147</v>
      </c>
      <c r="B148" s="259"/>
      <c r="C148" s="121" t="s">
        <v>9</v>
      </c>
      <c r="D148" s="260"/>
      <c r="E148" s="121"/>
      <c r="F148" s="121" t="s">
        <v>498</v>
      </c>
      <c r="G148" s="121" t="s">
        <v>490</v>
      </c>
      <c r="H148" s="128"/>
      <c r="I148" s="130"/>
      <c r="J148" s="72"/>
      <c r="K148" s="130"/>
      <c r="L148" s="189"/>
      <c r="M148" s="189"/>
      <c r="N148" s="189"/>
      <c r="O148" s="189"/>
      <c r="P148" s="167"/>
    </row>
    <row r="149" spans="1:16">
      <c r="A149" s="92">
        <f t="shared" si="2"/>
        <v>148</v>
      </c>
      <c r="B149" s="259"/>
      <c r="C149" s="121" t="s">
        <v>9</v>
      </c>
      <c r="D149" s="260"/>
      <c r="E149" s="121"/>
      <c r="F149" s="121" t="s">
        <v>549</v>
      </c>
      <c r="G149" s="121" t="s">
        <v>503</v>
      </c>
      <c r="H149" s="128"/>
      <c r="I149" s="130"/>
      <c r="J149" s="72"/>
      <c r="K149" s="130"/>
      <c r="L149" s="189"/>
      <c r="M149" s="189"/>
      <c r="N149" s="189"/>
      <c r="O149" s="189"/>
      <c r="P149" s="167"/>
    </row>
    <row r="150" spans="1:16">
      <c r="A150" s="92">
        <f t="shared" si="2"/>
        <v>149</v>
      </c>
      <c r="B150" s="259"/>
      <c r="C150" s="121" t="s">
        <v>9</v>
      </c>
      <c r="D150" s="260"/>
      <c r="E150" s="121"/>
      <c r="F150" s="121" t="s">
        <v>550</v>
      </c>
      <c r="G150" s="121" t="s">
        <v>490</v>
      </c>
      <c r="H150" s="128"/>
      <c r="I150" s="130"/>
      <c r="J150" s="72"/>
      <c r="K150" s="130"/>
      <c r="L150" s="189"/>
      <c r="M150" s="189"/>
      <c r="N150" s="189"/>
      <c r="O150" s="189"/>
      <c r="P150" s="167"/>
    </row>
    <row r="151" spans="1:16">
      <c r="A151" s="92">
        <f t="shared" si="2"/>
        <v>150</v>
      </c>
      <c r="B151" s="259"/>
      <c r="C151" s="121" t="s">
        <v>9</v>
      </c>
      <c r="D151" s="260"/>
      <c r="E151" s="121"/>
      <c r="F151" s="121" t="s">
        <v>572</v>
      </c>
      <c r="G151" s="121" t="s">
        <v>561</v>
      </c>
      <c r="H151" s="128"/>
      <c r="I151" s="130"/>
      <c r="J151" s="72"/>
      <c r="K151" s="130"/>
      <c r="L151" s="189"/>
      <c r="M151" s="189"/>
      <c r="N151" s="189"/>
      <c r="O151" s="189"/>
      <c r="P151" s="167"/>
    </row>
    <row r="152" spans="1:16" ht="33">
      <c r="A152" s="92">
        <f t="shared" si="2"/>
        <v>151</v>
      </c>
      <c r="B152" s="259"/>
      <c r="C152" s="121" t="s">
        <v>9</v>
      </c>
      <c r="D152" s="260"/>
      <c r="E152" s="121"/>
      <c r="F152" s="121" t="s">
        <v>573</v>
      </c>
      <c r="G152" s="121" t="s">
        <v>490</v>
      </c>
      <c r="H152" s="128"/>
      <c r="I152" s="130"/>
      <c r="J152" s="72"/>
      <c r="K152" s="130"/>
      <c r="L152" s="189"/>
      <c r="M152" s="189"/>
      <c r="N152" s="189"/>
      <c r="O152" s="189"/>
      <c r="P152" s="167"/>
    </row>
    <row r="153" spans="1:16">
      <c r="A153" s="92">
        <f t="shared" si="2"/>
        <v>152</v>
      </c>
      <c r="B153" s="259"/>
      <c r="C153" s="121" t="s">
        <v>9</v>
      </c>
      <c r="D153" s="260"/>
      <c r="E153" s="121"/>
      <c r="F153" s="121" t="s">
        <v>563</v>
      </c>
      <c r="G153" s="121" t="s">
        <v>490</v>
      </c>
      <c r="H153" s="128"/>
      <c r="I153" s="130"/>
      <c r="J153" s="72"/>
      <c r="K153" s="130"/>
      <c r="L153" s="189"/>
      <c r="M153" s="189"/>
      <c r="N153" s="189"/>
      <c r="O153" s="189"/>
      <c r="P153" s="167"/>
    </row>
    <row r="154" spans="1:16">
      <c r="A154" s="92">
        <f t="shared" si="2"/>
        <v>153</v>
      </c>
      <c r="B154" s="259" t="s">
        <v>574</v>
      </c>
      <c r="C154" s="121" t="s">
        <v>9</v>
      </c>
      <c r="D154" s="260" t="s">
        <v>575</v>
      </c>
      <c r="E154" s="121"/>
      <c r="F154" s="121" t="s">
        <v>487</v>
      </c>
      <c r="G154" s="121" t="s">
        <v>509</v>
      </c>
      <c r="H154" s="128"/>
      <c r="I154" s="130"/>
      <c r="J154" s="72"/>
      <c r="K154" s="130"/>
      <c r="L154" s="189"/>
      <c r="M154" s="189"/>
      <c r="N154" s="189"/>
      <c r="O154" s="189"/>
      <c r="P154" s="167"/>
    </row>
    <row r="155" spans="1:16">
      <c r="A155" s="92">
        <f t="shared" si="2"/>
        <v>154</v>
      </c>
      <c r="B155" s="259"/>
      <c r="C155" s="121" t="s">
        <v>9</v>
      </c>
      <c r="D155" s="260"/>
      <c r="E155" s="121"/>
      <c r="F155" s="121" t="s">
        <v>508</v>
      </c>
      <c r="G155" s="121" t="s">
        <v>509</v>
      </c>
      <c r="H155" s="128"/>
      <c r="I155" s="130"/>
      <c r="J155" s="72"/>
      <c r="K155" s="130"/>
      <c r="L155" s="189"/>
      <c r="M155" s="189"/>
      <c r="N155" s="189"/>
      <c r="O155" s="189"/>
      <c r="P155" s="167"/>
    </row>
    <row r="156" spans="1:16">
      <c r="A156" s="92">
        <f t="shared" si="2"/>
        <v>155</v>
      </c>
      <c r="B156" s="259"/>
      <c r="C156" s="121" t="s">
        <v>9</v>
      </c>
      <c r="D156" s="260"/>
      <c r="E156" s="121"/>
      <c r="F156" s="121" t="s">
        <v>547</v>
      </c>
      <c r="G156" s="121" t="s">
        <v>509</v>
      </c>
      <c r="H156" s="128"/>
      <c r="I156" s="130"/>
      <c r="J156" s="72"/>
      <c r="K156" s="130"/>
      <c r="L156" s="189"/>
      <c r="M156" s="189"/>
      <c r="N156" s="189"/>
      <c r="O156" s="189"/>
      <c r="P156" s="167"/>
    </row>
    <row r="157" spans="1:16">
      <c r="A157" s="92">
        <f t="shared" si="2"/>
        <v>156</v>
      </c>
      <c r="B157" s="259"/>
      <c r="C157" s="121" t="s">
        <v>9</v>
      </c>
      <c r="D157" s="260"/>
      <c r="E157" s="121"/>
      <c r="F157" s="121" t="s">
        <v>576</v>
      </c>
      <c r="G157" s="121" t="s">
        <v>490</v>
      </c>
      <c r="H157" s="128"/>
      <c r="I157" s="130"/>
      <c r="J157" s="72"/>
      <c r="K157" s="130"/>
      <c r="L157" s="189"/>
      <c r="M157" s="189"/>
      <c r="N157" s="189"/>
      <c r="O157" s="189"/>
      <c r="P157" s="167"/>
    </row>
    <row r="158" spans="1:16">
      <c r="A158" s="92">
        <f t="shared" si="2"/>
        <v>157</v>
      </c>
      <c r="B158" s="259"/>
      <c r="C158" s="121" t="s">
        <v>9</v>
      </c>
      <c r="D158" s="260"/>
      <c r="E158" s="121"/>
      <c r="F158" s="121" t="s">
        <v>491</v>
      </c>
      <c r="G158" s="121" t="s">
        <v>490</v>
      </c>
      <c r="H158" s="128"/>
      <c r="I158" s="130"/>
      <c r="J158" s="72"/>
      <c r="K158" s="130"/>
      <c r="L158" s="189"/>
      <c r="M158" s="189"/>
      <c r="N158" s="189"/>
      <c r="O158" s="189"/>
      <c r="P158" s="167"/>
    </row>
    <row r="159" spans="1:16">
      <c r="A159" s="92">
        <f t="shared" si="2"/>
        <v>158</v>
      </c>
      <c r="B159" s="259"/>
      <c r="C159" s="121" t="s">
        <v>9</v>
      </c>
      <c r="D159" s="260"/>
      <c r="E159" s="121"/>
      <c r="F159" s="121" t="s">
        <v>492</v>
      </c>
      <c r="G159" s="121" t="s">
        <v>509</v>
      </c>
      <c r="H159" s="128"/>
      <c r="I159" s="130"/>
      <c r="J159" s="72"/>
      <c r="K159" s="130"/>
      <c r="L159" s="189"/>
      <c r="M159" s="189"/>
      <c r="N159" s="189"/>
      <c r="O159" s="189"/>
      <c r="P159" s="167"/>
    </row>
    <row r="160" spans="1:16" ht="16.5" customHeight="1">
      <c r="A160" s="92">
        <f t="shared" si="2"/>
        <v>159</v>
      </c>
      <c r="B160" s="259"/>
      <c r="C160" s="121" t="s">
        <v>9</v>
      </c>
      <c r="D160" s="260"/>
      <c r="E160" s="121"/>
      <c r="F160" s="121" t="s">
        <v>493</v>
      </c>
      <c r="G160" s="121" t="s">
        <v>509</v>
      </c>
      <c r="H160" s="128"/>
      <c r="I160" s="130"/>
      <c r="J160" s="72"/>
      <c r="K160" s="130"/>
      <c r="L160" s="189"/>
      <c r="M160" s="189"/>
      <c r="N160" s="189"/>
      <c r="O160" s="189"/>
      <c r="P160" s="167"/>
    </row>
    <row r="161" spans="1:16">
      <c r="A161" s="92">
        <f t="shared" si="2"/>
        <v>160</v>
      </c>
      <c r="B161" s="259"/>
      <c r="C161" s="121" t="s">
        <v>9</v>
      </c>
      <c r="D161" s="260"/>
      <c r="E161" s="121"/>
      <c r="F161" s="121" t="s">
        <v>494</v>
      </c>
      <c r="G161" s="121" t="s">
        <v>490</v>
      </c>
      <c r="H161" s="128"/>
      <c r="I161" s="130"/>
      <c r="J161" s="72"/>
      <c r="K161" s="130"/>
      <c r="L161" s="189"/>
      <c r="M161" s="189"/>
      <c r="N161" s="189"/>
      <c r="O161" s="189"/>
      <c r="P161" s="167"/>
    </row>
    <row r="162" spans="1:16">
      <c r="A162" s="92">
        <f t="shared" si="2"/>
        <v>161</v>
      </c>
      <c r="B162" s="259"/>
      <c r="C162" s="121" t="s">
        <v>9</v>
      </c>
      <c r="D162" s="260"/>
      <c r="E162" s="121"/>
      <c r="F162" s="121" t="s">
        <v>511</v>
      </c>
      <c r="G162" s="121" t="s">
        <v>490</v>
      </c>
      <c r="H162" s="128"/>
      <c r="I162" s="130"/>
      <c r="J162" s="72"/>
      <c r="K162" s="130"/>
      <c r="L162" s="189"/>
      <c r="M162" s="189"/>
      <c r="N162" s="189"/>
      <c r="O162" s="189"/>
      <c r="P162" s="167"/>
    </row>
    <row r="163" spans="1:16">
      <c r="A163" s="92">
        <f t="shared" si="2"/>
        <v>162</v>
      </c>
      <c r="B163" s="259"/>
      <c r="C163" s="121" t="s">
        <v>9</v>
      </c>
      <c r="D163" s="260"/>
      <c r="E163" s="121"/>
      <c r="F163" s="121" t="s">
        <v>498</v>
      </c>
      <c r="G163" s="121" t="s">
        <v>490</v>
      </c>
      <c r="H163" s="128"/>
      <c r="I163" s="130"/>
      <c r="J163" s="72"/>
      <c r="K163" s="130"/>
      <c r="L163" s="189"/>
      <c r="M163" s="189"/>
      <c r="N163" s="189"/>
      <c r="O163" s="189"/>
      <c r="P163" s="167"/>
    </row>
    <row r="164" spans="1:16">
      <c r="A164" s="92">
        <f t="shared" si="2"/>
        <v>163</v>
      </c>
      <c r="B164" s="259"/>
      <c r="C164" s="121" t="s">
        <v>9</v>
      </c>
      <c r="D164" s="260"/>
      <c r="E164" s="121"/>
      <c r="F164" s="121" t="s">
        <v>577</v>
      </c>
      <c r="G164" s="121" t="s">
        <v>578</v>
      </c>
      <c r="H164" s="128"/>
      <c r="I164" s="130"/>
      <c r="J164" s="72"/>
      <c r="K164" s="130"/>
      <c r="L164" s="189"/>
      <c r="M164" s="189"/>
      <c r="N164" s="189"/>
      <c r="O164" s="189"/>
      <c r="P164" s="167"/>
    </row>
    <row r="165" spans="1:16">
      <c r="A165" s="92">
        <f t="shared" si="2"/>
        <v>164</v>
      </c>
      <c r="B165" s="259"/>
      <c r="C165" s="121" t="s">
        <v>9</v>
      </c>
      <c r="D165" s="260"/>
      <c r="E165" s="121"/>
      <c r="F165" s="121" t="s">
        <v>579</v>
      </c>
      <c r="G165" s="121" t="s">
        <v>490</v>
      </c>
      <c r="H165" s="128"/>
      <c r="I165" s="130"/>
      <c r="J165" s="72"/>
      <c r="K165" s="130"/>
      <c r="L165" s="189"/>
      <c r="M165" s="189"/>
      <c r="N165" s="189"/>
      <c r="O165" s="189"/>
      <c r="P165" s="167"/>
    </row>
    <row r="166" spans="1:16" ht="40.5">
      <c r="A166" s="92">
        <f t="shared" si="2"/>
        <v>165</v>
      </c>
      <c r="B166" s="259"/>
      <c r="C166" s="121" t="s">
        <v>9</v>
      </c>
      <c r="D166" s="260"/>
      <c r="E166" s="121"/>
      <c r="F166" s="121" t="s">
        <v>580</v>
      </c>
      <c r="G166" s="121" t="s">
        <v>561</v>
      </c>
      <c r="H166" s="128"/>
      <c r="I166" s="130"/>
      <c r="J166" s="151"/>
      <c r="K166" s="130"/>
      <c r="L166" s="190"/>
      <c r="M166" s="191"/>
      <c r="N166" s="191"/>
      <c r="O166" s="189"/>
      <c r="P166" s="93" t="s">
        <v>1756</v>
      </c>
    </row>
    <row r="167" spans="1:16" ht="40.5">
      <c r="A167" s="92">
        <f t="shared" si="2"/>
        <v>166</v>
      </c>
      <c r="B167" s="259"/>
      <c r="C167" s="121" t="s">
        <v>9</v>
      </c>
      <c r="D167" s="260"/>
      <c r="E167" s="121"/>
      <c r="F167" s="121" t="s">
        <v>581</v>
      </c>
      <c r="G167" s="121" t="s">
        <v>490</v>
      </c>
      <c r="H167" s="128"/>
      <c r="I167" s="130"/>
      <c r="J167" s="151"/>
      <c r="K167" s="130"/>
      <c r="L167" s="190"/>
      <c r="M167" s="191"/>
      <c r="N167" s="191"/>
      <c r="O167" s="189"/>
      <c r="P167" s="93" t="s">
        <v>1755</v>
      </c>
    </row>
    <row r="168" spans="1:16">
      <c r="A168" s="92">
        <f t="shared" si="2"/>
        <v>167</v>
      </c>
      <c r="B168" s="259"/>
      <c r="C168" s="121" t="s">
        <v>9</v>
      </c>
      <c r="D168" s="260"/>
      <c r="E168" s="121"/>
      <c r="F168" s="121" t="s">
        <v>563</v>
      </c>
      <c r="G168" s="121" t="s">
        <v>490</v>
      </c>
      <c r="H168" s="128"/>
      <c r="I168" s="130"/>
      <c r="J168" s="72"/>
      <c r="K168" s="130"/>
      <c r="L168" s="189"/>
      <c r="M168" s="189"/>
      <c r="N168" s="189"/>
      <c r="O168" s="189"/>
      <c r="P168" s="167"/>
    </row>
    <row r="169" spans="1:16">
      <c r="A169" s="92">
        <f t="shared" si="2"/>
        <v>168</v>
      </c>
      <c r="B169" s="259" t="s">
        <v>582</v>
      </c>
      <c r="C169" s="121" t="s">
        <v>9</v>
      </c>
      <c r="D169" s="260" t="s">
        <v>583</v>
      </c>
      <c r="E169" s="121"/>
      <c r="F169" s="121" t="s">
        <v>487</v>
      </c>
      <c r="G169" s="121" t="s">
        <v>509</v>
      </c>
      <c r="H169" s="128"/>
      <c r="I169" s="130"/>
      <c r="J169" s="72"/>
      <c r="K169" s="130"/>
      <c r="L169" s="189"/>
      <c r="M169" s="189"/>
      <c r="N169" s="189"/>
      <c r="O169" s="189"/>
      <c r="P169" s="167"/>
    </row>
    <row r="170" spans="1:16">
      <c r="A170" s="92">
        <f t="shared" si="2"/>
        <v>169</v>
      </c>
      <c r="B170" s="259"/>
      <c r="C170" s="121" t="s">
        <v>9</v>
      </c>
      <c r="D170" s="260"/>
      <c r="E170" s="121"/>
      <c r="F170" s="121" t="s">
        <v>520</v>
      </c>
      <c r="G170" s="121" t="s">
        <v>507</v>
      </c>
      <c r="H170" s="128"/>
      <c r="I170" s="130"/>
      <c r="J170" s="72"/>
      <c r="K170" s="130"/>
      <c r="L170" s="189"/>
      <c r="M170" s="189"/>
      <c r="N170" s="189"/>
      <c r="O170" s="189"/>
      <c r="P170" s="167"/>
    </row>
    <row r="171" spans="1:16">
      <c r="A171" s="92">
        <f t="shared" si="2"/>
        <v>170</v>
      </c>
      <c r="B171" s="259"/>
      <c r="C171" s="121" t="s">
        <v>9</v>
      </c>
      <c r="D171" s="260"/>
      <c r="E171" s="121"/>
      <c r="F171" s="121" t="s">
        <v>521</v>
      </c>
      <c r="G171" s="121" t="s">
        <v>490</v>
      </c>
      <c r="H171" s="128"/>
      <c r="I171" s="130"/>
      <c r="J171" s="72"/>
      <c r="K171" s="130"/>
      <c r="L171" s="189"/>
      <c r="M171" s="189"/>
      <c r="N171" s="189"/>
      <c r="O171" s="189"/>
      <c r="P171" s="167"/>
    </row>
    <row r="172" spans="1:16">
      <c r="A172" s="92">
        <f t="shared" si="2"/>
        <v>171</v>
      </c>
      <c r="B172" s="259"/>
      <c r="C172" s="121" t="s">
        <v>9</v>
      </c>
      <c r="D172" s="260"/>
      <c r="E172" s="121"/>
      <c r="F172" s="121" t="s">
        <v>491</v>
      </c>
      <c r="G172" s="121" t="s">
        <v>490</v>
      </c>
      <c r="H172" s="128"/>
      <c r="I172" s="130"/>
      <c r="J172" s="72"/>
      <c r="K172" s="130"/>
      <c r="L172" s="189"/>
      <c r="M172" s="189"/>
      <c r="N172" s="189"/>
      <c r="O172" s="189"/>
      <c r="P172" s="167"/>
    </row>
    <row r="173" spans="1:16">
      <c r="A173" s="92">
        <f t="shared" si="2"/>
        <v>172</v>
      </c>
      <c r="B173" s="259"/>
      <c r="C173" s="121" t="s">
        <v>9</v>
      </c>
      <c r="D173" s="260"/>
      <c r="E173" s="121"/>
      <c r="F173" s="121" t="s">
        <v>492</v>
      </c>
      <c r="G173" s="121" t="s">
        <v>509</v>
      </c>
      <c r="H173" s="128"/>
      <c r="I173" s="130"/>
      <c r="J173" s="72"/>
      <c r="K173" s="130"/>
      <c r="L173" s="189"/>
      <c r="M173" s="189"/>
      <c r="N173" s="189"/>
      <c r="O173" s="189"/>
      <c r="P173" s="167"/>
    </row>
    <row r="174" spans="1:16" ht="16.5" customHeight="1">
      <c r="A174" s="92">
        <f t="shared" si="2"/>
        <v>173</v>
      </c>
      <c r="B174" s="259"/>
      <c r="C174" s="121" t="s">
        <v>9</v>
      </c>
      <c r="D174" s="260"/>
      <c r="E174" s="121"/>
      <c r="F174" s="121" t="s">
        <v>493</v>
      </c>
      <c r="G174" s="121" t="s">
        <v>509</v>
      </c>
      <c r="H174" s="128"/>
      <c r="I174" s="130"/>
      <c r="J174" s="72"/>
      <c r="K174" s="130"/>
      <c r="L174" s="189"/>
      <c r="M174" s="189"/>
      <c r="N174" s="189"/>
      <c r="O174" s="189"/>
      <c r="P174" s="167"/>
    </row>
    <row r="175" spans="1:16">
      <c r="A175" s="92">
        <f t="shared" si="2"/>
        <v>174</v>
      </c>
      <c r="B175" s="259"/>
      <c r="C175" s="121" t="s">
        <v>9</v>
      </c>
      <c r="D175" s="260"/>
      <c r="E175" s="121"/>
      <c r="F175" s="121" t="s">
        <v>494</v>
      </c>
      <c r="G175" s="121" t="s">
        <v>490</v>
      </c>
      <c r="H175" s="128"/>
      <c r="I175" s="130"/>
      <c r="J175" s="72"/>
      <c r="K175" s="130"/>
      <c r="L175" s="189"/>
      <c r="M175" s="189"/>
      <c r="N175" s="189"/>
      <c r="O175" s="189"/>
      <c r="P175" s="167"/>
    </row>
    <row r="176" spans="1:16">
      <c r="A176" s="92">
        <f t="shared" si="2"/>
        <v>175</v>
      </c>
      <c r="B176" s="259"/>
      <c r="C176" s="121" t="s">
        <v>9</v>
      </c>
      <c r="D176" s="260"/>
      <c r="E176" s="121"/>
      <c r="F176" s="121" t="s">
        <v>511</v>
      </c>
      <c r="G176" s="121" t="s">
        <v>490</v>
      </c>
      <c r="H176" s="128"/>
      <c r="I176" s="130"/>
      <c r="J176" s="72"/>
      <c r="K176" s="130"/>
      <c r="L176" s="189"/>
      <c r="M176" s="189"/>
      <c r="N176" s="189"/>
      <c r="O176" s="189"/>
      <c r="P176" s="167"/>
    </row>
    <row r="177" spans="1:16">
      <c r="A177" s="92">
        <f t="shared" si="2"/>
        <v>176</v>
      </c>
      <c r="B177" s="259"/>
      <c r="C177" s="121" t="s">
        <v>9</v>
      </c>
      <c r="D177" s="260"/>
      <c r="E177" s="121"/>
      <c r="F177" s="121" t="s">
        <v>498</v>
      </c>
      <c r="G177" s="121" t="s">
        <v>490</v>
      </c>
      <c r="H177" s="128"/>
      <c r="I177" s="130"/>
      <c r="J177" s="72"/>
      <c r="K177" s="130"/>
      <c r="L177" s="189"/>
      <c r="M177" s="189"/>
      <c r="N177" s="189"/>
      <c r="O177" s="189"/>
      <c r="P177" s="167"/>
    </row>
    <row r="178" spans="1:16">
      <c r="A178" s="92">
        <f t="shared" si="2"/>
        <v>177</v>
      </c>
      <c r="B178" s="259"/>
      <c r="C178" s="121" t="s">
        <v>9</v>
      </c>
      <c r="D178" s="260"/>
      <c r="E178" s="121"/>
      <c r="F178" s="121" t="s">
        <v>540</v>
      </c>
      <c r="G178" s="121" t="s">
        <v>541</v>
      </c>
      <c r="H178" s="128"/>
      <c r="I178" s="130"/>
      <c r="J178" s="72"/>
      <c r="K178" s="130"/>
      <c r="L178" s="189"/>
      <c r="M178" s="189"/>
      <c r="N178" s="189"/>
      <c r="O178" s="189"/>
      <c r="P178" s="167"/>
    </row>
    <row r="179" spans="1:16">
      <c r="A179" s="92">
        <f t="shared" si="2"/>
        <v>178</v>
      </c>
      <c r="B179" s="259"/>
      <c r="C179" s="121" t="s">
        <v>9</v>
      </c>
      <c r="D179" s="260"/>
      <c r="E179" s="121"/>
      <c r="F179" s="121" t="s">
        <v>542</v>
      </c>
      <c r="G179" s="121" t="s">
        <v>490</v>
      </c>
      <c r="H179" s="128"/>
      <c r="I179" s="130"/>
      <c r="J179" s="72"/>
      <c r="K179" s="130"/>
      <c r="L179" s="190"/>
      <c r="M179" s="189"/>
      <c r="N179" s="191"/>
      <c r="O179" s="189"/>
      <c r="P179" s="167"/>
    </row>
    <row r="180" spans="1:16">
      <c r="A180" s="92">
        <f t="shared" si="2"/>
        <v>179</v>
      </c>
      <c r="B180" s="259"/>
      <c r="C180" s="121" t="s">
        <v>9</v>
      </c>
      <c r="D180" s="260"/>
      <c r="E180" s="121"/>
      <c r="F180" s="121" t="s">
        <v>525</v>
      </c>
      <c r="G180" s="121" t="s">
        <v>516</v>
      </c>
      <c r="H180" s="128"/>
      <c r="I180" s="130"/>
      <c r="J180" s="72"/>
      <c r="K180" s="130"/>
      <c r="L180" s="189"/>
      <c r="M180" s="189"/>
      <c r="N180" s="189"/>
      <c r="O180" s="189"/>
      <c r="P180" s="167"/>
    </row>
    <row r="181" spans="1:16">
      <c r="A181" s="92">
        <f t="shared" si="2"/>
        <v>180</v>
      </c>
      <c r="B181" s="259"/>
      <c r="C181" s="121" t="s">
        <v>9</v>
      </c>
      <c r="D181" s="260"/>
      <c r="E181" s="121"/>
      <c r="F181" s="121" t="s">
        <v>526</v>
      </c>
      <c r="G181" s="121" t="s">
        <v>490</v>
      </c>
      <c r="H181" s="128"/>
      <c r="I181" s="130"/>
      <c r="J181" s="72"/>
      <c r="K181" s="130"/>
      <c r="L181" s="189"/>
      <c r="M181" s="189"/>
      <c r="N181" s="189"/>
      <c r="O181" s="189"/>
      <c r="P181" s="167"/>
    </row>
    <row r="182" spans="1:16">
      <c r="A182" s="92">
        <f t="shared" si="2"/>
        <v>181</v>
      </c>
      <c r="B182" s="259"/>
      <c r="C182" s="121" t="s">
        <v>9</v>
      </c>
      <c r="D182" s="260"/>
      <c r="E182" s="121"/>
      <c r="F182" s="121" t="s">
        <v>584</v>
      </c>
      <c r="G182" s="121" t="s">
        <v>503</v>
      </c>
      <c r="H182" s="128"/>
      <c r="I182" s="130"/>
      <c r="J182" s="72"/>
      <c r="K182" s="130"/>
      <c r="L182" s="189"/>
      <c r="M182" s="189"/>
      <c r="N182" s="189"/>
      <c r="O182" s="189"/>
      <c r="P182" s="167"/>
    </row>
    <row r="183" spans="1:16">
      <c r="A183" s="92">
        <f t="shared" si="2"/>
        <v>182</v>
      </c>
      <c r="B183" s="259"/>
      <c r="C183" s="121" t="s">
        <v>9</v>
      </c>
      <c r="D183" s="260"/>
      <c r="E183" s="121"/>
      <c r="F183" s="121" t="s">
        <v>585</v>
      </c>
      <c r="G183" s="121" t="s">
        <v>490</v>
      </c>
      <c r="H183" s="128"/>
      <c r="I183" s="130"/>
      <c r="J183" s="72"/>
      <c r="K183" s="130"/>
      <c r="L183" s="189"/>
      <c r="M183" s="189"/>
      <c r="N183" s="189"/>
      <c r="O183" s="189"/>
      <c r="P183" s="167"/>
    </row>
    <row r="184" spans="1:16">
      <c r="A184" s="92">
        <f t="shared" si="2"/>
        <v>183</v>
      </c>
      <c r="B184" s="259" t="s">
        <v>586</v>
      </c>
      <c r="C184" s="121" t="s">
        <v>9</v>
      </c>
      <c r="D184" s="260" t="s">
        <v>587</v>
      </c>
      <c r="E184" s="121"/>
      <c r="F184" s="121" t="s">
        <v>487</v>
      </c>
      <c r="G184" s="121" t="s">
        <v>509</v>
      </c>
      <c r="H184" s="128"/>
      <c r="I184" s="130"/>
      <c r="J184" s="72"/>
      <c r="K184" s="130"/>
      <c r="L184" s="189"/>
      <c r="M184" s="189"/>
      <c r="N184" s="189"/>
      <c r="O184" s="189"/>
      <c r="P184" s="167"/>
    </row>
    <row r="185" spans="1:16">
      <c r="A185" s="92">
        <f t="shared" si="2"/>
        <v>184</v>
      </c>
      <c r="B185" s="259"/>
      <c r="C185" s="121" t="s">
        <v>9</v>
      </c>
      <c r="D185" s="260"/>
      <c r="E185" s="121"/>
      <c r="F185" s="121" t="s">
        <v>520</v>
      </c>
      <c r="G185" s="121" t="s">
        <v>509</v>
      </c>
      <c r="H185" s="128"/>
      <c r="I185" s="130"/>
      <c r="J185" s="72"/>
      <c r="K185" s="130"/>
      <c r="L185" s="189"/>
      <c r="M185" s="189"/>
      <c r="N185" s="189"/>
      <c r="O185" s="189"/>
      <c r="P185" s="167"/>
    </row>
    <row r="186" spans="1:16">
      <c r="A186" s="92">
        <f t="shared" si="2"/>
        <v>185</v>
      </c>
      <c r="B186" s="259"/>
      <c r="C186" s="121" t="s">
        <v>9</v>
      </c>
      <c r="D186" s="260"/>
      <c r="E186" s="121"/>
      <c r="F186" s="121" t="s">
        <v>529</v>
      </c>
      <c r="G186" s="121" t="s">
        <v>509</v>
      </c>
      <c r="H186" s="128"/>
      <c r="I186" s="130"/>
      <c r="J186" s="72"/>
      <c r="K186" s="130"/>
      <c r="L186" s="189"/>
      <c r="M186" s="189"/>
      <c r="N186" s="189"/>
      <c r="O186" s="189"/>
      <c r="P186" s="167"/>
    </row>
    <row r="187" spans="1:16">
      <c r="A187" s="92">
        <f t="shared" si="2"/>
        <v>186</v>
      </c>
      <c r="B187" s="259"/>
      <c r="C187" s="121" t="s">
        <v>9</v>
      </c>
      <c r="D187" s="260"/>
      <c r="E187" s="121"/>
      <c r="F187" s="121" t="s">
        <v>588</v>
      </c>
      <c r="G187" s="121" t="s">
        <v>490</v>
      </c>
      <c r="H187" s="128"/>
      <c r="I187" s="130"/>
      <c r="J187" s="72"/>
      <c r="K187" s="130"/>
      <c r="L187" s="189"/>
      <c r="M187" s="189"/>
      <c r="N187" s="189"/>
      <c r="O187" s="189"/>
      <c r="P187" s="167"/>
    </row>
    <row r="188" spans="1:16" ht="16.5" customHeight="1">
      <c r="A188" s="92">
        <f t="shared" si="2"/>
        <v>187</v>
      </c>
      <c r="B188" s="259"/>
      <c r="C188" s="121" t="s">
        <v>9</v>
      </c>
      <c r="D188" s="260"/>
      <c r="E188" s="121"/>
      <c r="F188" s="121" t="s">
        <v>491</v>
      </c>
      <c r="G188" s="121" t="s">
        <v>490</v>
      </c>
      <c r="H188" s="128"/>
      <c r="I188" s="130"/>
      <c r="J188" s="72"/>
      <c r="K188" s="130"/>
      <c r="L188" s="189"/>
      <c r="M188" s="189"/>
      <c r="N188" s="189"/>
      <c r="O188" s="189"/>
      <c r="P188" s="167"/>
    </row>
    <row r="189" spans="1:16">
      <c r="A189" s="92">
        <f t="shared" si="2"/>
        <v>188</v>
      </c>
      <c r="B189" s="259"/>
      <c r="C189" s="121" t="s">
        <v>9</v>
      </c>
      <c r="D189" s="260"/>
      <c r="E189" s="121"/>
      <c r="F189" s="121" t="s">
        <v>492</v>
      </c>
      <c r="G189" s="121" t="s">
        <v>509</v>
      </c>
      <c r="H189" s="128"/>
      <c r="I189" s="130"/>
      <c r="J189" s="72"/>
      <c r="K189" s="130"/>
      <c r="L189" s="189"/>
      <c r="M189" s="189"/>
      <c r="N189" s="189"/>
      <c r="O189" s="189"/>
      <c r="P189" s="167"/>
    </row>
    <row r="190" spans="1:16">
      <c r="A190" s="92">
        <f t="shared" si="2"/>
        <v>189</v>
      </c>
      <c r="B190" s="259"/>
      <c r="C190" s="121" t="s">
        <v>9</v>
      </c>
      <c r="D190" s="260"/>
      <c r="E190" s="121"/>
      <c r="F190" s="121" t="s">
        <v>493</v>
      </c>
      <c r="G190" s="121" t="s">
        <v>490</v>
      </c>
      <c r="H190" s="128"/>
      <c r="I190" s="130"/>
      <c r="J190" s="72"/>
      <c r="K190" s="130"/>
      <c r="L190" s="189"/>
      <c r="M190" s="189"/>
      <c r="N190" s="189"/>
      <c r="O190" s="189"/>
      <c r="P190" s="167"/>
    </row>
    <row r="191" spans="1:16">
      <c r="A191" s="92">
        <f t="shared" si="2"/>
        <v>190</v>
      </c>
      <c r="B191" s="259"/>
      <c r="C191" s="121" t="s">
        <v>9</v>
      </c>
      <c r="D191" s="260"/>
      <c r="E191" s="121"/>
      <c r="F191" s="121" t="s">
        <v>494</v>
      </c>
      <c r="G191" s="121" t="s">
        <v>509</v>
      </c>
      <c r="H191" s="128"/>
      <c r="I191" s="130"/>
      <c r="J191" s="72"/>
      <c r="K191" s="130"/>
      <c r="L191" s="189"/>
      <c r="M191" s="189"/>
      <c r="N191" s="189"/>
      <c r="O191" s="189"/>
      <c r="P191" s="167"/>
    </row>
    <row r="192" spans="1:16">
      <c r="A192" s="92">
        <f t="shared" si="2"/>
        <v>191</v>
      </c>
      <c r="B192" s="259"/>
      <c r="C192" s="121" t="s">
        <v>9</v>
      </c>
      <c r="D192" s="260"/>
      <c r="E192" s="121"/>
      <c r="F192" s="121" t="s">
        <v>511</v>
      </c>
      <c r="G192" s="121" t="s">
        <v>490</v>
      </c>
      <c r="H192" s="128"/>
      <c r="I192" s="130"/>
      <c r="J192" s="72"/>
      <c r="K192" s="130"/>
      <c r="L192" s="189"/>
      <c r="M192" s="189"/>
      <c r="N192" s="189"/>
      <c r="O192" s="189"/>
      <c r="P192" s="167"/>
    </row>
    <row r="193" spans="1:16">
      <c r="A193" s="92">
        <f t="shared" si="2"/>
        <v>192</v>
      </c>
      <c r="B193" s="259"/>
      <c r="C193" s="121" t="s">
        <v>9</v>
      </c>
      <c r="D193" s="260"/>
      <c r="E193" s="121"/>
      <c r="F193" s="121" t="s">
        <v>498</v>
      </c>
      <c r="G193" s="121" t="s">
        <v>490</v>
      </c>
      <c r="H193" s="128"/>
      <c r="I193" s="130"/>
      <c r="J193" s="72"/>
      <c r="K193" s="130"/>
      <c r="L193" s="189"/>
      <c r="M193" s="189"/>
      <c r="N193" s="189"/>
      <c r="O193" s="189"/>
      <c r="P193" s="167"/>
    </row>
    <row r="194" spans="1:16">
      <c r="A194" s="92">
        <f t="shared" si="2"/>
        <v>193</v>
      </c>
      <c r="B194" s="259"/>
      <c r="C194" s="121" t="s">
        <v>9</v>
      </c>
      <c r="D194" s="260"/>
      <c r="E194" s="121"/>
      <c r="F194" s="121" t="s">
        <v>549</v>
      </c>
      <c r="G194" s="121" t="s">
        <v>503</v>
      </c>
      <c r="H194" s="128"/>
      <c r="I194" s="130"/>
      <c r="J194" s="72"/>
      <c r="K194" s="130"/>
      <c r="L194" s="189"/>
      <c r="M194" s="189"/>
      <c r="N194" s="189"/>
      <c r="O194" s="189"/>
      <c r="P194" s="167"/>
    </row>
    <row r="195" spans="1:16">
      <c r="A195" s="92">
        <f t="shared" ref="A195:A258" si="3">ROW()-1</f>
        <v>194</v>
      </c>
      <c r="B195" s="259"/>
      <c r="C195" s="121" t="s">
        <v>9</v>
      </c>
      <c r="D195" s="260"/>
      <c r="E195" s="121"/>
      <c r="F195" s="121" t="s">
        <v>550</v>
      </c>
      <c r="G195" s="121" t="s">
        <v>490</v>
      </c>
      <c r="H195" s="128"/>
      <c r="I195" s="130"/>
      <c r="J195" s="72"/>
      <c r="K195" s="130"/>
      <c r="L195" s="189"/>
      <c r="M195" s="189"/>
      <c r="N195" s="189"/>
      <c r="O195" s="189"/>
      <c r="P195" s="167"/>
    </row>
    <row r="196" spans="1:16">
      <c r="A196" s="92">
        <f t="shared" si="3"/>
        <v>195</v>
      </c>
      <c r="B196" s="259"/>
      <c r="C196" s="121" t="s">
        <v>9</v>
      </c>
      <c r="D196" s="260"/>
      <c r="E196" s="121"/>
      <c r="F196" s="121" t="s">
        <v>589</v>
      </c>
      <c r="G196" s="121" t="s">
        <v>561</v>
      </c>
      <c r="H196" s="128"/>
      <c r="I196" s="130"/>
      <c r="J196" s="72"/>
      <c r="K196" s="130"/>
      <c r="L196" s="189"/>
      <c r="M196" s="189"/>
      <c r="N196" s="189"/>
      <c r="O196" s="189"/>
      <c r="P196" s="167"/>
    </row>
    <row r="197" spans="1:16" ht="33">
      <c r="A197" s="92">
        <f t="shared" si="3"/>
        <v>196</v>
      </c>
      <c r="B197" s="259"/>
      <c r="C197" s="121" t="s">
        <v>9</v>
      </c>
      <c r="D197" s="260"/>
      <c r="E197" s="121"/>
      <c r="F197" s="121" t="s">
        <v>590</v>
      </c>
      <c r="G197" s="121" t="s">
        <v>490</v>
      </c>
      <c r="H197" s="128"/>
      <c r="I197" s="130"/>
      <c r="J197" s="72"/>
      <c r="K197" s="130"/>
      <c r="L197" s="189"/>
      <c r="M197" s="189"/>
      <c r="N197" s="189"/>
      <c r="O197" s="189"/>
      <c r="P197" s="167"/>
    </row>
    <row r="198" spans="1:16">
      <c r="A198" s="92">
        <f t="shared" si="3"/>
        <v>197</v>
      </c>
      <c r="B198" s="259"/>
      <c r="C198" s="121" t="s">
        <v>9</v>
      </c>
      <c r="D198" s="260"/>
      <c r="E198" s="121"/>
      <c r="F198" s="121" t="s">
        <v>563</v>
      </c>
      <c r="G198" s="121" t="s">
        <v>490</v>
      </c>
      <c r="H198" s="128"/>
      <c r="I198" s="130"/>
      <c r="J198" s="72"/>
      <c r="K198" s="130"/>
      <c r="L198" s="189"/>
      <c r="M198" s="189"/>
      <c r="N198" s="189"/>
      <c r="O198" s="189"/>
      <c r="P198" s="167"/>
    </row>
    <row r="199" spans="1:16">
      <c r="A199" s="92">
        <f t="shared" si="3"/>
        <v>198</v>
      </c>
      <c r="B199" s="259" t="s">
        <v>591</v>
      </c>
      <c r="C199" s="121" t="s">
        <v>9</v>
      </c>
      <c r="D199" s="260" t="s">
        <v>592</v>
      </c>
      <c r="E199" s="121"/>
      <c r="F199" s="121" t="s">
        <v>487</v>
      </c>
      <c r="G199" s="121" t="s">
        <v>509</v>
      </c>
      <c r="H199" s="128"/>
      <c r="I199" s="130"/>
      <c r="J199" s="72"/>
      <c r="K199" s="130"/>
      <c r="L199" s="189"/>
      <c r="M199" s="189"/>
      <c r="N199" s="189"/>
      <c r="O199" s="189"/>
      <c r="P199" s="167"/>
    </row>
    <row r="200" spans="1:16">
      <c r="A200" s="92">
        <f t="shared" si="3"/>
        <v>199</v>
      </c>
      <c r="B200" s="259"/>
      <c r="C200" s="121" t="s">
        <v>9</v>
      </c>
      <c r="D200" s="260"/>
      <c r="E200" s="121"/>
      <c r="F200" s="121" t="s">
        <v>520</v>
      </c>
      <c r="G200" s="121" t="s">
        <v>509</v>
      </c>
      <c r="H200" s="128"/>
      <c r="I200" s="130"/>
      <c r="J200" s="72"/>
      <c r="K200" s="130"/>
      <c r="L200" s="189"/>
      <c r="M200" s="189"/>
      <c r="N200" s="189"/>
      <c r="O200" s="189"/>
      <c r="P200" s="167"/>
    </row>
    <row r="201" spans="1:16">
      <c r="A201" s="92">
        <f t="shared" si="3"/>
        <v>200</v>
      </c>
      <c r="B201" s="259"/>
      <c r="C201" s="121" t="s">
        <v>9</v>
      </c>
      <c r="D201" s="260"/>
      <c r="E201" s="121"/>
      <c r="F201" s="121" t="s">
        <v>538</v>
      </c>
      <c r="G201" s="121" t="s">
        <v>509</v>
      </c>
      <c r="H201" s="128"/>
      <c r="I201" s="130"/>
      <c r="J201" s="72"/>
      <c r="K201" s="130"/>
      <c r="L201" s="189"/>
      <c r="M201" s="189"/>
      <c r="N201" s="189"/>
      <c r="O201" s="189"/>
      <c r="P201" s="167"/>
    </row>
    <row r="202" spans="1:16" ht="16.5" customHeight="1">
      <c r="A202" s="92">
        <f t="shared" si="3"/>
        <v>201</v>
      </c>
      <c r="B202" s="259"/>
      <c r="C202" s="121" t="s">
        <v>9</v>
      </c>
      <c r="D202" s="260"/>
      <c r="E202" s="121"/>
      <c r="F202" s="121" t="s">
        <v>593</v>
      </c>
      <c r="G202" s="121" t="s">
        <v>490</v>
      </c>
      <c r="H202" s="128"/>
      <c r="I202" s="130"/>
      <c r="J202" s="72"/>
      <c r="K202" s="130"/>
      <c r="L202" s="189"/>
      <c r="M202" s="189"/>
      <c r="N202" s="189"/>
      <c r="O202" s="189"/>
      <c r="P202" s="167"/>
    </row>
    <row r="203" spans="1:16">
      <c r="A203" s="92">
        <f t="shared" si="3"/>
        <v>202</v>
      </c>
      <c r="B203" s="259"/>
      <c r="C203" s="121" t="s">
        <v>9</v>
      </c>
      <c r="D203" s="260"/>
      <c r="E203" s="121"/>
      <c r="F203" s="121" t="s">
        <v>491</v>
      </c>
      <c r="G203" s="121" t="s">
        <v>490</v>
      </c>
      <c r="H203" s="128"/>
      <c r="I203" s="130"/>
      <c r="J203" s="72"/>
      <c r="K203" s="130"/>
      <c r="L203" s="189"/>
      <c r="M203" s="189"/>
      <c r="N203" s="189"/>
      <c r="O203" s="189"/>
      <c r="P203" s="167"/>
    </row>
    <row r="204" spans="1:16">
      <c r="A204" s="92">
        <f t="shared" si="3"/>
        <v>203</v>
      </c>
      <c r="B204" s="259"/>
      <c r="C204" s="121" t="s">
        <v>9</v>
      </c>
      <c r="D204" s="260"/>
      <c r="E204" s="121"/>
      <c r="F204" s="121" t="s">
        <v>492</v>
      </c>
      <c r="G204" s="121" t="s">
        <v>509</v>
      </c>
      <c r="H204" s="128"/>
      <c r="I204" s="130"/>
      <c r="J204" s="72"/>
      <c r="K204" s="130"/>
      <c r="L204" s="189"/>
      <c r="M204" s="189"/>
      <c r="N204" s="189"/>
      <c r="O204" s="189"/>
      <c r="P204" s="167"/>
    </row>
    <row r="205" spans="1:16">
      <c r="A205" s="92">
        <f t="shared" si="3"/>
        <v>204</v>
      </c>
      <c r="B205" s="259"/>
      <c r="C205" s="121" t="s">
        <v>9</v>
      </c>
      <c r="D205" s="260"/>
      <c r="E205" s="121"/>
      <c r="F205" s="121" t="s">
        <v>493</v>
      </c>
      <c r="G205" s="121" t="s">
        <v>509</v>
      </c>
      <c r="H205" s="128"/>
      <c r="I205" s="130"/>
      <c r="J205" s="72"/>
      <c r="K205" s="130"/>
      <c r="L205" s="189"/>
      <c r="M205" s="189"/>
      <c r="N205" s="189"/>
      <c r="O205" s="189"/>
      <c r="P205" s="167"/>
    </row>
    <row r="206" spans="1:16">
      <c r="A206" s="92">
        <f t="shared" si="3"/>
        <v>205</v>
      </c>
      <c r="B206" s="259"/>
      <c r="C206" s="121" t="s">
        <v>9</v>
      </c>
      <c r="D206" s="260"/>
      <c r="E206" s="121"/>
      <c r="F206" s="121" t="s">
        <v>494</v>
      </c>
      <c r="G206" s="121" t="s">
        <v>490</v>
      </c>
      <c r="H206" s="128"/>
      <c r="I206" s="130"/>
      <c r="J206" s="72"/>
      <c r="K206" s="130"/>
      <c r="L206" s="189"/>
      <c r="M206" s="189"/>
      <c r="N206" s="189"/>
      <c r="O206" s="189"/>
      <c r="P206" s="167"/>
    </row>
    <row r="207" spans="1:16">
      <c r="A207" s="92">
        <f t="shared" si="3"/>
        <v>206</v>
      </c>
      <c r="B207" s="259"/>
      <c r="C207" s="121" t="s">
        <v>9</v>
      </c>
      <c r="D207" s="260"/>
      <c r="E207" s="121"/>
      <c r="F207" s="121" t="s">
        <v>511</v>
      </c>
      <c r="G207" s="121" t="s">
        <v>490</v>
      </c>
      <c r="H207" s="128"/>
      <c r="I207" s="130"/>
      <c r="J207" s="72"/>
      <c r="K207" s="130"/>
      <c r="L207" s="189"/>
      <c r="M207" s="189"/>
      <c r="N207" s="189"/>
      <c r="O207" s="189"/>
      <c r="P207" s="167"/>
    </row>
    <row r="208" spans="1:16">
      <c r="A208" s="92">
        <f t="shared" si="3"/>
        <v>207</v>
      </c>
      <c r="B208" s="259"/>
      <c r="C208" s="121" t="s">
        <v>9</v>
      </c>
      <c r="D208" s="260"/>
      <c r="E208" s="121"/>
      <c r="F208" s="121" t="s">
        <v>498</v>
      </c>
      <c r="G208" s="121" t="s">
        <v>490</v>
      </c>
      <c r="H208" s="128"/>
      <c r="I208" s="130"/>
      <c r="J208" s="72"/>
      <c r="K208" s="130"/>
      <c r="L208" s="189"/>
      <c r="M208" s="189"/>
      <c r="N208" s="189"/>
      <c r="O208" s="189"/>
      <c r="P208" s="167"/>
    </row>
    <row r="209" spans="1:16">
      <c r="A209" s="92">
        <f t="shared" si="3"/>
        <v>208</v>
      </c>
      <c r="B209" s="259"/>
      <c r="C209" s="121" t="s">
        <v>9</v>
      </c>
      <c r="D209" s="260"/>
      <c r="E209" s="121"/>
      <c r="F209" s="121" t="s">
        <v>577</v>
      </c>
      <c r="G209" s="121" t="s">
        <v>578</v>
      </c>
      <c r="H209" s="128"/>
      <c r="I209" s="130"/>
      <c r="J209" s="72"/>
      <c r="K209" s="130"/>
      <c r="L209" s="189"/>
      <c r="M209" s="189"/>
      <c r="N209" s="189"/>
      <c r="O209" s="189"/>
      <c r="P209" s="167"/>
    </row>
    <row r="210" spans="1:16">
      <c r="A210" s="92">
        <f t="shared" si="3"/>
        <v>209</v>
      </c>
      <c r="B210" s="259"/>
      <c r="C210" s="121" t="s">
        <v>9</v>
      </c>
      <c r="D210" s="260"/>
      <c r="E210" s="121"/>
      <c r="F210" s="121" t="s">
        <v>579</v>
      </c>
      <c r="G210" s="121" t="s">
        <v>490</v>
      </c>
      <c r="H210" s="128"/>
      <c r="I210" s="130"/>
      <c r="J210" s="72"/>
      <c r="K210" s="130"/>
      <c r="L210" s="189"/>
      <c r="M210" s="189"/>
      <c r="N210" s="189"/>
      <c r="O210" s="189"/>
      <c r="P210" s="167"/>
    </row>
    <row r="211" spans="1:16">
      <c r="A211" s="92">
        <f t="shared" si="3"/>
        <v>210</v>
      </c>
      <c r="B211" s="259"/>
      <c r="C211" s="121" t="s">
        <v>9</v>
      </c>
      <c r="D211" s="260"/>
      <c r="E211" s="121"/>
      <c r="F211" s="121" t="s">
        <v>594</v>
      </c>
      <c r="G211" s="121" t="s">
        <v>561</v>
      </c>
      <c r="H211" s="128"/>
      <c r="I211" s="130"/>
      <c r="J211" s="72"/>
      <c r="K211" s="130"/>
      <c r="L211" s="189"/>
      <c r="M211" s="189"/>
      <c r="N211" s="189"/>
      <c r="O211" s="189"/>
      <c r="P211" s="167"/>
    </row>
    <row r="212" spans="1:16" ht="33">
      <c r="A212" s="92">
        <f t="shared" si="3"/>
        <v>211</v>
      </c>
      <c r="B212" s="259"/>
      <c r="C212" s="121" t="s">
        <v>9</v>
      </c>
      <c r="D212" s="260"/>
      <c r="E212" s="121"/>
      <c r="F212" s="121" t="s">
        <v>595</v>
      </c>
      <c r="G212" s="121" t="s">
        <v>490</v>
      </c>
      <c r="H212" s="128"/>
      <c r="I212" s="130"/>
      <c r="J212" s="72"/>
      <c r="K212" s="130"/>
      <c r="L212" s="189"/>
      <c r="M212" s="189"/>
      <c r="N212" s="189"/>
      <c r="O212" s="189"/>
      <c r="P212" s="167"/>
    </row>
    <row r="213" spans="1:16">
      <c r="A213" s="92">
        <f t="shared" si="3"/>
        <v>212</v>
      </c>
      <c r="B213" s="259"/>
      <c r="C213" s="121" t="s">
        <v>9</v>
      </c>
      <c r="D213" s="260"/>
      <c r="E213" s="121"/>
      <c r="F213" s="121" t="s">
        <v>563</v>
      </c>
      <c r="G213" s="121" t="s">
        <v>490</v>
      </c>
      <c r="H213" s="128"/>
      <c r="I213" s="130"/>
      <c r="J213" s="72"/>
      <c r="K213" s="130"/>
      <c r="L213" s="189"/>
      <c r="M213" s="189"/>
      <c r="N213" s="189"/>
      <c r="O213" s="189"/>
      <c r="P213" s="167"/>
    </row>
    <row r="214" spans="1:16">
      <c r="A214" s="92">
        <f t="shared" si="3"/>
        <v>213</v>
      </c>
      <c r="B214" s="259" t="s">
        <v>596</v>
      </c>
      <c r="C214" s="121" t="s">
        <v>9</v>
      </c>
      <c r="D214" s="260" t="s">
        <v>597</v>
      </c>
      <c r="E214" s="121"/>
      <c r="F214" s="121" t="s">
        <v>487</v>
      </c>
      <c r="G214" s="121" t="s">
        <v>509</v>
      </c>
      <c r="H214" s="128"/>
      <c r="I214" s="130"/>
      <c r="J214" s="72"/>
      <c r="K214" s="130"/>
      <c r="L214" s="189"/>
      <c r="M214" s="189"/>
      <c r="N214" s="189"/>
      <c r="O214" s="189"/>
      <c r="P214" s="167"/>
    </row>
    <row r="215" spans="1:16">
      <c r="A215" s="92">
        <f t="shared" si="3"/>
        <v>214</v>
      </c>
      <c r="B215" s="259"/>
      <c r="C215" s="121" t="s">
        <v>9</v>
      </c>
      <c r="D215" s="260"/>
      <c r="E215" s="121"/>
      <c r="F215" s="121" t="s">
        <v>520</v>
      </c>
      <c r="G215" s="121" t="s">
        <v>509</v>
      </c>
      <c r="H215" s="128"/>
      <c r="I215" s="130"/>
      <c r="J215" s="72"/>
      <c r="K215" s="130"/>
      <c r="L215" s="189"/>
      <c r="M215" s="189"/>
      <c r="N215" s="189"/>
      <c r="O215" s="189"/>
      <c r="P215" s="167"/>
    </row>
    <row r="216" spans="1:16" ht="16.5" customHeight="1">
      <c r="A216" s="92">
        <f t="shared" si="3"/>
        <v>215</v>
      </c>
      <c r="B216" s="259"/>
      <c r="C216" s="121" t="s">
        <v>9</v>
      </c>
      <c r="D216" s="260"/>
      <c r="E216" s="121"/>
      <c r="F216" s="121" t="s">
        <v>547</v>
      </c>
      <c r="G216" s="121" t="s">
        <v>509</v>
      </c>
      <c r="H216" s="128"/>
      <c r="I216" s="130"/>
      <c r="J216" s="72"/>
      <c r="K216" s="130"/>
      <c r="L216" s="189"/>
      <c r="M216" s="189"/>
      <c r="N216" s="189"/>
      <c r="O216" s="189"/>
      <c r="P216" s="167"/>
    </row>
    <row r="217" spans="1:16">
      <c r="A217" s="92">
        <f t="shared" si="3"/>
        <v>216</v>
      </c>
      <c r="B217" s="259"/>
      <c r="C217" s="121" t="s">
        <v>9</v>
      </c>
      <c r="D217" s="260"/>
      <c r="E217" s="121"/>
      <c r="F217" s="121" t="s">
        <v>598</v>
      </c>
      <c r="G217" s="121" t="s">
        <v>490</v>
      </c>
      <c r="H217" s="128"/>
      <c r="I217" s="130"/>
      <c r="J217" s="72"/>
      <c r="K217" s="130"/>
      <c r="L217" s="189"/>
      <c r="M217" s="189"/>
      <c r="N217" s="189"/>
      <c r="O217" s="189"/>
      <c r="P217" s="167"/>
    </row>
    <row r="218" spans="1:16">
      <c r="A218" s="92">
        <f t="shared" si="3"/>
        <v>217</v>
      </c>
      <c r="B218" s="259"/>
      <c r="C218" s="121" t="s">
        <v>9</v>
      </c>
      <c r="D218" s="260"/>
      <c r="E218" s="121"/>
      <c r="F218" s="121" t="s">
        <v>491</v>
      </c>
      <c r="G218" s="121" t="s">
        <v>490</v>
      </c>
      <c r="H218" s="128"/>
      <c r="I218" s="130"/>
      <c r="J218" s="72"/>
      <c r="K218" s="130"/>
      <c r="L218" s="189"/>
      <c r="M218" s="189"/>
      <c r="N218" s="189"/>
      <c r="O218" s="189"/>
      <c r="P218" s="167"/>
    </row>
    <row r="219" spans="1:16">
      <c r="A219" s="92">
        <f t="shared" si="3"/>
        <v>218</v>
      </c>
      <c r="B219" s="259"/>
      <c r="C219" s="121" t="s">
        <v>9</v>
      </c>
      <c r="D219" s="260"/>
      <c r="E219" s="121"/>
      <c r="F219" s="121" t="s">
        <v>492</v>
      </c>
      <c r="G219" s="121" t="s">
        <v>509</v>
      </c>
      <c r="H219" s="128"/>
      <c r="I219" s="130"/>
      <c r="J219" s="72"/>
      <c r="K219" s="130"/>
      <c r="L219" s="189"/>
      <c r="M219" s="189"/>
      <c r="N219" s="189"/>
      <c r="O219" s="189"/>
      <c r="P219" s="167"/>
    </row>
    <row r="220" spans="1:16">
      <c r="A220" s="92">
        <f t="shared" si="3"/>
        <v>219</v>
      </c>
      <c r="B220" s="259"/>
      <c r="C220" s="121" t="s">
        <v>9</v>
      </c>
      <c r="D220" s="260"/>
      <c r="E220" s="121"/>
      <c r="F220" s="121" t="s">
        <v>493</v>
      </c>
      <c r="G220" s="121" t="s">
        <v>490</v>
      </c>
      <c r="H220" s="128"/>
      <c r="I220" s="130"/>
      <c r="J220" s="72"/>
      <c r="K220" s="130"/>
      <c r="L220" s="189"/>
      <c r="M220" s="189"/>
      <c r="N220" s="189"/>
      <c r="O220" s="189"/>
      <c r="P220" s="167"/>
    </row>
    <row r="221" spans="1:16">
      <c r="A221" s="92">
        <f t="shared" si="3"/>
        <v>220</v>
      </c>
      <c r="B221" s="259"/>
      <c r="C221" s="121" t="s">
        <v>9</v>
      </c>
      <c r="D221" s="260"/>
      <c r="E221" s="121"/>
      <c r="F221" s="121" t="s">
        <v>494</v>
      </c>
      <c r="G221" s="121" t="s">
        <v>509</v>
      </c>
      <c r="H221" s="128"/>
      <c r="I221" s="130"/>
      <c r="J221" s="72"/>
      <c r="K221" s="130"/>
      <c r="L221" s="189"/>
      <c r="M221" s="189"/>
      <c r="N221" s="189"/>
      <c r="O221" s="189"/>
      <c r="P221" s="167"/>
    </row>
    <row r="222" spans="1:16">
      <c r="A222" s="92">
        <f t="shared" si="3"/>
        <v>221</v>
      </c>
      <c r="B222" s="259"/>
      <c r="C222" s="121" t="s">
        <v>9</v>
      </c>
      <c r="D222" s="260"/>
      <c r="E222" s="121"/>
      <c r="F222" s="121" t="s">
        <v>511</v>
      </c>
      <c r="G222" s="121" t="s">
        <v>490</v>
      </c>
      <c r="H222" s="128"/>
      <c r="I222" s="130"/>
      <c r="J222" s="72"/>
      <c r="K222" s="130"/>
      <c r="L222" s="189"/>
      <c r="M222" s="189"/>
      <c r="N222" s="189"/>
      <c r="O222" s="189"/>
      <c r="P222" s="167"/>
    </row>
    <row r="223" spans="1:16">
      <c r="A223" s="92">
        <f t="shared" si="3"/>
        <v>222</v>
      </c>
      <c r="B223" s="259"/>
      <c r="C223" s="121" t="s">
        <v>9</v>
      </c>
      <c r="D223" s="260"/>
      <c r="E223" s="121"/>
      <c r="F223" s="121" t="s">
        <v>498</v>
      </c>
      <c r="G223" s="121" t="s">
        <v>490</v>
      </c>
      <c r="H223" s="128"/>
      <c r="I223" s="130"/>
      <c r="J223" s="72"/>
      <c r="K223" s="130"/>
      <c r="L223" s="189"/>
      <c r="M223" s="189"/>
      <c r="N223" s="189"/>
      <c r="O223" s="189"/>
      <c r="P223" s="167"/>
    </row>
    <row r="224" spans="1:16">
      <c r="A224" s="92">
        <f t="shared" si="3"/>
        <v>223</v>
      </c>
      <c r="B224" s="259"/>
      <c r="C224" s="121" t="s">
        <v>9</v>
      </c>
      <c r="D224" s="260"/>
      <c r="E224" s="121"/>
      <c r="F224" s="121" t="s">
        <v>599</v>
      </c>
      <c r="G224" s="121" t="s">
        <v>578</v>
      </c>
      <c r="H224" s="128"/>
      <c r="I224" s="130"/>
      <c r="J224" s="72"/>
      <c r="K224" s="130"/>
      <c r="L224" s="189"/>
      <c r="M224" s="189"/>
      <c r="N224" s="189"/>
      <c r="O224" s="189"/>
      <c r="P224" s="167"/>
    </row>
    <row r="225" spans="1:16">
      <c r="A225" s="92">
        <f t="shared" si="3"/>
        <v>224</v>
      </c>
      <c r="B225" s="259"/>
      <c r="C225" s="121" t="s">
        <v>9</v>
      </c>
      <c r="D225" s="260"/>
      <c r="E225" s="121"/>
      <c r="F225" s="121" t="s">
        <v>600</v>
      </c>
      <c r="G225" s="121" t="s">
        <v>490</v>
      </c>
      <c r="H225" s="128"/>
      <c r="I225" s="130"/>
      <c r="J225" s="72"/>
      <c r="K225" s="130"/>
      <c r="L225" s="189"/>
      <c r="M225" s="189"/>
      <c r="N225" s="189"/>
      <c r="O225" s="189"/>
      <c r="P225" s="167"/>
    </row>
    <row r="226" spans="1:16">
      <c r="A226" s="92">
        <f t="shared" si="3"/>
        <v>225</v>
      </c>
      <c r="B226" s="259"/>
      <c r="C226" s="121" t="s">
        <v>9</v>
      </c>
      <c r="D226" s="260"/>
      <c r="E226" s="121"/>
      <c r="F226" s="121" t="s">
        <v>601</v>
      </c>
      <c r="G226" s="121" t="s">
        <v>561</v>
      </c>
      <c r="H226" s="128"/>
      <c r="I226" s="130"/>
      <c r="J226" s="72"/>
      <c r="K226" s="130"/>
      <c r="L226" s="190"/>
      <c r="M226" s="189"/>
      <c r="N226" s="191"/>
      <c r="O226" s="189"/>
      <c r="P226" s="167"/>
    </row>
    <row r="227" spans="1:16" ht="33">
      <c r="A227" s="92">
        <f t="shared" si="3"/>
        <v>226</v>
      </c>
      <c r="B227" s="259"/>
      <c r="C227" s="121" t="s">
        <v>9</v>
      </c>
      <c r="D227" s="260"/>
      <c r="E227" s="121"/>
      <c r="F227" s="121" t="s">
        <v>602</v>
      </c>
      <c r="G227" s="121" t="s">
        <v>490</v>
      </c>
      <c r="H227" s="128"/>
      <c r="I227" s="130"/>
      <c r="J227" s="72"/>
      <c r="K227" s="130"/>
      <c r="L227" s="190"/>
      <c r="M227" s="189"/>
      <c r="N227" s="191"/>
      <c r="O227" s="189"/>
      <c r="P227" s="167"/>
    </row>
    <row r="228" spans="1:16">
      <c r="A228" s="92">
        <f t="shared" si="3"/>
        <v>227</v>
      </c>
      <c r="B228" s="259"/>
      <c r="C228" s="121" t="s">
        <v>9</v>
      </c>
      <c r="D228" s="260"/>
      <c r="E228" s="121"/>
      <c r="F228" s="121" t="s">
        <v>563</v>
      </c>
      <c r="G228" s="121" t="s">
        <v>490</v>
      </c>
      <c r="H228" s="128"/>
      <c r="I228" s="130"/>
      <c r="J228" s="72"/>
      <c r="K228" s="130"/>
      <c r="L228" s="189"/>
      <c r="M228" s="189"/>
      <c r="N228" s="189"/>
      <c r="O228" s="189"/>
      <c r="P228" s="167"/>
    </row>
    <row r="229" spans="1:16">
      <c r="A229" s="92">
        <f t="shared" si="3"/>
        <v>228</v>
      </c>
      <c r="B229" s="259" t="s">
        <v>603</v>
      </c>
      <c r="C229" s="121" t="s">
        <v>9</v>
      </c>
      <c r="D229" s="260" t="s">
        <v>604</v>
      </c>
      <c r="E229" s="121"/>
      <c r="F229" s="121" t="s">
        <v>487</v>
      </c>
      <c r="G229" s="121" t="s">
        <v>509</v>
      </c>
      <c r="H229" s="128"/>
      <c r="I229" s="130"/>
      <c r="J229" s="72"/>
      <c r="K229" s="130"/>
      <c r="L229" s="189"/>
      <c r="M229" s="189"/>
      <c r="N229" s="189"/>
      <c r="O229" s="189"/>
      <c r="P229" s="167"/>
    </row>
    <row r="230" spans="1:16" ht="16.5" customHeight="1">
      <c r="A230" s="92">
        <f t="shared" si="3"/>
        <v>229</v>
      </c>
      <c r="B230" s="259"/>
      <c r="C230" s="121" t="s">
        <v>9</v>
      </c>
      <c r="D230" s="260"/>
      <c r="E230" s="121"/>
      <c r="F230" s="121" t="s">
        <v>529</v>
      </c>
      <c r="G230" s="121" t="s">
        <v>507</v>
      </c>
      <c r="H230" s="128"/>
      <c r="I230" s="130"/>
      <c r="J230" s="72"/>
      <c r="K230" s="130"/>
      <c r="L230" s="189"/>
      <c r="M230" s="189"/>
      <c r="N230" s="189"/>
      <c r="O230" s="189"/>
      <c r="P230" s="167"/>
    </row>
    <row r="231" spans="1:16">
      <c r="A231" s="92">
        <f t="shared" si="3"/>
        <v>230</v>
      </c>
      <c r="B231" s="259"/>
      <c r="C231" s="121" t="s">
        <v>9</v>
      </c>
      <c r="D231" s="260"/>
      <c r="E231" s="121"/>
      <c r="F231" s="121" t="s">
        <v>530</v>
      </c>
      <c r="G231" s="121" t="s">
        <v>490</v>
      </c>
      <c r="H231" s="128"/>
      <c r="I231" s="130"/>
      <c r="J231" s="72"/>
      <c r="K231" s="130"/>
      <c r="L231" s="189"/>
      <c r="M231" s="189"/>
      <c r="N231" s="189"/>
      <c r="O231" s="189"/>
      <c r="P231" s="167"/>
    </row>
    <row r="232" spans="1:16">
      <c r="A232" s="92">
        <f t="shared" si="3"/>
        <v>231</v>
      </c>
      <c r="B232" s="259"/>
      <c r="C232" s="121" t="s">
        <v>9</v>
      </c>
      <c r="D232" s="260"/>
      <c r="E232" s="121"/>
      <c r="F232" s="121" t="s">
        <v>491</v>
      </c>
      <c r="G232" s="121" t="s">
        <v>490</v>
      </c>
      <c r="H232" s="128"/>
      <c r="I232" s="130"/>
      <c r="J232" s="72"/>
      <c r="K232" s="130"/>
      <c r="L232" s="189"/>
      <c r="M232" s="189"/>
      <c r="N232" s="189"/>
      <c r="O232" s="189"/>
      <c r="P232" s="167"/>
    </row>
    <row r="233" spans="1:16">
      <c r="A233" s="92">
        <f t="shared" si="3"/>
        <v>232</v>
      </c>
      <c r="B233" s="259"/>
      <c r="C233" s="121" t="s">
        <v>9</v>
      </c>
      <c r="D233" s="260"/>
      <c r="E233" s="121"/>
      <c r="F233" s="121" t="s">
        <v>492</v>
      </c>
      <c r="G233" s="121" t="s">
        <v>509</v>
      </c>
      <c r="H233" s="128"/>
      <c r="I233" s="130"/>
      <c r="J233" s="72"/>
      <c r="K233" s="130"/>
      <c r="L233" s="189"/>
      <c r="M233" s="189"/>
      <c r="N233" s="189"/>
      <c r="O233" s="189"/>
      <c r="P233" s="167"/>
    </row>
    <row r="234" spans="1:16">
      <c r="A234" s="92">
        <f t="shared" si="3"/>
        <v>233</v>
      </c>
      <c r="B234" s="259"/>
      <c r="C234" s="121" t="s">
        <v>9</v>
      </c>
      <c r="D234" s="260"/>
      <c r="E234" s="121"/>
      <c r="F234" s="121" t="s">
        <v>493</v>
      </c>
      <c r="G234" s="121" t="s">
        <v>509</v>
      </c>
      <c r="H234" s="128"/>
      <c r="I234" s="130"/>
      <c r="J234" s="72"/>
      <c r="K234" s="130"/>
      <c r="L234" s="189"/>
      <c r="M234" s="189"/>
      <c r="N234" s="189"/>
      <c r="O234" s="189"/>
      <c r="P234" s="167"/>
    </row>
    <row r="235" spans="1:16">
      <c r="A235" s="92">
        <f t="shared" si="3"/>
        <v>234</v>
      </c>
      <c r="B235" s="259"/>
      <c r="C235" s="121" t="s">
        <v>9</v>
      </c>
      <c r="D235" s="260"/>
      <c r="E235" s="121"/>
      <c r="F235" s="121" t="s">
        <v>494</v>
      </c>
      <c r="G235" s="121" t="s">
        <v>490</v>
      </c>
      <c r="H235" s="128"/>
      <c r="I235" s="130"/>
      <c r="J235" s="72"/>
      <c r="K235" s="130"/>
      <c r="L235" s="189"/>
      <c r="M235" s="189"/>
      <c r="N235" s="189"/>
      <c r="O235" s="189"/>
      <c r="P235" s="167"/>
    </row>
    <row r="236" spans="1:16">
      <c r="A236" s="92">
        <f t="shared" si="3"/>
        <v>235</v>
      </c>
      <c r="B236" s="259"/>
      <c r="C236" s="121" t="s">
        <v>9</v>
      </c>
      <c r="D236" s="260"/>
      <c r="E236" s="121"/>
      <c r="F236" s="121" t="s">
        <v>511</v>
      </c>
      <c r="G236" s="121" t="s">
        <v>490</v>
      </c>
      <c r="H236" s="128"/>
      <c r="I236" s="130"/>
      <c r="J236" s="72"/>
      <c r="K236" s="130"/>
      <c r="L236" s="189"/>
      <c r="M236" s="189"/>
      <c r="N236" s="189"/>
      <c r="O236" s="189"/>
      <c r="P236" s="167"/>
    </row>
    <row r="237" spans="1:16">
      <c r="A237" s="92">
        <f t="shared" si="3"/>
        <v>236</v>
      </c>
      <c r="B237" s="259"/>
      <c r="C237" s="121" t="s">
        <v>9</v>
      </c>
      <c r="D237" s="260"/>
      <c r="E237" s="121"/>
      <c r="F237" s="121" t="s">
        <v>498</v>
      </c>
      <c r="G237" s="121" t="s">
        <v>490</v>
      </c>
      <c r="H237" s="128"/>
      <c r="I237" s="130"/>
      <c r="J237" s="72"/>
      <c r="K237" s="130"/>
      <c r="L237" s="189"/>
      <c r="M237" s="189"/>
      <c r="N237" s="189"/>
      <c r="O237" s="189"/>
      <c r="P237" s="167"/>
    </row>
    <row r="238" spans="1:16">
      <c r="A238" s="92">
        <f t="shared" si="3"/>
        <v>237</v>
      </c>
      <c r="B238" s="259"/>
      <c r="C238" s="121" t="s">
        <v>9</v>
      </c>
      <c r="D238" s="260"/>
      <c r="E238" s="121"/>
      <c r="F238" s="121" t="s">
        <v>577</v>
      </c>
      <c r="G238" s="121" t="s">
        <v>578</v>
      </c>
      <c r="H238" s="128"/>
      <c r="I238" s="130"/>
      <c r="J238" s="72"/>
      <c r="K238" s="130"/>
      <c r="L238" s="189"/>
      <c r="M238" s="189"/>
      <c r="N238" s="189"/>
      <c r="O238" s="189"/>
      <c r="P238" s="167"/>
    </row>
    <row r="239" spans="1:16">
      <c r="A239" s="92">
        <f t="shared" si="3"/>
        <v>238</v>
      </c>
      <c r="B239" s="259"/>
      <c r="C239" s="121" t="s">
        <v>9</v>
      </c>
      <c r="D239" s="260"/>
      <c r="E239" s="121"/>
      <c r="F239" s="121" t="s">
        <v>579</v>
      </c>
      <c r="G239" s="121" t="s">
        <v>490</v>
      </c>
      <c r="H239" s="128"/>
      <c r="I239" s="130"/>
      <c r="J239" s="72"/>
      <c r="K239" s="130"/>
      <c r="L239" s="189"/>
      <c r="M239" s="189"/>
      <c r="N239" s="189"/>
      <c r="O239" s="189"/>
      <c r="P239" s="167"/>
    </row>
    <row r="240" spans="1:16">
      <c r="A240" s="92">
        <f t="shared" si="3"/>
        <v>239</v>
      </c>
      <c r="B240" s="259"/>
      <c r="C240" s="121" t="s">
        <v>9</v>
      </c>
      <c r="D240" s="260"/>
      <c r="E240" s="121"/>
      <c r="F240" s="121" t="s">
        <v>534</v>
      </c>
      <c r="G240" s="121" t="s">
        <v>516</v>
      </c>
      <c r="H240" s="128"/>
      <c r="I240" s="130"/>
      <c r="J240" s="72"/>
      <c r="K240" s="130"/>
      <c r="L240" s="189"/>
      <c r="M240" s="189"/>
      <c r="N240" s="189"/>
      <c r="O240" s="189"/>
      <c r="P240" s="167"/>
    </row>
    <row r="241" spans="1:16">
      <c r="A241" s="92">
        <f t="shared" si="3"/>
        <v>240</v>
      </c>
      <c r="B241" s="259"/>
      <c r="C241" s="121" t="s">
        <v>9</v>
      </c>
      <c r="D241" s="260"/>
      <c r="E241" s="121"/>
      <c r="F241" s="121" t="s">
        <v>535</v>
      </c>
      <c r="G241" s="121" t="s">
        <v>490</v>
      </c>
      <c r="H241" s="128"/>
      <c r="I241" s="130"/>
      <c r="J241" s="72"/>
      <c r="K241" s="130"/>
      <c r="L241" s="189"/>
      <c r="M241" s="189"/>
      <c r="N241" s="189"/>
      <c r="O241" s="189"/>
      <c r="P241" s="167"/>
    </row>
    <row r="242" spans="1:16">
      <c r="A242" s="92">
        <f t="shared" si="3"/>
        <v>241</v>
      </c>
      <c r="B242" s="259"/>
      <c r="C242" s="121" t="s">
        <v>9</v>
      </c>
      <c r="D242" s="260"/>
      <c r="E242" s="121"/>
      <c r="F242" s="121" t="s">
        <v>605</v>
      </c>
      <c r="G242" s="121" t="s">
        <v>503</v>
      </c>
      <c r="H242" s="128"/>
      <c r="I242" s="130"/>
      <c r="J242" s="72"/>
      <c r="K242" s="130"/>
      <c r="L242" s="189"/>
      <c r="M242" s="189"/>
      <c r="N242" s="189"/>
      <c r="O242" s="189"/>
      <c r="P242" s="167"/>
    </row>
    <row r="243" spans="1:16">
      <c r="A243" s="92">
        <f t="shared" si="3"/>
        <v>242</v>
      </c>
      <c r="B243" s="259"/>
      <c r="C243" s="121" t="s">
        <v>9</v>
      </c>
      <c r="D243" s="260"/>
      <c r="E243" s="121"/>
      <c r="F243" s="121" t="s">
        <v>606</v>
      </c>
      <c r="G243" s="121" t="s">
        <v>490</v>
      </c>
      <c r="H243" s="128"/>
      <c r="I243" s="130"/>
      <c r="J243" s="72"/>
      <c r="K243" s="130"/>
      <c r="L243" s="189"/>
      <c r="M243" s="189"/>
      <c r="N243" s="189"/>
      <c r="O243" s="189"/>
      <c r="P243" s="167"/>
    </row>
    <row r="244" spans="1:16" ht="16.5" customHeight="1">
      <c r="A244" s="92">
        <f t="shared" si="3"/>
        <v>243</v>
      </c>
      <c r="B244" s="259" t="s">
        <v>607</v>
      </c>
      <c r="C244" s="121" t="s">
        <v>9</v>
      </c>
      <c r="D244" s="260" t="s">
        <v>608</v>
      </c>
      <c r="E244" s="121"/>
      <c r="F244" s="121" t="s">
        <v>487</v>
      </c>
      <c r="G244" s="121" t="s">
        <v>509</v>
      </c>
      <c r="H244" s="128"/>
      <c r="I244" s="130"/>
      <c r="J244" s="72"/>
      <c r="K244" s="130"/>
      <c r="L244" s="189"/>
      <c r="M244" s="189"/>
      <c r="N244" s="189"/>
      <c r="O244" s="189"/>
      <c r="P244" s="167"/>
    </row>
    <row r="245" spans="1:16">
      <c r="A245" s="92">
        <f t="shared" si="3"/>
        <v>244</v>
      </c>
      <c r="B245" s="259"/>
      <c r="C245" s="121" t="s">
        <v>9</v>
      </c>
      <c r="D245" s="260"/>
      <c r="E245" s="121"/>
      <c r="F245" s="121" t="s">
        <v>529</v>
      </c>
      <c r="G245" s="121" t="s">
        <v>509</v>
      </c>
      <c r="H245" s="128"/>
      <c r="I245" s="130"/>
      <c r="J245" s="72"/>
      <c r="K245" s="130"/>
      <c r="L245" s="189"/>
      <c r="M245" s="189"/>
      <c r="N245" s="189"/>
      <c r="O245" s="189"/>
      <c r="P245" s="167"/>
    </row>
    <row r="246" spans="1:16">
      <c r="A246" s="92">
        <f t="shared" si="3"/>
        <v>245</v>
      </c>
      <c r="B246" s="259"/>
      <c r="C246" s="121" t="s">
        <v>9</v>
      </c>
      <c r="D246" s="260"/>
      <c r="E246" s="121"/>
      <c r="F246" s="121" t="s">
        <v>538</v>
      </c>
      <c r="G246" s="121" t="s">
        <v>509</v>
      </c>
      <c r="H246" s="128"/>
      <c r="I246" s="130"/>
      <c r="J246" s="72"/>
      <c r="K246" s="130"/>
      <c r="L246" s="189"/>
      <c r="M246" s="189"/>
      <c r="N246" s="189"/>
      <c r="O246" s="189"/>
      <c r="P246" s="167"/>
    </row>
    <row r="247" spans="1:16">
      <c r="A247" s="92">
        <f t="shared" si="3"/>
        <v>246</v>
      </c>
      <c r="B247" s="259"/>
      <c r="C247" s="121" t="s">
        <v>9</v>
      </c>
      <c r="D247" s="260"/>
      <c r="E247" s="121"/>
      <c r="F247" s="121" t="s">
        <v>609</v>
      </c>
      <c r="G247" s="121" t="s">
        <v>490</v>
      </c>
      <c r="H247" s="128"/>
      <c r="I247" s="130"/>
      <c r="J247" s="72"/>
      <c r="K247" s="130"/>
      <c r="L247" s="189"/>
      <c r="M247" s="189"/>
      <c r="N247" s="189"/>
      <c r="O247" s="189"/>
      <c r="P247" s="167"/>
    </row>
    <row r="248" spans="1:16">
      <c r="A248" s="92">
        <f t="shared" si="3"/>
        <v>247</v>
      </c>
      <c r="B248" s="259"/>
      <c r="C248" s="121" t="s">
        <v>9</v>
      </c>
      <c r="D248" s="260"/>
      <c r="E248" s="121"/>
      <c r="F248" s="121" t="s">
        <v>491</v>
      </c>
      <c r="G248" s="121" t="s">
        <v>490</v>
      </c>
      <c r="H248" s="128"/>
      <c r="I248" s="130"/>
      <c r="J248" s="72"/>
      <c r="K248" s="130"/>
      <c r="L248" s="189"/>
      <c r="M248" s="189"/>
      <c r="N248" s="189"/>
      <c r="O248" s="189"/>
      <c r="P248" s="167"/>
    </row>
    <row r="249" spans="1:16">
      <c r="A249" s="92">
        <f t="shared" si="3"/>
        <v>248</v>
      </c>
      <c r="B249" s="259"/>
      <c r="C249" s="121" t="s">
        <v>9</v>
      </c>
      <c r="D249" s="260"/>
      <c r="E249" s="121"/>
      <c r="F249" s="121" t="s">
        <v>492</v>
      </c>
      <c r="G249" s="121" t="s">
        <v>509</v>
      </c>
      <c r="H249" s="128"/>
      <c r="I249" s="130"/>
      <c r="J249" s="72"/>
      <c r="K249" s="130"/>
      <c r="L249" s="189"/>
      <c r="M249" s="189"/>
      <c r="N249" s="189"/>
      <c r="O249" s="189"/>
      <c r="P249" s="167"/>
    </row>
    <row r="250" spans="1:16">
      <c r="A250" s="92">
        <f t="shared" si="3"/>
        <v>249</v>
      </c>
      <c r="B250" s="259"/>
      <c r="C250" s="121" t="s">
        <v>9</v>
      </c>
      <c r="D250" s="260"/>
      <c r="E250" s="121"/>
      <c r="F250" s="121" t="s">
        <v>493</v>
      </c>
      <c r="G250" s="121" t="s">
        <v>490</v>
      </c>
      <c r="H250" s="128"/>
      <c r="I250" s="130"/>
      <c r="J250" s="72"/>
      <c r="K250" s="130"/>
      <c r="L250" s="189"/>
      <c r="M250" s="189"/>
      <c r="N250" s="189"/>
      <c r="O250" s="189"/>
      <c r="P250" s="167"/>
    </row>
    <row r="251" spans="1:16">
      <c r="A251" s="92">
        <f t="shared" si="3"/>
        <v>250</v>
      </c>
      <c r="B251" s="259"/>
      <c r="C251" s="121" t="s">
        <v>9</v>
      </c>
      <c r="D251" s="260"/>
      <c r="E251" s="121"/>
      <c r="F251" s="121" t="s">
        <v>494</v>
      </c>
      <c r="G251" s="121" t="s">
        <v>509</v>
      </c>
      <c r="H251" s="128"/>
      <c r="I251" s="130"/>
      <c r="J251" s="72"/>
      <c r="K251" s="130"/>
      <c r="L251" s="189"/>
      <c r="M251" s="189"/>
      <c r="N251" s="189"/>
      <c r="O251" s="189"/>
      <c r="P251" s="167"/>
    </row>
    <row r="252" spans="1:16">
      <c r="A252" s="92">
        <f t="shared" si="3"/>
        <v>251</v>
      </c>
      <c r="B252" s="259"/>
      <c r="C252" s="121" t="s">
        <v>9</v>
      </c>
      <c r="D252" s="260"/>
      <c r="E252" s="121"/>
      <c r="F252" s="121" t="s">
        <v>511</v>
      </c>
      <c r="G252" s="121" t="s">
        <v>490</v>
      </c>
      <c r="H252" s="128"/>
      <c r="I252" s="130"/>
      <c r="J252" s="72"/>
      <c r="K252" s="130"/>
      <c r="L252" s="189"/>
      <c r="M252" s="189"/>
      <c r="N252" s="189"/>
      <c r="O252" s="189"/>
      <c r="P252" s="167"/>
    </row>
    <row r="253" spans="1:16">
      <c r="A253" s="92">
        <f t="shared" si="3"/>
        <v>252</v>
      </c>
      <c r="B253" s="259"/>
      <c r="C253" s="121" t="s">
        <v>9</v>
      </c>
      <c r="D253" s="260"/>
      <c r="E253" s="121"/>
      <c r="F253" s="121" t="s">
        <v>498</v>
      </c>
      <c r="G253" s="121" t="s">
        <v>490</v>
      </c>
      <c r="H253" s="128"/>
      <c r="I253" s="130"/>
      <c r="J253" s="72"/>
      <c r="K253" s="130"/>
      <c r="L253" s="189"/>
      <c r="M253" s="189"/>
      <c r="N253" s="189"/>
      <c r="O253" s="189"/>
      <c r="P253" s="167"/>
    </row>
    <row r="254" spans="1:16">
      <c r="A254" s="92">
        <f t="shared" si="3"/>
        <v>253</v>
      </c>
      <c r="B254" s="259"/>
      <c r="C254" s="121" t="s">
        <v>9</v>
      </c>
      <c r="D254" s="260"/>
      <c r="E254" s="121"/>
      <c r="F254" s="121" t="s">
        <v>599</v>
      </c>
      <c r="G254" s="121" t="s">
        <v>578</v>
      </c>
      <c r="H254" s="128"/>
      <c r="I254" s="130"/>
      <c r="J254" s="72"/>
      <c r="K254" s="130"/>
      <c r="L254" s="189"/>
      <c r="M254" s="189"/>
      <c r="N254" s="189"/>
      <c r="O254" s="189"/>
      <c r="P254" s="167"/>
    </row>
    <row r="255" spans="1:16">
      <c r="A255" s="92">
        <f t="shared" si="3"/>
        <v>254</v>
      </c>
      <c r="B255" s="259"/>
      <c r="C255" s="121" t="s">
        <v>9</v>
      </c>
      <c r="D255" s="260"/>
      <c r="E255" s="121"/>
      <c r="F255" s="121" t="s">
        <v>600</v>
      </c>
      <c r="G255" s="121" t="s">
        <v>490</v>
      </c>
      <c r="H255" s="128"/>
      <c r="I255" s="130"/>
      <c r="J255" s="72"/>
      <c r="K255" s="130"/>
      <c r="L255" s="189"/>
      <c r="M255" s="189"/>
      <c r="N255" s="189"/>
      <c r="O255" s="189"/>
      <c r="P255" s="167"/>
    </row>
    <row r="256" spans="1:16">
      <c r="A256" s="92">
        <f t="shared" si="3"/>
        <v>255</v>
      </c>
      <c r="B256" s="259"/>
      <c r="C256" s="121" t="s">
        <v>9</v>
      </c>
      <c r="D256" s="260"/>
      <c r="E256" s="121"/>
      <c r="F256" s="121" t="s">
        <v>610</v>
      </c>
      <c r="G256" s="121" t="s">
        <v>561</v>
      </c>
      <c r="H256" s="128"/>
      <c r="I256" s="130"/>
      <c r="J256" s="72"/>
      <c r="K256" s="130"/>
      <c r="L256" s="189"/>
      <c r="M256" s="189"/>
      <c r="N256" s="189"/>
      <c r="O256" s="189"/>
      <c r="P256" s="167"/>
    </row>
    <row r="257" spans="1:16" ht="33">
      <c r="A257" s="92">
        <f t="shared" si="3"/>
        <v>256</v>
      </c>
      <c r="B257" s="259"/>
      <c r="C257" s="121" t="s">
        <v>9</v>
      </c>
      <c r="D257" s="260"/>
      <c r="E257" s="121"/>
      <c r="F257" s="121" t="s">
        <v>611</v>
      </c>
      <c r="G257" s="121" t="s">
        <v>490</v>
      </c>
      <c r="H257" s="128"/>
      <c r="I257" s="130"/>
      <c r="J257" s="72"/>
      <c r="K257" s="130"/>
      <c r="L257" s="189"/>
      <c r="M257" s="189"/>
      <c r="N257" s="189"/>
      <c r="O257" s="189"/>
      <c r="P257" s="167"/>
    </row>
    <row r="258" spans="1:16" ht="16.5" customHeight="1">
      <c r="A258" s="92">
        <f t="shared" si="3"/>
        <v>257</v>
      </c>
      <c r="B258" s="259"/>
      <c r="C258" s="121" t="s">
        <v>9</v>
      </c>
      <c r="D258" s="260"/>
      <c r="E258" s="121"/>
      <c r="F258" s="121" t="s">
        <v>563</v>
      </c>
      <c r="G258" s="121" t="s">
        <v>490</v>
      </c>
      <c r="H258" s="128"/>
      <c r="I258" s="130"/>
      <c r="J258" s="72"/>
      <c r="K258" s="130"/>
      <c r="L258" s="189"/>
      <c r="M258" s="189"/>
      <c r="N258" s="189"/>
      <c r="O258" s="189"/>
      <c r="P258" s="167"/>
    </row>
    <row r="259" spans="1:16">
      <c r="A259" s="92">
        <f t="shared" ref="A259:A322" si="4">ROW()-1</f>
        <v>258</v>
      </c>
      <c r="B259" s="259" t="s">
        <v>612</v>
      </c>
      <c r="C259" s="121" t="s">
        <v>9</v>
      </c>
      <c r="D259" s="260" t="s">
        <v>613</v>
      </c>
      <c r="E259" s="121"/>
      <c r="F259" s="121" t="s">
        <v>487</v>
      </c>
      <c r="G259" s="121" t="s">
        <v>509</v>
      </c>
      <c r="H259" s="128"/>
      <c r="I259" s="130"/>
      <c r="J259" s="72"/>
      <c r="K259" s="130"/>
      <c r="L259" s="189"/>
      <c r="M259" s="189"/>
      <c r="N259" s="189"/>
      <c r="O259" s="189"/>
      <c r="P259" s="167"/>
    </row>
    <row r="260" spans="1:16">
      <c r="A260" s="92">
        <f t="shared" si="4"/>
        <v>259</v>
      </c>
      <c r="B260" s="259"/>
      <c r="C260" s="121" t="s">
        <v>9</v>
      </c>
      <c r="D260" s="260"/>
      <c r="E260" s="121"/>
      <c r="F260" s="121" t="s">
        <v>529</v>
      </c>
      <c r="G260" s="121" t="s">
        <v>509</v>
      </c>
      <c r="H260" s="128"/>
      <c r="I260" s="130"/>
      <c r="J260" s="72"/>
      <c r="K260" s="130"/>
      <c r="L260" s="189"/>
      <c r="M260" s="189"/>
      <c r="N260" s="189"/>
      <c r="O260" s="189"/>
      <c r="P260" s="167"/>
    </row>
    <row r="261" spans="1:16">
      <c r="A261" s="92">
        <f t="shared" si="4"/>
        <v>260</v>
      </c>
      <c r="B261" s="259"/>
      <c r="C261" s="121" t="s">
        <v>9</v>
      </c>
      <c r="D261" s="260"/>
      <c r="E261" s="121"/>
      <c r="F261" s="121" t="s">
        <v>547</v>
      </c>
      <c r="G261" s="121" t="s">
        <v>509</v>
      </c>
      <c r="H261" s="128"/>
      <c r="I261" s="130"/>
      <c r="J261" s="72"/>
      <c r="K261" s="130"/>
      <c r="L261" s="189"/>
      <c r="M261" s="189"/>
      <c r="N261" s="189"/>
      <c r="O261" s="189"/>
      <c r="P261" s="167"/>
    </row>
    <row r="262" spans="1:16">
      <c r="A262" s="92">
        <f t="shared" si="4"/>
        <v>261</v>
      </c>
      <c r="B262" s="259"/>
      <c r="C262" s="121" t="s">
        <v>9</v>
      </c>
      <c r="D262" s="260"/>
      <c r="E262" s="121"/>
      <c r="F262" s="121" t="s">
        <v>614</v>
      </c>
      <c r="G262" s="121" t="s">
        <v>490</v>
      </c>
      <c r="H262" s="128"/>
      <c r="I262" s="130"/>
      <c r="J262" s="72"/>
      <c r="K262" s="130"/>
      <c r="L262" s="189"/>
      <c r="M262" s="189"/>
      <c r="N262" s="189"/>
      <c r="O262" s="189"/>
      <c r="P262" s="167"/>
    </row>
    <row r="263" spans="1:16">
      <c r="A263" s="92">
        <f t="shared" si="4"/>
        <v>262</v>
      </c>
      <c r="B263" s="259"/>
      <c r="C263" s="121" t="s">
        <v>9</v>
      </c>
      <c r="D263" s="260"/>
      <c r="E263" s="121"/>
      <c r="F263" s="121" t="s">
        <v>491</v>
      </c>
      <c r="G263" s="121" t="s">
        <v>509</v>
      </c>
      <c r="H263" s="128"/>
      <c r="I263" s="130"/>
      <c r="J263" s="72"/>
      <c r="K263" s="130"/>
      <c r="L263" s="189"/>
      <c r="M263" s="189"/>
      <c r="N263" s="189"/>
      <c r="O263" s="189"/>
      <c r="P263" s="167"/>
    </row>
    <row r="264" spans="1:16">
      <c r="A264" s="92">
        <f t="shared" si="4"/>
        <v>263</v>
      </c>
      <c r="B264" s="259"/>
      <c r="C264" s="121" t="s">
        <v>9</v>
      </c>
      <c r="D264" s="260"/>
      <c r="E264" s="121"/>
      <c r="F264" s="121" t="s">
        <v>492</v>
      </c>
      <c r="G264" s="121" t="s">
        <v>490</v>
      </c>
      <c r="H264" s="128"/>
      <c r="I264" s="130"/>
      <c r="J264" s="72"/>
      <c r="K264" s="130"/>
      <c r="L264" s="189"/>
      <c r="M264" s="189"/>
      <c r="N264" s="189"/>
      <c r="O264" s="189"/>
      <c r="P264" s="167"/>
    </row>
    <row r="265" spans="1:16">
      <c r="A265" s="92">
        <f t="shared" si="4"/>
        <v>264</v>
      </c>
      <c r="B265" s="259"/>
      <c r="C265" s="121" t="s">
        <v>9</v>
      </c>
      <c r="D265" s="260"/>
      <c r="E265" s="121"/>
      <c r="F265" s="121" t="s">
        <v>493</v>
      </c>
      <c r="G265" s="121" t="s">
        <v>509</v>
      </c>
      <c r="H265" s="128"/>
      <c r="I265" s="130"/>
      <c r="J265" s="72"/>
      <c r="K265" s="130"/>
      <c r="L265" s="189"/>
      <c r="M265" s="189"/>
      <c r="N265" s="189"/>
      <c r="O265" s="189"/>
      <c r="P265" s="167"/>
    </row>
    <row r="266" spans="1:16">
      <c r="A266" s="92">
        <f t="shared" si="4"/>
        <v>265</v>
      </c>
      <c r="B266" s="259"/>
      <c r="C266" s="121" t="s">
        <v>9</v>
      </c>
      <c r="D266" s="260"/>
      <c r="E266" s="121"/>
      <c r="F266" s="121" t="s">
        <v>494</v>
      </c>
      <c r="G266" s="121" t="s">
        <v>490</v>
      </c>
      <c r="H266" s="128"/>
      <c r="I266" s="130"/>
      <c r="J266" s="72"/>
      <c r="K266" s="130"/>
      <c r="L266" s="189"/>
      <c r="M266" s="189"/>
      <c r="N266" s="189"/>
      <c r="O266" s="189"/>
      <c r="P266" s="167"/>
    </row>
    <row r="267" spans="1:16">
      <c r="A267" s="92">
        <f t="shared" si="4"/>
        <v>266</v>
      </c>
      <c r="B267" s="259"/>
      <c r="C267" s="121" t="s">
        <v>9</v>
      </c>
      <c r="D267" s="260"/>
      <c r="E267" s="121"/>
      <c r="F267" s="121" t="s">
        <v>511</v>
      </c>
      <c r="G267" s="121" t="s">
        <v>490</v>
      </c>
      <c r="H267" s="128"/>
      <c r="I267" s="130"/>
      <c r="J267" s="72"/>
      <c r="K267" s="130"/>
      <c r="L267" s="189"/>
      <c r="M267" s="189"/>
      <c r="N267" s="189"/>
      <c r="O267" s="189"/>
      <c r="P267" s="167"/>
    </row>
    <row r="268" spans="1:16">
      <c r="A268" s="92">
        <f t="shared" si="4"/>
        <v>267</v>
      </c>
      <c r="B268" s="259"/>
      <c r="C268" s="121" t="s">
        <v>9</v>
      </c>
      <c r="D268" s="260"/>
      <c r="E268" s="121"/>
      <c r="F268" s="121" t="s">
        <v>498</v>
      </c>
      <c r="G268" s="121" t="s">
        <v>490</v>
      </c>
      <c r="H268" s="128"/>
      <c r="I268" s="130"/>
      <c r="J268" s="72"/>
      <c r="K268" s="130"/>
      <c r="L268" s="189"/>
      <c r="M268" s="189"/>
      <c r="N268" s="189"/>
      <c r="O268" s="189"/>
      <c r="P268" s="167"/>
    </row>
    <row r="269" spans="1:16">
      <c r="A269" s="92">
        <f t="shared" si="4"/>
        <v>268</v>
      </c>
      <c r="B269" s="259"/>
      <c r="C269" s="121" t="s">
        <v>9</v>
      </c>
      <c r="D269" s="260"/>
      <c r="E269" s="121"/>
      <c r="F269" s="121" t="s">
        <v>615</v>
      </c>
      <c r="G269" s="121" t="s">
        <v>578</v>
      </c>
      <c r="H269" s="128"/>
      <c r="I269" s="130"/>
      <c r="J269" s="72"/>
      <c r="K269" s="130"/>
      <c r="L269" s="189"/>
      <c r="M269" s="189"/>
      <c r="N269" s="189"/>
      <c r="O269" s="189"/>
      <c r="P269" s="167"/>
    </row>
    <row r="270" spans="1:16">
      <c r="A270" s="92">
        <f t="shared" si="4"/>
        <v>269</v>
      </c>
      <c r="B270" s="259"/>
      <c r="C270" s="121" t="s">
        <v>9</v>
      </c>
      <c r="D270" s="260"/>
      <c r="E270" s="121"/>
      <c r="F270" s="121" t="s">
        <v>616</v>
      </c>
      <c r="G270" s="121" t="s">
        <v>490</v>
      </c>
      <c r="H270" s="128"/>
      <c r="I270" s="130"/>
      <c r="J270" s="72"/>
      <c r="K270" s="130"/>
      <c r="L270" s="189"/>
      <c r="M270" s="189"/>
      <c r="N270" s="189"/>
      <c r="O270" s="189"/>
      <c r="P270" s="167"/>
    </row>
    <row r="271" spans="1:16">
      <c r="A271" s="92">
        <f t="shared" si="4"/>
        <v>270</v>
      </c>
      <c r="B271" s="259"/>
      <c r="C271" s="121" t="s">
        <v>9</v>
      </c>
      <c r="D271" s="260"/>
      <c r="E271" s="121"/>
      <c r="F271" s="121" t="s">
        <v>617</v>
      </c>
      <c r="G271" s="121" t="s">
        <v>561</v>
      </c>
      <c r="H271" s="128"/>
      <c r="I271" s="130"/>
      <c r="J271" s="72"/>
      <c r="K271" s="130"/>
      <c r="L271" s="190"/>
      <c r="M271" s="189"/>
      <c r="N271" s="191"/>
      <c r="O271" s="189"/>
      <c r="P271" s="167"/>
    </row>
    <row r="272" spans="1:16" ht="33" customHeight="1">
      <c r="A272" s="92">
        <f t="shared" si="4"/>
        <v>271</v>
      </c>
      <c r="B272" s="259"/>
      <c r="C272" s="121" t="s">
        <v>9</v>
      </c>
      <c r="D272" s="260"/>
      <c r="E272" s="121"/>
      <c r="F272" s="121" t="s">
        <v>618</v>
      </c>
      <c r="G272" s="121" t="s">
        <v>490</v>
      </c>
      <c r="H272" s="128"/>
      <c r="I272" s="130"/>
      <c r="J272" s="72"/>
      <c r="K272" s="130"/>
      <c r="L272" s="190"/>
      <c r="M272" s="189"/>
      <c r="N272" s="191"/>
      <c r="O272" s="189"/>
      <c r="P272" s="167"/>
    </row>
    <row r="273" spans="1:16">
      <c r="A273" s="92">
        <f t="shared" si="4"/>
        <v>272</v>
      </c>
      <c r="B273" s="259"/>
      <c r="C273" s="121" t="s">
        <v>9</v>
      </c>
      <c r="D273" s="260"/>
      <c r="E273" s="121"/>
      <c r="F273" s="121" t="s">
        <v>563</v>
      </c>
      <c r="G273" s="121" t="s">
        <v>490</v>
      </c>
      <c r="H273" s="128"/>
      <c r="I273" s="130"/>
      <c r="J273" s="72"/>
      <c r="K273" s="130"/>
      <c r="L273" s="189"/>
      <c r="M273" s="189"/>
      <c r="N273" s="189"/>
      <c r="O273" s="189"/>
      <c r="P273" s="167"/>
    </row>
    <row r="274" spans="1:16">
      <c r="A274" s="92">
        <f t="shared" si="4"/>
        <v>273</v>
      </c>
      <c r="B274" s="259" t="s">
        <v>619</v>
      </c>
      <c r="C274" s="121" t="s">
        <v>9</v>
      </c>
      <c r="D274" s="260" t="s">
        <v>620</v>
      </c>
      <c r="E274" s="121"/>
      <c r="F274" s="121" t="s">
        <v>487</v>
      </c>
      <c r="G274" s="121" t="s">
        <v>509</v>
      </c>
      <c r="H274" s="128"/>
      <c r="I274" s="130"/>
      <c r="J274" s="72"/>
      <c r="K274" s="130"/>
      <c r="L274" s="189"/>
      <c r="M274" s="189"/>
      <c r="N274" s="189"/>
      <c r="O274" s="189"/>
      <c r="P274" s="167"/>
    </row>
    <row r="275" spans="1:16">
      <c r="A275" s="92">
        <f t="shared" si="4"/>
        <v>274</v>
      </c>
      <c r="B275" s="259"/>
      <c r="C275" s="121" t="s">
        <v>9</v>
      </c>
      <c r="D275" s="260"/>
      <c r="E275" s="121"/>
      <c r="F275" s="121" t="s">
        <v>538</v>
      </c>
      <c r="G275" s="121" t="s">
        <v>507</v>
      </c>
      <c r="H275" s="128"/>
      <c r="I275" s="130"/>
      <c r="J275" s="72"/>
      <c r="K275" s="130"/>
      <c r="L275" s="189"/>
      <c r="M275" s="189"/>
      <c r="N275" s="189"/>
      <c r="O275" s="189"/>
      <c r="P275" s="167"/>
    </row>
    <row r="276" spans="1:16">
      <c r="A276" s="92">
        <f t="shared" si="4"/>
        <v>275</v>
      </c>
      <c r="B276" s="259"/>
      <c r="C276" s="121" t="s">
        <v>9</v>
      </c>
      <c r="D276" s="260"/>
      <c r="E276" s="121"/>
      <c r="F276" s="121" t="s">
        <v>539</v>
      </c>
      <c r="G276" s="121" t="s">
        <v>490</v>
      </c>
      <c r="H276" s="128"/>
      <c r="I276" s="130"/>
      <c r="J276" s="72"/>
      <c r="K276" s="130"/>
      <c r="L276" s="189"/>
      <c r="M276" s="189"/>
      <c r="N276" s="189"/>
      <c r="O276" s="189"/>
      <c r="P276" s="167"/>
    </row>
    <row r="277" spans="1:16">
      <c r="A277" s="92">
        <f t="shared" si="4"/>
        <v>276</v>
      </c>
      <c r="B277" s="259"/>
      <c r="C277" s="121" t="s">
        <v>9</v>
      </c>
      <c r="D277" s="260"/>
      <c r="E277" s="121"/>
      <c r="F277" s="121" t="s">
        <v>491</v>
      </c>
      <c r="G277" s="121" t="s">
        <v>509</v>
      </c>
      <c r="H277" s="128"/>
      <c r="I277" s="130"/>
      <c r="J277" s="72"/>
      <c r="K277" s="130"/>
      <c r="L277" s="189"/>
      <c r="M277" s="189"/>
      <c r="N277" s="189"/>
      <c r="O277" s="189"/>
      <c r="P277" s="167"/>
    </row>
    <row r="278" spans="1:16">
      <c r="A278" s="92">
        <f t="shared" si="4"/>
        <v>277</v>
      </c>
      <c r="B278" s="259"/>
      <c r="C278" s="121" t="s">
        <v>9</v>
      </c>
      <c r="D278" s="260"/>
      <c r="E278" s="121"/>
      <c r="F278" s="121" t="s">
        <v>492</v>
      </c>
      <c r="G278" s="121" t="s">
        <v>490</v>
      </c>
      <c r="H278" s="128"/>
      <c r="I278" s="130"/>
      <c r="J278" s="72"/>
      <c r="K278" s="130"/>
      <c r="L278" s="189"/>
      <c r="M278" s="189"/>
      <c r="N278" s="189"/>
      <c r="O278" s="189"/>
      <c r="P278" s="167"/>
    </row>
    <row r="279" spans="1:16">
      <c r="A279" s="92">
        <f t="shared" si="4"/>
        <v>278</v>
      </c>
      <c r="B279" s="259"/>
      <c r="C279" s="121" t="s">
        <v>9</v>
      </c>
      <c r="D279" s="260"/>
      <c r="E279" s="121"/>
      <c r="F279" s="121" t="s">
        <v>493</v>
      </c>
      <c r="G279" s="121" t="s">
        <v>509</v>
      </c>
      <c r="H279" s="128"/>
      <c r="I279" s="130"/>
      <c r="J279" s="72"/>
      <c r="K279" s="130"/>
      <c r="L279" s="189"/>
      <c r="M279" s="189"/>
      <c r="N279" s="189"/>
      <c r="O279" s="189"/>
      <c r="P279" s="167"/>
    </row>
    <row r="280" spans="1:16">
      <c r="A280" s="92">
        <f t="shared" si="4"/>
        <v>279</v>
      </c>
      <c r="B280" s="259"/>
      <c r="C280" s="121" t="s">
        <v>9</v>
      </c>
      <c r="D280" s="260"/>
      <c r="E280" s="121"/>
      <c r="F280" s="121" t="s">
        <v>494</v>
      </c>
      <c r="G280" s="121" t="s">
        <v>490</v>
      </c>
      <c r="H280" s="128"/>
      <c r="I280" s="130"/>
      <c r="J280" s="72"/>
      <c r="K280" s="130"/>
      <c r="L280" s="189"/>
      <c r="M280" s="189"/>
      <c r="N280" s="189"/>
      <c r="O280" s="189"/>
      <c r="P280" s="167"/>
    </row>
    <row r="281" spans="1:16">
      <c r="A281" s="92">
        <f t="shared" si="4"/>
        <v>280</v>
      </c>
      <c r="B281" s="259"/>
      <c r="C281" s="121" t="s">
        <v>9</v>
      </c>
      <c r="D281" s="260"/>
      <c r="E281" s="121"/>
      <c r="F281" s="121" t="s">
        <v>511</v>
      </c>
      <c r="G281" s="121" t="s">
        <v>490</v>
      </c>
      <c r="H281" s="128"/>
      <c r="I281" s="130"/>
      <c r="J281" s="72"/>
      <c r="K281" s="130"/>
      <c r="L281" s="189"/>
      <c r="M281" s="189"/>
      <c r="N281" s="189"/>
      <c r="O281" s="189"/>
      <c r="P281" s="167"/>
    </row>
    <row r="282" spans="1:16">
      <c r="A282" s="92">
        <f t="shared" si="4"/>
        <v>281</v>
      </c>
      <c r="B282" s="259"/>
      <c r="C282" s="121" t="s">
        <v>9</v>
      </c>
      <c r="D282" s="260"/>
      <c r="E282" s="121"/>
      <c r="F282" s="121" t="s">
        <v>498</v>
      </c>
      <c r="G282" s="121" t="s">
        <v>490</v>
      </c>
      <c r="H282" s="128"/>
      <c r="I282" s="130"/>
      <c r="J282" s="72"/>
      <c r="K282" s="130"/>
      <c r="L282" s="189"/>
      <c r="M282" s="189"/>
      <c r="N282" s="189"/>
      <c r="O282" s="189"/>
      <c r="P282" s="167"/>
    </row>
    <row r="283" spans="1:16">
      <c r="A283" s="92">
        <f t="shared" si="4"/>
        <v>282</v>
      </c>
      <c r="B283" s="259"/>
      <c r="C283" s="121" t="s">
        <v>9</v>
      </c>
      <c r="D283" s="260"/>
      <c r="E283" s="121"/>
      <c r="F283" s="121" t="s">
        <v>615</v>
      </c>
      <c r="G283" s="121" t="s">
        <v>578</v>
      </c>
      <c r="H283" s="128"/>
      <c r="I283" s="130"/>
      <c r="J283" s="72"/>
      <c r="K283" s="130"/>
      <c r="L283" s="189"/>
      <c r="M283" s="189"/>
      <c r="N283" s="189"/>
      <c r="O283" s="189"/>
      <c r="P283" s="167"/>
    </row>
    <row r="284" spans="1:16">
      <c r="A284" s="92">
        <f t="shared" si="4"/>
        <v>283</v>
      </c>
      <c r="B284" s="259"/>
      <c r="C284" s="121" t="s">
        <v>9</v>
      </c>
      <c r="D284" s="260"/>
      <c r="E284" s="121"/>
      <c r="F284" s="121" t="s">
        <v>616</v>
      </c>
      <c r="G284" s="121" t="s">
        <v>490</v>
      </c>
      <c r="H284" s="128"/>
      <c r="I284" s="130"/>
      <c r="J284" s="72"/>
      <c r="K284" s="130"/>
      <c r="L284" s="189"/>
      <c r="M284" s="189"/>
      <c r="N284" s="189"/>
      <c r="O284" s="189"/>
      <c r="P284" s="167"/>
    </row>
    <row r="285" spans="1:16">
      <c r="A285" s="92">
        <f t="shared" si="4"/>
        <v>284</v>
      </c>
      <c r="B285" s="259"/>
      <c r="C285" s="121" t="s">
        <v>9</v>
      </c>
      <c r="D285" s="260"/>
      <c r="E285" s="121"/>
      <c r="F285" s="121" t="s">
        <v>543</v>
      </c>
      <c r="G285" s="121" t="s">
        <v>516</v>
      </c>
      <c r="H285" s="128"/>
      <c r="I285" s="130"/>
      <c r="J285" s="72"/>
      <c r="K285" s="130"/>
      <c r="L285" s="189"/>
      <c r="M285" s="189"/>
      <c r="N285" s="189"/>
      <c r="O285" s="189"/>
      <c r="P285" s="167"/>
    </row>
    <row r="286" spans="1:16" ht="16.5" customHeight="1">
      <c r="A286" s="92">
        <f t="shared" si="4"/>
        <v>285</v>
      </c>
      <c r="B286" s="259"/>
      <c r="C286" s="121" t="s">
        <v>9</v>
      </c>
      <c r="D286" s="260"/>
      <c r="E286" s="121"/>
      <c r="F286" s="121" t="s">
        <v>544</v>
      </c>
      <c r="G286" s="121" t="s">
        <v>490</v>
      </c>
      <c r="H286" s="128"/>
      <c r="I286" s="130"/>
      <c r="J286" s="72"/>
      <c r="K286" s="130"/>
      <c r="L286" s="189"/>
      <c r="M286" s="189"/>
      <c r="N286" s="189"/>
      <c r="O286" s="189"/>
      <c r="P286" s="167"/>
    </row>
    <row r="287" spans="1:16">
      <c r="A287" s="92">
        <f t="shared" si="4"/>
        <v>286</v>
      </c>
      <c r="B287" s="259"/>
      <c r="C287" s="121" t="s">
        <v>9</v>
      </c>
      <c r="D287" s="260"/>
      <c r="E287" s="121"/>
      <c r="F287" s="121" t="s">
        <v>621</v>
      </c>
      <c r="G287" s="121" t="s">
        <v>503</v>
      </c>
      <c r="H287" s="128"/>
      <c r="I287" s="130"/>
      <c r="J287" s="72"/>
      <c r="K287" s="130"/>
      <c r="L287" s="189"/>
      <c r="M287" s="189"/>
      <c r="N287" s="189"/>
      <c r="O287" s="189"/>
      <c r="P287" s="167"/>
    </row>
    <row r="288" spans="1:16">
      <c r="A288" s="92">
        <f t="shared" si="4"/>
        <v>287</v>
      </c>
      <c r="B288" s="259"/>
      <c r="C288" s="121" t="s">
        <v>9</v>
      </c>
      <c r="D288" s="260"/>
      <c r="E288" s="121"/>
      <c r="F288" s="121" t="s">
        <v>622</v>
      </c>
      <c r="G288" s="121" t="s">
        <v>490</v>
      </c>
      <c r="H288" s="128"/>
      <c r="I288" s="130"/>
      <c r="J288" s="72"/>
      <c r="K288" s="130"/>
      <c r="L288" s="189"/>
      <c r="M288" s="189"/>
      <c r="N288" s="189"/>
      <c r="O288" s="189"/>
      <c r="P288" s="167"/>
    </row>
    <row r="289" spans="1:16">
      <c r="A289" s="92">
        <f t="shared" si="4"/>
        <v>288</v>
      </c>
      <c r="B289" s="259" t="s">
        <v>623</v>
      </c>
      <c r="C289" s="121" t="s">
        <v>9</v>
      </c>
      <c r="D289" s="260" t="s">
        <v>624</v>
      </c>
      <c r="E289" s="121"/>
      <c r="F289" s="121" t="s">
        <v>487</v>
      </c>
      <c r="G289" s="121" t="s">
        <v>509</v>
      </c>
      <c r="H289" s="128"/>
      <c r="I289" s="130"/>
      <c r="J289" s="72"/>
      <c r="K289" s="130"/>
      <c r="L289" s="189"/>
      <c r="M289" s="189"/>
      <c r="N289" s="189"/>
      <c r="O289" s="189"/>
      <c r="P289" s="167"/>
    </row>
    <row r="290" spans="1:16">
      <c r="A290" s="92">
        <f t="shared" si="4"/>
        <v>289</v>
      </c>
      <c r="B290" s="259"/>
      <c r="C290" s="121" t="s">
        <v>9</v>
      </c>
      <c r="D290" s="260"/>
      <c r="E290" s="121"/>
      <c r="F290" s="121" t="s">
        <v>538</v>
      </c>
      <c r="G290" s="121" t="s">
        <v>509</v>
      </c>
      <c r="H290" s="128"/>
      <c r="I290" s="130"/>
      <c r="J290" s="72"/>
      <c r="K290" s="130"/>
      <c r="L290" s="189"/>
      <c r="M290" s="189"/>
      <c r="N290" s="189"/>
      <c r="O290" s="189"/>
      <c r="P290" s="167"/>
    </row>
    <row r="291" spans="1:16">
      <c r="A291" s="92">
        <f t="shared" si="4"/>
        <v>290</v>
      </c>
      <c r="B291" s="259"/>
      <c r="C291" s="121" t="s">
        <v>9</v>
      </c>
      <c r="D291" s="260"/>
      <c r="E291" s="121"/>
      <c r="F291" s="121" t="s">
        <v>547</v>
      </c>
      <c r="G291" s="121" t="s">
        <v>509</v>
      </c>
      <c r="H291" s="128"/>
      <c r="I291" s="130"/>
      <c r="J291" s="72"/>
      <c r="K291" s="130"/>
      <c r="L291" s="189"/>
      <c r="M291" s="189"/>
      <c r="N291" s="189"/>
      <c r="O291" s="189"/>
      <c r="P291" s="167"/>
    </row>
    <row r="292" spans="1:16">
      <c r="A292" s="92">
        <f t="shared" si="4"/>
        <v>291</v>
      </c>
      <c r="B292" s="259"/>
      <c r="C292" s="121" t="s">
        <v>9</v>
      </c>
      <c r="D292" s="260"/>
      <c r="E292" s="121"/>
      <c r="F292" s="121" t="s">
        <v>625</v>
      </c>
      <c r="G292" s="121" t="s">
        <v>490</v>
      </c>
      <c r="H292" s="128"/>
      <c r="I292" s="130"/>
      <c r="J292" s="72"/>
      <c r="K292" s="130"/>
      <c r="L292" s="189"/>
      <c r="M292" s="189"/>
      <c r="N292" s="189"/>
      <c r="O292" s="189"/>
      <c r="P292" s="167"/>
    </row>
    <row r="293" spans="1:16">
      <c r="A293" s="92">
        <f t="shared" si="4"/>
        <v>292</v>
      </c>
      <c r="B293" s="259"/>
      <c r="C293" s="121" t="s">
        <v>9</v>
      </c>
      <c r="D293" s="260"/>
      <c r="E293" s="121"/>
      <c r="F293" s="121" t="s">
        <v>491</v>
      </c>
      <c r="G293" s="121" t="s">
        <v>509</v>
      </c>
      <c r="H293" s="128"/>
      <c r="I293" s="130"/>
      <c r="J293" s="72"/>
      <c r="K293" s="130"/>
      <c r="L293" s="189"/>
      <c r="M293" s="189"/>
      <c r="N293" s="189"/>
      <c r="O293" s="189"/>
      <c r="P293" s="167"/>
    </row>
    <row r="294" spans="1:16">
      <c r="A294" s="92">
        <f t="shared" si="4"/>
        <v>293</v>
      </c>
      <c r="B294" s="259"/>
      <c r="C294" s="121" t="s">
        <v>9</v>
      </c>
      <c r="D294" s="260"/>
      <c r="E294" s="121"/>
      <c r="F294" s="121" t="s">
        <v>492</v>
      </c>
      <c r="G294" s="121" t="s">
        <v>490</v>
      </c>
      <c r="H294" s="128"/>
      <c r="I294" s="130"/>
      <c r="J294" s="72"/>
      <c r="K294" s="130"/>
      <c r="L294" s="189"/>
      <c r="M294" s="189"/>
      <c r="N294" s="189"/>
      <c r="O294" s="189"/>
      <c r="P294" s="167"/>
    </row>
    <row r="295" spans="1:16">
      <c r="A295" s="92">
        <f t="shared" si="4"/>
        <v>294</v>
      </c>
      <c r="B295" s="259"/>
      <c r="C295" s="121" t="s">
        <v>9</v>
      </c>
      <c r="D295" s="260"/>
      <c r="E295" s="121"/>
      <c r="F295" s="121" t="s">
        <v>493</v>
      </c>
      <c r="G295" s="121" t="s">
        <v>490</v>
      </c>
      <c r="H295" s="128"/>
      <c r="I295" s="130"/>
      <c r="J295" s="72"/>
      <c r="K295" s="130"/>
      <c r="L295" s="189"/>
      <c r="M295" s="189"/>
      <c r="N295" s="189"/>
      <c r="O295" s="189"/>
      <c r="P295" s="167"/>
    </row>
    <row r="296" spans="1:16">
      <c r="A296" s="92">
        <f t="shared" si="4"/>
        <v>295</v>
      </c>
      <c r="B296" s="259"/>
      <c r="C296" s="121" t="s">
        <v>9</v>
      </c>
      <c r="D296" s="260"/>
      <c r="E296" s="121"/>
      <c r="F296" s="121" t="s">
        <v>494</v>
      </c>
      <c r="G296" s="121" t="s">
        <v>509</v>
      </c>
      <c r="H296" s="128"/>
      <c r="I296" s="130"/>
      <c r="J296" s="72"/>
      <c r="K296" s="130"/>
      <c r="L296" s="189"/>
      <c r="M296" s="189"/>
      <c r="N296" s="189"/>
      <c r="O296" s="189"/>
      <c r="P296" s="167"/>
    </row>
    <row r="297" spans="1:16">
      <c r="A297" s="92">
        <f t="shared" si="4"/>
        <v>296</v>
      </c>
      <c r="B297" s="259"/>
      <c r="C297" s="121" t="s">
        <v>9</v>
      </c>
      <c r="D297" s="260"/>
      <c r="E297" s="121"/>
      <c r="F297" s="121" t="s">
        <v>511</v>
      </c>
      <c r="G297" s="121" t="s">
        <v>490</v>
      </c>
      <c r="H297" s="128"/>
      <c r="I297" s="130"/>
      <c r="J297" s="72"/>
      <c r="K297" s="130"/>
      <c r="L297" s="189"/>
      <c r="M297" s="189"/>
      <c r="N297" s="189"/>
      <c r="O297" s="189"/>
      <c r="P297" s="167"/>
    </row>
    <row r="298" spans="1:16">
      <c r="A298" s="92">
        <f t="shared" si="4"/>
        <v>297</v>
      </c>
      <c r="B298" s="259"/>
      <c r="C298" s="121" t="s">
        <v>9</v>
      </c>
      <c r="D298" s="260"/>
      <c r="E298" s="121"/>
      <c r="F298" s="121" t="s">
        <v>498</v>
      </c>
      <c r="G298" s="121" t="s">
        <v>490</v>
      </c>
      <c r="H298" s="128"/>
      <c r="I298" s="177"/>
      <c r="J298" s="72"/>
      <c r="K298" s="177"/>
      <c r="L298" s="189"/>
      <c r="M298" s="189"/>
      <c r="N298" s="189"/>
      <c r="O298" s="189"/>
      <c r="P298" s="167"/>
    </row>
    <row r="299" spans="1:16">
      <c r="A299" s="92">
        <f t="shared" si="4"/>
        <v>298</v>
      </c>
      <c r="B299" s="259"/>
      <c r="C299" s="121" t="s">
        <v>9</v>
      </c>
      <c r="D299" s="260"/>
      <c r="E299" s="121"/>
      <c r="F299" s="121" t="s">
        <v>626</v>
      </c>
      <c r="G299" s="121" t="s">
        <v>578</v>
      </c>
      <c r="H299" s="128"/>
      <c r="I299" s="177"/>
      <c r="J299" s="72"/>
      <c r="K299" s="177"/>
      <c r="L299" s="189"/>
      <c r="M299" s="189"/>
      <c r="N299" s="189"/>
      <c r="O299" s="189"/>
      <c r="P299" s="167"/>
    </row>
    <row r="300" spans="1:16" ht="16.5" customHeight="1">
      <c r="A300" s="92">
        <f t="shared" si="4"/>
        <v>299</v>
      </c>
      <c r="B300" s="259"/>
      <c r="C300" s="121" t="s">
        <v>9</v>
      </c>
      <c r="D300" s="260"/>
      <c r="E300" s="121"/>
      <c r="F300" s="121" t="s">
        <v>627</v>
      </c>
      <c r="G300" s="121" t="s">
        <v>490</v>
      </c>
      <c r="H300" s="128"/>
      <c r="I300" s="177"/>
      <c r="J300" s="72"/>
      <c r="K300" s="177"/>
      <c r="L300" s="189"/>
      <c r="M300" s="189"/>
      <c r="N300" s="189"/>
      <c r="O300" s="189"/>
      <c r="P300" s="167"/>
    </row>
    <row r="301" spans="1:16">
      <c r="A301" s="92">
        <f t="shared" si="4"/>
        <v>300</v>
      </c>
      <c r="B301" s="259"/>
      <c r="C301" s="121" t="s">
        <v>9</v>
      </c>
      <c r="D301" s="260"/>
      <c r="E301" s="121"/>
      <c r="F301" s="121" t="s">
        <v>628</v>
      </c>
      <c r="G301" s="121" t="s">
        <v>561</v>
      </c>
      <c r="H301" s="128"/>
      <c r="I301" s="177"/>
      <c r="J301" s="72"/>
      <c r="K301" s="177"/>
      <c r="L301" s="190"/>
      <c r="M301" s="189"/>
      <c r="N301" s="191"/>
      <c r="O301" s="189"/>
      <c r="P301" s="167"/>
    </row>
    <row r="302" spans="1:16" ht="33">
      <c r="A302" s="92">
        <f t="shared" si="4"/>
        <v>301</v>
      </c>
      <c r="B302" s="259"/>
      <c r="C302" s="121" t="s">
        <v>9</v>
      </c>
      <c r="D302" s="260"/>
      <c r="E302" s="121"/>
      <c r="F302" s="121" t="s">
        <v>629</v>
      </c>
      <c r="G302" s="121" t="s">
        <v>490</v>
      </c>
      <c r="H302" s="128"/>
      <c r="I302" s="177"/>
      <c r="J302" s="72"/>
      <c r="K302" s="177"/>
      <c r="L302" s="190"/>
      <c r="M302" s="189"/>
      <c r="N302" s="191"/>
      <c r="O302" s="189"/>
      <c r="P302" s="167"/>
    </row>
    <row r="303" spans="1:16">
      <c r="A303" s="92">
        <f t="shared" si="4"/>
        <v>302</v>
      </c>
      <c r="B303" s="259"/>
      <c r="C303" s="121" t="s">
        <v>9</v>
      </c>
      <c r="D303" s="260"/>
      <c r="E303" s="121"/>
      <c r="F303" s="121" t="s">
        <v>563</v>
      </c>
      <c r="G303" s="121" t="s">
        <v>490</v>
      </c>
      <c r="H303" s="128"/>
      <c r="I303" s="177"/>
      <c r="J303" s="72"/>
      <c r="K303" s="177"/>
      <c r="L303" s="189"/>
      <c r="M303" s="189"/>
      <c r="N303" s="189"/>
      <c r="O303" s="189"/>
      <c r="P303" s="167"/>
    </row>
    <row r="304" spans="1:16">
      <c r="A304" s="92">
        <f t="shared" si="4"/>
        <v>303</v>
      </c>
      <c r="B304" s="259" t="s">
        <v>630</v>
      </c>
      <c r="C304" s="121" t="s">
        <v>9</v>
      </c>
      <c r="D304" s="260" t="s">
        <v>631</v>
      </c>
      <c r="E304" s="121"/>
      <c r="F304" s="121" t="s">
        <v>487</v>
      </c>
      <c r="G304" s="121" t="s">
        <v>509</v>
      </c>
      <c r="H304" s="128"/>
      <c r="I304" s="177"/>
      <c r="J304" s="72"/>
      <c r="K304" s="177"/>
      <c r="L304" s="189"/>
      <c r="M304" s="189"/>
      <c r="N304" s="189"/>
      <c r="O304" s="189"/>
      <c r="P304" s="167"/>
    </row>
    <row r="305" spans="1:16">
      <c r="A305" s="92">
        <f t="shared" si="4"/>
        <v>304</v>
      </c>
      <c r="B305" s="259"/>
      <c r="C305" s="121" t="s">
        <v>9</v>
      </c>
      <c r="D305" s="260"/>
      <c r="E305" s="121"/>
      <c r="F305" s="121" t="s">
        <v>547</v>
      </c>
      <c r="G305" s="121" t="s">
        <v>507</v>
      </c>
      <c r="H305" s="128"/>
      <c r="I305" s="177"/>
      <c r="J305" s="72"/>
      <c r="K305" s="177"/>
      <c r="L305" s="189"/>
      <c r="M305" s="189"/>
      <c r="N305" s="189"/>
      <c r="O305" s="189"/>
      <c r="P305" s="167"/>
    </row>
    <row r="306" spans="1:16">
      <c r="A306" s="92">
        <f t="shared" si="4"/>
        <v>305</v>
      </c>
      <c r="B306" s="259"/>
      <c r="C306" s="121" t="s">
        <v>9</v>
      </c>
      <c r="D306" s="260"/>
      <c r="E306" s="121"/>
      <c r="F306" s="121" t="s">
        <v>548</v>
      </c>
      <c r="G306" s="121" t="s">
        <v>490</v>
      </c>
      <c r="H306" s="128"/>
      <c r="I306" s="177"/>
      <c r="J306" s="72"/>
      <c r="K306" s="177"/>
      <c r="L306" s="189"/>
      <c r="M306" s="189"/>
      <c r="N306" s="189"/>
      <c r="O306" s="189"/>
      <c r="P306" s="167"/>
    </row>
    <row r="307" spans="1:16">
      <c r="A307" s="92">
        <f t="shared" si="4"/>
        <v>306</v>
      </c>
      <c r="B307" s="259"/>
      <c r="C307" s="121" t="s">
        <v>9</v>
      </c>
      <c r="D307" s="260"/>
      <c r="E307" s="121"/>
      <c r="F307" s="121" t="s">
        <v>491</v>
      </c>
      <c r="G307" s="121" t="s">
        <v>509</v>
      </c>
      <c r="H307" s="128"/>
      <c r="I307" s="181"/>
      <c r="J307" s="72"/>
      <c r="K307" s="181"/>
      <c r="L307" s="189"/>
      <c r="M307" s="189"/>
      <c r="N307" s="189"/>
      <c r="O307" s="189"/>
      <c r="P307" s="167"/>
    </row>
    <row r="308" spans="1:16">
      <c r="A308" s="92">
        <f t="shared" si="4"/>
        <v>307</v>
      </c>
      <c r="B308" s="259"/>
      <c r="C308" s="121" t="s">
        <v>9</v>
      </c>
      <c r="D308" s="260"/>
      <c r="E308" s="121"/>
      <c r="F308" s="121" t="s">
        <v>492</v>
      </c>
      <c r="G308" s="121" t="s">
        <v>490</v>
      </c>
      <c r="H308" s="128"/>
      <c r="I308" s="177"/>
      <c r="J308" s="72"/>
      <c r="K308" s="177"/>
      <c r="L308" s="189"/>
      <c r="M308" s="189"/>
      <c r="N308" s="189"/>
      <c r="O308" s="189"/>
      <c r="P308" s="167"/>
    </row>
    <row r="309" spans="1:16">
      <c r="A309" s="92">
        <f t="shared" si="4"/>
        <v>308</v>
      </c>
      <c r="B309" s="259"/>
      <c r="C309" s="121" t="s">
        <v>9</v>
      </c>
      <c r="D309" s="260"/>
      <c r="E309" s="121"/>
      <c r="F309" s="121" t="s">
        <v>493</v>
      </c>
      <c r="G309" s="121" t="s">
        <v>509</v>
      </c>
      <c r="H309" s="128"/>
      <c r="I309" s="177"/>
      <c r="J309" s="72"/>
      <c r="K309" s="177"/>
      <c r="L309" s="189"/>
      <c r="M309" s="189"/>
      <c r="N309" s="189"/>
      <c r="O309" s="189"/>
      <c r="P309" s="167"/>
    </row>
    <row r="310" spans="1:16">
      <c r="A310" s="92">
        <f t="shared" si="4"/>
        <v>309</v>
      </c>
      <c r="B310" s="259"/>
      <c r="C310" s="121" t="s">
        <v>9</v>
      </c>
      <c r="D310" s="260"/>
      <c r="E310" s="121"/>
      <c r="F310" s="121" t="s">
        <v>494</v>
      </c>
      <c r="G310" s="121" t="s">
        <v>490</v>
      </c>
      <c r="H310" s="128"/>
      <c r="I310" s="177"/>
      <c r="J310" s="72"/>
      <c r="K310" s="177"/>
      <c r="L310" s="189"/>
      <c r="M310" s="189"/>
      <c r="N310" s="189"/>
      <c r="O310" s="189"/>
      <c r="P310" s="167"/>
    </row>
    <row r="311" spans="1:16">
      <c r="A311" s="92">
        <f t="shared" si="4"/>
        <v>310</v>
      </c>
      <c r="B311" s="259"/>
      <c r="C311" s="121" t="s">
        <v>9</v>
      </c>
      <c r="D311" s="260"/>
      <c r="E311" s="121"/>
      <c r="F311" s="121" t="s">
        <v>511</v>
      </c>
      <c r="G311" s="121" t="s">
        <v>490</v>
      </c>
      <c r="H311" s="128"/>
      <c r="I311" s="177"/>
      <c r="J311" s="72"/>
      <c r="K311" s="177"/>
      <c r="L311" s="189"/>
      <c r="M311" s="189"/>
      <c r="N311" s="189"/>
      <c r="O311" s="189"/>
      <c r="P311" s="167"/>
    </row>
    <row r="312" spans="1:16">
      <c r="A312" s="92">
        <f t="shared" si="4"/>
        <v>311</v>
      </c>
      <c r="B312" s="259"/>
      <c r="C312" s="121" t="s">
        <v>9</v>
      </c>
      <c r="D312" s="260"/>
      <c r="E312" s="121"/>
      <c r="F312" s="121" t="s">
        <v>498</v>
      </c>
      <c r="G312" s="121" t="s">
        <v>490</v>
      </c>
      <c r="H312" s="128"/>
      <c r="I312" s="177"/>
      <c r="J312" s="72"/>
      <c r="K312" s="177"/>
      <c r="L312" s="189"/>
      <c r="M312" s="189"/>
      <c r="N312" s="189"/>
      <c r="O312" s="189"/>
      <c r="P312" s="167"/>
    </row>
    <row r="313" spans="1:16">
      <c r="A313" s="92">
        <f t="shared" si="4"/>
        <v>312</v>
      </c>
      <c r="B313" s="259"/>
      <c r="C313" s="121" t="s">
        <v>9</v>
      </c>
      <c r="D313" s="260"/>
      <c r="E313" s="121"/>
      <c r="F313" s="121" t="s">
        <v>632</v>
      </c>
      <c r="G313" s="121" t="s">
        <v>503</v>
      </c>
      <c r="H313" s="128"/>
      <c r="I313" s="181"/>
      <c r="J313" s="72"/>
      <c r="K313" s="181"/>
      <c r="L313" s="189"/>
      <c r="M313" s="189"/>
      <c r="N313" s="189"/>
      <c r="O313" s="189"/>
      <c r="P313" s="167"/>
    </row>
    <row r="314" spans="1:16" ht="16.5" customHeight="1">
      <c r="A314" s="92">
        <f t="shared" si="4"/>
        <v>313</v>
      </c>
      <c r="B314" s="259"/>
      <c r="C314" s="121" t="s">
        <v>9</v>
      </c>
      <c r="D314" s="260"/>
      <c r="E314" s="121"/>
      <c r="F314" s="121" t="s">
        <v>633</v>
      </c>
      <c r="G314" s="121" t="s">
        <v>490</v>
      </c>
      <c r="H314" s="128"/>
      <c r="I314" s="177"/>
      <c r="J314" s="72"/>
      <c r="K314" s="177"/>
      <c r="L314" s="189"/>
      <c r="M314" s="189"/>
      <c r="N314" s="189"/>
      <c r="O314" s="189"/>
      <c r="P314" s="167"/>
    </row>
    <row r="315" spans="1:16">
      <c r="A315" s="92">
        <f t="shared" si="4"/>
        <v>314</v>
      </c>
      <c r="B315" s="259"/>
      <c r="C315" s="121" t="s">
        <v>9</v>
      </c>
      <c r="D315" s="260"/>
      <c r="E315" s="121"/>
      <c r="F315" s="121" t="s">
        <v>551</v>
      </c>
      <c r="G315" s="121" t="s">
        <v>516</v>
      </c>
      <c r="H315" s="128"/>
      <c r="I315" s="177"/>
      <c r="J315" s="72"/>
      <c r="K315" s="177"/>
      <c r="L315" s="190"/>
      <c r="M315" s="189"/>
      <c r="N315" s="191"/>
      <c r="O315" s="189"/>
      <c r="P315" s="167"/>
    </row>
    <row r="316" spans="1:16">
      <c r="A316" s="92">
        <f t="shared" si="4"/>
        <v>315</v>
      </c>
      <c r="B316" s="259"/>
      <c r="C316" s="121" t="s">
        <v>9</v>
      </c>
      <c r="D316" s="260"/>
      <c r="E316" s="121"/>
      <c r="F316" s="121" t="s">
        <v>552</v>
      </c>
      <c r="G316" s="121" t="s">
        <v>490</v>
      </c>
      <c r="H316" s="128"/>
      <c r="I316" s="177"/>
      <c r="J316" s="72"/>
      <c r="K316" s="177"/>
      <c r="L316" s="190"/>
      <c r="M316" s="189"/>
      <c r="N316" s="191"/>
      <c r="O316" s="189"/>
      <c r="P316" s="167"/>
    </row>
    <row r="317" spans="1:16">
      <c r="A317" s="92">
        <f t="shared" si="4"/>
        <v>316</v>
      </c>
      <c r="B317" s="259"/>
      <c r="C317" s="121" t="s">
        <v>9</v>
      </c>
      <c r="D317" s="260"/>
      <c r="E317" s="121"/>
      <c r="F317" s="121" t="s">
        <v>634</v>
      </c>
      <c r="G317" s="121" t="s">
        <v>503</v>
      </c>
      <c r="H317" s="128"/>
      <c r="I317" s="177"/>
      <c r="J317" s="72"/>
      <c r="K317" s="177"/>
      <c r="L317" s="189"/>
      <c r="M317" s="189"/>
      <c r="N317" s="189"/>
      <c r="O317" s="189"/>
      <c r="P317" s="167"/>
    </row>
    <row r="318" spans="1:16">
      <c r="A318" s="92">
        <f t="shared" si="4"/>
        <v>317</v>
      </c>
      <c r="B318" s="259"/>
      <c r="C318" s="121" t="s">
        <v>9</v>
      </c>
      <c r="D318" s="260"/>
      <c r="E318" s="121"/>
      <c r="F318" s="121" t="s">
        <v>635</v>
      </c>
      <c r="G318" s="121" t="s">
        <v>490</v>
      </c>
      <c r="H318" s="128"/>
      <c r="I318" s="177"/>
      <c r="J318" s="72"/>
      <c r="K318" s="177"/>
      <c r="L318" s="189"/>
      <c r="M318" s="189"/>
      <c r="N318" s="189"/>
      <c r="O318" s="189"/>
      <c r="P318" s="167"/>
    </row>
    <row r="319" spans="1:16">
      <c r="A319" s="92">
        <f t="shared" si="4"/>
        <v>318</v>
      </c>
      <c r="B319" s="259" t="s">
        <v>636</v>
      </c>
      <c r="C319" s="121" t="s">
        <v>9</v>
      </c>
      <c r="D319" s="260" t="s">
        <v>637</v>
      </c>
      <c r="E319" s="121"/>
      <c r="F319" s="121" t="s">
        <v>508</v>
      </c>
      <c r="G319" s="121" t="s">
        <v>488</v>
      </c>
      <c r="H319" s="128"/>
      <c r="I319" s="177"/>
      <c r="J319" s="72"/>
      <c r="K319" s="177"/>
      <c r="L319" s="189"/>
      <c r="M319" s="189"/>
      <c r="N319" s="189"/>
      <c r="O319" s="189"/>
      <c r="P319" s="167"/>
    </row>
    <row r="320" spans="1:16">
      <c r="A320" s="92">
        <f t="shared" si="4"/>
        <v>319</v>
      </c>
      <c r="B320" s="259"/>
      <c r="C320" s="121" t="s">
        <v>9</v>
      </c>
      <c r="D320" s="260"/>
      <c r="E320" s="121"/>
      <c r="F320" s="121" t="s">
        <v>638</v>
      </c>
      <c r="G320" s="121" t="s">
        <v>490</v>
      </c>
      <c r="H320" s="128"/>
      <c r="I320" s="177"/>
      <c r="J320" s="72"/>
      <c r="K320" s="177"/>
      <c r="L320" s="189"/>
      <c r="M320" s="189"/>
      <c r="N320" s="189"/>
      <c r="O320" s="189"/>
      <c r="P320" s="167"/>
    </row>
    <row r="321" spans="1:16">
      <c r="A321" s="92">
        <f t="shared" si="4"/>
        <v>320</v>
      </c>
      <c r="B321" s="259"/>
      <c r="C321" s="121" t="s">
        <v>9</v>
      </c>
      <c r="D321" s="260"/>
      <c r="E321" s="121"/>
      <c r="F321" s="121" t="s">
        <v>491</v>
      </c>
      <c r="G321" s="121" t="s">
        <v>490</v>
      </c>
      <c r="H321" s="128"/>
      <c r="I321" s="177"/>
      <c r="J321" s="72"/>
      <c r="K321" s="177"/>
      <c r="L321" s="189"/>
      <c r="M321" s="189"/>
      <c r="N321" s="189"/>
      <c r="O321" s="189"/>
      <c r="P321" s="167"/>
    </row>
    <row r="322" spans="1:16">
      <c r="A322" s="92">
        <f t="shared" si="4"/>
        <v>321</v>
      </c>
      <c r="B322" s="259"/>
      <c r="C322" s="121" t="s">
        <v>9</v>
      </c>
      <c r="D322" s="260"/>
      <c r="E322" s="121"/>
      <c r="F322" s="121" t="s">
        <v>492</v>
      </c>
      <c r="G322" s="121" t="s">
        <v>490</v>
      </c>
      <c r="H322" s="128"/>
      <c r="I322" s="177"/>
      <c r="J322" s="72"/>
      <c r="K322" s="177"/>
      <c r="L322" s="189"/>
      <c r="M322" s="189"/>
      <c r="N322" s="189"/>
      <c r="O322" s="189"/>
      <c r="P322" s="167"/>
    </row>
    <row r="323" spans="1:16">
      <c r="A323" s="92">
        <f t="shared" ref="A323:A386" si="5">ROW()-1</f>
        <v>322</v>
      </c>
      <c r="B323" s="259"/>
      <c r="C323" s="121" t="s">
        <v>9</v>
      </c>
      <c r="D323" s="260"/>
      <c r="E323" s="121"/>
      <c r="F323" s="121" t="s">
        <v>493</v>
      </c>
      <c r="G323" s="121" t="s">
        <v>490</v>
      </c>
      <c r="H323" s="128"/>
      <c r="I323" s="177"/>
      <c r="J323" s="72"/>
      <c r="K323" s="177"/>
      <c r="L323" s="189"/>
      <c r="M323" s="189"/>
      <c r="N323" s="189"/>
      <c r="O323" s="189"/>
      <c r="P323" s="167"/>
    </row>
    <row r="324" spans="1:16">
      <c r="A324" s="92">
        <f t="shared" si="5"/>
        <v>323</v>
      </c>
      <c r="B324" s="259"/>
      <c r="C324" s="121" t="s">
        <v>9</v>
      </c>
      <c r="D324" s="260"/>
      <c r="E324" s="121"/>
      <c r="F324" s="121" t="s">
        <v>494</v>
      </c>
      <c r="G324" s="121" t="s">
        <v>490</v>
      </c>
      <c r="H324" s="128"/>
      <c r="I324" s="177"/>
      <c r="J324" s="72"/>
      <c r="K324" s="177"/>
      <c r="L324" s="189"/>
      <c r="M324" s="189"/>
      <c r="N324" s="189"/>
      <c r="O324" s="189"/>
      <c r="P324" s="167"/>
    </row>
    <row r="325" spans="1:16">
      <c r="A325" s="92">
        <f t="shared" si="5"/>
        <v>324</v>
      </c>
      <c r="B325" s="259"/>
      <c r="C325" s="121" t="s">
        <v>9</v>
      </c>
      <c r="D325" s="260"/>
      <c r="E325" s="121"/>
      <c r="F325" s="121" t="s">
        <v>639</v>
      </c>
      <c r="G325" s="121" t="s">
        <v>496</v>
      </c>
      <c r="H325" s="128"/>
      <c r="I325" s="181"/>
      <c r="J325" s="72"/>
      <c r="K325" s="181"/>
      <c r="L325" s="189"/>
      <c r="M325" s="189"/>
      <c r="N325" s="189"/>
      <c r="O325" s="189"/>
      <c r="P325" s="167"/>
    </row>
    <row r="326" spans="1:16">
      <c r="A326" s="92">
        <f t="shared" si="5"/>
        <v>325</v>
      </c>
      <c r="B326" s="259"/>
      <c r="C326" s="121" t="s">
        <v>9</v>
      </c>
      <c r="D326" s="260"/>
      <c r="E326" s="121"/>
      <c r="F326" s="121" t="s">
        <v>640</v>
      </c>
      <c r="G326" s="121" t="s">
        <v>490</v>
      </c>
      <c r="H326" s="128"/>
      <c r="I326" s="177"/>
      <c r="J326" s="72"/>
      <c r="K326" s="177"/>
      <c r="L326" s="189"/>
      <c r="M326" s="189"/>
      <c r="N326" s="189"/>
      <c r="O326" s="189"/>
      <c r="P326" s="167"/>
    </row>
    <row r="327" spans="1:16">
      <c r="A327" s="92">
        <f t="shared" si="5"/>
        <v>326</v>
      </c>
      <c r="B327" s="259"/>
      <c r="C327" s="121" t="s">
        <v>9</v>
      </c>
      <c r="D327" s="260"/>
      <c r="E327" s="121"/>
      <c r="F327" s="121" t="s">
        <v>498</v>
      </c>
      <c r="G327" s="121" t="s">
        <v>499</v>
      </c>
      <c r="H327" s="128"/>
      <c r="I327" s="177"/>
      <c r="J327" s="72"/>
      <c r="K327" s="177"/>
      <c r="L327" s="189"/>
      <c r="M327" s="189"/>
      <c r="N327" s="189"/>
      <c r="O327" s="189"/>
      <c r="P327" s="167"/>
    </row>
    <row r="328" spans="1:16" ht="16.5" customHeight="1">
      <c r="A328" s="92">
        <f t="shared" si="5"/>
        <v>327</v>
      </c>
      <c r="B328" s="259"/>
      <c r="C328" s="121" t="s">
        <v>9</v>
      </c>
      <c r="D328" s="260"/>
      <c r="E328" s="121"/>
      <c r="F328" s="121" t="s">
        <v>531</v>
      </c>
      <c r="G328" s="121" t="s">
        <v>532</v>
      </c>
      <c r="H328" s="128"/>
      <c r="I328" s="177"/>
      <c r="J328" s="72"/>
      <c r="K328" s="177"/>
      <c r="L328" s="189"/>
      <c r="M328" s="189"/>
      <c r="N328" s="189"/>
      <c r="O328" s="189"/>
      <c r="P328" s="167"/>
    </row>
    <row r="329" spans="1:16">
      <c r="A329" s="92">
        <f t="shared" si="5"/>
        <v>328</v>
      </c>
      <c r="B329" s="259"/>
      <c r="C329" s="121" t="s">
        <v>9</v>
      </c>
      <c r="D329" s="260"/>
      <c r="E329" s="121"/>
      <c r="F329" s="121" t="s">
        <v>641</v>
      </c>
      <c r="G329" s="121" t="s">
        <v>490</v>
      </c>
      <c r="H329" s="128"/>
      <c r="I329" s="177"/>
      <c r="J329" s="72"/>
      <c r="K329" s="177"/>
      <c r="L329" s="189"/>
      <c r="M329" s="189"/>
      <c r="N329" s="189"/>
      <c r="O329" s="189"/>
      <c r="P329" s="167"/>
    </row>
    <row r="330" spans="1:16">
      <c r="A330" s="92">
        <f t="shared" si="5"/>
        <v>329</v>
      </c>
      <c r="B330" s="259"/>
      <c r="C330" s="121" t="s">
        <v>9</v>
      </c>
      <c r="D330" s="260"/>
      <c r="E330" s="121"/>
      <c r="F330" s="121" t="s">
        <v>501</v>
      </c>
      <c r="G330" s="121" t="s">
        <v>490</v>
      </c>
      <c r="H330" s="128"/>
      <c r="I330" s="177"/>
      <c r="J330" s="72"/>
      <c r="K330" s="177"/>
      <c r="L330" s="189"/>
      <c r="M330" s="189"/>
      <c r="N330" s="189"/>
      <c r="O330" s="189"/>
      <c r="P330" s="167"/>
    </row>
    <row r="331" spans="1:16">
      <c r="A331" s="92">
        <f t="shared" si="5"/>
        <v>330</v>
      </c>
      <c r="B331" s="259"/>
      <c r="C331" s="121" t="s">
        <v>9</v>
      </c>
      <c r="D331" s="260"/>
      <c r="E331" s="121"/>
      <c r="F331" s="121" t="s">
        <v>555</v>
      </c>
      <c r="G331" s="121" t="s">
        <v>503</v>
      </c>
      <c r="H331" s="128"/>
      <c r="I331" s="177"/>
      <c r="J331" s="72"/>
      <c r="K331" s="177"/>
      <c r="L331" s="189"/>
      <c r="M331" s="189"/>
      <c r="N331" s="189"/>
      <c r="O331" s="189"/>
      <c r="P331" s="167"/>
    </row>
    <row r="332" spans="1:16">
      <c r="A332" s="92">
        <f t="shared" si="5"/>
        <v>331</v>
      </c>
      <c r="B332" s="259"/>
      <c r="C332" s="121" t="s">
        <v>9</v>
      </c>
      <c r="D332" s="260"/>
      <c r="E332" s="121"/>
      <c r="F332" s="121" t="s">
        <v>556</v>
      </c>
      <c r="G332" s="121" t="s">
        <v>490</v>
      </c>
      <c r="H332" s="128"/>
      <c r="I332" s="177"/>
      <c r="J332" s="72"/>
      <c r="K332" s="177"/>
      <c r="L332" s="189"/>
      <c r="M332" s="189"/>
      <c r="N332" s="189"/>
      <c r="O332" s="189"/>
      <c r="P332" s="167"/>
    </row>
    <row r="333" spans="1:16">
      <c r="A333" s="92">
        <f t="shared" si="5"/>
        <v>332</v>
      </c>
      <c r="B333" s="259" t="s">
        <v>642</v>
      </c>
      <c r="C333" s="121" t="s">
        <v>9</v>
      </c>
      <c r="D333" s="260" t="s">
        <v>643</v>
      </c>
      <c r="E333" s="121"/>
      <c r="F333" s="121" t="s">
        <v>508</v>
      </c>
      <c r="G333" s="121" t="s">
        <v>507</v>
      </c>
      <c r="H333" s="128"/>
      <c r="I333" s="177"/>
      <c r="J333" s="72"/>
      <c r="K333" s="177"/>
      <c r="L333" s="189"/>
      <c r="M333" s="189"/>
      <c r="N333" s="189"/>
      <c r="O333" s="189"/>
      <c r="P333" s="167"/>
    </row>
    <row r="334" spans="1:16">
      <c r="A334" s="92">
        <f t="shared" si="5"/>
        <v>333</v>
      </c>
      <c r="B334" s="259"/>
      <c r="C334" s="121" t="s">
        <v>9</v>
      </c>
      <c r="D334" s="260"/>
      <c r="E334" s="121"/>
      <c r="F334" s="121" t="s">
        <v>520</v>
      </c>
      <c r="G334" s="121" t="s">
        <v>509</v>
      </c>
      <c r="H334" s="128"/>
      <c r="I334" s="177"/>
      <c r="J334" s="72"/>
      <c r="K334" s="177"/>
      <c r="L334" s="189"/>
      <c r="M334" s="189"/>
      <c r="N334" s="189"/>
      <c r="O334" s="189"/>
      <c r="P334" s="167"/>
    </row>
    <row r="335" spans="1:16">
      <c r="A335" s="92">
        <f t="shared" si="5"/>
        <v>334</v>
      </c>
      <c r="B335" s="259"/>
      <c r="C335" s="121" t="s">
        <v>9</v>
      </c>
      <c r="D335" s="260"/>
      <c r="E335" s="121"/>
      <c r="F335" s="121" t="s">
        <v>644</v>
      </c>
      <c r="G335" s="121" t="s">
        <v>490</v>
      </c>
      <c r="H335" s="128"/>
      <c r="I335" s="177"/>
      <c r="J335" s="72"/>
      <c r="K335" s="177"/>
      <c r="L335" s="189"/>
      <c r="M335" s="189"/>
      <c r="N335" s="189"/>
      <c r="O335" s="189"/>
      <c r="P335" s="167"/>
    </row>
    <row r="336" spans="1:16">
      <c r="A336" s="92">
        <f t="shared" si="5"/>
        <v>335</v>
      </c>
      <c r="B336" s="259"/>
      <c r="C336" s="121" t="s">
        <v>9</v>
      </c>
      <c r="D336" s="260"/>
      <c r="E336" s="121"/>
      <c r="F336" s="121" t="s">
        <v>491</v>
      </c>
      <c r="G336" s="121" t="s">
        <v>490</v>
      </c>
      <c r="H336" s="128"/>
      <c r="I336" s="177"/>
      <c r="J336" s="72"/>
      <c r="K336" s="177"/>
      <c r="L336" s="189"/>
      <c r="M336" s="189"/>
      <c r="N336" s="189"/>
      <c r="O336" s="189"/>
      <c r="P336" s="167"/>
    </row>
    <row r="337" spans="1:16">
      <c r="A337" s="92">
        <f t="shared" si="5"/>
        <v>336</v>
      </c>
      <c r="B337" s="259"/>
      <c r="C337" s="121" t="s">
        <v>9</v>
      </c>
      <c r="D337" s="260"/>
      <c r="E337" s="121"/>
      <c r="F337" s="121" t="s">
        <v>492</v>
      </c>
      <c r="G337" s="121" t="s">
        <v>509</v>
      </c>
      <c r="H337" s="128"/>
      <c r="I337" s="177"/>
      <c r="J337" s="72"/>
      <c r="K337" s="177"/>
      <c r="L337" s="189"/>
      <c r="M337" s="189"/>
      <c r="N337" s="189"/>
      <c r="O337" s="189"/>
      <c r="P337" s="167"/>
    </row>
    <row r="338" spans="1:16">
      <c r="A338" s="92">
        <f t="shared" si="5"/>
        <v>337</v>
      </c>
      <c r="B338" s="259"/>
      <c r="C338" s="121" t="s">
        <v>9</v>
      </c>
      <c r="D338" s="260"/>
      <c r="E338" s="121"/>
      <c r="F338" s="121" t="s">
        <v>493</v>
      </c>
      <c r="G338" s="121" t="s">
        <v>509</v>
      </c>
      <c r="H338" s="128"/>
      <c r="I338" s="177"/>
      <c r="J338" s="72"/>
      <c r="K338" s="177"/>
      <c r="L338" s="189"/>
      <c r="M338" s="189"/>
      <c r="N338" s="189"/>
      <c r="O338" s="189"/>
      <c r="P338" s="167"/>
    </row>
    <row r="339" spans="1:16">
      <c r="A339" s="92">
        <f t="shared" si="5"/>
        <v>338</v>
      </c>
      <c r="B339" s="259"/>
      <c r="C339" s="121" t="s">
        <v>9</v>
      </c>
      <c r="D339" s="260"/>
      <c r="E339" s="121"/>
      <c r="F339" s="121" t="s">
        <v>494</v>
      </c>
      <c r="G339" s="121" t="s">
        <v>490</v>
      </c>
      <c r="H339" s="128"/>
      <c r="I339" s="177"/>
      <c r="J339" s="72"/>
      <c r="K339" s="177"/>
      <c r="L339" s="189"/>
      <c r="M339" s="189"/>
      <c r="N339" s="189"/>
      <c r="O339" s="189"/>
      <c r="P339" s="167"/>
    </row>
    <row r="340" spans="1:16">
      <c r="A340" s="92">
        <f t="shared" si="5"/>
        <v>339</v>
      </c>
      <c r="B340" s="259"/>
      <c r="C340" s="121" t="s">
        <v>9</v>
      </c>
      <c r="D340" s="260"/>
      <c r="E340" s="121"/>
      <c r="F340" s="121" t="s">
        <v>511</v>
      </c>
      <c r="G340" s="121" t="s">
        <v>490</v>
      </c>
      <c r="H340" s="128"/>
      <c r="I340" s="177"/>
      <c r="J340" s="72"/>
      <c r="K340" s="177"/>
      <c r="L340" s="189"/>
      <c r="M340" s="189"/>
      <c r="N340" s="189"/>
      <c r="O340" s="189"/>
      <c r="P340" s="167"/>
    </row>
    <row r="341" spans="1:16">
      <c r="A341" s="92">
        <f t="shared" si="5"/>
        <v>340</v>
      </c>
      <c r="B341" s="259"/>
      <c r="C341" s="121" t="s">
        <v>9</v>
      </c>
      <c r="D341" s="260"/>
      <c r="E341" s="121"/>
      <c r="F341" s="121" t="s">
        <v>498</v>
      </c>
      <c r="G341" s="121" t="s">
        <v>490</v>
      </c>
      <c r="H341" s="128"/>
      <c r="I341" s="177"/>
      <c r="J341" s="72"/>
      <c r="K341" s="177"/>
      <c r="L341" s="189"/>
      <c r="M341" s="189"/>
      <c r="N341" s="189"/>
      <c r="O341" s="189"/>
      <c r="P341" s="167"/>
    </row>
    <row r="342" spans="1:16" ht="16.5" customHeight="1">
      <c r="A342" s="92">
        <f t="shared" si="5"/>
        <v>341</v>
      </c>
      <c r="B342" s="259"/>
      <c r="C342" s="121" t="s">
        <v>9</v>
      </c>
      <c r="D342" s="260"/>
      <c r="E342" s="121"/>
      <c r="F342" s="121" t="s">
        <v>540</v>
      </c>
      <c r="G342" s="121" t="s">
        <v>541</v>
      </c>
      <c r="H342" s="128"/>
      <c r="I342" s="177"/>
      <c r="J342" s="72"/>
      <c r="K342" s="177"/>
      <c r="L342" s="189"/>
      <c r="M342" s="189"/>
      <c r="N342" s="189"/>
      <c r="O342" s="189"/>
      <c r="P342" s="167"/>
    </row>
    <row r="343" spans="1:16">
      <c r="A343" s="92">
        <f t="shared" si="5"/>
        <v>342</v>
      </c>
      <c r="B343" s="259"/>
      <c r="C343" s="121" t="s">
        <v>9</v>
      </c>
      <c r="D343" s="260"/>
      <c r="E343" s="121"/>
      <c r="F343" s="121" t="s">
        <v>542</v>
      </c>
      <c r="G343" s="121" t="s">
        <v>490</v>
      </c>
      <c r="H343" s="128"/>
      <c r="I343" s="177"/>
      <c r="J343" s="72"/>
      <c r="K343" s="177"/>
      <c r="L343" s="190"/>
      <c r="M343" s="189"/>
      <c r="N343" s="191"/>
      <c r="O343" s="189"/>
      <c r="P343" s="167"/>
    </row>
    <row r="344" spans="1:16">
      <c r="A344" s="92">
        <f t="shared" si="5"/>
        <v>343</v>
      </c>
      <c r="B344" s="259"/>
      <c r="C344" s="121" t="s">
        <v>9</v>
      </c>
      <c r="D344" s="260"/>
      <c r="E344" s="121"/>
      <c r="F344" s="121" t="s">
        <v>645</v>
      </c>
      <c r="G344" s="121" t="s">
        <v>516</v>
      </c>
      <c r="H344" s="128"/>
      <c r="I344" s="177"/>
      <c r="J344" s="72"/>
      <c r="K344" s="177"/>
      <c r="L344" s="189"/>
      <c r="M344" s="189"/>
      <c r="N344" s="189"/>
      <c r="O344" s="189"/>
      <c r="P344" s="167"/>
    </row>
    <row r="345" spans="1:16">
      <c r="A345" s="92">
        <f t="shared" si="5"/>
        <v>344</v>
      </c>
      <c r="B345" s="259"/>
      <c r="C345" s="121" t="s">
        <v>9</v>
      </c>
      <c r="D345" s="260"/>
      <c r="E345" s="121"/>
      <c r="F345" s="121" t="s">
        <v>646</v>
      </c>
      <c r="G345" s="121" t="s">
        <v>490</v>
      </c>
      <c r="H345" s="128"/>
      <c r="I345" s="177"/>
      <c r="J345" s="72"/>
      <c r="K345" s="177"/>
      <c r="L345" s="189"/>
      <c r="M345" s="189"/>
      <c r="N345" s="189"/>
      <c r="O345" s="189"/>
      <c r="P345" s="167"/>
    </row>
    <row r="346" spans="1:16">
      <c r="A346" s="92">
        <f t="shared" si="5"/>
        <v>345</v>
      </c>
      <c r="B346" s="259"/>
      <c r="C346" s="121" t="s">
        <v>9</v>
      </c>
      <c r="D346" s="260"/>
      <c r="E346" s="121"/>
      <c r="F346" s="121" t="s">
        <v>555</v>
      </c>
      <c r="G346" s="121" t="s">
        <v>503</v>
      </c>
      <c r="H346" s="128"/>
      <c r="I346" s="177"/>
      <c r="J346" s="72"/>
      <c r="K346" s="177"/>
      <c r="L346" s="189"/>
      <c r="M346" s="189"/>
      <c r="N346" s="189"/>
      <c r="O346" s="189"/>
      <c r="P346" s="167"/>
    </row>
    <row r="347" spans="1:16">
      <c r="A347" s="92">
        <f t="shared" si="5"/>
        <v>346</v>
      </c>
      <c r="B347" s="259"/>
      <c r="C347" s="121" t="s">
        <v>9</v>
      </c>
      <c r="D347" s="260"/>
      <c r="E347" s="121"/>
      <c r="F347" s="121" t="s">
        <v>556</v>
      </c>
      <c r="G347" s="121" t="s">
        <v>490</v>
      </c>
      <c r="H347" s="128"/>
      <c r="I347" s="177"/>
      <c r="J347" s="72"/>
      <c r="K347" s="177"/>
      <c r="L347" s="189"/>
      <c r="M347" s="189"/>
      <c r="N347" s="189"/>
      <c r="O347" s="189"/>
      <c r="P347" s="167"/>
    </row>
    <row r="348" spans="1:16">
      <c r="A348" s="92">
        <f t="shared" si="5"/>
        <v>347</v>
      </c>
      <c r="B348" s="259" t="s">
        <v>647</v>
      </c>
      <c r="C348" s="121" t="s">
        <v>9</v>
      </c>
      <c r="D348" s="260" t="s">
        <v>648</v>
      </c>
      <c r="E348" s="121"/>
      <c r="F348" s="121" t="s">
        <v>508</v>
      </c>
      <c r="G348" s="121" t="s">
        <v>507</v>
      </c>
      <c r="H348" s="128"/>
      <c r="I348" s="177"/>
      <c r="J348" s="72"/>
      <c r="K348" s="177"/>
      <c r="L348" s="189"/>
      <c r="M348" s="189"/>
      <c r="N348" s="189"/>
      <c r="O348" s="189"/>
      <c r="P348" s="167"/>
    </row>
    <row r="349" spans="1:16">
      <c r="A349" s="92">
        <f t="shared" si="5"/>
        <v>348</v>
      </c>
      <c r="B349" s="259"/>
      <c r="C349" s="121" t="s">
        <v>9</v>
      </c>
      <c r="D349" s="260"/>
      <c r="E349" s="121"/>
      <c r="F349" s="121" t="s">
        <v>529</v>
      </c>
      <c r="G349" s="121" t="s">
        <v>509</v>
      </c>
      <c r="H349" s="128"/>
      <c r="I349" s="177"/>
      <c r="J349" s="72"/>
      <c r="K349" s="177"/>
      <c r="L349" s="189"/>
      <c r="M349" s="189"/>
      <c r="N349" s="189"/>
      <c r="O349" s="189"/>
      <c r="P349" s="167"/>
    </row>
    <row r="350" spans="1:16">
      <c r="A350" s="92">
        <f t="shared" si="5"/>
        <v>349</v>
      </c>
      <c r="B350" s="259"/>
      <c r="C350" s="121" t="s">
        <v>9</v>
      </c>
      <c r="D350" s="260"/>
      <c r="E350" s="121"/>
      <c r="F350" s="121" t="s">
        <v>649</v>
      </c>
      <c r="G350" s="121" t="s">
        <v>490</v>
      </c>
      <c r="H350" s="128"/>
      <c r="I350" s="177"/>
      <c r="J350" s="72"/>
      <c r="K350" s="177"/>
      <c r="L350" s="189"/>
      <c r="M350" s="189"/>
      <c r="N350" s="189"/>
      <c r="O350" s="189"/>
      <c r="P350" s="167"/>
    </row>
    <row r="351" spans="1:16">
      <c r="A351" s="92">
        <f t="shared" si="5"/>
        <v>350</v>
      </c>
      <c r="B351" s="259"/>
      <c r="C351" s="121" t="s">
        <v>9</v>
      </c>
      <c r="D351" s="260"/>
      <c r="E351" s="121"/>
      <c r="F351" s="121" t="s">
        <v>491</v>
      </c>
      <c r="G351" s="121" t="s">
        <v>490</v>
      </c>
      <c r="H351" s="128"/>
      <c r="I351" s="177"/>
      <c r="J351" s="72"/>
      <c r="K351" s="177"/>
      <c r="L351" s="189"/>
      <c r="M351" s="189"/>
      <c r="N351" s="189"/>
      <c r="O351" s="189"/>
      <c r="P351" s="167"/>
    </row>
    <row r="352" spans="1:16">
      <c r="A352" s="92">
        <f t="shared" si="5"/>
        <v>351</v>
      </c>
      <c r="B352" s="259"/>
      <c r="C352" s="121" t="s">
        <v>9</v>
      </c>
      <c r="D352" s="260"/>
      <c r="E352" s="121"/>
      <c r="F352" s="121" t="s">
        <v>492</v>
      </c>
      <c r="G352" s="121" t="s">
        <v>509</v>
      </c>
      <c r="H352" s="128"/>
      <c r="I352" s="177"/>
      <c r="J352" s="72"/>
      <c r="K352" s="177"/>
      <c r="L352" s="189"/>
      <c r="M352" s="189"/>
      <c r="N352" s="189"/>
      <c r="O352" s="189"/>
      <c r="P352" s="167"/>
    </row>
    <row r="353" spans="1:16">
      <c r="A353" s="92">
        <f t="shared" si="5"/>
        <v>352</v>
      </c>
      <c r="B353" s="259"/>
      <c r="C353" s="121" t="s">
        <v>9</v>
      </c>
      <c r="D353" s="260"/>
      <c r="E353" s="121"/>
      <c r="F353" s="121" t="s">
        <v>493</v>
      </c>
      <c r="G353" s="121" t="s">
        <v>490</v>
      </c>
      <c r="H353" s="128"/>
      <c r="I353" s="177"/>
      <c r="J353" s="72"/>
      <c r="K353" s="177"/>
      <c r="L353" s="189"/>
      <c r="M353" s="189"/>
      <c r="N353" s="189"/>
      <c r="O353" s="189"/>
      <c r="P353" s="167"/>
    </row>
    <row r="354" spans="1:16">
      <c r="A354" s="92">
        <f t="shared" si="5"/>
        <v>353</v>
      </c>
      <c r="B354" s="259"/>
      <c r="C354" s="121" t="s">
        <v>9</v>
      </c>
      <c r="D354" s="260"/>
      <c r="E354" s="121"/>
      <c r="F354" s="121" t="s">
        <v>494</v>
      </c>
      <c r="G354" s="121" t="s">
        <v>509</v>
      </c>
      <c r="H354" s="128"/>
      <c r="I354" s="177"/>
      <c r="J354" s="72"/>
      <c r="K354" s="177"/>
      <c r="L354" s="189"/>
      <c r="M354" s="189"/>
      <c r="N354" s="189"/>
      <c r="O354" s="189"/>
      <c r="P354" s="167"/>
    </row>
    <row r="355" spans="1:16">
      <c r="A355" s="92">
        <f t="shared" si="5"/>
        <v>354</v>
      </c>
      <c r="B355" s="259"/>
      <c r="C355" s="121" t="s">
        <v>9</v>
      </c>
      <c r="D355" s="260"/>
      <c r="E355" s="121"/>
      <c r="F355" s="121" t="s">
        <v>511</v>
      </c>
      <c r="G355" s="121" t="s">
        <v>490</v>
      </c>
      <c r="H355" s="128"/>
      <c r="I355" s="184"/>
      <c r="J355" s="72"/>
      <c r="K355" s="184"/>
      <c r="L355" s="189"/>
      <c r="M355" s="189"/>
      <c r="N355" s="189"/>
      <c r="O355" s="189"/>
      <c r="P355" s="167"/>
    </row>
    <row r="356" spans="1:16" ht="16.5" customHeight="1">
      <c r="A356" s="92">
        <f t="shared" si="5"/>
        <v>355</v>
      </c>
      <c r="B356" s="259"/>
      <c r="C356" s="121" t="s">
        <v>9</v>
      </c>
      <c r="D356" s="260"/>
      <c r="E356" s="121"/>
      <c r="F356" s="121" t="s">
        <v>498</v>
      </c>
      <c r="G356" s="121" t="s">
        <v>490</v>
      </c>
      <c r="H356" s="128"/>
      <c r="I356" s="177"/>
      <c r="J356" s="72"/>
      <c r="K356" s="177"/>
      <c r="L356" s="189"/>
      <c r="M356" s="189"/>
      <c r="N356" s="189"/>
      <c r="O356" s="189"/>
      <c r="P356" s="167"/>
    </row>
    <row r="357" spans="1:16">
      <c r="A357" s="92">
        <f t="shared" si="5"/>
        <v>356</v>
      </c>
      <c r="B357" s="259"/>
      <c r="C357" s="121" t="s">
        <v>9</v>
      </c>
      <c r="D357" s="260"/>
      <c r="E357" s="121"/>
      <c r="F357" s="121" t="s">
        <v>549</v>
      </c>
      <c r="G357" s="121" t="s">
        <v>503</v>
      </c>
      <c r="H357" s="128"/>
      <c r="I357" s="177"/>
      <c r="J357" s="72"/>
      <c r="K357" s="177"/>
      <c r="L357" s="189"/>
      <c r="M357" s="189"/>
      <c r="N357" s="189"/>
      <c r="O357" s="189"/>
      <c r="P357" s="167"/>
    </row>
    <row r="358" spans="1:16">
      <c r="A358" s="92">
        <f t="shared" si="5"/>
        <v>357</v>
      </c>
      <c r="B358" s="259"/>
      <c r="C358" s="121" t="s">
        <v>9</v>
      </c>
      <c r="D358" s="260"/>
      <c r="E358" s="121"/>
      <c r="F358" s="121" t="s">
        <v>550</v>
      </c>
      <c r="G358" s="121" t="s">
        <v>490</v>
      </c>
      <c r="H358" s="128"/>
      <c r="I358" s="184"/>
      <c r="J358" s="72"/>
      <c r="K358" s="184"/>
      <c r="L358" s="189"/>
      <c r="M358" s="189"/>
      <c r="N358" s="189"/>
      <c r="O358" s="189"/>
      <c r="P358" s="167"/>
    </row>
    <row r="359" spans="1:16">
      <c r="A359" s="92">
        <f t="shared" si="5"/>
        <v>358</v>
      </c>
      <c r="B359" s="259"/>
      <c r="C359" s="121" t="s">
        <v>9</v>
      </c>
      <c r="D359" s="260"/>
      <c r="E359" s="121"/>
      <c r="F359" s="121" t="s">
        <v>650</v>
      </c>
      <c r="G359" s="121" t="s">
        <v>516</v>
      </c>
      <c r="H359" s="128"/>
      <c r="I359" s="177"/>
      <c r="J359" s="72"/>
      <c r="K359" s="177"/>
      <c r="L359" s="189"/>
      <c r="M359" s="189"/>
      <c r="N359" s="189"/>
      <c r="O359" s="189"/>
      <c r="P359" s="167"/>
    </row>
    <row r="360" spans="1:16">
      <c r="A360" s="92">
        <f t="shared" si="5"/>
        <v>359</v>
      </c>
      <c r="B360" s="259"/>
      <c r="C360" s="121" t="s">
        <v>9</v>
      </c>
      <c r="D360" s="260"/>
      <c r="E360" s="121"/>
      <c r="F360" s="121" t="s">
        <v>651</v>
      </c>
      <c r="G360" s="121" t="s">
        <v>490</v>
      </c>
      <c r="H360" s="128"/>
      <c r="I360" s="177"/>
      <c r="J360" s="72"/>
      <c r="K360" s="177"/>
      <c r="L360" s="189"/>
      <c r="M360" s="189"/>
      <c r="N360" s="189"/>
      <c r="O360" s="189"/>
      <c r="P360" s="167"/>
    </row>
    <row r="361" spans="1:16">
      <c r="A361" s="92">
        <f t="shared" si="5"/>
        <v>360</v>
      </c>
      <c r="B361" s="259"/>
      <c r="C361" s="121" t="s">
        <v>9</v>
      </c>
      <c r="D361" s="260"/>
      <c r="E361" s="121"/>
      <c r="F361" s="121" t="s">
        <v>555</v>
      </c>
      <c r="G361" s="121" t="s">
        <v>503</v>
      </c>
      <c r="H361" s="128"/>
      <c r="I361" s="177"/>
      <c r="J361" s="72"/>
      <c r="K361" s="177"/>
      <c r="L361" s="189"/>
      <c r="M361" s="189"/>
      <c r="N361" s="189"/>
      <c r="O361" s="189"/>
      <c r="P361" s="167"/>
    </row>
    <row r="362" spans="1:16">
      <c r="A362" s="92">
        <f t="shared" si="5"/>
        <v>361</v>
      </c>
      <c r="B362" s="259"/>
      <c r="C362" s="121" t="s">
        <v>9</v>
      </c>
      <c r="D362" s="260"/>
      <c r="E362" s="121"/>
      <c r="F362" s="121" t="s">
        <v>556</v>
      </c>
      <c r="G362" s="121" t="s">
        <v>490</v>
      </c>
      <c r="H362" s="128"/>
      <c r="I362" s="177"/>
      <c r="J362" s="72"/>
      <c r="K362" s="177"/>
      <c r="L362" s="189"/>
      <c r="M362" s="189"/>
      <c r="N362" s="189"/>
      <c r="O362" s="189"/>
      <c r="P362" s="167"/>
    </row>
    <row r="363" spans="1:16">
      <c r="A363" s="92">
        <f t="shared" si="5"/>
        <v>362</v>
      </c>
      <c r="B363" s="259" t="s">
        <v>652</v>
      </c>
      <c r="C363" s="121" t="s">
        <v>9</v>
      </c>
      <c r="D363" s="260" t="s">
        <v>653</v>
      </c>
      <c r="E363" s="121"/>
      <c r="F363" s="121" t="s">
        <v>508</v>
      </c>
      <c r="G363" s="121" t="s">
        <v>507</v>
      </c>
      <c r="H363" s="128"/>
      <c r="I363" s="186"/>
      <c r="J363" s="72"/>
      <c r="K363" s="186"/>
      <c r="L363" s="189"/>
      <c r="M363" s="189"/>
      <c r="N363" s="189"/>
      <c r="O363" s="189"/>
      <c r="P363" s="167"/>
    </row>
    <row r="364" spans="1:16">
      <c r="A364" s="92">
        <f t="shared" si="5"/>
        <v>363</v>
      </c>
      <c r="B364" s="259"/>
      <c r="C364" s="121" t="s">
        <v>9</v>
      </c>
      <c r="D364" s="260"/>
      <c r="E364" s="121"/>
      <c r="F364" s="121" t="s">
        <v>538</v>
      </c>
      <c r="G364" s="121" t="s">
        <v>509</v>
      </c>
      <c r="H364" s="128"/>
      <c r="I364" s="186"/>
      <c r="J364" s="72"/>
      <c r="K364" s="186"/>
      <c r="L364" s="189"/>
      <c r="M364" s="189"/>
      <c r="N364" s="189"/>
      <c r="O364" s="189"/>
      <c r="P364" s="167"/>
    </row>
    <row r="365" spans="1:16">
      <c r="A365" s="92">
        <f t="shared" si="5"/>
        <v>364</v>
      </c>
      <c r="B365" s="259"/>
      <c r="C365" s="121" t="s">
        <v>9</v>
      </c>
      <c r="D365" s="260"/>
      <c r="E365" s="121"/>
      <c r="F365" s="121" t="s">
        <v>654</v>
      </c>
      <c r="G365" s="121" t="s">
        <v>490</v>
      </c>
      <c r="H365" s="128"/>
      <c r="I365" s="186"/>
      <c r="J365" s="72"/>
      <c r="K365" s="186"/>
      <c r="L365" s="189"/>
      <c r="M365" s="189"/>
      <c r="N365" s="189"/>
      <c r="O365" s="189"/>
      <c r="P365" s="167"/>
    </row>
    <row r="366" spans="1:16">
      <c r="A366" s="92">
        <f t="shared" si="5"/>
        <v>365</v>
      </c>
      <c r="B366" s="259"/>
      <c r="C366" s="121" t="s">
        <v>9</v>
      </c>
      <c r="D366" s="260"/>
      <c r="E366" s="121"/>
      <c r="F366" s="121" t="s">
        <v>491</v>
      </c>
      <c r="G366" s="121" t="s">
        <v>490</v>
      </c>
      <c r="H366" s="128"/>
      <c r="I366" s="186"/>
      <c r="J366" s="72"/>
      <c r="K366" s="186"/>
      <c r="L366" s="189"/>
      <c r="M366" s="189"/>
      <c r="N366" s="189"/>
      <c r="O366" s="189"/>
      <c r="P366" s="167"/>
    </row>
    <row r="367" spans="1:16">
      <c r="A367" s="92">
        <f t="shared" si="5"/>
        <v>366</v>
      </c>
      <c r="B367" s="259"/>
      <c r="C367" s="121" t="s">
        <v>9</v>
      </c>
      <c r="D367" s="260"/>
      <c r="E367" s="121"/>
      <c r="F367" s="121" t="s">
        <v>492</v>
      </c>
      <c r="G367" s="121" t="s">
        <v>509</v>
      </c>
      <c r="H367" s="128"/>
      <c r="I367" s="130"/>
      <c r="J367" s="72"/>
      <c r="K367" s="130"/>
      <c r="L367" s="189"/>
      <c r="M367" s="189"/>
      <c r="N367" s="189"/>
      <c r="O367" s="189"/>
      <c r="P367" s="167"/>
    </row>
    <row r="368" spans="1:16">
      <c r="A368" s="92">
        <f t="shared" si="5"/>
        <v>367</v>
      </c>
      <c r="B368" s="259"/>
      <c r="C368" s="121" t="s">
        <v>9</v>
      </c>
      <c r="D368" s="260"/>
      <c r="E368" s="121"/>
      <c r="F368" s="121" t="s">
        <v>493</v>
      </c>
      <c r="G368" s="121" t="s">
        <v>509</v>
      </c>
      <c r="H368" s="128"/>
      <c r="I368" s="130"/>
      <c r="J368" s="72"/>
      <c r="K368" s="130"/>
      <c r="L368" s="189"/>
      <c r="M368" s="189"/>
      <c r="N368" s="189"/>
      <c r="O368" s="189"/>
      <c r="P368" s="167"/>
    </row>
    <row r="369" spans="1:16">
      <c r="A369" s="92">
        <f t="shared" si="5"/>
        <v>368</v>
      </c>
      <c r="B369" s="259"/>
      <c r="C369" s="121" t="s">
        <v>9</v>
      </c>
      <c r="D369" s="260"/>
      <c r="E369" s="121"/>
      <c r="F369" s="121" t="s">
        <v>494</v>
      </c>
      <c r="G369" s="121" t="s">
        <v>490</v>
      </c>
      <c r="H369" s="128"/>
      <c r="I369" s="130"/>
      <c r="J369" s="72"/>
      <c r="K369" s="130"/>
      <c r="L369" s="189"/>
      <c r="M369" s="189"/>
      <c r="N369" s="189"/>
      <c r="O369" s="189"/>
      <c r="P369" s="167"/>
    </row>
    <row r="370" spans="1:16" ht="16.5" customHeight="1">
      <c r="A370" s="92">
        <f t="shared" si="5"/>
        <v>369</v>
      </c>
      <c r="B370" s="259"/>
      <c r="C370" s="121" t="s">
        <v>9</v>
      </c>
      <c r="D370" s="260"/>
      <c r="E370" s="121"/>
      <c r="F370" s="121" t="s">
        <v>511</v>
      </c>
      <c r="G370" s="121" t="s">
        <v>490</v>
      </c>
      <c r="H370" s="128"/>
      <c r="I370" s="137"/>
      <c r="J370" s="72"/>
      <c r="K370" s="137"/>
      <c r="L370" s="189"/>
      <c r="M370" s="189"/>
      <c r="N370" s="189"/>
      <c r="O370" s="189"/>
      <c r="P370" s="167"/>
    </row>
    <row r="371" spans="1:16">
      <c r="A371" s="92">
        <f t="shared" si="5"/>
        <v>370</v>
      </c>
      <c r="B371" s="259"/>
      <c r="C371" s="121" t="s">
        <v>9</v>
      </c>
      <c r="D371" s="260"/>
      <c r="E371" s="121"/>
      <c r="F371" s="121" t="s">
        <v>498</v>
      </c>
      <c r="G371" s="121" t="s">
        <v>490</v>
      </c>
      <c r="H371" s="128"/>
      <c r="I371" s="130"/>
      <c r="J371" s="72"/>
      <c r="K371" s="130"/>
      <c r="L371" s="189"/>
      <c r="M371" s="189"/>
      <c r="N371" s="189"/>
      <c r="O371" s="189"/>
      <c r="P371" s="167"/>
    </row>
    <row r="372" spans="1:16">
      <c r="A372" s="92">
        <f t="shared" si="5"/>
        <v>371</v>
      </c>
      <c r="B372" s="259"/>
      <c r="C372" s="121" t="s">
        <v>9</v>
      </c>
      <c r="D372" s="260"/>
      <c r="E372" s="121"/>
      <c r="F372" s="121" t="s">
        <v>577</v>
      </c>
      <c r="G372" s="121" t="s">
        <v>578</v>
      </c>
      <c r="H372" s="128"/>
      <c r="I372" s="130"/>
      <c r="J372" s="72"/>
      <c r="K372" s="130"/>
      <c r="L372" s="189"/>
      <c r="M372" s="189"/>
      <c r="N372" s="189"/>
      <c r="O372" s="189"/>
      <c r="P372" s="167"/>
    </row>
    <row r="373" spans="1:16">
      <c r="A373" s="92">
        <f t="shared" si="5"/>
        <v>372</v>
      </c>
      <c r="B373" s="259"/>
      <c r="C373" s="121" t="s">
        <v>9</v>
      </c>
      <c r="D373" s="260"/>
      <c r="E373" s="121"/>
      <c r="F373" s="121" t="s">
        <v>579</v>
      </c>
      <c r="G373" s="121" t="s">
        <v>490</v>
      </c>
      <c r="H373" s="128"/>
      <c r="I373" s="130"/>
      <c r="J373" s="72"/>
      <c r="K373" s="130"/>
      <c r="L373" s="189"/>
      <c r="M373" s="189"/>
      <c r="N373" s="189"/>
      <c r="O373" s="189"/>
      <c r="P373" s="167"/>
    </row>
    <row r="374" spans="1:16">
      <c r="A374" s="92">
        <f t="shared" si="5"/>
        <v>373</v>
      </c>
      <c r="B374" s="259"/>
      <c r="C374" s="121" t="s">
        <v>9</v>
      </c>
      <c r="D374" s="260"/>
      <c r="E374" s="121"/>
      <c r="F374" s="121" t="s">
        <v>655</v>
      </c>
      <c r="G374" s="121" t="s">
        <v>516</v>
      </c>
      <c r="H374" s="128"/>
      <c r="I374" s="130"/>
      <c r="J374" s="72"/>
      <c r="K374" s="130"/>
      <c r="L374" s="189"/>
      <c r="M374" s="189"/>
      <c r="N374" s="189"/>
      <c r="O374" s="189"/>
      <c r="P374" s="167"/>
    </row>
    <row r="375" spans="1:16">
      <c r="A375" s="92">
        <f t="shared" si="5"/>
        <v>374</v>
      </c>
      <c r="B375" s="259"/>
      <c r="C375" s="121" t="s">
        <v>9</v>
      </c>
      <c r="D375" s="260"/>
      <c r="E375" s="121"/>
      <c r="F375" s="121" t="s">
        <v>656</v>
      </c>
      <c r="G375" s="121" t="s">
        <v>490</v>
      </c>
      <c r="H375" s="128"/>
      <c r="I375" s="130"/>
      <c r="J375" s="72"/>
      <c r="K375" s="130"/>
      <c r="L375" s="189"/>
      <c r="M375" s="189"/>
      <c r="N375" s="189"/>
      <c r="O375" s="189"/>
      <c r="P375" s="167"/>
    </row>
    <row r="376" spans="1:16">
      <c r="A376" s="92">
        <f t="shared" si="5"/>
        <v>375</v>
      </c>
      <c r="B376" s="259"/>
      <c r="C376" s="121" t="s">
        <v>9</v>
      </c>
      <c r="D376" s="260"/>
      <c r="E376" s="121"/>
      <c r="F376" s="121" t="s">
        <v>555</v>
      </c>
      <c r="G376" s="121" t="s">
        <v>503</v>
      </c>
      <c r="H376" s="128"/>
      <c r="I376" s="130"/>
      <c r="J376" s="72"/>
      <c r="K376" s="130"/>
      <c r="L376" s="189"/>
      <c r="M376" s="189"/>
      <c r="N376" s="189"/>
      <c r="O376" s="189"/>
      <c r="P376" s="167"/>
    </row>
    <row r="377" spans="1:16">
      <c r="A377" s="92">
        <f t="shared" si="5"/>
        <v>376</v>
      </c>
      <c r="B377" s="259"/>
      <c r="C377" s="121" t="s">
        <v>9</v>
      </c>
      <c r="D377" s="260"/>
      <c r="E377" s="121"/>
      <c r="F377" s="121" t="s">
        <v>556</v>
      </c>
      <c r="G377" s="121" t="s">
        <v>490</v>
      </c>
      <c r="H377" s="128"/>
      <c r="I377" s="130"/>
      <c r="J377" s="72"/>
      <c r="K377" s="130"/>
      <c r="L377" s="189"/>
      <c r="M377" s="189"/>
      <c r="N377" s="189"/>
      <c r="O377" s="189"/>
      <c r="P377" s="167"/>
    </row>
    <row r="378" spans="1:16">
      <c r="A378" s="92">
        <f t="shared" si="5"/>
        <v>377</v>
      </c>
      <c r="B378" s="259" t="s">
        <v>657</v>
      </c>
      <c r="C378" s="121" t="s">
        <v>9</v>
      </c>
      <c r="D378" s="260" t="s">
        <v>658</v>
      </c>
      <c r="E378" s="121"/>
      <c r="F378" s="121" t="s">
        <v>508</v>
      </c>
      <c r="G378" s="121" t="s">
        <v>507</v>
      </c>
      <c r="H378" s="128"/>
      <c r="I378" s="130"/>
      <c r="J378" s="72"/>
      <c r="K378" s="130"/>
      <c r="L378" s="189"/>
      <c r="M378" s="189"/>
      <c r="N378" s="189"/>
      <c r="O378" s="189"/>
      <c r="P378" s="167"/>
    </row>
    <row r="379" spans="1:16">
      <c r="A379" s="92">
        <f t="shared" si="5"/>
        <v>378</v>
      </c>
      <c r="B379" s="259"/>
      <c r="C379" s="121" t="s">
        <v>9</v>
      </c>
      <c r="D379" s="260"/>
      <c r="E379" s="121"/>
      <c r="F379" s="121" t="s">
        <v>547</v>
      </c>
      <c r="G379" s="121" t="s">
        <v>509</v>
      </c>
      <c r="H379" s="128"/>
      <c r="I379" s="130"/>
      <c r="J379" s="72"/>
      <c r="K379" s="130"/>
      <c r="L379" s="189"/>
      <c r="M379" s="189"/>
      <c r="N379" s="189"/>
      <c r="O379" s="189"/>
      <c r="P379" s="167"/>
    </row>
    <row r="380" spans="1:16">
      <c r="A380" s="92">
        <f t="shared" si="5"/>
        <v>379</v>
      </c>
      <c r="B380" s="259"/>
      <c r="C380" s="121" t="s">
        <v>9</v>
      </c>
      <c r="D380" s="260"/>
      <c r="E380" s="121"/>
      <c r="F380" s="121" t="s">
        <v>659</v>
      </c>
      <c r="G380" s="121" t="s">
        <v>490</v>
      </c>
      <c r="H380" s="128"/>
      <c r="I380" s="130"/>
      <c r="J380" s="72"/>
      <c r="K380" s="130"/>
      <c r="L380" s="189"/>
      <c r="M380" s="189"/>
      <c r="N380" s="189"/>
      <c r="O380" s="189"/>
      <c r="P380" s="167"/>
    </row>
    <row r="381" spans="1:16">
      <c r="A381" s="92">
        <f t="shared" si="5"/>
        <v>380</v>
      </c>
      <c r="B381" s="259"/>
      <c r="C381" s="121" t="s">
        <v>9</v>
      </c>
      <c r="D381" s="260"/>
      <c r="E381" s="121"/>
      <c r="F381" s="121" t="s">
        <v>491</v>
      </c>
      <c r="G381" s="121" t="s">
        <v>490</v>
      </c>
      <c r="H381" s="128"/>
      <c r="I381" s="130"/>
      <c r="J381" s="72"/>
      <c r="K381" s="130"/>
      <c r="L381" s="189"/>
      <c r="M381" s="189"/>
      <c r="N381" s="189"/>
      <c r="O381" s="189"/>
      <c r="P381" s="167"/>
    </row>
    <row r="382" spans="1:16">
      <c r="A382" s="92">
        <f t="shared" si="5"/>
        <v>381</v>
      </c>
      <c r="B382" s="259"/>
      <c r="C382" s="121" t="s">
        <v>9</v>
      </c>
      <c r="D382" s="260"/>
      <c r="E382" s="121"/>
      <c r="F382" s="121" t="s">
        <v>492</v>
      </c>
      <c r="G382" s="121" t="s">
        <v>509</v>
      </c>
      <c r="H382" s="128"/>
      <c r="I382" s="130"/>
      <c r="J382" s="72"/>
      <c r="K382" s="130"/>
      <c r="L382" s="189"/>
      <c r="M382" s="189"/>
      <c r="N382" s="189"/>
      <c r="O382" s="189"/>
      <c r="P382" s="167"/>
    </row>
    <row r="383" spans="1:16">
      <c r="A383" s="92">
        <f t="shared" si="5"/>
        <v>382</v>
      </c>
      <c r="B383" s="259"/>
      <c r="C383" s="121" t="s">
        <v>9</v>
      </c>
      <c r="D383" s="260"/>
      <c r="E383" s="121"/>
      <c r="F383" s="121" t="s">
        <v>493</v>
      </c>
      <c r="G383" s="121" t="s">
        <v>490</v>
      </c>
      <c r="H383" s="128"/>
      <c r="I383" s="137"/>
      <c r="J383" s="72"/>
      <c r="K383" s="137"/>
      <c r="L383" s="189"/>
      <c r="M383" s="189"/>
      <c r="N383" s="189"/>
      <c r="O383" s="189"/>
      <c r="P383" s="167"/>
    </row>
    <row r="384" spans="1:16" ht="16.5" customHeight="1">
      <c r="A384" s="92">
        <f t="shared" si="5"/>
        <v>383</v>
      </c>
      <c r="B384" s="259"/>
      <c r="C384" s="121" t="s">
        <v>9</v>
      </c>
      <c r="D384" s="260"/>
      <c r="E384" s="121"/>
      <c r="F384" s="121" t="s">
        <v>494</v>
      </c>
      <c r="G384" s="121" t="s">
        <v>509</v>
      </c>
      <c r="H384" s="128"/>
      <c r="I384" s="130"/>
      <c r="J384" s="72"/>
      <c r="K384" s="130"/>
      <c r="L384" s="189"/>
      <c r="M384" s="189"/>
      <c r="N384" s="189"/>
      <c r="O384" s="189"/>
      <c r="P384" s="167"/>
    </row>
    <row r="385" spans="1:16">
      <c r="A385" s="92">
        <f t="shared" si="5"/>
        <v>384</v>
      </c>
      <c r="B385" s="259"/>
      <c r="C385" s="121" t="s">
        <v>9</v>
      </c>
      <c r="D385" s="260"/>
      <c r="E385" s="121"/>
      <c r="F385" s="121" t="s">
        <v>511</v>
      </c>
      <c r="G385" s="121" t="s">
        <v>490</v>
      </c>
      <c r="H385" s="128"/>
      <c r="I385" s="186"/>
      <c r="J385" s="72"/>
      <c r="K385" s="186"/>
      <c r="L385" s="189"/>
      <c r="M385" s="189"/>
      <c r="N385" s="189"/>
      <c r="O385" s="189"/>
      <c r="P385" s="167"/>
    </row>
    <row r="386" spans="1:16">
      <c r="A386" s="92">
        <f t="shared" si="5"/>
        <v>385</v>
      </c>
      <c r="B386" s="259"/>
      <c r="C386" s="121" t="s">
        <v>9</v>
      </c>
      <c r="D386" s="260"/>
      <c r="E386" s="121"/>
      <c r="F386" s="121" t="s">
        <v>498</v>
      </c>
      <c r="G386" s="121" t="s">
        <v>490</v>
      </c>
      <c r="H386" s="128"/>
      <c r="I386" s="186"/>
      <c r="J386" s="72"/>
      <c r="K386" s="186"/>
      <c r="L386" s="189"/>
      <c r="M386" s="189"/>
      <c r="N386" s="189"/>
      <c r="O386" s="189"/>
      <c r="P386" s="167"/>
    </row>
    <row r="387" spans="1:16">
      <c r="A387" s="92">
        <f t="shared" ref="A387:A450" si="6">ROW()-1</f>
        <v>386</v>
      </c>
      <c r="B387" s="259"/>
      <c r="C387" s="121" t="s">
        <v>9</v>
      </c>
      <c r="D387" s="260"/>
      <c r="E387" s="121"/>
      <c r="F387" s="121" t="s">
        <v>599</v>
      </c>
      <c r="G387" s="121" t="s">
        <v>578</v>
      </c>
      <c r="H387" s="128"/>
      <c r="I387" s="186"/>
      <c r="J387" s="72"/>
      <c r="K387" s="186"/>
      <c r="L387" s="189"/>
      <c r="M387" s="189"/>
      <c r="N387" s="189"/>
      <c r="O387" s="189"/>
      <c r="P387" s="167"/>
    </row>
    <row r="388" spans="1:16">
      <c r="A388" s="92">
        <f t="shared" si="6"/>
        <v>387</v>
      </c>
      <c r="B388" s="259"/>
      <c r="C388" s="121" t="s">
        <v>9</v>
      </c>
      <c r="D388" s="260"/>
      <c r="E388" s="121"/>
      <c r="F388" s="121" t="s">
        <v>600</v>
      </c>
      <c r="G388" s="121" t="s">
        <v>490</v>
      </c>
      <c r="H388" s="128"/>
      <c r="I388" s="186"/>
      <c r="J388" s="72"/>
      <c r="K388" s="186"/>
      <c r="L388" s="189"/>
      <c r="M388" s="189"/>
      <c r="N388" s="189"/>
      <c r="O388" s="189"/>
      <c r="P388" s="167"/>
    </row>
    <row r="389" spans="1:16">
      <c r="A389" s="92">
        <f t="shared" si="6"/>
        <v>388</v>
      </c>
      <c r="B389" s="259"/>
      <c r="C389" s="121" t="s">
        <v>9</v>
      </c>
      <c r="D389" s="260"/>
      <c r="E389" s="121"/>
      <c r="F389" s="121" t="s">
        <v>660</v>
      </c>
      <c r="G389" s="121" t="s">
        <v>516</v>
      </c>
      <c r="H389" s="128"/>
      <c r="I389" s="186"/>
      <c r="J389" s="72"/>
      <c r="K389" s="186"/>
      <c r="L389" s="190"/>
      <c r="M389" s="189"/>
      <c r="N389" s="191"/>
      <c r="O389" s="189"/>
      <c r="P389" s="167"/>
    </row>
    <row r="390" spans="1:16">
      <c r="A390" s="92">
        <f t="shared" si="6"/>
        <v>389</v>
      </c>
      <c r="B390" s="259"/>
      <c r="C390" s="121" t="s">
        <v>9</v>
      </c>
      <c r="D390" s="260"/>
      <c r="E390" s="121"/>
      <c r="F390" s="121" t="s">
        <v>661</v>
      </c>
      <c r="G390" s="121" t="s">
        <v>490</v>
      </c>
      <c r="H390" s="128"/>
      <c r="I390" s="186"/>
      <c r="J390" s="72"/>
      <c r="K390" s="186"/>
      <c r="L390" s="190"/>
      <c r="M390" s="189"/>
      <c r="N390" s="191"/>
      <c r="O390" s="189"/>
      <c r="P390" s="167"/>
    </row>
    <row r="391" spans="1:16">
      <c r="A391" s="92">
        <f t="shared" si="6"/>
        <v>390</v>
      </c>
      <c r="B391" s="259"/>
      <c r="C391" s="121" t="s">
        <v>9</v>
      </c>
      <c r="D391" s="260"/>
      <c r="E391" s="121"/>
      <c r="F391" s="121" t="s">
        <v>555</v>
      </c>
      <c r="G391" s="121" t="s">
        <v>503</v>
      </c>
      <c r="H391" s="128"/>
      <c r="I391" s="186"/>
      <c r="J391" s="72"/>
      <c r="K391" s="186"/>
      <c r="L391" s="189"/>
      <c r="M391" s="189"/>
      <c r="N391" s="189"/>
      <c r="O391" s="189"/>
      <c r="P391" s="167"/>
    </row>
    <row r="392" spans="1:16">
      <c r="A392" s="92">
        <f t="shared" si="6"/>
        <v>391</v>
      </c>
      <c r="B392" s="259"/>
      <c r="C392" s="121" t="s">
        <v>9</v>
      </c>
      <c r="D392" s="260"/>
      <c r="E392" s="121"/>
      <c r="F392" s="121" t="s">
        <v>556</v>
      </c>
      <c r="G392" s="121" t="s">
        <v>490</v>
      </c>
      <c r="H392" s="128"/>
      <c r="I392" s="186"/>
      <c r="J392" s="72"/>
      <c r="K392" s="186"/>
      <c r="L392" s="189"/>
      <c r="M392" s="189"/>
      <c r="N392" s="189"/>
      <c r="O392" s="189"/>
      <c r="P392" s="167"/>
    </row>
    <row r="393" spans="1:16">
      <c r="A393" s="92">
        <f t="shared" si="6"/>
        <v>392</v>
      </c>
      <c r="B393" s="259" t="s">
        <v>662</v>
      </c>
      <c r="C393" s="121" t="s">
        <v>9</v>
      </c>
      <c r="D393" s="260" t="s">
        <v>663</v>
      </c>
      <c r="E393" s="121"/>
      <c r="F393" s="121" t="s">
        <v>508</v>
      </c>
      <c r="G393" s="121" t="s">
        <v>509</v>
      </c>
      <c r="H393" s="128"/>
      <c r="I393" s="186"/>
      <c r="J393" s="72"/>
      <c r="K393" s="186"/>
      <c r="L393" s="189"/>
      <c r="M393" s="189"/>
      <c r="N393" s="189"/>
      <c r="O393" s="189"/>
      <c r="P393" s="167"/>
    </row>
    <row r="394" spans="1:16">
      <c r="A394" s="92">
        <f t="shared" si="6"/>
        <v>393</v>
      </c>
      <c r="B394" s="259"/>
      <c r="C394" s="121" t="s">
        <v>9</v>
      </c>
      <c r="D394" s="260"/>
      <c r="E394" s="121"/>
      <c r="F394" s="121" t="s">
        <v>520</v>
      </c>
      <c r="G394" s="121" t="s">
        <v>507</v>
      </c>
      <c r="H394" s="128"/>
      <c r="I394" s="186"/>
      <c r="J394" s="72"/>
      <c r="K394" s="186"/>
      <c r="L394" s="189"/>
      <c r="M394" s="189"/>
      <c r="N394" s="189"/>
      <c r="O394" s="189"/>
      <c r="P394" s="167"/>
    </row>
    <row r="395" spans="1:16">
      <c r="A395" s="92">
        <f t="shared" si="6"/>
        <v>394</v>
      </c>
      <c r="B395" s="259"/>
      <c r="C395" s="121" t="s">
        <v>9</v>
      </c>
      <c r="D395" s="260"/>
      <c r="E395" s="121"/>
      <c r="F395" s="121" t="s">
        <v>644</v>
      </c>
      <c r="G395" s="121" t="s">
        <v>490</v>
      </c>
      <c r="H395" s="128"/>
      <c r="I395" s="186"/>
      <c r="J395" s="72"/>
      <c r="K395" s="186"/>
      <c r="L395" s="189"/>
      <c r="M395" s="189"/>
      <c r="N395" s="189"/>
      <c r="O395" s="189"/>
      <c r="P395" s="167"/>
    </row>
    <row r="396" spans="1:16">
      <c r="A396" s="92">
        <f t="shared" si="6"/>
        <v>395</v>
      </c>
      <c r="B396" s="259"/>
      <c r="C396" s="121" t="s">
        <v>9</v>
      </c>
      <c r="D396" s="260"/>
      <c r="E396" s="121"/>
      <c r="F396" s="121" t="s">
        <v>491</v>
      </c>
      <c r="G396" s="121" t="s">
        <v>490</v>
      </c>
      <c r="H396" s="128"/>
      <c r="I396" s="186"/>
      <c r="J396" s="72"/>
      <c r="K396" s="186"/>
      <c r="L396" s="189"/>
      <c r="M396" s="189"/>
      <c r="N396" s="189"/>
      <c r="O396" s="189"/>
      <c r="P396" s="167"/>
    </row>
    <row r="397" spans="1:16">
      <c r="A397" s="92">
        <f t="shared" si="6"/>
        <v>396</v>
      </c>
      <c r="B397" s="259"/>
      <c r="C397" s="121" t="s">
        <v>9</v>
      </c>
      <c r="D397" s="260"/>
      <c r="E397" s="121"/>
      <c r="F397" s="121" t="s">
        <v>492</v>
      </c>
      <c r="G397" s="121" t="s">
        <v>509</v>
      </c>
      <c r="H397" s="128"/>
      <c r="I397" s="186"/>
      <c r="J397" s="72"/>
      <c r="K397" s="186"/>
      <c r="L397" s="189"/>
      <c r="M397" s="189"/>
      <c r="N397" s="189"/>
      <c r="O397" s="189"/>
      <c r="P397" s="167"/>
    </row>
    <row r="398" spans="1:16" ht="16.5" customHeight="1">
      <c r="A398" s="92">
        <f t="shared" si="6"/>
        <v>397</v>
      </c>
      <c r="B398" s="259"/>
      <c r="C398" s="121" t="s">
        <v>9</v>
      </c>
      <c r="D398" s="260"/>
      <c r="E398" s="121"/>
      <c r="F398" s="121" t="s">
        <v>493</v>
      </c>
      <c r="G398" s="121" t="s">
        <v>490</v>
      </c>
      <c r="H398" s="128"/>
      <c r="I398" s="186"/>
      <c r="J398" s="72"/>
      <c r="K398" s="186"/>
      <c r="L398" s="189"/>
      <c r="M398" s="189"/>
      <c r="N398" s="189"/>
      <c r="O398" s="189"/>
      <c r="P398" s="167"/>
    </row>
    <row r="399" spans="1:16">
      <c r="A399" s="92">
        <f t="shared" si="6"/>
        <v>398</v>
      </c>
      <c r="B399" s="259"/>
      <c r="C399" s="121" t="s">
        <v>9</v>
      </c>
      <c r="D399" s="260"/>
      <c r="E399" s="121"/>
      <c r="F399" s="121" t="s">
        <v>494</v>
      </c>
      <c r="G399" s="121" t="s">
        <v>509</v>
      </c>
      <c r="H399" s="128"/>
      <c r="I399" s="186"/>
      <c r="J399" s="72"/>
      <c r="K399" s="186"/>
      <c r="L399" s="189"/>
      <c r="M399" s="189"/>
      <c r="N399" s="189"/>
      <c r="O399" s="189"/>
      <c r="P399" s="167"/>
    </row>
    <row r="400" spans="1:16">
      <c r="A400" s="92">
        <f t="shared" si="6"/>
        <v>399</v>
      </c>
      <c r="B400" s="259"/>
      <c r="C400" s="121" t="s">
        <v>9</v>
      </c>
      <c r="D400" s="260"/>
      <c r="E400" s="121"/>
      <c r="F400" s="121" t="s">
        <v>511</v>
      </c>
      <c r="G400" s="121" t="s">
        <v>490</v>
      </c>
      <c r="H400" s="128"/>
      <c r="I400" s="186"/>
      <c r="J400" s="72"/>
      <c r="K400" s="186"/>
      <c r="L400" s="189"/>
      <c r="M400" s="189"/>
      <c r="N400" s="189"/>
      <c r="O400" s="189"/>
      <c r="P400" s="167"/>
    </row>
    <row r="401" spans="1:16">
      <c r="A401" s="92">
        <f t="shared" si="6"/>
        <v>400</v>
      </c>
      <c r="B401" s="259"/>
      <c r="C401" s="121" t="s">
        <v>9</v>
      </c>
      <c r="D401" s="260"/>
      <c r="E401" s="121"/>
      <c r="F401" s="121" t="s">
        <v>498</v>
      </c>
      <c r="G401" s="121" t="s">
        <v>490</v>
      </c>
      <c r="H401" s="128"/>
      <c r="I401" s="186"/>
      <c r="J401" s="72"/>
      <c r="K401" s="186"/>
      <c r="L401" s="189"/>
      <c r="M401" s="189"/>
      <c r="N401" s="189"/>
      <c r="O401" s="189"/>
      <c r="P401" s="167"/>
    </row>
    <row r="402" spans="1:16">
      <c r="A402" s="92">
        <f t="shared" si="6"/>
        <v>401</v>
      </c>
      <c r="B402" s="259"/>
      <c r="C402" s="121" t="s">
        <v>9</v>
      </c>
      <c r="D402" s="260"/>
      <c r="E402" s="121"/>
      <c r="F402" s="121" t="s">
        <v>549</v>
      </c>
      <c r="G402" s="121" t="s">
        <v>503</v>
      </c>
      <c r="H402" s="128"/>
      <c r="I402" s="186"/>
      <c r="J402" s="72"/>
      <c r="K402" s="186"/>
      <c r="L402" s="189"/>
      <c r="M402" s="189"/>
      <c r="N402" s="189"/>
      <c r="O402" s="189"/>
      <c r="P402" s="167"/>
    </row>
    <row r="403" spans="1:16">
      <c r="A403" s="92">
        <f t="shared" si="6"/>
        <v>402</v>
      </c>
      <c r="B403" s="259"/>
      <c r="C403" s="121" t="s">
        <v>9</v>
      </c>
      <c r="D403" s="260"/>
      <c r="E403" s="121"/>
      <c r="F403" s="121" t="s">
        <v>550</v>
      </c>
      <c r="G403" s="121" t="s">
        <v>490</v>
      </c>
      <c r="H403" s="128"/>
      <c r="I403" s="186"/>
      <c r="J403" s="72"/>
      <c r="K403" s="186"/>
      <c r="L403" s="189"/>
      <c r="M403" s="189"/>
      <c r="N403" s="189"/>
      <c r="O403" s="189"/>
      <c r="P403" s="167"/>
    </row>
    <row r="404" spans="1:16">
      <c r="A404" s="92">
        <f t="shared" si="6"/>
        <v>403</v>
      </c>
      <c r="B404" s="259"/>
      <c r="C404" s="121" t="s">
        <v>9</v>
      </c>
      <c r="D404" s="260"/>
      <c r="E404" s="121"/>
      <c r="F404" s="121" t="s">
        <v>645</v>
      </c>
      <c r="G404" s="121" t="s">
        <v>516</v>
      </c>
      <c r="H404" s="128"/>
      <c r="I404" s="186"/>
      <c r="J404" s="72"/>
      <c r="K404" s="186"/>
      <c r="L404" s="189"/>
      <c r="M404" s="189"/>
      <c r="N404" s="189"/>
      <c r="O404" s="189"/>
      <c r="P404" s="167"/>
    </row>
    <row r="405" spans="1:16">
      <c r="A405" s="92">
        <f t="shared" si="6"/>
        <v>404</v>
      </c>
      <c r="B405" s="259"/>
      <c r="C405" s="121" t="s">
        <v>9</v>
      </c>
      <c r="D405" s="260"/>
      <c r="E405" s="121"/>
      <c r="F405" s="121" t="s">
        <v>646</v>
      </c>
      <c r="G405" s="121" t="s">
        <v>490</v>
      </c>
      <c r="H405" s="128"/>
      <c r="I405" s="166"/>
      <c r="J405" s="72"/>
      <c r="K405" s="166"/>
      <c r="L405" s="189"/>
      <c r="M405" s="189"/>
      <c r="N405" s="189"/>
      <c r="O405" s="189"/>
      <c r="P405" s="167"/>
    </row>
    <row r="406" spans="1:16">
      <c r="A406" s="92">
        <f t="shared" si="6"/>
        <v>405</v>
      </c>
      <c r="B406" s="259"/>
      <c r="C406" s="121" t="s">
        <v>9</v>
      </c>
      <c r="D406" s="260"/>
      <c r="E406" s="121"/>
      <c r="F406" s="121" t="s">
        <v>584</v>
      </c>
      <c r="G406" s="121" t="s">
        <v>503</v>
      </c>
      <c r="H406" s="128"/>
      <c r="I406" s="166"/>
      <c r="J406" s="72"/>
      <c r="K406" s="166"/>
      <c r="L406" s="189"/>
      <c r="M406" s="189"/>
      <c r="N406" s="189"/>
      <c r="O406" s="189"/>
      <c r="P406" s="167"/>
    </row>
    <row r="407" spans="1:16">
      <c r="A407" s="92">
        <f t="shared" si="6"/>
        <v>406</v>
      </c>
      <c r="B407" s="259"/>
      <c r="C407" s="121" t="s">
        <v>9</v>
      </c>
      <c r="D407" s="260"/>
      <c r="E407" s="121"/>
      <c r="F407" s="121" t="s">
        <v>585</v>
      </c>
      <c r="G407" s="121" t="s">
        <v>490</v>
      </c>
      <c r="H407" s="128"/>
      <c r="I407" s="166"/>
      <c r="J407" s="72"/>
      <c r="K407" s="166"/>
      <c r="L407" s="189"/>
      <c r="M407" s="189"/>
      <c r="N407" s="189"/>
      <c r="O407" s="189"/>
      <c r="P407" s="167"/>
    </row>
    <row r="408" spans="1:16">
      <c r="A408" s="92">
        <f t="shared" si="6"/>
        <v>407</v>
      </c>
      <c r="B408" s="259" t="s">
        <v>664</v>
      </c>
      <c r="C408" s="121" t="s">
        <v>9</v>
      </c>
      <c r="D408" s="260" t="s">
        <v>665</v>
      </c>
      <c r="E408" s="121"/>
      <c r="F408" s="121" t="s">
        <v>508</v>
      </c>
      <c r="G408" s="121" t="s">
        <v>509</v>
      </c>
      <c r="H408" s="128"/>
      <c r="I408" s="166"/>
      <c r="J408" s="72"/>
      <c r="K408" s="166"/>
      <c r="L408" s="189"/>
      <c r="M408" s="189"/>
      <c r="N408" s="189"/>
      <c r="O408" s="189"/>
      <c r="P408" s="167"/>
    </row>
    <row r="409" spans="1:16">
      <c r="A409" s="92">
        <f t="shared" si="6"/>
        <v>408</v>
      </c>
      <c r="B409" s="259"/>
      <c r="C409" s="121" t="s">
        <v>9</v>
      </c>
      <c r="D409" s="260"/>
      <c r="E409" s="121"/>
      <c r="F409" s="121" t="s">
        <v>520</v>
      </c>
      <c r="G409" s="121" t="s">
        <v>509</v>
      </c>
      <c r="H409" s="128"/>
      <c r="I409" s="166"/>
      <c r="J409" s="72"/>
      <c r="K409" s="166"/>
      <c r="L409" s="189"/>
      <c r="M409" s="189"/>
      <c r="N409" s="189"/>
      <c r="O409" s="189"/>
      <c r="P409" s="167"/>
    </row>
    <row r="410" spans="1:16">
      <c r="A410" s="92">
        <f t="shared" si="6"/>
        <v>409</v>
      </c>
      <c r="B410" s="259"/>
      <c r="C410" s="121" t="s">
        <v>9</v>
      </c>
      <c r="D410" s="260"/>
      <c r="E410" s="121"/>
      <c r="F410" s="121" t="s">
        <v>529</v>
      </c>
      <c r="G410" s="121" t="s">
        <v>509</v>
      </c>
      <c r="H410" s="128"/>
      <c r="I410" s="166"/>
      <c r="J410" s="72"/>
      <c r="K410" s="166"/>
      <c r="L410" s="189"/>
      <c r="M410" s="189"/>
      <c r="N410" s="189"/>
      <c r="O410" s="189"/>
      <c r="P410" s="167"/>
    </row>
    <row r="411" spans="1:16">
      <c r="A411" s="92">
        <f t="shared" si="6"/>
        <v>410</v>
      </c>
      <c r="B411" s="259"/>
      <c r="C411" s="121" t="s">
        <v>9</v>
      </c>
      <c r="D411" s="260"/>
      <c r="E411" s="121"/>
      <c r="F411" s="121" t="s">
        <v>666</v>
      </c>
      <c r="G411" s="121" t="s">
        <v>490</v>
      </c>
      <c r="H411" s="128"/>
      <c r="I411" s="166"/>
      <c r="J411" s="72"/>
      <c r="K411" s="166"/>
      <c r="L411" s="189"/>
      <c r="M411" s="189"/>
      <c r="N411" s="189"/>
      <c r="O411" s="189"/>
      <c r="P411" s="167"/>
    </row>
    <row r="412" spans="1:16" ht="16.5" customHeight="1">
      <c r="A412" s="92">
        <f t="shared" si="6"/>
        <v>411</v>
      </c>
      <c r="B412" s="259"/>
      <c r="C412" s="121" t="s">
        <v>9</v>
      </c>
      <c r="D412" s="260"/>
      <c r="E412" s="121"/>
      <c r="F412" s="121" t="s">
        <v>491</v>
      </c>
      <c r="G412" s="121" t="s">
        <v>490</v>
      </c>
      <c r="H412" s="128"/>
      <c r="I412" s="166"/>
      <c r="J412" s="72"/>
      <c r="K412" s="166"/>
      <c r="L412" s="189"/>
      <c r="M412" s="189"/>
      <c r="N412" s="189"/>
      <c r="O412" s="189"/>
      <c r="P412" s="167"/>
    </row>
    <row r="413" spans="1:16">
      <c r="A413" s="92">
        <f t="shared" si="6"/>
        <v>412</v>
      </c>
      <c r="B413" s="259"/>
      <c r="C413" s="121" t="s">
        <v>9</v>
      </c>
      <c r="D413" s="260"/>
      <c r="E413" s="121"/>
      <c r="F413" s="121" t="s">
        <v>492</v>
      </c>
      <c r="G413" s="121" t="s">
        <v>509</v>
      </c>
      <c r="H413" s="128"/>
      <c r="I413" s="166"/>
      <c r="J413" s="72"/>
      <c r="K413" s="166"/>
      <c r="L413" s="189"/>
      <c r="M413" s="189"/>
      <c r="N413" s="189"/>
      <c r="O413" s="189"/>
      <c r="P413" s="167"/>
    </row>
    <row r="414" spans="1:16">
      <c r="A414" s="92">
        <f t="shared" si="6"/>
        <v>413</v>
      </c>
      <c r="B414" s="259"/>
      <c r="C414" s="121" t="s">
        <v>9</v>
      </c>
      <c r="D414" s="260"/>
      <c r="E414" s="121"/>
      <c r="F414" s="121" t="s">
        <v>493</v>
      </c>
      <c r="G414" s="121" t="s">
        <v>509</v>
      </c>
      <c r="H414" s="128"/>
      <c r="I414" s="166"/>
      <c r="J414" s="72"/>
      <c r="K414" s="166"/>
      <c r="L414" s="189"/>
      <c r="M414" s="189"/>
      <c r="N414" s="189"/>
      <c r="O414" s="189"/>
      <c r="P414" s="167"/>
    </row>
    <row r="415" spans="1:16">
      <c r="A415" s="92">
        <f t="shared" si="6"/>
        <v>414</v>
      </c>
      <c r="B415" s="259"/>
      <c r="C415" s="121" t="s">
        <v>9</v>
      </c>
      <c r="D415" s="260"/>
      <c r="E415" s="121"/>
      <c r="F415" s="121" t="s">
        <v>494</v>
      </c>
      <c r="G415" s="121" t="s">
        <v>490</v>
      </c>
      <c r="H415" s="128"/>
      <c r="I415" s="166"/>
      <c r="J415" s="72"/>
      <c r="K415" s="166"/>
      <c r="L415" s="189"/>
      <c r="M415" s="189"/>
      <c r="N415" s="189"/>
      <c r="O415" s="189"/>
      <c r="P415" s="167"/>
    </row>
    <row r="416" spans="1:16">
      <c r="A416" s="92">
        <f t="shared" si="6"/>
        <v>415</v>
      </c>
      <c r="B416" s="259"/>
      <c r="C416" s="121" t="s">
        <v>9</v>
      </c>
      <c r="D416" s="260"/>
      <c r="E416" s="121"/>
      <c r="F416" s="121" t="s">
        <v>511</v>
      </c>
      <c r="G416" s="121" t="s">
        <v>490</v>
      </c>
      <c r="H416" s="128"/>
      <c r="I416" s="166"/>
      <c r="J416" s="72"/>
      <c r="K416" s="166"/>
      <c r="L416" s="189"/>
      <c r="M416" s="189"/>
      <c r="N416" s="189"/>
      <c r="O416" s="189"/>
      <c r="P416" s="167"/>
    </row>
    <row r="417" spans="1:16">
      <c r="A417" s="92">
        <f t="shared" si="6"/>
        <v>416</v>
      </c>
      <c r="B417" s="259"/>
      <c r="C417" s="121" t="s">
        <v>9</v>
      </c>
      <c r="D417" s="260"/>
      <c r="E417" s="121"/>
      <c r="F417" s="121" t="s">
        <v>498</v>
      </c>
      <c r="G417" s="121" t="s">
        <v>490</v>
      </c>
      <c r="H417" s="128"/>
      <c r="I417" s="166"/>
      <c r="J417" s="72"/>
      <c r="K417" s="166"/>
      <c r="L417" s="189"/>
      <c r="M417" s="189"/>
      <c r="N417" s="189"/>
      <c r="O417" s="189"/>
      <c r="P417" s="167"/>
    </row>
    <row r="418" spans="1:16">
      <c r="A418" s="92">
        <f t="shared" si="6"/>
        <v>417</v>
      </c>
      <c r="B418" s="259"/>
      <c r="C418" s="121" t="s">
        <v>9</v>
      </c>
      <c r="D418" s="260"/>
      <c r="E418" s="121"/>
      <c r="F418" s="121" t="s">
        <v>577</v>
      </c>
      <c r="G418" s="121" t="s">
        <v>578</v>
      </c>
      <c r="H418" s="128"/>
      <c r="I418" s="166"/>
      <c r="J418" s="72"/>
      <c r="K418" s="166"/>
      <c r="L418" s="189"/>
      <c r="M418" s="189"/>
      <c r="N418" s="189"/>
      <c r="O418" s="189"/>
      <c r="P418" s="167"/>
    </row>
    <row r="419" spans="1:16">
      <c r="A419" s="92">
        <f t="shared" si="6"/>
        <v>418</v>
      </c>
      <c r="B419" s="259"/>
      <c r="C419" s="121" t="s">
        <v>9</v>
      </c>
      <c r="D419" s="260"/>
      <c r="E419" s="121"/>
      <c r="F419" s="121" t="s">
        <v>579</v>
      </c>
      <c r="G419" s="121" t="s">
        <v>490</v>
      </c>
      <c r="H419" s="128"/>
      <c r="I419" s="166"/>
      <c r="J419" s="72"/>
      <c r="K419" s="166"/>
      <c r="L419" s="189"/>
      <c r="M419" s="189"/>
      <c r="N419" s="189"/>
      <c r="O419" s="189"/>
      <c r="P419" s="167"/>
    </row>
    <row r="420" spans="1:16">
      <c r="A420" s="92">
        <f t="shared" si="6"/>
        <v>419</v>
      </c>
      <c r="B420" s="259"/>
      <c r="C420" s="121" t="s">
        <v>9</v>
      </c>
      <c r="D420" s="260"/>
      <c r="E420" s="121"/>
      <c r="F420" s="121" t="s">
        <v>667</v>
      </c>
      <c r="G420" s="121" t="s">
        <v>516</v>
      </c>
      <c r="H420" s="128"/>
      <c r="I420" s="166"/>
      <c r="J420" s="72"/>
      <c r="K420" s="166"/>
      <c r="L420" s="189"/>
      <c r="M420" s="189"/>
      <c r="N420" s="189"/>
      <c r="O420" s="189"/>
      <c r="P420" s="167"/>
    </row>
    <row r="421" spans="1:16" ht="33">
      <c r="A421" s="92">
        <f t="shared" si="6"/>
        <v>420</v>
      </c>
      <c r="B421" s="259"/>
      <c r="C421" s="121" t="s">
        <v>9</v>
      </c>
      <c r="D421" s="260"/>
      <c r="E421" s="121"/>
      <c r="F421" s="121" t="s">
        <v>668</v>
      </c>
      <c r="G421" s="121" t="s">
        <v>490</v>
      </c>
      <c r="H421" s="128"/>
      <c r="I421" s="166"/>
      <c r="J421" s="72"/>
      <c r="K421" s="166"/>
      <c r="L421" s="189"/>
      <c r="M421" s="189"/>
      <c r="N421" s="189"/>
      <c r="O421" s="189"/>
      <c r="P421" s="167"/>
    </row>
    <row r="422" spans="1:16">
      <c r="A422" s="92">
        <f t="shared" si="6"/>
        <v>421</v>
      </c>
      <c r="B422" s="259"/>
      <c r="C422" s="121" t="s">
        <v>9</v>
      </c>
      <c r="D422" s="260"/>
      <c r="E422" s="121"/>
      <c r="F422" s="121" t="s">
        <v>563</v>
      </c>
      <c r="G422" s="121" t="s">
        <v>490</v>
      </c>
      <c r="H422" s="128"/>
      <c r="I422" s="166"/>
      <c r="J422" s="72"/>
      <c r="K422" s="166"/>
      <c r="L422" s="189"/>
      <c r="M422" s="189"/>
      <c r="N422" s="189"/>
      <c r="O422" s="189"/>
      <c r="P422" s="167"/>
    </row>
    <row r="423" spans="1:16">
      <c r="A423" s="92">
        <f t="shared" si="6"/>
        <v>422</v>
      </c>
      <c r="B423" s="259" t="s">
        <v>669</v>
      </c>
      <c r="C423" s="121" t="s">
        <v>9</v>
      </c>
      <c r="D423" s="260" t="s">
        <v>670</v>
      </c>
      <c r="E423" s="121"/>
      <c r="F423" s="121" t="s">
        <v>508</v>
      </c>
      <c r="G423" s="121" t="s">
        <v>509</v>
      </c>
      <c r="H423" s="128"/>
      <c r="I423" s="166"/>
      <c r="J423" s="72"/>
      <c r="K423" s="166"/>
      <c r="L423" s="189"/>
      <c r="M423" s="189"/>
      <c r="N423" s="189"/>
      <c r="O423" s="189"/>
      <c r="P423" s="167"/>
    </row>
    <row r="424" spans="1:16">
      <c r="A424" s="92">
        <f t="shared" si="6"/>
        <v>423</v>
      </c>
      <c r="B424" s="259"/>
      <c r="C424" s="121" t="s">
        <v>9</v>
      </c>
      <c r="D424" s="260"/>
      <c r="E424" s="121"/>
      <c r="F424" s="121" t="s">
        <v>520</v>
      </c>
      <c r="G424" s="121" t="s">
        <v>509</v>
      </c>
      <c r="H424" s="128"/>
      <c r="I424" s="166"/>
      <c r="J424" s="72"/>
      <c r="K424" s="166"/>
      <c r="L424" s="189"/>
      <c r="M424" s="189"/>
      <c r="N424" s="189"/>
      <c r="O424" s="189"/>
      <c r="P424" s="167"/>
    </row>
    <row r="425" spans="1:16">
      <c r="A425" s="92">
        <f t="shared" si="6"/>
        <v>424</v>
      </c>
      <c r="B425" s="259"/>
      <c r="C425" s="121" t="s">
        <v>9</v>
      </c>
      <c r="D425" s="260"/>
      <c r="E425" s="121"/>
      <c r="F425" s="121" t="s">
        <v>538</v>
      </c>
      <c r="G425" s="121" t="s">
        <v>509</v>
      </c>
      <c r="H425" s="128"/>
      <c r="I425" s="166"/>
      <c r="J425" s="72"/>
      <c r="K425" s="166"/>
      <c r="L425" s="189"/>
      <c r="M425" s="189"/>
      <c r="N425" s="189"/>
      <c r="O425" s="189"/>
      <c r="P425" s="167"/>
    </row>
    <row r="426" spans="1:16" ht="16.5" customHeight="1">
      <c r="A426" s="92">
        <f t="shared" si="6"/>
        <v>425</v>
      </c>
      <c r="B426" s="259"/>
      <c r="C426" s="121" t="s">
        <v>9</v>
      </c>
      <c r="D426" s="260"/>
      <c r="E426" s="121"/>
      <c r="F426" s="121" t="s">
        <v>671</v>
      </c>
      <c r="G426" s="121" t="s">
        <v>490</v>
      </c>
      <c r="H426" s="128"/>
      <c r="I426" s="166"/>
      <c r="J426" s="72"/>
      <c r="K426" s="166"/>
      <c r="L426" s="189"/>
      <c r="M426" s="189"/>
      <c r="N426" s="189"/>
      <c r="O426" s="189"/>
      <c r="P426" s="167"/>
    </row>
    <row r="427" spans="1:16">
      <c r="A427" s="92">
        <f t="shared" si="6"/>
        <v>426</v>
      </c>
      <c r="B427" s="259"/>
      <c r="C427" s="121" t="s">
        <v>9</v>
      </c>
      <c r="D427" s="260"/>
      <c r="E427" s="121"/>
      <c r="F427" s="121" t="s">
        <v>491</v>
      </c>
      <c r="G427" s="121" t="s">
        <v>490</v>
      </c>
      <c r="H427" s="128"/>
      <c r="I427" s="166"/>
      <c r="J427" s="72"/>
      <c r="K427" s="166"/>
      <c r="L427" s="189"/>
      <c r="M427" s="189"/>
      <c r="N427" s="189"/>
      <c r="O427" s="189"/>
      <c r="P427" s="167"/>
    </row>
    <row r="428" spans="1:16">
      <c r="A428" s="92">
        <f t="shared" si="6"/>
        <v>427</v>
      </c>
      <c r="B428" s="259"/>
      <c r="C428" s="121" t="s">
        <v>9</v>
      </c>
      <c r="D428" s="260"/>
      <c r="E428" s="121"/>
      <c r="F428" s="121" t="s">
        <v>492</v>
      </c>
      <c r="G428" s="121" t="s">
        <v>509</v>
      </c>
      <c r="H428" s="128"/>
      <c r="I428" s="166"/>
      <c r="J428" s="72"/>
      <c r="K428" s="166"/>
      <c r="L428" s="189"/>
      <c r="M428" s="189"/>
      <c r="N428" s="189"/>
      <c r="O428" s="189"/>
      <c r="P428" s="167"/>
    </row>
    <row r="429" spans="1:16">
      <c r="A429" s="92">
        <f t="shared" si="6"/>
        <v>428</v>
      </c>
      <c r="B429" s="259"/>
      <c r="C429" s="121" t="s">
        <v>9</v>
      </c>
      <c r="D429" s="260"/>
      <c r="E429" s="121"/>
      <c r="F429" s="121" t="s">
        <v>493</v>
      </c>
      <c r="G429" s="121" t="s">
        <v>490</v>
      </c>
      <c r="H429" s="128"/>
      <c r="I429" s="166"/>
      <c r="J429" s="72"/>
      <c r="K429" s="166"/>
      <c r="L429" s="189"/>
      <c r="M429" s="189"/>
      <c r="N429" s="189"/>
      <c r="O429" s="189"/>
      <c r="P429" s="167"/>
    </row>
    <row r="430" spans="1:16">
      <c r="A430" s="92">
        <f t="shared" si="6"/>
        <v>429</v>
      </c>
      <c r="B430" s="259"/>
      <c r="C430" s="121" t="s">
        <v>9</v>
      </c>
      <c r="D430" s="260"/>
      <c r="E430" s="121"/>
      <c r="F430" s="121" t="s">
        <v>494</v>
      </c>
      <c r="G430" s="121" t="s">
        <v>509</v>
      </c>
      <c r="H430" s="128"/>
      <c r="I430" s="166"/>
      <c r="J430" s="72"/>
      <c r="K430" s="166"/>
      <c r="L430" s="189"/>
      <c r="M430" s="189"/>
      <c r="N430" s="189"/>
      <c r="O430" s="189"/>
      <c r="P430" s="167"/>
    </row>
    <row r="431" spans="1:16">
      <c r="A431" s="92">
        <f t="shared" si="6"/>
        <v>430</v>
      </c>
      <c r="B431" s="259"/>
      <c r="C431" s="121" t="s">
        <v>9</v>
      </c>
      <c r="D431" s="260"/>
      <c r="E431" s="121"/>
      <c r="F431" s="121" t="s">
        <v>511</v>
      </c>
      <c r="G431" s="121" t="s">
        <v>490</v>
      </c>
      <c r="H431" s="128"/>
      <c r="I431" s="166"/>
      <c r="J431" s="72"/>
      <c r="K431" s="166"/>
      <c r="L431" s="189"/>
      <c r="M431" s="189"/>
      <c r="N431" s="189"/>
      <c r="O431" s="189"/>
      <c r="P431" s="167"/>
    </row>
    <row r="432" spans="1:16">
      <c r="A432" s="92">
        <f t="shared" si="6"/>
        <v>431</v>
      </c>
      <c r="B432" s="259"/>
      <c r="C432" s="121" t="s">
        <v>9</v>
      </c>
      <c r="D432" s="260"/>
      <c r="E432" s="121"/>
      <c r="F432" s="121" t="s">
        <v>498</v>
      </c>
      <c r="G432" s="121" t="s">
        <v>490</v>
      </c>
      <c r="H432" s="128"/>
      <c r="I432" s="166"/>
      <c r="J432" s="72"/>
      <c r="K432" s="166"/>
      <c r="L432" s="189"/>
      <c r="M432" s="189"/>
      <c r="N432" s="189"/>
      <c r="O432" s="189"/>
      <c r="P432" s="167"/>
    </row>
    <row r="433" spans="1:16">
      <c r="A433" s="92">
        <f t="shared" si="6"/>
        <v>432</v>
      </c>
      <c r="B433" s="259"/>
      <c r="C433" s="121" t="s">
        <v>9</v>
      </c>
      <c r="D433" s="260"/>
      <c r="E433" s="121"/>
      <c r="F433" s="121" t="s">
        <v>599</v>
      </c>
      <c r="G433" s="121" t="s">
        <v>578</v>
      </c>
      <c r="H433" s="128"/>
      <c r="I433" s="166"/>
      <c r="J433" s="72"/>
      <c r="K433" s="166"/>
      <c r="L433" s="189"/>
      <c r="M433" s="189"/>
      <c r="N433" s="189"/>
      <c r="O433" s="189"/>
      <c r="P433" s="167"/>
    </row>
    <row r="434" spans="1:16">
      <c r="A434" s="92">
        <f t="shared" si="6"/>
        <v>433</v>
      </c>
      <c r="B434" s="259"/>
      <c r="C434" s="121" t="s">
        <v>9</v>
      </c>
      <c r="D434" s="260"/>
      <c r="E434" s="121"/>
      <c r="F434" s="121" t="s">
        <v>600</v>
      </c>
      <c r="G434" s="121" t="s">
        <v>490</v>
      </c>
      <c r="H434" s="128"/>
      <c r="I434" s="166"/>
      <c r="J434" s="72"/>
      <c r="K434" s="166"/>
      <c r="L434" s="189"/>
      <c r="M434" s="189"/>
      <c r="N434" s="189"/>
      <c r="O434" s="189"/>
      <c r="P434" s="167"/>
    </row>
    <row r="435" spans="1:16">
      <c r="A435" s="92">
        <f t="shared" si="6"/>
        <v>434</v>
      </c>
      <c r="B435" s="259"/>
      <c r="C435" s="121" t="s">
        <v>9</v>
      </c>
      <c r="D435" s="260"/>
      <c r="E435" s="121"/>
      <c r="F435" s="121" t="s">
        <v>672</v>
      </c>
      <c r="G435" s="121" t="s">
        <v>516</v>
      </c>
      <c r="H435" s="128"/>
      <c r="I435" s="166"/>
      <c r="J435" s="72"/>
      <c r="K435" s="166"/>
      <c r="L435" s="189"/>
      <c r="M435" s="189"/>
      <c r="N435" s="189"/>
      <c r="O435" s="189"/>
      <c r="P435" s="167"/>
    </row>
    <row r="436" spans="1:16" ht="33">
      <c r="A436" s="92">
        <f t="shared" si="6"/>
        <v>435</v>
      </c>
      <c r="B436" s="259"/>
      <c r="C436" s="121" t="s">
        <v>9</v>
      </c>
      <c r="D436" s="260"/>
      <c r="E436" s="121"/>
      <c r="F436" s="121" t="s">
        <v>673</v>
      </c>
      <c r="G436" s="121" t="s">
        <v>490</v>
      </c>
      <c r="H436" s="128"/>
      <c r="I436" s="166"/>
      <c r="J436" s="72"/>
      <c r="K436" s="166"/>
      <c r="L436" s="189"/>
      <c r="M436" s="189"/>
      <c r="N436" s="189"/>
      <c r="O436" s="189"/>
      <c r="P436" s="167"/>
    </row>
    <row r="437" spans="1:16">
      <c r="A437" s="92">
        <f t="shared" si="6"/>
        <v>436</v>
      </c>
      <c r="B437" s="259"/>
      <c r="C437" s="121" t="s">
        <v>9</v>
      </c>
      <c r="D437" s="260"/>
      <c r="E437" s="121"/>
      <c r="F437" s="121" t="s">
        <v>563</v>
      </c>
      <c r="G437" s="121" t="s">
        <v>490</v>
      </c>
      <c r="H437" s="128"/>
      <c r="I437" s="166"/>
      <c r="J437" s="72"/>
      <c r="K437" s="166"/>
      <c r="L437" s="189"/>
      <c r="M437" s="189"/>
      <c r="N437" s="189"/>
      <c r="O437" s="189"/>
      <c r="P437" s="167"/>
    </row>
    <row r="438" spans="1:16">
      <c r="A438" s="92">
        <f t="shared" si="6"/>
        <v>437</v>
      </c>
      <c r="B438" s="259" t="s">
        <v>674</v>
      </c>
      <c r="C438" s="121" t="s">
        <v>9</v>
      </c>
      <c r="D438" s="260" t="s">
        <v>675</v>
      </c>
      <c r="E438" s="121"/>
      <c r="F438" s="121" t="s">
        <v>508</v>
      </c>
      <c r="G438" s="121" t="s">
        <v>509</v>
      </c>
      <c r="H438" s="128"/>
      <c r="I438" s="166"/>
      <c r="J438" s="72"/>
      <c r="K438" s="166"/>
      <c r="L438" s="189"/>
      <c r="M438" s="189"/>
      <c r="N438" s="189"/>
      <c r="O438" s="189"/>
      <c r="P438" s="167"/>
    </row>
    <row r="439" spans="1:16">
      <c r="A439" s="92">
        <f t="shared" si="6"/>
        <v>438</v>
      </c>
      <c r="B439" s="259"/>
      <c r="C439" s="121" t="s">
        <v>9</v>
      </c>
      <c r="D439" s="260"/>
      <c r="E439" s="121"/>
      <c r="F439" s="121" t="s">
        <v>520</v>
      </c>
      <c r="G439" s="121" t="s">
        <v>509</v>
      </c>
      <c r="H439" s="128"/>
      <c r="I439" s="166"/>
      <c r="J439" s="72"/>
      <c r="K439" s="166"/>
      <c r="L439" s="189"/>
      <c r="M439" s="189"/>
      <c r="N439" s="189"/>
      <c r="O439" s="189"/>
      <c r="P439" s="167"/>
    </row>
    <row r="440" spans="1:16" ht="16.5" customHeight="1">
      <c r="A440" s="92">
        <f t="shared" si="6"/>
        <v>439</v>
      </c>
      <c r="B440" s="259"/>
      <c r="C440" s="121" t="s">
        <v>9</v>
      </c>
      <c r="D440" s="260"/>
      <c r="E440" s="121"/>
      <c r="F440" s="121" t="s">
        <v>547</v>
      </c>
      <c r="G440" s="121" t="s">
        <v>509</v>
      </c>
      <c r="H440" s="128"/>
      <c r="I440" s="166"/>
      <c r="J440" s="72"/>
      <c r="K440" s="166"/>
      <c r="L440" s="189"/>
      <c r="M440" s="189"/>
      <c r="N440" s="189"/>
      <c r="O440" s="189"/>
      <c r="P440" s="167"/>
    </row>
    <row r="441" spans="1:16">
      <c r="A441" s="92">
        <f t="shared" si="6"/>
        <v>440</v>
      </c>
      <c r="B441" s="259"/>
      <c r="C441" s="121" t="s">
        <v>9</v>
      </c>
      <c r="D441" s="260"/>
      <c r="E441" s="121"/>
      <c r="F441" s="121" t="s">
        <v>676</v>
      </c>
      <c r="G441" s="121" t="s">
        <v>490</v>
      </c>
      <c r="H441" s="128"/>
      <c r="I441" s="166"/>
      <c r="J441" s="72"/>
      <c r="K441" s="166"/>
      <c r="L441" s="189"/>
      <c r="M441" s="189"/>
      <c r="N441" s="189"/>
      <c r="O441" s="189"/>
      <c r="P441" s="167"/>
    </row>
    <row r="442" spans="1:16">
      <c r="A442" s="92">
        <f t="shared" si="6"/>
        <v>441</v>
      </c>
      <c r="B442" s="259"/>
      <c r="C442" s="121" t="s">
        <v>9</v>
      </c>
      <c r="D442" s="260"/>
      <c r="E442" s="121"/>
      <c r="F442" s="121" t="s">
        <v>491</v>
      </c>
      <c r="G442" s="121" t="s">
        <v>509</v>
      </c>
      <c r="H442" s="128"/>
      <c r="I442" s="166"/>
      <c r="J442" s="72"/>
      <c r="K442" s="166"/>
      <c r="L442" s="189"/>
      <c r="M442" s="189"/>
      <c r="N442" s="189"/>
      <c r="O442" s="189"/>
      <c r="P442" s="167"/>
    </row>
    <row r="443" spans="1:16">
      <c r="A443" s="92">
        <f t="shared" si="6"/>
        <v>442</v>
      </c>
      <c r="B443" s="259"/>
      <c r="C443" s="121" t="s">
        <v>9</v>
      </c>
      <c r="D443" s="260"/>
      <c r="E443" s="121"/>
      <c r="F443" s="121" t="s">
        <v>492</v>
      </c>
      <c r="G443" s="121" t="s">
        <v>490</v>
      </c>
      <c r="H443" s="128"/>
      <c r="I443" s="166"/>
      <c r="J443" s="72"/>
      <c r="K443" s="166"/>
      <c r="L443" s="189"/>
      <c r="M443" s="189"/>
      <c r="N443" s="189"/>
      <c r="O443" s="189"/>
      <c r="P443" s="167"/>
    </row>
    <row r="444" spans="1:16">
      <c r="A444" s="92">
        <f t="shared" si="6"/>
        <v>443</v>
      </c>
      <c r="B444" s="259"/>
      <c r="C444" s="121" t="s">
        <v>9</v>
      </c>
      <c r="D444" s="260"/>
      <c r="E444" s="121"/>
      <c r="F444" s="121" t="s">
        <v>493</v>
      </c>
      <c r="G444" s="121" t="s">
        <v>509</v>
      </c>
      <c r="H444" s="128"/>
      <c r="I444" s="166"/>
      <c r="J444" s="72"/>
      <c r="K444" s="166"/>
      <c r="L444" s="189"/>
      <c r="M444" s="189"/>
      <c r="N444" s="189"/>
      <c r="O444" s="189"/>
      <c r="P444" s="167"/>
    </row>
    <row r="445" spans="1:16">
      <c r="A445" s="92">
        <f t="shared" si="6"/>
        <v>444</v>
      </c>
      <c r="B445" s="259"/>
      <c r="C445" s="121" t="s">
        <v>9</v>
      </c>
      <c r="D445" s="260"/>
      <c r="E445" s="121"/>
      <c r="F445" s="121" t="s">
        <v>494</v>
      </c>
      <c r="G445" s="121" t="s">
        <v>490</v>
      </c>
      <c r="H445" s="128"/>
      <c r="I445" s="166"/>
      <c r="J445" s="72"/>
      <c r="K445" s="166"/>
      <c r="L445" s="189"/>
      <c r="M445" s="189"/>
      <c r="N445" s="189"/>
      <c r="O445" s="189"/>
      <c r="P445" s="167"/>
    </row>
    <row r="446" spans="1:16">
      <c r="A446" s="92">
        <f t="shared" si="6"/>
        <v>445</v>
      </c>
      <c r="B446" s="259"/>
      <c r="C446" s="121" t="s">
        <v>9</v>
      </c>
      <c r="D446" s="260"/>
      <c r="E446" s="121"/>
      <c r="F446" s="121" t="s">
        <v>511</v>
      </c>
      <c r="G446" s="121" t="s">
        <v>490</v>
      </c>
      <c r="H446" s="128"/>
      <c r="I446" s="166"/>
      <c r="J446" s="72"/>
      <c r="K446" s="166"/>
      <c r="L446" s="189"/>
      <c r="M446" s="189"/>
      <c r="N446" s="189"/>
      <c r="O446" s="189"/>
      <c r="P446" s="167"/>
    </row>
    <row r="447" spans="1:16">
      <c r="A447" s="92">
        <f t="shared" si="6"/>
        <v>446</v>
      </c>
      <c r="B447" s="259"/>
      <c r="C447" s="121" t="s">
        <v>9</v>
      </c>
      <c r="D447" s="260"/>
      <c r="E447" s="121"/>
      <c r="F447" s="121" t="s">
        <v>498</v>
      </c>
      <c r="G447" s="121" t="s">
        <v>490</v>
      </c>
      <c r="H447" s="128"/>
      <c r="I447" s="166"/>
      <c r="J447" s="72"/>
      <c r="K447" s="166"/>
      <c r="L447" s="189"/>
      <c r="M447" s="189"/>
      <c r="N447" s="189"/>
      <c r="O447" s="189"/>
      <c r="P447" s="167"/>
    </row>
    <row r="448" spans="1:16">
      <c r="A448" s="92">
        <f t="shared" si="6"/>
        <v>447</v>
      </c>
      <c r="B448" s="259"/>
      <c r="C448" s="121" t="s">
        <v>9</v>
      </c>
      <c r="D448" s="260"/>
      <c r="E448" s="121"/>
      <c r="F448" s="121" t="s">
        <v>615</v>
      </c>
      <c r="G448" s="121" t="s">
        <v>578</v>
      </c>
      <c r="H448" s="128"/>
      <c r="I448" s="166"/>
      <c r="J448" s="72"/>
      <c r="K448" s="166"/>
      <c r="L448" s="189"/>
      <c r="M448" s="189"/>
      <c r="N448" s="189"/>
      <c r="O448" s="189"/>
      <c r="P448" s="167"/>
    </row>
    <row r="449" spans="1:16">
      <c r="A449" s="92">
        <f t="shared" si="6"/>
        <v>448</v>
      </c>
      <c r="B449" s="259"/>
      <c r="C449" s="121" t="s">
        <v>9</v>
      </c>
      <c r="D449" s="260"/>
      <c r="E449" s="121"/>
      <c r="F449" s="121" t="s">
        <v>616</v>
      </c>
      <c r="G449" s="121" t="s">
        <v>490</v>
      </c>
      <c r="H449" s="128"/>
      <c r="I449" s="166"/>
      <c r="J449" s="72"/>
      <c r="K449" s="166"/>
      <c r="L449" s="189"/>
      <c r="M449" s="189"/>
      <c r="N449" s="189"/>
      <c r="O449" s="189"/>
      <c r="P449" s="167"/>
    </row>
    <row r="450" spans="1:16">
      <c r="A450" s="92">
        <f t="shared" si="6"/>
        <v>449</v>
      </c>
      <c r="B450" s="259"/>
      <c r="C450" s="121" t="s">
        <v>9</v>
      </c>
      <c r="D450" s="260"/>
      <c r="E450" s="121"/>
      <c r="F450" s="121" t="s">
        <v>677</v>
      </c>
      <c r="G450" s="121" t="s">
        <v>516</v>
      </c>
      <c r="H450" s="128"/>
      <c r="I450" s="166"/>
      <c r="J450" s="72"/>
      <c r="K450" s="166"/>
      <c r="L450" s="190"/>
      <c r="M450" s="189"/>
      <c r="N450" s="191"/>
      <c r="O450" s="189"/>
      <c r="P450" s="167"/>
    </row>
    <row r="451" spans="1:16" ht="33">
      <c r="A451" s="92">
        <f t="shared" ref="A451:A514" si="7">ROW()-1</f>
        <v>450</v>
      </c>
      <c r="B451" s="259"/>
      <c r="C451" s="121" t="s">
        <v>9</v>
      </c>
      <c r="D451" s="260"/>
      <c r="E451" s="121"/>
      <c r="F451" s="121" t="s">
        <v>678</v>
      </c>
      <c r="G451" s="121" t="s">
        <v>490</v>
      </c>
      <c r="H451" s="128"/>
      <c r="I451" s="166"/>
      <c r="J451" s="72"/>
      <c r="K451" s="166"/>
      <c r="L451" s="190"/>
      <c r="M451" s="189"/>
      <c r="N451" s="191"/>
      <c r="O451" s="189"/>
      <c r="P451" s="167"/>
    </row>
    <row r="452" spans="1:16">
      <c r="A452" s="92">
        <f t="shared" si="7"/>
        <v>451</v>
      </c>
      <c r="B452" s="259"/>
      <c r="C452" s="121" t="s">
        <v>9</v>
      </c>
      <c r="D452" s="260"/>
      <c r="E452" s="121"/>
      <c r="F452" s="121" t="s">
        <v>563</v>
      </c>
      <c r="G452" s="121" t="s">
        <v>490</v>
      </c>
      <c r="H452" s="128"/>
      <c r="I452" s="166"/>
      <c r="J452" s="72"/>
      <c r="K452" s="166"/>
      <c r="L452" s="189"/>
      <c r="M452" s="189"/>
      <c r="N452" s="189"/>
      <c r="O452" s="189"/>
      <c r="P452" s="167"/>
    </row>
    <row r="453" spans="1:16">
      <c r="A453" s="92">
        <f t="shared" si="7"/>
        <v>452</v>
      </c>
      <c r="B453" s="259" t="s">
        <v>679</v>
      </c>
      <c r="C453" s="121" t="s">
        <v>9</v>
      </c>
      <c r="D453" s="260" t="s">
        <v>680</v>
      </c>
      <c r="E453" s="121"/>
      <c r="F453" s="121" t="s">
        <v>508</v>
      </c>
      <c r="G453" s="121" t="s">
        <v>509</v>
      </c>
      <c r="H453" s="128"/>
      <c r="I453" s="166"/>
      <c r="J453" s="72"/>
      <c r="K453" s="166"/>
      <c r="L453" s="189"/>
      <c r="M453" s="189"/>
      <c r="N453" s="189"/>
      <c r="O453" s="189"/>
      <c r="P453" s="167"/>
    </row>
    <row r="454" spans="1:16" ht="16.5" customHeight="1">
      <c r="A454" s="92">
        <f t="shared" si="7"/>
        <v>453</v>
      </c>
      <c r="B454" s="259"/>
      <c r="C454" s="121" t="s">
        <v>9</v>
      </c>
      <c r="D454" s="260"/>
      <c r="E454" s="121"/>
      <c r="F454" s="121" t="s">
        <v>529</v>
      </c>
      <c r="G454" s="121" t="s">
        <v>507</v>
      </c>
      <c r="H454" s="128"/>
      <c r="I454" s="166"/>
      <c r="J454" s="72"/>
      <c r="K454" s="166"/>
      <c r="L454" s="189"/>
      <c r="M454" s="189"/>
      <c r="N454" s="189"/>
      <c r="O454" s="189"/>
      <c r="P454" s="167"/>
    </row>
    <row r="455" spans="1:16">
      <c r="A455" s="92">
        <f t="shared" si="7"/>
        <v>454</v>
      </c>
      <c r="B455" s="259"/>
      <c r="C455" s="121" t="s">
        <v>9</v>
      </c>
      <c r="D455" s="260"/>
      <c r="E455" s="121"/>
      <c r="F455" s="121" t="s">
        <v>649</v>
      </c>
      <c r="G455" s="121" t="s">
        <v>490</v>
      </c>
      <c r="H455" s="128"/>
      <c r="I455" s="166"/>
      <c r="J455" s="72"/>
      <c r="K455" s="166"/>
      <c r="L455" s="189"/>
      <c r="M455" s="189"/>
      <c r="N455" s="189"/>
      <c r="O455" s="189"/>
      <c r="P455" s="167"/>
    </row>
    <row r="456" spans="1:16">
      <c r="A456" s="92">
        <f t="shared" si="7"/>
        <v>455</v>
      </c>
      <c r="B456" s="259"/>
      <c r="C456" s="121" t="s">
        <v>9</v>
      </c>
      <c r="D456" s="260"/>
      <c r="E456" s="121"/>
      <c r="F456" s="121" t="s">
        <v>491</v>
      </c>
      <c r="G456" s="121" t="s">
        <v>490</v>
      </c>
      <c r="H456" s="128"/>
      <c r="I456" s="166"/>
      <c r="J456" s="72"/>
      <c r="K456" s="166"/>
      <c r="L456" s="189"/>
      <c r="M456" s="189"/>
      <c r="N456" s="189"/>
      <c r="O456" s="189"/>
      <c r="P456" s="167"/>
    </row>
    <row r="457" spans="1:16">
      <c r="A457" s="92">
        <f t="shared" si="7"/>
        <v>456</v>
      </c>
      <c r="B457" s="259"/>
      <c r="C457" s="121" t="s">
        <v>9</v>
      </c>
      <c r="D457" s="260"/>
      <c r="E457" s="121"/>
      <c r="F457" s="121" t="s">
        <v>492</v>
      </c>
      <c r="G457" s="121" t="s">
        <v>509</v>
      </c>
      <c r="H457" s="128"/>
      <c r="I457" s="166"/>
      <c r="J457" s="72"/>
      <c r="K457" s="166"/>
      <c r="L457" s="189"/>
      <c r="M457" s="189"/>
      <c r="N457" s="189"/>
      <c r="O457" s="189"/>
      <c r="P457" s="167"/>
    </row>
    <row r="458" spans="1:16">
      <c r="A458" s="92">
        <f t="shared" si="7"/>
        <v>457</v>
      </c>
      <c r="B458" s="259"/>
      <c r="C458" s="121" t="s">
        <v>9</v>
      </c>
      <c r="D458" s="260"/>
      <c r="E458" s="121"/>
      <c r="F458" s="121" t="s">
        <v>493</v>
      </c>
      <c r="G458" s="121" t="s">
        <v>490</v>
      </c>
      <c r="H458" s="128"/>
      <c r="I458" s="166"/>
      <c r="J458" s="72"/>
      <c r="K458" s="166"/>
      <c r="L458" s="189"/>
      <c r="M458" s="189"/>
      <c r="N458" s="189"/>
      <c r="O458" s="189"/>
      <c r="P458" s="167"/>
    </row>
    <row r="459" spans="1:16">
      <c r="A459" s="92">
        <f t="shared" si="7"/>
        <v>458</v>
      </c>
      <c r="B459" s="259"/>
      <c r="C459" s="121" t="s">
        <v>9</v>
      </c>
      <c r="D459" s="260"/>
      <c r="E459" s="121"/>
      <c r="F459" s="121" t="s">
        <v>494</v>
      </c>
      <c r="G459" s="121" t="s">
        <v>509</v>
      </c>
      <c r="H459" s="128"/>
      <c r="I459" s="166"/>
      <c r="J459" s="72"/>
      <c r="K459" s="166"/>
      <c r="L459" s="189"/>
      <c r="M459" s="189"/>
      <c r="N459" s="189"/>
      <c r="O459" s="189"/>
      <c r="P459" s="167"/>
    </row>
    <row r="460" spans="1:16">
      <c r="A460" s="92">
        <f t="shared" si="7"/>
        <v>459</v>
      </c>
      <c r="B460" s="259"/>
      <c r="C460" s="121" t="s">
        <v>9</v>
      </c>
      <c r="D460" s="260"/>
      <c r="E460" s="121"/>
      <c r="F460" s="121" t="s">
        <v>511</v>
      </c>
      <c r="G460" s="121" t="s">
        <v>490</v>
      </c>
      <c r="H460" s="128"/>
      <c r="I460" s="166"/>
      <c r="J460" s="72"/>
      <c r="K460" s="166"/>
      <c r="L460" s="189"/>
      <c r="M460" s="189"/>
      <c r="N460" s="189"/>
      <c r="O460" s="189"/>
      <c r="P460" s="167"/>
    </row>
    <row r="461" spans="1:16">
      <c r="A461" s="92">
        <f t="shared" si="7"/>
        <v>460</v>
      </c>
      <c r="B461" s="259"/>
      <c r="C461" s="121" t="s">
        <v>9</v>
      </c>
      <c r="D461" s="260"/>
      <c r="E461" s="121"/>
      <c r="F461" s="121" t="s">
        <v>498</v>
      </c>
      <c r="G461" s="121" t="s">
        <v>490</v>
      </c>
      <c r="H461" s="128"/>
      <c r="I461" s="166"/>
      <c r="J461" s="72"/>
      <c r="K461" s="166"/>
      <c r="L461" s="189"/>
      <c r="M461" s="189"/>
      <c r="N461" s="189"/>
      <c r="O461" s="189"/>
      <c r="P461" s="167"/>
    </row>
    <row r="462" spans="1:16">
      <c r="A462" s="92">
        <f t="shared" si="7"/>
        <v>461</v>
      </c>
      <c r="B462" s="259"/>
      <c r="C462" s="121" t="s">
        <v>9</v>
      </c>
      <c r="D462" s="260"/>
      <c r="E462" s="121"/>
      <c r="F462" s="121" t="s">
        <v>599</v>
      </c>
      <c r="G462" s="121" t="s">
        <v>578</v>
      </c>
      <c r="H462" s="128"/>
      <c r="I462" s="166"/>
      <c r="J462" s="72"/>
      <c r="K462" s="166"/>
      <c r="L462" s="189"/>
      <c r="M462" s="189"/>
      <c r="N462" s="189"/>
      <c r="O462" s="189"/>
      <c r="P462" s="167"/>
    </row>
    <row r="463" spans="1:16">
      <c r="A463" s="92">
        <f t="shared" si="7"/>
        <v>462</v>
      </c>
      <c r="B463" s="259"/>
      <c r="C463" s="121" t="s">
        <v>9</v>
      </c>
      <c r="D463" s="260"/>
      <c r="E463" s="121"/>
      <c r="F463" s="121" t="s">
        <v>600</v>
      </c>
      <c r="G463" s="121" t="s">
        <v>490</v>
      </c>
      <c r="H463" s="128"/>
      <c r="I463" s="166"/>
      <c r="J463" s="72"/>
      <c r="K463" s="166"/>
      <c r="L463" s="189"/>
      <c r="M463" s="189"/>
      <c r="N463" s="189"/>
      <c r="O463" s="189"/>
      <c r="P463" s="167"/>
    </row>
    <row r="464" spans="1:16">
      <c r="A464" s="92">
        <f t="shared" si="7"/>
        <v>463</v>
      </c>
      <c r="B464" s="259"/>
      <c r="C464" s="121" t="s">
        <v>9</v>
      </c>
      <c r="D464" s="260"/>
      <c r="E464" s="121"/>
      <c r="F464" s="121" t="s">
        <v>650</v>
      </c>
      <c r="G464" s="121" t="s">
        <v>516</v>
      </c>
      <c r="H464" s="128"/>
      <c r="I464" s="166"/>
      <c r="J464" s="72"/>
      <c r="K464" s="166"/>
      <c r="L464" s="189"/>
      <c r="M464" s="189"/>
      <c r="N464" s="189"/>
      <c r="O464" s="189"/>
      <c r="P464" s="167"/>
    </row>
    <row r="465" spans="1:16">
      <c r="A465" s="92">
        <f t="shared" si="7"/>
        <v>464</v>
      </c>
      <c r="B465" s="259"/>
      <c r="C465" s="121" t="s">
        <v>9</v>
      </c>
      <c r="D465" s="260"/>
      <c r="E465" s="121"/>
      <c r="F465" s="121" t="s">
        <v>651</v>
      </c>
      <c r="G465" s="121" t="s">
        <v>490</v>
      </c>
      <c r="H465" s="128"/>
      <c r="I465" s="166"/>
      <c r="J465" s="72"/>
      <c r="K465" s="166"/>
      <c r="L465" s="189"/>
      <c r="M465" s="189"/>
      <c r="N465" s="189"/>
      <c r="O465" s="189"/>
      <c r="P465" s="167"/>
    </row>
    <row r="466" spans="1:16">
      <c r="A466" s="92">
        <f t="shared" si="7"/>
        <v>465</v>
      </c>
      <c r="B466" s="259"/>
      <c r="C466" s="121" t="s">
        <v>9</v>
      </c>
      <c r="D466" s="260"/>
      <c r="E466" s="121"/>
      <c r="F466" s="121" t="s">
        <v>605</v>
      </c>
      <c r="G466" s="121" t="s">
        <v>503</v>
      </c>
      <c r="H466" s="128"/>
      <c r="I466" s="166"/>
      <c r="J466" s="72"/>
      <c r="K466" s="166"/>
      <c r="L466" s="189"/>
      <c r="M466" s="189"/>
      <c r="N466" s="189"/>
      <c r="O466" s="189"/>
      <c r="P466" s="167"/>
    </row>
    <row r="467" spans="1:16">
      <c r="A467" s="92">
        <f t="shared" si="7"/>
        <v>466</v>
      </c>
      <c r="B467" s="259"/>
      <c r="C467" s="121" t="s">
        <v>9</v>
      </c>
      <c r="D467" s="260"/>
      <c r="E467" s="121"/>
      <c r="F467" s="121" t="s">
        <v>606</v>
      </c>
      <c r="G467" s="121" t="s">
        <v>490</v>
      </c>
      <c r="H467" s="128"/>
      <c r="I467" s="166"/>
      <c r="J467" s="72"/>
      <c r="K467" s="166"/>
      <c r="L467" s="189"/>
      <c r="M467" s="189"/>
      <c r="N467" s="189"/>
      <c r="O467" s="189"/>
      <c r="P467" s="167"/>
    </row>
    <row r="468" spans="1:16" ht="16.5" customHeight="1">
      <c r="A468" s="92">
        <f t="shared" si="7"/>
        <v>467</v>
      </c>
      <c r="B468" s="259" t="s">
        <v>681</v>
      </c>
      <c r="C468" s="121" t="s">
        <v>9</v>
      </c>
      <c r="D468" s="260" t="s">
        <v>682</v>
      </c>
      <c r="E468" s="121"/>
      <c r="F468" s="121" t="s">
        <v>508</v>
      </c>
      <c r="G468" s="121" t="s">
        <v>509</v>
      </c>
      <c r="H468" s="128"/>
      <c r="I468" s="166"/>
      <c r="J468" s="72"/>
      <c r="K468" s="166"/>
      <c r="L468" s="189"/>
      <c r="M468" s="189"/>
      <c r="N468" s="189"/>
      <c r="O468" s="189"/>
      <c r="P468" s="167"/>
    </row>
    <row r="469" spans="1:16">
      <c r="A469" s="92">
        <f t="shared" si="7"/>
        <v>468</v>
      </c>
      <c r="B469" s="259"/>
      <c r="C469" s="121" t="s">
        <v>9</v>
      </c>
      <c r="D469" s="260"/>
      <c r="E469" s="121"/>
      <c r="F469" s="121" t="s">
        <v>529</v>
      </c>
      <c r="G469" s="121" t="s">
        <v>509</v>
      </c>
      <c r="H469" s="128"/>
      <c r="I469" s="166"/>
      <c r="J469" s="72"/>
      <c r="K469" s="166"/>
      <c r="L469" s="189"/>
      <c r="M469" s="189"/>
      <c r="N469" s="189"/>
      <c r="O469" s="189"/>
      <c r="P469" s="167"/>
    </row>
    <row r="470" spans="1:16">
      <c r="A470" s="92">
        <f t="shared" si="7"/>
        <v>469</v>
      </c>
      <c r="B470" s="259"/>
      <c r="C470" s="121" t="s">
        <v>9</v>
      </c>
      <c r="D470" s="260"/>
      <c r="E470" s="121"/>
      <c r="F470" s="121" t="s">
        <v>538</v>
      </c>
      <c r="G470" s="121" t="s">
        <v>509</v>
      </c>
      <c r="H470" s="128"/>
      <c r="I470" s="166"/>
      <c r="J470" s="72"/>
      <c r="K470" s="166"/>
      <c r="L470" s="189"/>
      <c r="M470" s="189"/>
      <c r="N470" s="189"/>
      <c r="O470" s="189"/>
      <c r="P470" s="167"/>
    </row>
    <row r="471" spans="1:16">
      <c r="A471" s="92">
        <f t="shared" si="7"/>
        <v>470</v>
      </c>
      <c r="B471" s="259"/>
      <c r="C471" s="121" t="s">
        <v>9</v>
      </c>
      <c r="D471" s="260"/>
      <c r="E471" s="121"/>
      <c r="F471" s="121" t="s">
        <v>683</v>
      </c>
      <c r="G471" s="121" t="s">
        <v>490</v>
      </c>
      <c r="H471" s="128"/>
      <c r="I471" s="166"/>
      <c r="J471" s="72"/>
      <c r="K471" s="166"/>
      <c r="L471" s="189"/>
      <c r="M471" s="189"/>
      <c r="N471" s="189"/>
      <c r="O471" s="189"/>
      <c r="P471" s="167"/>
    </row>
    <row r="472" spans="1:16">
      <c r="A472" s="92">
        <f t="shared" si="7"/>
        <v>471</v>
      </c>
      <c r="B472" s="259"/>
      <c r="C472" s="121" t="s">
        <v>9</v>
      </c>
      <c r="D472" s="260"/>
      <c r="E472" s="121"/>
      <c r="F472" s="121" t="s">
        <v>491</v>
      </c>
      <c r="G472" s="121" t="s">
        <v>509</v>
      </c>
      <c r="H472" s="128"/>
      <c r="I472" s="166"/>
      <c r="J472" s="72"/>
      <c r="K472" s="166"/>
      <c r="L472" s="189"/>
      <c r="M472" s="189"/>
      <c r="N472" s="189"/>
      <c r="O472" s="189"/>
      <c r="P472" s="167"/>
    </row>
    <row r="473" spans="1:16">
      <c r="A473" s="92">
        <f t="shared" si="7"/>
        <v>472</v>
      </c>
      <c r="B473" s="259"/>
      <c r="C473" s="121" t="s">
        <v>9</v>
      </c>
      <c r="D473" s="260"/>
      <c r="E473" s="121"/>
      <c r="F473" s="121" t="s">
        <v>492</v>
      </c>
      <c r="G473" s="121" t="s">
        <v>490</v>
      </c>
      <c r="H473" s="128"/>
      <c r="I473" s="166"/>
      <c r="J473" s="72"/>
      <c r="K473" s="166"/>
      <c r="L473" s="189"/>
      <c r="M473" s="189"/>
      <c r="N473" s="189"/>
      <c r="O473" s="189"/>
      <c r="P473" s="167"/>
    </row>
    <row r="474" spans="1:16">
      <c r="A474" s="92">
        <f t="shared" si="7"/>
        <v>473</v>
      </c>
      <c r="B474" s="259"/>
      <c r="C474" s="121" t="s">
        <v>9</v>
      </c>
      <c r="D474" s="260"/>
      <c r="E474" s="121"/>
      <c r="F474" s="121" t="s">
        <v>493</v>
      </c>
      <c r="G474" s="121" t="s">
        <v>509</v>
      </c>
      <c r="H474" s="128"/>
      <c r="I474" s="166"/>
      <c r="J474" s="72"/>
      <c r="K474" s="166"/>
      <c r="L474" s="189"/>
      <c r="M474" s="189"/>
      <c r="N474" s="189"/>
      <c r="O474" s="189"/>
      <c r="P474" s="167"/>
    </row>
    <row r="475" spans="1:16">
      <c r="A475" s="92">
        <f t="shared" si="7"/>
        <v>474</v>
      </c>
      <c r="B475" s="259"/>
      <c r="C475" s="121" t="s">
        <v>9</v>
      </c>
      <c r="D475" s="260"/>
      <c r="E475" s="121"/>
      <c r="F475" s="121" t="s">
        <v>494</v>
      </c>
      <c r="G475" s="121" t="s">
        <v>490</v>
      </c>
      <c r="H475" s="128"/>
      <c r="I475" s="166"/>
      <c r="J475" s="72"/>
      <c r="K475" s="166"/>
      <c r="L475" s="189"/>
      <c r="M475" s="189"/>
      <c r="N475" s="189"/>
      <c r="O475" s="189"/>
      <c r="P475" s="167"/>
    </row>
    <row r="476" spans="1:16">
      <c r="A476" s="92">
        <f t="shared" si="7"/>
        <v>475</v>
      </c>
      <c r="B476" s="259"/>
      <c r="C476" s="121" t="s">
        <v>9</v>
      </c>
      <c r="D476" s="260"/>
      <c r="E476" s="121"/>
      <c r="F476" s="121" t="s">
        <v>511</v>
      </c>
      <c r="G476" s="121" t="s">
        <v>490</v>
      </c>
      <c r="H476" s="128"/>
      <c r="I476" s="166"/>
      <c r="J476" s="72"/>
      <c r="K476" s="166"/>
      <c r="L476" s="189"/>
      <c r="M476" s="189"/>
      <c r="N476" s="189"/>
      <c r="O476" s="189"/>
      <c r="P476" s="167"/>
    </row>
    <row r="477" spans="1:16">
      <c r="A477" s="92">
        <f t="shared" si="7"/>
        <v>476</v>
      </c>
      <c r="B477" s="259"/>
      <c r="C477" s="121" t="s">
        <v>9</v>
      </c>
      <c r="D477" s="260"/>
      <c r="E477" s="121"/>
      <c r="F477" s="121" t="s">
        <v>498</v>
      </c>
      <c r="G477" s="121" t="s">
        <v>490</v>
      </c>
      <c r="H477" s="128"/>
      <c r="I477" s="166"/>
      <c r="J477" s="72"/>
      <c r="K477" s="166"/>
      <c r="L477" s="189"/>
      <c r="M477" s="189"/>
      <c r="N477" s="189"/>
      <c r="O477" s="189"/>
      <c r="P477" s="167"/>
    </row>
    <row r="478" spans="1:16">
      <c r="A478" s="92">
        <f t="shared" si="7"/>
        <v>477</v>
      </c>
      <c r="B478" s="259"/>
      <c r="C478" s="121" t="s">
        <v>9</v>
      </c>
      <c r="D478" s="260"/>
      <c r="E478" s="121"/>
      <c r="F478" s="121" t="s">
        <v>615</v>
      </c>
      <c r="G478" s="121" t="s">
        <v>578</v>
      </c>
      <c r="H478" s="128"/>
      <c r="I478" s="166"/>
      <c r="J478" s="72"/>
      <c r="K478" s="166"/>
      <c r="L478" s="189"/>
      <c r="M478" s="189"/>
      <c r="N478" s="189"/>
      <c r="O478" s="189"/>
      <c r="P478" s="167"/>
    </row>
    <row r="479" spans="1:16">
      <c r="A479" s="92">
        <f t="shared" si="7"/>
        <v>478</v>
      </c>
      <c r="B479" s="259"/>
      <c r="C479" s="121" t="s">
        <v>9</v>
      </c>
      <c r="D479" s="260"/>
      <c r="E479" s="121"/>
      <c r="F479" s="121" t="s">
        <v>616</v>
      </c>
      <c r="G479" s="121" t="s">
        <v>490</v>
      </c>
      <c r="H479" s="128"/>
      <c r="I479" s="166"/>
      <c r="J479" s="72"/>
      <c r="K479" s="166"/>
      <c r="L479" s="189"/>
      <c r="M479" s="189"/>
      <c r="N479" s="189"/>
      <c r="O479" s="189"/>
      <c r="P479" s="167"/>
    </row>
    <row r="480" spans="1:16">
      <c r="A480" s="92">
        <f t="shared" si="7"/>
        <v>479</v>
      </c>
      <c r="B480" s="259"/>
      <c r="C480" s="121" t="s">
        <v>9</v>
      </c>
      <c r="D480" s="260"/>
      <c r="E480" s="121"/>
      <c r="F480" s="121" t="s">
        <v>684</v>
      </c>
      <c r="G480" s="121" t="s">
        <v>516</v>
      </c>
      <c r="H480" s="128"/>
      <c r="I480" s="166"/>
      <c r="J480" s="72"/>
      <c r="K480" s="166"/>
      <c r="L480" s="189"/>
      <c r="M480" s="189"/>
      <c r="N480" s="189"/>
      <c r="O480" s="189"/>
      <c r="P480" s="167"/>
    </row>
    <row r="481" spans="1:16" ht="33">
      <c r="A481" s="92">
        <f t="shared" si="7"/>
        <v>480</v>
      </c>
      <c r="B481" s="259"/>
      <c r="C481" s="121" t="s">
        <v>9</v>
      </c>
      <c r="D481" s="260"/>
      <c r="E481" s="121"/>
      <c r="F481" s="121" t="s">
        <v>685</v>
      </c>
      <c r="G481" s="121" t="s">
        <v>490</v>
      </c>
      <c r="H481" s="128"/>
      <c r="I481" s="166"/>
      <c r="J481" s="72"/>
      <c r="K481" s="166"/>
      <c r="L481" s="189"/>
      <c r="M481" s="189"/>
      <c r="N481" s="189"/>
      <c r="O481" s="189"/>
      <c r="P481" s="167"/>
    </row>
    <row r="482" spans="1:16" ht="16.5" customHeight="1">
      <c r="A482" s="92">
        <f t="shared" si="7"/>
        <v>481</v>
      </c>
      <c r="B482" s="259"/>
      <c r="C482" s="121" t="s">
        <v>9</v>
      </c>
      <c r="D482" s="260"/>
      <c r="E482" s="121"/>
      <c r="F482" s="121" t="s">
        <v>563</v>
      </c>
      <c r="G482" s="121" t="s">
        <v>490</v>
      </c>
      <c r="H482" s="128"/>
      <c r="I482" s="166"/>
      <c r="J482" s="72"/>
      <c r="K482" s="166"/>
      <c r="L482" s="189"/>
      <c r="M482" s="189"/>
      <c r="N482" s="189"/>
      <c r="O482" s="189"/>
      <c r="P482" s="167"/>
    </row>
    <row r="483" spans="1:16">
      <c r="A483" s="92">
        <f t="shared" si="7"/>
        <v>482</v>
      </c>
      <c r="B483" s="259" t="s">
        <v>686</v>
      </c>
      <c r="C483" s="121" t="s">
        <v>9</v>
      </c>
      <c r="D483" s="260" t="s">
        <v>687</v>
      </c>
      <c r="E483" s="121"/>
      <c r="F483" s="121" t="s">
        <v>508</v>
      </c>
      <c r="G483" s="121" t="s">
        <v>509</v>
      </c>
      <c r="H483" s="128"/>
      <c r="I483" s="166"/>
      <c r="J483" s="72"/>
      <c r="K483" s="166"/>
      <c r="L483" s="189"/>
      <c r="M483" s="189"/>
      <c r="N483" s="189"/>
      <c r="O483" s="189"/>
      <c r="P483" s="167"/>
    </row>
    <row r="484" spans="1:16">
      <c r="A484" s="92">
        <f t="shared" si="7"/>
        <v>483</v>
      </c>
      <c r="B484" s="259"/>
      <c r="C484" s="121" t="s">
        <v>9</v>
      </c>
      <c r="D484" s="260"/>
      <c r="E484" s="121"/>
      <c r="F484" s="121" t="s">
        <v>529</v>
      </c>
      <c r="G484" s="121" t="s">
        <v>509</v>
      </c>
      <c r="H484" s="128"/>
      <c r="I484" s="166"/>
      <c r="J484" s="72"/>
      <c r="K484" s="166"/>
      <c r="L484" s="189"/>
      <c r="M484" s="189"/>
      <c r="N484" s="189"/>
      <c r="O484" s="189"/>
      <c r="P484" s="167"/>
    </row>
    <row r="485" spans="1:16">
      <c r="A485" s="92">
        <f t="shared" si="7"/>
        <v>484</v>
      </c>
      <c r="B485" s="259"/>
      <c r="C485" s="121" t="s">
        <v>9</v>
      </c>
      <c r="D485" s="260"/>
      <c r="E485" s="121"/>
      <c r="F485" s="121" t="s">
        <v>547</v>
      </c>
      <c r="G485" s="121" t="s">
        <v>509</v>
      </c>
      <c r="H485" s="128"/>
      <c r="I485" s="166"/>
      <c r="J485" s="72"/>
      <c r="K485" s="166"/>
      <c r="L485" s="189"/>
      <c r="M485" s="189"/>
      <c r="N485" s="189"/>
      <c r="O485" s="189"/>
      <c r="P485" s="167"/>
    </row>
    <row r="486" spans="1:16">
      <c r="A486" s="92">
        <f t="shared" si="7"/>
        <v>485</v>
      </c>
      <c r="B486" s="259"/>
      <c r="C486" s="121" t="s">
        <v>9</v>
      </c>
      <c r="D486" s="260"/>
      <c r="E486" s="121"/>
      <c r="F486" s="121" t="s">
        <v>688</v>
      </c>
      <c r="G486" s="121" t="s">
        <v>490</v>
      </c>
      <c r="H486" s="128"/>
      <c r="I486" s="166"/>
      <c r="J486" s="72"/>
      <c r="K486" s="166"/>
      <c r="L486" s="189"/>
      <c r="M486" s="189"/>
      <c r="N486" s="189"/>
      <c r="O486" s="189"/>
      <c r="P486" s="167"/>
    </row>
    <row r="487" spans="1:16">
      <c r="A487" s="92">
        <f t="shared" si="7"/>
        <v>486</v>
      </c>
      <c r="B487" s="259"/>
      <c r="C487" s="121" t="s">
        <v>9</v>
      </c>
      <c r="D487" s="260"/>
      <c r="E487" s="121"/>
      <c r="F487" s="121" t="s">
        <v>491</v>
      </c>
      <c r="G487" s="121" t="s">
        <v>509</v>
      </c>
      <c r="H487" s="128"/>
      <c r="I487" s="166"/>
      <c r="J487" s="72"/>
      <c r="K487" s="166"/>
      <c r="L487" s="189"/>
      <c r="M487" s="189"/>
      <c r="N487" s="189"/>
      <c r="O487" s="189"/>
      <c r="P487" s="167"/>
    </row>
    <row r="488" spans="1:16">
      <c r="A488" s="92">
        <f t="shared" si="7"/>
        <v>487</v>
      </c>
      <c r="B488" s="259"/>
      <c r="C488" s="121" t="s">
        <v>9</v>
      </c>
      <c r="D488" s="260"/>
      <c r="E488" s="121"/>
      <c r="F488" s="121" t="s">
        <v>492</v>
      </c>
      <c r="G488" s="121" t="s">
        <v>490</v>
      </c>
      <c r="H488" s="128"/>
      <c r="I488" s="166"/>
      <c r="J488" s="72"/>
      <c r="K488" s="166"/>
      <c r="L488" s="189"/>
      <c r="M488" s="189"/>
      <c r="N488" s="189"/>
      <c r="O488" s="189"/>
      <c r="P488" s="167"/>
    </row>
    <row r="489" spans="1:16">
      <c r="A489" s="92">
        <f t="shared" si="7"/>
        <v>488</v>
      </c>
      <c r="B489" s="259"/>
      <c r="C489" s="121" t="s">
        <v>9</v>
      </c>
      <c r="D489" s="260"/>
      <c r="E489" s="121"/>
      <c r="F489" s="121" t="s">
        <v>493</v>
      </c>
      <c r="G489" s="121" t="s">
        <v>490</v>
      </c>
      <c r="H489" s="128"/>
      <c r="I489" s="166"/>
      <c r="J489" s="72"/>
      <c r="K489" s="166"/>
      <c r="L489" s="189"/>
      <c r="M489" s="189"/>
      <c r="N489" s="189"/>
      <c r="O489" s="189"/>
      <c r="P489" s="167"/>
    </row>
    <row r="490" spans="1:16">
      <c r="A490" s="92">
        <f t="shared" si="7"/>
        <v>489</v>
      </c>
      <c r="B490" s="259"/>
      <c r="C490" s="121" t="s">
        <v>9</v>
      </c>
      <c r="D490" s="260"/>
      <c r="E490" s="121"/>
      <c r="F490" s="121" t="s">
        <v>494</v>
      </c>
      <c r="G490" s="121" t="s">
        <v>509</v>
      </c>
      <c r="H490" s="128"/>
      <c r="I490" s="166"/>
      <c r="J490" s="72"/>
      <c r="K490" s="166"/>
      <c r="L490" s="189"/>
      <c r="M490" s="189"/>
      <c r="N490" s="189"/>
      <c r="O490" s="189"/>
      <c r="P490" s="167"/>
    </row>
    <row r="491" spans="1:16">
      <c r="A491" s="92">
        <f t="shared" si="7"/>
        <v>490</v>
      </c>
      <c r="B491" s="259"/>
      <c r="C491" s="121" t="s">
        <v>9</v>
      </c>
      <c r="D491" s="260"/>
      <c r="E491" s="121"/>
      <c r="F491" s="121" t="s">
        <v>511</v>
      </c>
      <c r="G491" s="121" t="s">
        <v>490</v>
      </c>
      <c r="H491" s="128"/>
      <c r="I491" s="166"/>
      <c r="J491" s="72"/>
      <c r="K491" s="166"/>
      <c r="L491" s="189"/>
      <c r="M491" s="189"/>
      <c r="N491" s="189"/>
      <c r="O491" s="189"/>
      <c r="P491" s="167"/>
    </row>
    <row r="492" spans="1:16">
      <c r="A492" s="92">
        <f t="shared" si="7"/>
        <v>491</v>
      </c>
      <c r="B492" s="259"/>
      <c r="C492" s="121" t="s">
        <v>9</v>
      </c>
      <c r="D492" s="260"/>
      <c r="E492" s="121"/>
      <c r="F492" s="121" t="s">
        <v>498</v>
      </c>
      <c r="G492" s="121" t="s">
        <v>490</v>
      </c>
      <c r="H492" s="128"/>
      <c r="I492" s="166"/>
      <c r="J492" s="72"/>
      <c r="K492" s="166"/>
      <c r="L492" s="189"/>
      <c r="M492" s="189"/>
      <c r="N492" s="189"/>
      <c r="O492" s="189"/>
      <c r="P492" s="167"/>
    </row>
    <row r="493" spans="1:16">
      <c r="A493" s="92">
        <f t="shared" si="7"/>
        <v>492</v>
      </c>
      <c r="B493" s="259"/>
      <c r="C493" s="121" t="s">
        <v>9</v>
      </c>
      <c r="D493" s="260"/>
      <c r="E493" s="121"/>
      <c r="F493" s="121" t="s">
        <v>626</v>
      </c>
      <c r="G493" s="121" t="s">
        <v>578</v>
      </c>
      <c r="H493" s="128"/>
      <c r="I493" s="166"/>
      <c r="J493" s="72"/>
      <c r="K493" s="166"/>
      <c r="L493" s="189"/>
      <c r="M493" s="189"/>
      <c r="N493" s="189"/>
      <c r="O493" s="189"/>
      <c r="P493" s="167"/>
    </row>
    <row r="494" spans="1:16">
      <c r="A494" s="92">
        <f t="shared" si="7"/>
        <v>493</v>
      </c>
      <c r="B494" s="259"/>
      <c r="C494" s="121" t="s">
        <v>9</v>
      </c>
      <c r="D494" s="260"/>
      <c r="E494" s="121"/>
      <c r="F494" s="121" t="s">
        <v>627</v>
      </c>
      <c r="G494" s="121" t="s">
        <v>490</v>
      </c>
      <c r="H494" s="128"/>
      <c r="I494" s="166"/>
      <c r="J494" s="72"/>
      <c r="K494" s="166"/>
      <c r="L494" s="189"/>
      <c r="M494" s="189"/>
      <c r="N494" s="189"/>
      <c r="O494" s="189"/>
      <c r="P494" s="167"/>
    </row>
    <row r="495" spans="1:16">
      <c r="A495" s="92">
        <f t="shared" si="7"/>
        <v>494</v>
      </c>
      <c r="B495" s="259"/>
      <c r="C495" s="121" t="s">
        <v>9</v>
      </c>
      <c r="D495" s="260"/>
      <c r="E495" s="121"/>
      <c r="F495" s="121" t="s">
        <v>689</v>
      </c>
      <c r="G495" s="121" t="s">
        <v>516</v>
      </c>
      <c r="H495" s="128"/>
      <c r="I495" s="166"/>
      <c r="J495" s="72"/>
      <c r="K495" s="166"/>
      <c r="L495" s="190"/>
      <c r="M495" s="189"/>
      <c r="N495" s="191"/>
      <c r="O495" s="189"/>
      <c r="P495" s="167"/>
    </row>
    <row r="496" spans="1:16" ht="33" customHeight="1">
      <c r="A496" s="92">
        <f t="shared" si="7"/>
        <v>495</v>
      </c>
      <c r="B496" s="259"/>
      <c r="C496" s="121" t="s">
        <v>9</v>
      </c>
      <c r="D496" s="260"/>
      <c r="E496" s="121"/>
      <c r="F496" s="121" t="s">
        <v>690</v>
      </c>
      <c r="G496" s="121" t="s">
        <v>490</v>
      </c>
      <c r="H496" s="128"/>
      <c r="I496" s="166"/>
      <c r="J496" s="72"/>
      <c r="K496" s="166"/>
      <c r="L496" s="190"/>
      <c r="M496" s="189"/>
      <c r="N496" s="191"/>
      <c r="O496" s="189"/>
      <c r="P496" s="167"/>
    </row>
    <row r="497" spans="1:16">
      <c r="A497" s="92">
        <f t="shared" si="7"/>
        <v>496</v>
      </c>
      <c r="B497" s="259"/>
      <c r="C497" s="121" t="s">
        <v>9</v>
      </c>
      <c r="D497" s="260"/>
      <c r="E497" s="121"/>
      <c r="F497" s="121" t="s">
        <v>563</v>
      </c>
      <c r="G497" s="121" t="s">
        <v>490</v>
      </c>
      <c r="H497" s="128"/>
      <c r="I497" s="166"/>
      <c r="J497" s="72"/>
      <c r="K497" s="166"/>
      <c r="L497" s="189"/>
      <c r="M497" s="189"/>
      <c r="N497" s="189"/>
      <c r="O497" s="189"/>
      <c r="P497" s="167"/>
    </row>
    <row r="498" spans="1:16">
      <c r="A498" s="92">
        <f t="shared" si="7"/>
        <v>497</v>
      </c>
      <c r="B498" s="259" t="s">
        <v>691</v>
      </c>
      <c r="C498" s="121" t="s">
        <v>9</v>
      </c>
      <c r="D498" s="260" t="s">
        <v>692</v>
      </c>
      <c r="E498" s="121"/>
      <c r="F498" s="121" t="s">
        <v>508</v>
      </c>
      <c r="G498" s="121" t="s">
        <v>509</v>
      </c>
      <c r="H498" s="128"/>
      <c r="I498" s="166"/>
      <c r="J498" s="72"/>
      <c r="K498" s="166"/>
      <c r="L498" s="189"/>
      <c r="M498" s="189"/>
      <c r="N498" s="189"/>
      <c r="O498" s="189"/>
      <c r="P498" s="167"/>
    </row>
    <row r="499" spans="1:16">
      <c r="A499" s="92">
        <f t="shared" si="7"/>
        <v>498</v>
      </c>
      <c r="B499" s="259"/>
      <c r="C499" s="121" t="s">
        <v>9</v>
      </c>
      <c r="D499" s="260"/>
      <c r="E499" s="121"/>
      <c r="F499" s="121" t="s">
        <v>538</v>
      </c>
      <c r="G499" s="121" t="s">
        <v>507</v>
      </c>
      <c r="H499" s="128"/>
      <c r="I499" s="166"/>
      <c r="J499" s="72"/>
      <c r="K499" s="166"/>
      <c r="L499" s="189"/>
      <c r="M499" s="189"/>
      <c r="N499" s="189"/>
      <c r="O499" s="189"/>
      <c r="P499" s="167"/>
    </row>
    <row r="500" spans="1:16">
      <c r="A500" s="92">
        <f t="shared" si="7"/>
        <v>499</v>
      </c>
      <c r="B500" s="259"/>
      <c r="C500" s="121" t="s">
        <v>9</v>
      </c>
      <c r="D500" s="260"/>
      <c r="E500" s="121"/>
      <c r="F500" s="121" t="s">
        <v>654</v>
      </c>
      <c r="G500" s="121" t="s">
        <v>490</v>
      </c>
      <c r="H500" s="128"/>
      <c r="I500" s="166"/>
      <c r="J500" s="72"/>
      <c r="K500" s="166"/>
      <c r="L500" s="189"/>
      <c r="M500" s="189"/>
      <c r="N500" s="189"/>
      <c r="O500" s="189"/>
      <c r="P500" s="167"/>
    </row>
    <row r="501" spans="1:16">
      <c r="A501" s="92">
        <f t="shared" si="7"/>
        <v>500</v>
      </c>
      <c r="B501" s="259"/>
      <c r="C501" s="121" t="s">
        <v>9</v>
      </c>
      <c r="D501" s="260"/>
      <c r="E501" s="121"/>
      <c r="F501" s="121" t="s">
        <v>491</v>
      </c>
      <c r="G501" s="121" t="s">
        <v>509</v>
      </c>
      <c r="H501" s="128"/>
      <c r="I501" s="166"/>
      <c r="J501" s="72"/>
      <c r="K501" s="166"/>
      <c r="L501" s="189"/>
      <c r="M501" s="189"/>
      <c r="N501" s="189"/>
      <c r="O501" s="189"/>
      <c r="P501" s="167"/>
    </row>
    <row r="502" spans="1:16">
      <c r="A502" s="92">
        <f t="shared" si="7"/>
        <v>501</v>
      </c>
      <c r="B502" s="259"/>
      <c r="C502" s="121" t="s">
        <v>9</v>
      </c>
      <c r="D502" s="260"/>
      <c r="E502" s="121"/>
      <c r="F502" s="121" t="s">
        <v>492</v>
      </c>
      <c r="G502" s="121" t="s">
        <v>490</v>
      </c>
      <c r="H502" s="128"/>
      <c r="I502" s="166"/>
      <c r="J502" s="72"/>
      <c r="K502" s="166"/>
      <c r="L502" s="189"/>
      <c r="M502" s="189"/>
      <c r="N502" s="189"/>
      <c r="O502" s="189"/>
      <c r="P502" s="167"/>
    </row>
    <row r="503" spans="1:16">
      <c r="A503" s="92">
        <f t="shared" si="7"/>
        <v>502</v>
      </c>
      <c r="B503" s="259"/>
      <c r="C503" s="121" t="s">
        <v>9</v>
      </c>
      <c r="D503" s="260"/>
      <c r="E503" s="121"/>
      <c r="F503" s="121" t="s">
        <v>493</v>
      </c>
      <c r="G503" s="121" t="s">
        <v>490</v>
      </c>
      <c r="H503" s="128"/>
      <c r="I503" s="166"/>
      <c r="J503" s="72"/>
      <c r="K503" s="166"/>
      <c r="L503" s="189"/>
      <c r="M503" s="189"/>
      <c r="N503" s="189"/>
      <c r="O503" s="189"/>
      <c r="P503" s="167"/>
    </row>
    <row r="504" spans="1:16">
      <c r="A504" s="92">
        <f t="shared" si="7"/>
        <v>503</v>
      </c>
      <c r="B504" s="259"/>
      <c r="C504" s="121" t="s">
        <v>9</v>
      </c>
      <c r="D504" s="260"/>
      <c r="E504" s="121"/>
      <c r="F504" s="121" t="s">
        <v>494</v>
      </c>
      <c r="G504" s="121" t="s">
        <v>509</v>
      </c>
      <c r="H504" s="128"/>
      <c r="I504" s="166"/>
      <c r="J504" s="72"/>
      <c r="K504" s="166"/>
      <c r="L504" s="189"/>
      <c r="M504" s="189"/>
      <c r="N504" s="189"/>
      <c r="O504" s="189"/>
      <c r="P504" s="167"/>
    </row>
    <row r="505" spans="1:16">
      <c r="A505" s="92">
        <f t="shared" si="7"/>
        <v>504</v>
      </c>
      <c r="B505" s="259"/>
      <c r="C505" s="121" t="s">
        <v>9</v>
      </c>
      <c r="D505" s="260"/>
      <c r="E505" s="121"/>
      <c r="F505" s="121" t="s">
        <v>511</v>
      </c>
      <c r="G505" s="121" t="s">
        <v>490</v>
      </c>
      <c r="H505" s="128"/>
      <c r="I505" s="166"/>
      <c r="J505" s="72"/>
      <c r="K505" s="166"/>
      <c r="L505" s="189"/>
      <c r="M505" s="189"/>
      <c r="N505" s="189"/>
      <c r="O505" s="189"/>
      <c r="P505" s="167"/>
    </row>
    <row r="506" spans="1:16">
      <c r="A506" s="92">
        <f t="shared" si="7"/>
        <v>505</v>
      </c>
      <c r="B506" s="259"/>
      <c r="C506" s="121" t="s">
        <v>9</v>
      </c>
      <c r="D506" s="260"/>
      <c r="E506" s="121"/>
      <c r="F506" s="121" t="s">
        <v>498</v>
      </c>
      <c r="G506" s="121" t="s">
        <v>490</v>
      </c>
      <c r="H506" s="128"/>
      <c r="I506" s="166"/>
      <c r="J506" s="72"/>
      <c r="K506" s="166"/>
      <c r="L506" s="189"/>
      <c r="M506" s="189"/>
      <c r="N506" s="189"/>
      <c r="O506" s="189"/>
      <c r="P506" s="167"/>
    </row>
    <row r="507" spans="1:16">
      <c r="A507" s="92">
        <f t="shared" si="7"/>
        <v>506</v>
      </c>
      <c r="B507" s="259"/>
      <c r="C507" s="121" t="s">
        <v>9</v>
      </c>
      <c r="D507" s="260"/>
      <c r="E507" s="121"/>
      <c r="F507" s="121" t="s">
        <v>626</v>
      </c>
      <c r="G507" s="121" t="s">
        <v>578</v>
      </c>
      <c r="H507" s="128"/>
      <c r="I507" s="166"/>
      <c r="J507" s="72"/>
      <c r="K507" s="166"/>
      <c r="L507" s="189"/>
      <c r="M507" s="189"/>
      <c r="N507" s="189"/>
      <c r="O507" s="189"/>
      <c r="P507" s="167"/>
    </row>
    <row r="508" spans="1:16">
      <c r="A508" s="92">
        <f t="shared" si="7"/>
        <v>507</v>
      </c>
      <c r="B508" s="259"/>
      <c r="C508" s="121" t="s">
        <v>9</v>
      </c>
      <c r="D508" s="260"/>
      <c r="E508" s="121"/>
      <c r="F508" s="121" t="s">
        <v>627</v>
      </c>
      <c r="G508" s="121" t="s">
        <v>490</v>
      </c>
      <c r="H508" s="128"/>
      <c r="I508" s="166"/>
      <c r="J508" s="72"/>
      <c r="K508" s="166"/>
      <c r="L508" s="189"/>
      <c r="M508" s="189"/>
      <c r="N508" s="189"/>
      <c r="O508" s="189"/>
      <c r="P508" s="167"/>
    </row>
    <row r="509" spans="1:16">
      <c r="A509" s="92">
        <f t="shared" si="7"/>
        <v>508</v>
      </c>
      <c r="B509" s="259"/>
      <c r="C509" s="121" t="s">
        <v>9</v>
      </c>
      <c r="D509" s="260"/>
      <c r="E509" s="121"/>
      <c r="F509" s="121" t="s">
        <v>655</v>
      </c>
      <c r="G509" s="121" t="s">
        <v>516</v>
      </c>
      <c r="H509" s="128"/>
      <c r="I509" s="166"/>
      <c r="J509" s="72"/>
      <c r="K509" s="166"/>
      <c r="L509" s="189"/>
      <c r="M509" s="189"/>
      <c r="N509" s="189"/>
      <c r="O509" s="189"/>
      <c r="P509" s="167"/>
    </row>
    <row r="510" spans="1:16" ht="16.5" customHeight="1">
      <c r="A510" s="92">
        <f t="shared" si="7"/>
        <v>509</v>
      </c>
      <c r="B510" s="259"/>
      <c r="C510" s="121" t="s">
        <v>9</v>
      </c>
      <c r="D510" s="260"/>
      <c r="E510" s="121"/>
      <c r="F510" s="121" t="s">
        <v>656</v>
      </c>
      <c r="G510" s="121" t="s">
        <v>490</v>
      </c>
      <c r="H510" s="128"/>
      <c r="I510" s="166"/>
      <c r="J510" s="72"/>
      <c r="K510" s="166"/>
      <c r="L510" s="189"/>
      <c r="M510" s="189"/>
      <c r="N510" s="189"/>
      <c r="O510" s="189"/>
      <c r="P510" s="167"/>
    </row>
    <row r="511" spans="1:16">
      <c r="A511" s="92">
        <f t="shared" si="7"/>
        <v>510</v>
      </c>
      <c r="B511" s="259"/>
      <c r="C511" s="121" t="s">
        <v>9</v>
      </c>
      <c r="D511" s="260"/>
      <c r="E511" s="121"/>
      <c r="F511" s="121" t="s">
        <v>621</v>
      </c>
      <c r="G511" s="121" t="s">
        <v>503</v>
      </c>
      <c r="H511" s="128"/>
      <c r="I511" s="166"/>
      <c r="J511" s="72"/>
      <c r="K511" s="166"/>
      <c r="L511" s="189"/>
      <c r="M511" s="189"/>
      <c r="N511" s="189"/>
      <c r="O511" s="189"/>
      <c r="P511" s="167"/>
    </row>
    <row r="512" spans="1:16">
      <c r="A512" s="92">
        <f t="shared" si="7"/>
        <v>511</v>
      </c>
      <c r="B512" s="259"/>
      <c r="C512" s="121" t="s">
        <v>9</v>
      </c>
      <c r="D512" s="260"/>
      <c r="E512" s="121"/>
      <c r="F512" s="121" t="s">
        <v>622</v>
      </c>
      <c r="G512" s="121" t="s">
        <v>490</v>
      </c>
      <c r="H512" s="128"/>
      <c r="I512" s="166"/>
      <c r="J512" s="72"/>
      <c r="K512" s="166"/>
      <c r="L512" s="189"/>
      <c r="M512" s="189"/>
      <c r="N512" s="189"/>
      <c r="O512" s="189"/>
      <c r="P512" s="167"/>
    </row>
    <row r="513" spans="1:16">
      <c r="A513" s="92">
        <f t="shared" si="7"/>
        <v>512</v>
      </c>
      <c r="B513" s="259" t="s">
        <v>693</v>
      </c>
      <c r="C513" s="121" t="s">
        <v>9</v>
      </c>
      <c r="D513" s="260" t="s">
        <v>694</v>
      </c>
      <c r="E513" s="121"/>
      <c r="F513" s="121" t="s">
        <v>508</v>
      </c>
      <c r="G513" s="121" t="s">
        <v>509</v>
      </c>
      <c r="H513" s="128"/>
      <c r="I513" s="166"/>
      <c r="J513" s="72"/>
      <c r="K513" s="166"/>
      <c r="L513" s="189"/>
      <c r="M513" s="189"/>
      <c r="N513" s="189"/>
      <c r="O513" s="189"/>
      <c r="P513" s="167"/>
    </row>
    <row r="514" spans="1:16">
      <c r="A514" s="92">
        <f t="shared" si="7"/>
        <v>513</v>
      </c>
      <c r="B514" s="259"/>
      <c r="C514" s="121" t="s">
        <v>9</v>
      </c>
      <c r="D514" s="260"/>
      <c r="E514" s="121"/>
      <c r="F514" s="121" t="s">
        <v>538</v>
      </c>
      <c r="G514" s="121" t="s">
        <v>509</v>
      </c>
      <c r="H514" s="128"/>
      <c r="I514" s="166"/>
      <c r="J514" s="72"/>
      <c r="K514" s="166"/>
      <c r="L514" s="189"/>
      <c r="M514" s="189"/>
      <c r="N514" s="189"/>
      <c r="O514" s="189"/>
      <c r="P514" s="167"/>
    </row>
    <row r="515" spans="1:16">
      <c r="A515" s="92">
        <f t="shared" ref="A515:A578" si="8">ROW()-1</f>
        <v>514</v>
      </c>
      <c r="B515" s="259"/>
      <c r="C515" s="121" t="s">
        <v>9</v>
      </c>
      <c r="D515" s="260"/>
      <c r="E515" s="121"/>
      <c r="F515" s="121" t="s">
        <v>547</v>
      </c>
      <c r="G515" s="121" t="s">
        <v>509</v>
      </c>
      <c r="H515" s="128"/>
      <c r="I515" s="166"/>
      <c r="J515" s="72"/>
      <c r="K515" s="166"/>
      <c r="L515" s="189"/>
      <c r="M515" s="189"/>
      <c r="N515" s="189"/>
      <c r="O515" s="189"/>
      <c r="P515" s="167"/>
    </row>
    <row r="516" spans="1:16">
      <c r="A516" s="92">
        <f t="shared" si="8"/>
        <v>515</v>
      </c>
      <c r="B516" s="259"/>
      <c r="C516" s="121" t="s">
        <v>9</v>
      </c>
      <c r="D516" s="260"/>
      <c r="E516" s="121"/>
      <c r="F516" s="121" t="s">
        <v>695</v>
      </c>
      <c r="G516" s="121" t="s">
        <v>490</v>
      </c>
      <c r="H516" s="128"/>
      <c r="I516" s="166"/>
      <c r="J516" s="72"/>
      <c r="K516" s="166"/>
      <c r="L516" s="189"/>
      <c r="M516" s="189"/>
      <c r="N516" s="189"/>
      <c r="O516" s="189"/>
      <c r="P516" s="167"/>
    </row>
    <row r="517" spans="1:16">
      <c r="A517" s="92">
        <f t="shared" si="8"/>
        <v>516</v>
      </c>
      <c r="B517" s="259"/>
      <c r="C517" s="121" t="s">
        <v>9</v>
      </c>
      <c r="D517" s="260"/>
      <c r="E517" s="121"/>
      <c r="F517" s="121" t="s">
        <v>491</v>
      </c>
      <c r="G517" s="121" t="s">
        <v>509</v>
      </c>
      <c r="H517" s="128"/>
      <c r="I517" s="166"/>
      <c r="J517" s="72"/>
      <c r="K517" s="166"/>
      <c r="L517" s="189"/>
      <c r="M517" s="189"/>
      <c r="N517" s="189"/>
      <c r="O517" s="189"/>
      <c r="P517" s="167"/>
    </row>
    <row r="518" spans="1:16">
      <c r="A518" s="92">
        <f t="shared" si="8"/>
        <v>517</v>
      </c>
      <c r="B518" s="259"/>
      <c r="C518" s="121" t="s">
        <v>9</v>
      </c>
      <c r="D518" s="260"/>
      <c r="E518" s="121"/>
      <c r="F518" s="121" t="s">
        <v>492</v>
      </c>
      <c r="G518" s="121" t="s">
        <v>490</v>
      </c>
      <c r="H518" s="128"/>
      <c r="I518" s="166"/>
      <c r="J518" s="72"/>
      <c r="K518" s="166"/>
      <c r="L518" s="189"/>
      <c r="M518" s="189"/>
      <c r="N518" s="189"/>
      <c r="O518" s="189"/>
      <c r="P518" s="167"/>
    </row>
    <row r="519" spans="1:16">
      <c r="A519" s="92">
        <f t="shared" si="8"/>
        <v>518</v>
      </c>
      <c r="B519" s="259"/>
      <c r="C519" s="121" t="s">
        <v>9</v>
      </c>
      <c r="D519" s="260"/>
      <c r="E519" s="121"/>
      <c r="F519" s="121" t="s">
        <v>493</v>
      </c>
      <c r="G519" s="121" t="s">
        <v>509</v>
      </c>
      <c r="H519" s="128"/>
      <c r="I519" s="166"/>
      <c r="J519" s="72"/>
      <c r="K519" s="166"/>
      <c r="L519" s="189"/>
      <c r="M519" s="189"/>
      <c r="N519" s="189"/>
      <c r="O519" s="189"/>
      <c r="P519" s="167"/>
    </row>
    <row r="520" spans="1:16">
      <c r="A520" s="92">
        <f t="shared" si="8"/>
        <v>519</v>
      </c>
      <c r="B520" s="259"/>
      <c r="C520" s="121" t="s">
        <v>9</v>
      </c>
      <c r="D520" s="260"/>
      <c r="E520" s="121"/>
      <c r="F520" s="121" t="s">
        <v>494</v>
      </c>
      <c r="G520" s="121" t="s">
        <v>490</v>
      </c>
      <c r="H520" s="128"/>
      <c r="I520" s="166"/>
      <c r="J520" s="72"/>
      <c r="K520" s="166"/>
      <c r="L520" s="189"/>
      <c r="M520" s="189"/>
      <c r="N520" s="189"/>
      <c r="O520" s="189"/>
      <c r="P520" s="167"/>
    </row>
    <row r="521" spans="1:16">
      <c r="A521" s="92">
        <f t="shared" si="8"/>
        <v>520</v>
      </c>
      <c r="B521" s="259"/>
      <c r="C521" s="121" t="s">
        <v>9</v>
      </c>
      <c r="D521" s="260"/>
      <c r="E521" s="121"/>
      <c r="F521" s="121" t="s">
        <v>511</v>
      </c>
      <c r="G521" s="121" t="s">
        <v>490</v>
      </c>
      <c r="H521" s="128"/>
      <c r="I521" s="166"/>
      <c r="J521" s="72"/>
      <c r="K521" s="166"/>
      <c r="L521" s="189"/>
      <c r="M521" s="189"/>
      <c r="N521" s="189"/>
      <c r="O521" s="189"/>
      <c r="P521" s="167"/>
    </row>
    <row r="522" spans="1:16">
      <c r="A522" s="92">
        <f t="shared" si="8"/>
        <v>521</v>
      </c>
      <c r="B522" s="259"/>
      <c r="C522" s="121" t="s">
        <v>9</v>
      </c>
      <c r="D522" s="260"/>
      <c r="E522" s="121"/>
      <c r="F522" s="121" t="s">
        <v>498</v>
      </c>
      <c r="G522" s="121" t="s">
        <v>490</v>
      </c>
      <c r="H522" s="128"/>
      <c r="I522" s="166"/>
      <c r="J522" s="72"/>
      <c r="K522" s="166"/>
      <c r="L522" s="189"/>
      <c r="M522" s="189"/>
      <c r="N522" s="189"/>
      <c r="O522" s="189"/>
      <c r="P522" s="167"/>
    </row>
    <row r="523" spans="1:16">
      <c r="A523" s="92">
        <f t="shared" si="8"/>
        <v>522</v>
      </c>
      <c r="B523" s="259"/>
      <c r="C523" s="121" t="s">
        <v>9</v>
      </c>
      <c r="D523" s="260"/>
      <c r="E523" s="121"/>
      <c r="F523" s="121" t="s">
        <v>632</v>
      </c>
      <c r="G523" s="121" t="s">
        <v>503</v>
      </c>
      <c r="H523" s="128"/>
      <c r="I523" s="166"/>
      <c r="J523" s="72"/>
      <c r="K523" s="166"/>
      <c r="L523" s="189"/>
      <c r="M523" s="189"/>
      <c r="N523" s="189"/>
      <c r="O523" s="189"/>
      <c r="P523" s="167"/>
    </row>
    <row r="524" spans="1:16" ht="16.5" customHeight="1">
      <c r="A524" s="92">
        <f t="shared" si="8"/>
        <v>523</v>
      </c>
      <c r="B524" s="259"/>
      <c r="C524" s="121" t="s">
        <v>9</v>
      </c>
      <c r="D524" s="260"/>
      <c r="E524" s="121"/>
      <c r="F524" s="121" t="s">
        <v>633</v>
      </c>
      <c r="G524" s="121" t="s">
        <v>490</v>
      </c>
      <c r="H524" s="128"/>
      <c r="I524" s="166"/>
      <c r="J524" s="72"/>
      <c r="K524" s="166"/>
      <c r="L524" s="189"/>
      <c r="M524" s="189"/>
      <c r="N524" s="189"/>
      <c r="O524" s="189"/>
      <c r="P524" s="167"/>
    </row>
    <row r="525" spans="1:16">
      <c r="A525" s="92">
        <f t="shared" si="8"/>
        <v>524</v>
      </c>
      <c r="B525" s="259"/>
      <c r="C525" s="121" t="s">
        <v>9</v>
      </c>
      <c r="D525" s="260"/>
      <c r="E525" s="121"/>
      <c r="F525" s="121" t="s">
        <v>696</v>
      </c>
      <c r="G525" s="121" t="s">
        <v>516</v>
      </c>
      <c r="H525" s="128"/>
      <c r="I525" s="166"/>
      <c r="J525" s="72"/>
      <c r="K525" s="166"/>
      <c r="L525" s="190"/>
      <c r="M525" s="189"/>
      <c r="N525" s="191"/>
      <c r="O525" s="189"/>
      <c r="P525" s="167"/>
    </row>
    <row r="526" spans="1:16" ht="33">
      <c r="A526" s="92">
        <f t="shared" si="8"/>
        <v>525</v>
      </c>
      <c r="B526" s="259"/>
      <c r="C526" s="121" t="s">
        <v>9</v>
      </c>
      <c r="D526" s="260"/>
      <c r="E526" s="121"/>
      <c r="F526" s="121" t="s">
        <v>697</v>
      </c>
      <c r="G526" s="121" t="s">
        <v>490</v>
      </c>
      <c r="H526" s="128"/>
      <c r="I526" s="166"/>
      <c r="J526" s="72"/>
      <c r="K526" s="166"/>
      <c r="L526" s="190"/>
      <c r="M526" s="189"/>
      <c r="N526" s="191"/>
      <c r="O526" s="189"/>
      <c r="P526" s="167"/>
    </row>
    <row r="527" spans="1:16">
      <c r="A527" s="92">
        <f t="shared" si="8"/>
        <v>526</v>
      </c>
      <c r="B527" s="259"/>
      <c r="C527" s="121" t="s">
        <v>9</v>
      </c>
      <c r="D527" s="260"/>
      <c r="E527" s="121"/>
      <c r="F527" s="121" t="s">
        <v>563</v>
      </c>
      <c r="G527" s="121" t="s">
        <v>490</v>
      </c>
      <c r="H527" s="128"/>
      <c r="I527" s="166"/>
      <c r="J527" s="72"/>
      <c r="K527" s="166"/>
      <c r="L527" s="189"/>
      <c r="M527" s="189"/>
      <c r="N527" s="189"/>
      <c r="O527" s="189"/>
      <c r="P527" s="167"/>
    </row>
    <row r="528" spans="1:16">
      <c r="A528" s="92">
        <f t="shared" si="8"/>
        <v>527</v>
      </c>
      <c r="B528" s="259" t="s">
        <v>698</v>
      </c>
      <c r="C528" s="121" t="s">
        <v>9</v>
      </c>
      <c r="D528" s="260" t="s">
        <v>699</v>
      </c>
      <c r="E528" s="121"/>
      <c r="F528" s="121" t="s">
        <v>508</v>
      </c>
      <c r="G528" s="121" t="s">
        <v>509</v>
      </c>
      <c r="H528" s="128"/>
      <c r="I528" s="166"/>
      <c r="J528" s="72"/>
      <c r="K528" s="166"/>
      <c r="L528" s="189"/>
      <c r="M528" s="189"/>
      <c r="N528" s="189"/>
      <c r="O528" s="189"/>
      <c r="P528" s="167"/>
    </row>
    <row r="529" spans="1:16">
      <c r="A529" s="92">
        <f t="shared" si="8"/>
        <v>528</v>
      </c>
      <c r="B529" s="259"/>
      <c r="C529" s="121" t="s">
        <v>9</v>
      </c>
      <c r="D529" s="260"/>
      <c r="E529" s="121"/>
      <c r="F529" s="121" t="s">
        <v>547</v>
      </c>
      <c r="G529" s="121" t="s">
        <v>507</v>
      </c>
      <c r="H529" s="128"/>
      <c r="I529" s="166"/>
      <c r="J529" s="72"/>
      <c r="K529" s="166"/>
      <c r="L529" s="189"/>
      <c r="M529" s="189"/>
      <c r="N529" s="189"/>
      <c r="O529" s="189"/>
      <c r="P529" s="167"/>
    </row>
    <row r="530" spans="1:16">
      <c r="A530" s="92">
        <f t="shared" si="8"/>
        <v>529</v>
      </c>
      <c r="B530" s="259"/>
      <c r="C530" s="121" t="s">
        <v>9</v>
      </c>
      <c r="D530" s="260"/>
      <c r="E530" s="121"/>
      <c r="F530" s="121" t="s">
        <v>659</v>
      </c>
      <c r="G530" s="121" t="s">
        <v>490</v>
      </c>
      <c r="H530" s="128"/>
      <c r="I530" s="166"/>
      <c r="J530" s="72"/>
      <c r="K530" s="166"/>
      <c r="L530" s="189"/>
      <c r="M530" s="189"/>
      <c r="N530" s="189"/>
      <c r="O530" s="189"/>
      <c r="P530" s="167"/>
    </row>
    <row r="531" spans="1:16">
      <c r="A531" s="92">
        <f t="shared" si="8"/>
        <v>530</v>
      </c>
      <c r="B531" s="259"/>
      <c r="C531" s="121" t="s">
        <v>9</v>
      </c>
      <c r="D531" s="260"/>
      <c r="E531" s="121"/>
      <c r="F531" s="121" t="s">
        <v>491</v>
      </c>
      <c r="G531" s="121" t="s">
        <v>509</v>
      </c>
      <c r="H531" s="128"/>
      <c r="I531" s="166"/>
      <c r="J531" s="72"/>
      <c r="K531" s="166"/>
      <c r="L531" s="189"/>
      <c r="M531" s="189"/>
      <c r="N531" s="189"/>
      <c r="O531" s="189"/>
      <c r="P531" s="167"/>
    </row>
    <row r="532" spans="1:16">
      <c r="A532" s="92">
        <f t="shared" si="8"/>
        <v>531</v>
      </c>
      <c r="B532" s="259"/>
      <c r="C532" s="121" t="s">
        <v>9</v>
      </c>
      <c r="D532" s="260"/>
      <c r="E532" s="121"/>
      <c r="F532" s="121" t="s">
        <v>492</v>
      </c>
      <c r="G532" s="121" t="s">
        <v>490</v>
      </c>
      <c r="H532" s="128"/>
      <c r="I532" s="166"/>
      <c r="J532" s="72"/>
      <c r="K532" s="166"/>
      <c r="L532" s="189"/>
      <c r="M532" s="189"/>
      <c r="N532" s="189"/>
      <c r="O532" s="189"/>
      <c r="P532" s="167"/>
    </row>
    <row r="533" spans="1:16">
      <c r="A533" s="92">
        <f t="shared" si="8"/>
        <v>532</v>
      </c>
      <c r="B533" s="259"/>
      <c r="C533" s="121" t="s">
        <v>9</v>
      </c>
      <c r="D533" s="260"/>
      <c r="E533" s="121"/>
      <c r="F533" s="121" t="s">
        <v>493</v>
      </c>
      <c r="G533" s="121" t="s">
        <v>490</v>
      </c>
      <c r="H533" s="128"/>
      <c r="I533" s="166"/>
      <c r="J533" s="72"/>
      <c r="K533" s="166"/>
      <c r="L533" s="189"/>
      <c r="M533" s="189"/>
      <c r="N533" s="189"/>
      <c r="O533" s="189"/>
      <c r="P533" s="167"/>
    </row>
    <row r="534" spans="1:16">
      <c r="A534" s="92">
        <f t="shared" si="8"/>
        <v>533</v>
      </c>
      <c r="B534" s="259"/>
      <c r="C534" s="121" t="s">
        <v>9</v>
      </c>
      <c r="D534" s="260"/>
      <c r="E534" s="121"/>
      <c r="F534" s="121" t="s">
        <v>494</v>
      </c>
      <c r="G534" s="121" t="s">
        <v>509</v>
      </c>
      <c r="H534" s="128"/>
      <c r="I534" s="166"/>
      <c r="J534" s="72"/>
      <c r="K534" s="166"/>
      <c r="L534" s="189"/>
      <c r="M534" s="189"/>
      <c r="N534" s="189"/>
      <c r="O534" s="189"/>
      <c r="P534" s="167"/>
    </row>
    <row r="535" spans="1:16">
      <c r="A535" s="92">
        <f t="shared" si="8"/>
        <v>534</v>
      </c>
      <c r="B535" s="259"/>
      <c r="C535" s="121" t="s">
        <v>9</v>
      </c>
      <c r="D535" s="260"/>
      <c r="E535" s="121"/>
      <c r="F535" s="121" t="s">
        <v>511</v>
      </c>
      <c r="G535" s="121" t="s">
        <v>490</v>
      </c>
      <c r="H535" s="128"/>
      <c r="I535" s="166"/>
      <c r="J535" s="72"/>
      <c r="K535" s="166"/>
      <c r="L535" s="189"/>
      <c r="M535" s="189"/>
      <c r="N535" s="189"/>
      <c r="O535" s="189"/>
      <c r="P535" s="167"/>
    </row>
    <row r="536" spans="1:16">
      <c r="A536" s="92">
        <f t="shared" si="8"/>
        <v>535</v>
      </c>
      <c r="B536" s="259"/>
      <c r="C536" s="121" t="s">
        <v>9</v>
      </c>
      <c r="D536" s="260"/>
      <c r="E536" s="121"/>
      <c r="F536" s="121" t="s">
        <v>498</v>
      </c>
      <c r="G536" s="121" t="s">
        <v>490</v>
      </c>
      <c r="H536" s="128"/>
      <c r="I536" s="166"/>
      <c r="J536" s="72"/>
      <c r="K536" s="166"/>
      <c r="L536" s="189"/>
      <c r="M536" s="189"/>
      <c r="N536" s="189"/>
      <c r="O536" s="189"/>
      <c r="P536" s="167"/>
    </row>
    <row r="537" spans="1:16">
      <c r="A537" s="92">
        <f t="shared" si="8"/>
        <v>536</v>
      </c>
      <c r="B537" s="259"/>
      <c r="C537" s="121" t="s">
        <v>9</v>
      </c>
      <c r="D537" s="260"/>
      <c r="E537" s="121"/>
      <c r="F537" s="121" t="s">
        <v>700</v>
      </c>
      <c r="G537" s="121" t="s">
        <v>541</v>
      </c>
      <c r="H537" s="128"/>
      <c r="I537" s="166"/>
      <c r="J537" s="72"/>
      <c r="K537" s="166"/>
      <c r="L537" s="189"/>
      <c r="M537" s="189"/>
      <c r="N537" s="189"/>
      <c r="O537" s="189"/>
      <c r="P537" s="167"/>
    </row>
    <row r="538" spans="1:16" ht="16.5" customHeight="1">
      <c r="A538" s="92">
        <f t="shared" si="8"/>
        <v>537</v>
      </c>
      <c r="B538" s="259"/>
      <c r="C538" s="121" t="s">
        <v>9</v>
      </c>
      <c r="D538" s="260"/>
      <c r="E538" s="121"/>
      <c r="F538" s="121" t="s">
        <v>701</v>
      </c>
      <c r="G538" s="121" t="s">
        <v>490</v>
      </c>
      <c r="H538" s="128"/>
      <c r="I538" s="166"/>
      <c r="J538" s="72"/>
      <c r="K538" s="166"/>
      <c r="L538" s="189"/>
      <c r="M538" s="189"/>
      <c r="N538" s="189"/>
      <c r="O538" s="189"/>
      <c r="P538" s="167"/>
    </row>
    <row r="539" spans="1:16">
      <c r="A539" s="92">
        <f t="shared" si="8"/>
        <v>538</v>
      </c>
      <c r="B539" s="259"/>
      <c r="C539" s="121" t="s">
        <v>9</v>
      </c>
      <c r="D539" s="260"/>
      <c r="E539" s="121"/>
      <c r="F539" s="121" t="s">
        <v>660</v>
      </c>
      <c r="G539" s="121" t="s">
        <v>516</v>
      </c>
      <c r="H539" s="128"/>
      <c r="I539" s="166"/>
      <c r="J539" s="72"/>
      <c r="K539" s="166"/>
      <c r="L539" s="190"/>
      <c r="M539" s="189"/>
      <c r="N539" s="191"/>
      <c r="O539" s="189"/>
      <c r="P539" s="167"/>
    </row>
    <row r="540" spans="1:16">
      <c r="A540" s="92">
        <f t="shared" si="8"/>
        <v>539</v>
      </c>
      <c r="B540" s="259"/>
      <c r="C540" s="121" t="s">
        <v>9</v>
      </c>
      <c r="D540" s="260"/>
      <c r="E540" s="121"/>
      <c r="F540" s="121" t="s">
        <v>661</v>
      </c>
      <c r="G540" s="121" t="s">
        <v>490</v>
      </c>
      <c r="H540" s="128"/>
      <c r="I540" s="166"/>
      <c r="J540" s="72"/>
      <c r="K540" s="166"/>
      <c r="L540" s="190"/>
      <c r="M540" s="189"/>
      <c r="N540" s="191"/>
      <c r="O540" s="189"/>
      <c r="P540" s="167"/>
    </row>
    <row r="541" spans="1:16">
      <c r="A541" s="92">
        <f t="shared" si="8"/>
        <v>540</v>
      </c>
      <c r="B541" s="259"/>
      <c r="C541" s="121" t="s">
        <v>9</v>
      </c>
      <c r="D541" s="260"/>
      <c r="E541" s="121"/>
      <c r="F541" s="121" t="s">
        <v>634</v>
      </c>
      <c r="G541" s="121" t="s">
        <v>503</v>
      </c>
      <c r="H541" s="128"/>
      <c r="I541" s="166"/>
      <c r="J541" s="72"/>
      <c r="K541" s="166"/>
      <c r="L541" s="189"/>
      <c r="M541" s="189"/>
      <c r="N541" s="189"/>
      <c r="O541" s="189"/>
      <c r="P541" s="167"/>
    </row>
    <row r="542" spans="1:16">
      <c r="A542" s="92">
        <f t="shared" si="8"/>
        <v>541</v>
      </c>
      <c r="B542" s="259"/>
      <c r="C542" s="121" t="s">
        <v>9</v>
      </c>
      <c r="D542" s="260"/>
      <c r="E542" s="121"/>
      <c r="F542" s="121" t="s">
        <v>635</v>
      </c>
      <c r="G542" s="121" t="s">
        <v>490</v>
      </c>
      <c r="H542" s="128"/>
      <c r="I542" s="166"/>
      <c r="J542" s="72"/>
      <c r="K542" s="166"/>
      <c r="L542" s="189"/>
      <c r="M542" s="189"/>
      <c r="N542" s="189"/>
      <c r="O542" s="189"/>
      <c r="P542" s="167"/>
    </row>
    <row r="543" spans="1:16">
      <c r="A543" s="92">
        <f t="shared" si="8"/>
        <v>542</v>
      </c>
      <c r="B543" s="259" t="s">
        <v>702</v>
      </c>
      <c r="C543" s="121" t="s">
        <v>9</v>
      </c>
      <c r="D543" s="260" t="s">
        <v>703</v>
      </c>
      <c r="E543" s="121"/>
      <c r="F543" s="121" t="s">
        <v>520</v>
      </c>
      <c r="G543" s="121" t="s">
        <v>488</v>
      </c>
      <c r="H543" s="128"/>
      <c r="I543" s="166"/>
      <c r="J543" s="72"/>
      <c r="K543" s="166"/>
      <c r="L543" s="189"/>
      <c r="M543" s="189"/>
      <c r="N543" s="189"/>
      <c r="O543" s="189"/>
      <c r="P543" s="167"/>
    </row>
    <row r="544" spans="1:16">
      <c r="A544" s="92">
        <f t="shared" si="8"/>
        <v>543</v>
      </c>
      <c r="B544" s="259"/>
      <c r="C544" s="121" t="s">
        <v>9</v>
      </c>
      <c r="D544" s="260"/>
      <c r="E544" s="121"/>
      <c r="F544" s="121" t="s">
        <v>704</v>
      </c>
      <c r="G544" s="121" t="s">
        <v>490</v>
      </c>
      <c r="H544" s="128"/>
      <c r="I544" s="166"/>
      <c r="J544" s="72"/>
      <c r="K544" s="166"/>
      <c r="L544" s="189"/>
      <c r="M544" s="189"/>
      <c r="N544" s="189"/>
      <c r="O544" s="189"/>
      <c r="P544" s="167"/>
    </row>
    <row r="545" spans="1:16">
      <c r="A545" s="92">
        <f t="shared" si="8"/>
        <v>544</v>
      </c>
      <c r="B545" s="259"/>
      <c r="C545" s="121" t="s">
        <v>9</v>
      </c>
      <c r="D545" s="260"/>
      <c r="E545" s="121"/>
      <c r="F545" s="121" t="s">
        <v>491</v>
      </c>
      <c r="G545" s="121" t="s">
        <v>490</v>
      </c>
      <c r="H545" s="128"/>
      <c r="I545" s="166"/>
      <c r="J545" s="72"/>
      <c r="K545" s="166"/>
      <c r="L545" s="189"/>
      <c r="M545" s="189"/>
      <c r="N545" s="189"/>
      <c r="O545" s="189"/>
      <c r="P545" s="167"/>
    </row>
    <row r="546" spans="1:16">
      <c r="A546" s="92">
        <f t="shared" si="8"/>
        <v>545</v>
      </c>
      <c r="B546" s="259"/>
      <c r="C546" s="121" t="s">
        <v>9</v>
      </c>
      <c r="D546" s="260"/>
      <c r="E546" s="121"/>
      <c r="F546" s="121" t="s">
        <v>492</v>
      </c>
      <c r="G546" s="121" t="s">
        <v>490</v>
      </c>
      <c r="H546" s="128"/>
      <c r="I546" s="166"/>
      <c r="J546" s="72"/>
      <c r="K546" s="166"/>
      <c r="L546" s="189"/>
      <c r="M546" s="189"/>
      <c r="N546" s="189"/>
      <c r="O546" s="189"/>
      <c r="P546" s="167"/>
    </row>
    <row r="547" spans="1:16">
      <c r="A547" s="92">
        <f t="shared" si="8"/>
        <v>546</v>
      </c>
      <c r="B547" s="259"/>
      <c r="C547" s="121" t="s">
        <v>9</v>
      </c>
      <c r="D547" s="260"/>
      <c r="E547" s="121"/>
      <c r="F547" s="121" t="s">
        <v>493</v>
      </c>
      <c r="G547" s="121" t="s">
        <v>490</v>
      </c>
      <c r="H547" s="128"/>
      <c r="I547" s="166"/>
      <c r="J547" s="72"/>
      <c r="K547" s="166"/>
      <c r="L547" s="189"/>
      <c r="M547" s="189"/>
      <c r="N547" s="189"/>
      <c r="O547" s="189"/>
      <c r="P547" s="167"/>
    </row>
    <row r="548" spans="1:16">
      <c r="A548" s="92">
        <f t="shared" si="8"/>
        <v>547</v>
      </c>
      <c r="B548" s="259"/>
      <c r="C548" s="121" t="s">
        <v>9</v>
      </c>
      <c r="D548" s="260"/>
      <c r="E548" s="121"/>
      <c r="F548" s="121" t="s">
        <v>494</v>
      </c>
      <c r="G548" s="121" t="s">
        <v>490</v>
      </c>
      <c r="H548" s="128"/>
      <c r="I548" s="166"/>
      <c r="J548" s="72"/>
      <c r="K548" s="166"/>
      <c r="L548" s="189"/>
      <c r="M548" s="189"/>
      <c r="N548" s="189"/>
      <c r="O548" s="189"/>
      <c r="P548" s="167"/>
    </row>
    <row r="549" spans="1:16">
      <c r="A549" s="92">
        <f t="shared" si="8"/>
        <v>548</v>
      </c>
      <c r="B549" s="259"/>
      <c r="C549" s="121" t="s">
        <v>9</v>
      </c>
      <c r="D549" s="260"/>
      <c r="E549" s="121"/>
      <c r="F549" s="121" t="s">
        <v>705</v>
      </c>
      <c r="G549" s="121" t="s">
        <v>496</v>
      </c>
      <c r="H549" s="128"/>
      <c r="I549" s="166"/>
      <c r="J549" s="72"/>
      <c r="K549" s="166"/>
      <c r="L549" s="189"/>
      <c r="M549" s="189"/>
      <c r="N549" s="189"/>
      <c r="O549" s="189"/>
      <c r="P549" s="167"/>
    </row>
    <row r="550" spans="1:16">
      <c r="A550" s="92">
        <f t="shared" si="8"/>
        <v>549</v>
      </c>
      <c r="B550" s="259"/>
      <c r="C550" s="121" t="s">
        <v>9</v>
      </c>
      <c r="D550" s="260"/>
      <c r="E550" s="121"/>
      <c r="F550" s="121" t="s">
        <v>706</v>
      </c>
      <c r="G550" s="121" t="s">
        <v>490</v>
      </c>
      <c r="H550" s="128"/>
      <c r="I550" s="166"/>
      <c r="J550" s="72"/>
      <c r="K550" s="166"/>
      <c r="L550" s="189"/>
      <c r="M550" s="189"/>
      <c r="N550" s="189"/>
      <c r="O550" s="189"/>
      <c r="P550" s="167"/>
    </row>
    <row r="551" spans="1:16">
      <c r="A551" s="92">
        <f t="shared" si="8"/>
        <v>550</v>
      </c>
      <c r="B551" s="259"/>
      <c r="C551" s="121" t="s">
        <v>9</v>
      </c>
      <c r="D551" s="260"/>
      <c r="E551" s="121"/>
      <c r="F551" s="121" t="s">
        <v>498</v>
      </c>
      <c r="G551" s="121" t="s">
        <v>499</v>
      </c>
      <c r="H551" s="128"/>
      <c r="I551" s="166"/>
      <c r="J551" s="72"/>
      <c r="K551" s="166"/>
      <c r="L551" s="189"/>
      <c r="M551" s="189"/>
      <c r="N551" s="189"/>
      <c r="O551" s="189"/>
      <c r="P551" s="167"/>
    </row>
    <row r="552" spans="1:16" ht="16.5" customHeight="1">
      <c r="A552" s="92">
        <f t="shared" si="8"/>
        <v>551</v>
      </c>
      <c r="B552" s="259"/>
      <c r="C552" s="121" t="s">
        <v>9</v>
      </c>
      <c r="D552" s="260"/>
      <c r="E552" s="121"/>
      <c r="F552" s="121" t="s">
        <v>577</v>
      </c>
      <c r="G552" s="121" t="s">
        <v>578</v>
      </c>
      <c r="H552" s="128"/>
      <c r="I552" s="166"/>
      <c r="J552" s="72"/>
      <c r="K552" s="166"/>
      <c r="L552" s="189"/>
      <c r="M552" s="189"/>
      <c r="N552" s="189"/>
      <c r="O552" s="189"/>
      <c r="P552" s="167"/>
    </row>
    <row r="553" spans="1:16">
      <c r="A553" s="92">
        <f t="shared" si="8"/>
        <v>552</v>
      </c>
      <c r="B553" s="259"/>
      <c r="C553" s="121" t="s">
        <v>9</v>
      </c>
      <c r="D553" s="260"/>
      <c r="E553" s="121"/>
      <c r="F553" s="121" t="s">
        <v>707</v>
      </c>
      <c r="G553" s="121" t="s">
        <v>490</v>
      </c>
      <c r="H553" s="128"/>
      <c r="I553" s="166"/>
      <c r="J553" s="72"/>
      <c r="K553" s="166"/>
      <c r="L553" s="189"/>
      <c r="M553" s="189"/>
      <c r="N553" s="189"/>
      <c r="O553" s="189"/>
      <c r="P553" s="167"/>
    </row>
    <row r="554" spans="1:16">
      <c r="A554" s="92">
        <f t="shared" si="8"/>
        <v>553</v>
      </c>
      <c r="B554" s="259"/>
      <c r="C554" s="121" t="s">
        <v>9</v>
      </c>
      <c r="D554" s="260"/>
      <c r="E554" s="121"/>
      <c r="F554" s="121" t="s">
        <v>501</v>
      </c>
      <c r="G554" s="121" t="s">
        <v>490</v>
      </c>
      <c r="H554" s="128"/>
      <c r="I554" s="166"/>
      <c r="J554" s="72"/>
      <c r="K554" s="166"/>
      <c r="L554" s="189"/>
      <c r="M554" s="189"/>
      <c r="N554" s="189"/>
      <c r="O554" s="189"/>
      <c r="P554" s="167"/>
    </row>
    <row r="555" spans="1:16">
      <c r="A555" s="92">
        <f t="shared" si="8"/>
        <v>554</v>
      </c>
      <c r="B555" s="259"/>
      <c r="C555" s="121" t="s">
        <v>9</v>
      </c>
      <c r="D555" s="260"/>
      <c r="E555" s="121"/>
      <c r="F555" s="121" t="s">
        <v>584</v>
      </c>
      <c r="G555" s="121" t="s">
        <v>503</v>
      </c>
      <c r="H555" s="128"/>
      <c r="I555" s="166"/>
      <c r="J555" s="72"/>
      <c r="K555" s="166"/>
      <c r="L555" s="189"/>
      <c r="M555" s="189"/>
      <c r="N555" s="189"/>
      <c r="O555" s="189"/>
      <c r="P555" s="167"/>
    </row>
    <row r="556" spans="1:16">
      <c r="A556" s="92">
        <f t="shared" si="8"/>
        <v>555</v>
      </c>
      <c r="B556" s="259"/>
      <c r="C556" s="121" t="s">
        <v>9</v>
      </c>
      <c r="D556" s="260"/>
      <c r="E556" s="121"/>
      <c r="F556" s="121" t="s">
        <v>585</v>
      </c>
      <c r="G556" s="121" t="s">
        <v>490</v>
      </c>
      <c r="H556" s="128"/>
      <c r="I556" s="166"/>
      <c r="J556" s="72"/>
      <c r="K556" s="166"/>
      <c r="L556" s="189"/>
      <c r="M556" s="189"/>
      <c r="N556" s="189"/>
      <c r="O556" s="189"/>
      <c r="P556" s="167"/>
    </row>
    <row r="557" spans="1:16">
      <c r="A557" s="92">
        <f t="shared" si="8"/>
        <v>556</v>
      </c>
      <c r="B557" s="259" t="s">
        <v>708</v>
      </c>
      <c r="C557" s="121" t="s">
        <v>9</v>
      </c>
      <c r="D557" s="260" t="s">
        <v>709</v>
      </c>
      <c r="E557" s="121"/>
      <c r="F557" s="121" t="s">
        <v>520</v>
      </c>
      <c r="G557" s="121" t="s">
        <v>507</v>
      </c>
      <c r="H557" s="128"/>
      <c r="I557" s="166"/>
      <c r="J557" s="72"/>
      <c r="K557" s="166"/>
      <c r="L557" s="189"/>
      <c r="M557" s="189"/>
      <c r="N557" s="189"/>
      <c r="O557" s="189"/>
      <c r="P557" s="167"/>
    </row>
    <row r="558" spans="1:16">
      <c r="A558" s="92">
        <f t="shared" si="8"/>
        <v>557</v>
      </c>
      <c r="B558" s="259"/>
      <c r="C558" s="121" t="s">
        <v>9</v>
      </c>
      <c r="D558" s="260"/>
      <c r="E558" s="121"/>
      <c r="F558" s="121" t="s">
        <v>529</v>
      </c>
      <c r="G558" s="121" t="s">
        <v>509</v>
      </c>
      <c r="H558" s="128"/>
      <c r="I558" s="166"/>
      <c r="J558" s="72"/>
      <c r="K558" s="166"/>
      <c r="L558" s="189"/>
      <c r="M558" s="189"/>
      <c r="N558" s="189"/>
      <c r="O558" s="189"/>
      <c r="P558" s="167"/>
    </row>
    <row r="559" spans="1:16">
      <c r="A559" s="92">
        <f t="shared" si="8"/>
        <v>558</v>
      </c>
      <c r="B559" s="259"/>
      <c r="C559" s="121" t="s">
        <v>9</v>
      </c>
      <c r="D559" s="260"/>
      <c r="E559" s="121"/>
      <c r="F559" s="121" t="s">
        <v>710</v>
      </c>
      <c r="G559" s="121" t="s">
        <v>490</v>
      </c>
      <c r="H559" s="128"/>
      <c r="I559" s="166"/>
      <c r="J559" s="72"/>
      <c r="K559" s="166"/>
      <c r="L559" s="189"/>
      <c r="M559" s="189"/>
      <c r="N559" s="189"/>
      <c r="O559" s="189"/>
      <c r="P559" s="167"/>
    </row>
    <row r="560" spans="1:16">
      <c r="A560" s="92">
        <f t="shared" si="8"/>
        <v>559</v>
      </c>
      <c r="B560" s="259"/>
      <c r="C560" s="121" t="s">
        <v>9</v>
      </c>
      <c r="D560" s="260"/>
      <c r="E560" s="121"/>
      <c r="F560" s="121" t="s">
        <v>491</v>
      </c>
      <c r="G560" s="121" t="s">
        <v>490</v>
      </c>
      <c r="H560" s="128"/>
      <c r="I560" s="166"/>
      <c r="J560" s="72"/>
      <c r="K560" s="166"/>
      <c r="L560" s="189"/>
      <c r="M560" s="189"/>
      <c r="N560" s="189"/>
      <c r="O560" s="189"/>
      <c r="P560" s="167"/>
    </row>
    <row r="561" spans="1:16">
      <c r="A561" s="92">
        <f t="shared" si="8"/>
        <v>560</v>
      </c>
      <c r="B561" s="259"/>
      <c r="C561" s="121" t="s">
        <v>9</v>
      </c>
      <c r="D561" s="260"/>
      <c r="E561" s="121"/>
      <c r="F561" s="121" t="s">
        <v>492</v>
      </c>
      <c r="G561" s="121" t="s">
        <v>509</v>
      </c>
      <c r="H561" s="128"/>
      <c r="I561" s="166"/>
      <c r="J561" s="72"/>
      <c r="K561" s="166"/>
      <c r="L561" s="189"/>
      <c r="M561" s="189"/>
      <c r="N561" s="189"/>
      <c r="O561" s="189"/>
      <c r="P561" s="167"/>
    </row>
    <row r="562" spans="1:16">
      <c r="A562" s="92">
        <f t="shared" si="8"/>
        <v>561</v>
      </c>
      <c r="B562" s="259"/>
      <c r="C562" s="121" t="s">
        <v>9</v>
      </c>
      <c r="D562" s="260"/>
      <c r="E562" s="121"/>
      <c r="F562" s="121" t="s">
        <v>493</v>
      </c>
      <c r="G562" s="121" t="s">
        <v>490</v>
      </c>
      <c r="H562" s="128"/>
      <c r="I562" s="166"/>
      <c r="J562" s="72"/>
      <c r="K562" s="166"/>
      <c r="L562" s="189"/>
      <c r="M562" s="189"/>
      <c r="N562" s="189"/>
      <c r="O562" s="189"/>
      <c r="P562" s="167"/>
    </row>
    <row r="563" spans="1:16">
      <c r="A563" s="92">
        <f t="shared" si="8"/>
        <v>562</v>
      </c>
      <c r="B563" s="259"/>
      <c r="C563" s="121" t="s">
        <v>9</v>
      </c>
      <c r="D563" s="260"/>
      <c r="E563" s="121"/>
      <c r="F563" s="121" t="s">
        <v>494</v>
      </c>
      <c r="G563" s="121" t="s">
        <v>509</v>
      </c>
      <c r="H563" s="128"/>
      <c r="I563" s="166"/>
      <c r="J563" s="72"/>
      <c r="K563" s="166"/>
      <c r="L563" s="189"/>
      <c r="M563" s="189"/>
      <c r="N563" s="189"/>
      <c r="O563" s="189"/>
      <c r="P563" s="167"/>
    </row>
    <row r="564" spans="1:16">
      <c r="A564" s="92">
        <f t="shared" si="8"/>
        <v>563</v>
      </c>
      <c r="B564" s="259"/>
      <c r="C564" s="121" t="s">
        <v>9</v>
      </c>
      <c r="D564" s="260"/>
      <c r="E564" s="121"/>
      <c r="F564" s="121" t="s">
        <v>511</v>
      </c>
      <c r="G564" s="121" t="s">
        <v>490</v>
      </c>
      <c r="H564" s="128"/>
      <c r="I564" s="166"/>
      <c r="J564" s="72"/>
      <c r="K564" s="166"/>
      <c r="L564" s="189"/>
      <c r="M564" s="189"/>
      <c r="N564" s="189"/>
      <c r="O564" s="189"/>
      <c r="P564" s="167"/>
    </row>
    <row r="565" spans="1:16">
      <c r="A565" s="92">
        <f t="shared" si="8"/>
        <v>564</v>
      </c>
      <c r="B565" s="259"/>
      <c r="C565" s="121" t="s">
        <v>9</v>
      </c>
      <c r="D565" s="260"/>
      <c r="E565" s="121"/>
      <c r="F565" s="121" t="s">
        <v>498</v>
      </c>
      <c r="G565" s="121" t="s">
        <v>490</v>
      </c>
      <c r="H565" s="128"/>
      <c r="I565" s="166"/>
      <c r="J565" s="72"/>
      <c r="K565" s="166"/>
      <c r="L565" s="189"/>
      <c r="M565" s="189"/>
      <c r="N565" s="189"/>
      <c r="O565" s="189"/>
      <c r="P565" s="167"/>
    </row>
    <row r="566" spans="1:16" ht="16.5" customHeight="1">
      <c r="A566" s="92">
        <f t="shared" si="8"/>
        <v>565</v>
      </c>
      <c r="B566" s="259"/>
      <c r="C566" s="121" t="s">
        <v>9</v>
      </c>
      <c r="D566" s="260"/>
      <c r="E566" s="121"/>
      <c r="F566" s="121" t="s">
        <v>599</v>
      </c>
      <c r="G566" s="121" t="s">
        <v>578</v>
      </c>
      <c r="H566" s="128"/>
      <c r="I566" s="166"/>
      <c r="J566" s="72"/>
      <c r="K566" s="166"/>
      <c r="L566" s="189"/>
      <c r="M566" s="189"/>
      <c r="N566" s="189"/>
      <c r="O566" s="189"/>
      <c r="P566" s="167"/>
    </row>
    <row r="567" spans="1:16">
      <c r="A567" s="92">
        <f t="shared" si="8"/>
        <v>566</v>
      </c>
      <c r="B567" s="259"/>
      <c r="C567" s="121" t="s">
        <v>9</v>
      </c>
      <c r="D567" s="260"/>
      <c r="E567" s="121"/>
      <c r="F567" s="121" t="s">
        <v>600</v>
      </c>
      <c r="G567" s="121" t="s">
        <v>490</v>
      </c>
      <c r="H567" s="128"/>
      <c r="I567" s="166"/>
      <c r="J567" s="72"/>
      <c r="K567" s="166"/>
      <c r="L567" s="189"/>
      <c r="M567" s="189"/>
      <c r="N567" s="189"/>
      <c r="O567" s="189"/>
      <c r="P567" s="167"/>
    </row>
    <row r="568" spans="1:16">
      <c r="A568" s="92">
        <f t="shared" si="8"/>
        <v>567</v>
      </c>
      <c r="B568" s="259"/>
      <c r="C568" s="121" t="s">
        <v>9</v>
      </c>
      <c r="D568" s="260"/>
      <c r="E568" s="121"/>
      <c r="F568" s="121" t="s">
        <v>711</v>
      </c>
      <c r="G568" s="121" t="s">
        <v>516</v>
      </c>
      <c r="H568" s="128"/>
      <c r="I568" s="166"/>
      <c r="J568" s="72"/>
      <c r="K568" s="166"/>
      <c r="L568" s="189"/>
      <c r="M568" s="189"/>
      <c r="N568" s="189"/>
      <c r="O568" s="189"/>
      <c r="P568" s="167"/>
    </row>
    <row r="569" spans="1:16">
      <c r="A569" s="92">
        <f t="shared" si="8"/>
        <v>568</v>
      </c>
      <c r="B569" s="259"/>
      <c r="C569" s="121" t="s">
        <v>9</v>
      </c>
      <c r="D569" s="260"/>
      <c r="E569" s="121"/>
      <c r="F569" s="121" t="s">
        <v>712</v>
      </c>
      <c r="G569" s="121" t="s">
        <v>490</v>
      </c>
      <c r="H569" s="128"/>
      <c r="I569" s="166"/>
      <c r="J569" s="72"/>
      <c r="K569" s="166"/>
      <c r="L569" s="189"/>
      <c r="M569" s="189"/>
      <c r="N569" s="189"/>
      <c r="O569" s="189"/>
      <c r="P569" s="167"/>
    </row>
    <row r="570" spans="1:16">
      <c r="A570" s="92">
        <f t="shared" si="8"/>
        <v>569</v>
      </c>
      <c r="B570" s="259"/>
      <c r="C570" s="121" t="s">
        <v>9</v>
      </c>
      <c r="D570" s="260"/>
      <c r="E570" s="121"/>
      <c r="F570" s="121" t="s">
        <v>584</v>
      </c>
      <c r="G570" s="121" t="s">
        <v>503</v>
      </c>
      <c r="H570" s="128"/>
      <c r="I570" s="166"/>
      <c r="J570" s="72"/>
      <c r="K570" s="166"/>
      <c r="L570" s="189"/>
      <c r="M570" s="189"/>
      <c r="N570" s="189"/>
      <c r="O570" s="189"/>
      <c r="P570" s="167"/>
    </row>
    <row r="571" spans="1:16">
      <c r="A571" s="92">
        <f t="shared" si="8"/>
        <v>570</v>
      </c>
      <c r="B571" s="259"/>
      <c r="C571" s="121" t="s">
        <v>9</v>
      </c>
      <c r="D571" s="260"/>
      <c r="E571" s="121"/>
      <c r="F571" s="121" t="s">
        <v>585</v>
      </c>
      <c r="G571" s="121" t="s">
        <v>490</v>
      </c>
      <c r="H571" s="128"/>
      <c r="I571" s="166"/>
      <c r="J571" s="72"/>
      <c r="K571" s="166"/>
      <c r="L571" s="189"/>
      <c r="M571" s="189"/>
      <c r="N571" s="189"/>
      <c r="O571" s="189"/>
      <c r="P571" s="167"/>
    </row>
    <row r="572" spans="1:16">
      <c r="A572" s="92">
        <f t="shared" si="8"/>
        <v>571</v>
      </c>
      <c r="B572" s="259" t="s">
        <v>713</v>
      </c>
      <c r="C572" s="121" t="s">
        <v>9</v>
      </c>
      <c r="D572" s="260" t="s">
        <v>714</v>
      </c>
      <c r="E572" s="121"/>
      <c r="F572" s="121" t="s">
        <v>520</v>
      </c>
      <c r="G572" s="121" t="s">
        <v>507</v>
      </c>
      <c r="H572" s="128"/>
      <c r="I572" s="166"/>
      <c r="J572" s="72"/>
      <c r="K572" s="166"/>
      <c r="L572" s="189"/>
      <c r="M572" s="189"/>
      <c r="N572" s="189"/>
      <c r="O572" s="189"/>
      <c r="P572" s="167"/>
    </row>
    <row r="573" spans="1:16">
      <c r="A573" s="92">
        <f t="shared" si="8"/>
        <v>572</v>
      </c>
      <c r="B573" s="259"/>
      <c r="C573" s="121" t="s">
        <v>9</v>
      </c>
      <c r="D573" s="260"/>
      <c r="E573" s="121"/>
      <c r="F573" s="121" t="s">
        <v>538</v>
      </c>
      <c r="G573" s="121" t="s">
        <v>509</v>
      </c>
      <c r="H573" s="128"/>
      <c r="I573" s="166"/>
      <c r="J573" s="72"/>
      <c r="K573" s="166"/>
      <c r="L573" s="189"/>
      <c r="M573" s="189"/>
      <c r="N573" s="189"/>
      <c r="O573" s="189"/>
      <c r="P573" s="167"/>
    </row>
    <row r="574" spans="1:16">
      <c r="A574" s="92">
        <f t="shared" si="8"/>
        <v>573</v>
      </c>
      <c r="B574" s="259"/>
      <c r="C574" s="121" t="s">
        <v>9</v>
      </c>
      <c r="D574" s="260"/>
      <c r="E574" s="121"/>
      <c r="F574" s="121" t="s">
        <v>715</v>
      </c>
      <c r="G574" s="121" t="s">
        <v>490</v>
      </c>
      <c r="H574" s="128"/>
      <c r="I574" s="166"/>
      <c r="J574" s="72"/>
      <c r="K574" s="166"/>
      <c r="L574" s="189"/>
      <c r="M574" s="189"/>
      <c r="N574" s="189"/>
      <c r="O574" s="189"/>
      <c r="P574" s="167"/>
    </row>
    <row r="575" spans="1:16">
      <c r="A575" s="92">
        <f t="shared" si="8"/>
        <v>574</v>
      </c>
      <c r="B575" s="259"/>
      <c r="C575" s="121" t="s">
        <v>9</v>
      </c>
      <c r="D575" s="260"/>
      <c r="E575" s="121"/>
      <c r="F575" s="121" t="s">
        <v>491</v>
      </c>
      <c r="G575" s="121" t="s">
        <v>509</v>
      </c>
      <c r="H575" s="128"/>
      <c r="I575" s="166"/>
      <c r="J575" s="72"/>
      <c r="K575" s="166"/>
      <c r="L575" s="189"/>
      <c r="M575" s="189"/>
      <c r="N575" s="189"/>
      <c r="O575" s="189"/>
      <c r="P575" s="167"/>
    </row>
    <row r="576" spans="1:16">
      <c r="A576" s="92">
        <f t="shared" si="8"/>
        <v>575</v>
      </c>
      <c r="B576" s="259"/>
      <c r="C576" s="121" t="s">
        <v>9</v>
      </c>
      <c r="D576" s="260"/>
      <c r="E576" s="121"/>
      <c r="F576" s="121" t="s">
        <v>492</v>
      </c>
      <c r="G576" s="121" t="s">
        <v>490</v>
      </c>
      <c r="H576" s="128"/>
      <c r="I576" s="166"/>
      <c r="J576" s="72"/>
      <c r="K576" s="166"/>
      <c r="L576" s="189"/>
      <c r="M576" s="189"/>
      <c r="N576" s="189"/>
      <c r="O576" s="189"/>
      <c r="P576" s="167"/>
    </row>
    <row r="577" spans="1:16">
      <c r="A577" s="92">
        <f t="shared" si="8"/>
        <v>576</v>
      </c>
      <c r="B577" s="259"/>
      <c r="C577" s="121" t="s">
        <v>9</v>
      </c>
      <c r="D577" s="260"/>
      <c r="E577" s="121"/>
      <c r="F577" s="121" t="s">
        <v>493</v>
      </c>
      <c r="G577" s="121" t="s">
        <v>509</v>
      </c>
      <c r="H577" s="128"/>
      <c r="I577" s="166"/>
      <c r="J577" s="72"/>
      <c r="K577" s="166"/>
      <c r="L577" s="189"/>
      <c r="M577" s="189"/>
      <c r="N577" s="189"/>
      <c r="O577" s="189"/>
      <c r="P577" s="167"/>
    </row>
    <row r="578" spans="1:16">
      <c r="A578" s="92">
        <f t="shared" si="8"/>
        <v>577</v>
      </c>
      <c r="B578" s="259"/>
      <c r="C578" s="121" t="s">
        <v>9</v>
      </c>
      <c r="D578" s="260"/>
      <c r="E578" s="121"/>
      <c r="F578" s="121" t="s">
        <v>494</v>
      </c>
      <c r="G578" s="121" t="s">
        <v>490</v>
      </c>
      <c r="H578" s="128"/>
      <c r="I578" s="166"/>
      <c r="J578" s="72"/>
      <c r="K578" s="166"/>
      <c r="L578" s="189"/>
      <c r="M578" s="189"/>
      <c r="N578" s="189"/>
      <c r="O578" s="189"/>
      <c r="P578" s="167"/>
    </row>
    <row r="579" spans="1:16">
      <c r="A579" s="92">
        <f t="shared" ref="A579:A642" si="9">ROW()-1</f>
        <v>578</v>
      </c>
      <c r="B579" s="259"/>
      <c r="C579" s="121" t="s">
        <v>9</v>
      </c>
      <c r="D579" s="260"/>
      <c r="E579" s="121"/>
      <c r="F579" s="121" t="s">
        <v>511</v>
      </c>
      <c r="G579" s="121" t="s">
        <v>490</v>
      </c>
      <c r="H579" s="128"/>
      <c r="I579" s="166"/>
      <c r="J579" s="72"/>
      <c r="K579" s="166"/>
      <c r="L579" s="189"/>
      <c r="M579" s="189"/>
      <c r="N579" s="189"/>
      <c r="O579" s="189"/>
      <c r="P579" s="167"/>
    </row>
    <row r="580" spans="1:16" ht="16.5" customHeight="1">
      <c r="A580" s="92">
        <f t="shared" si="9"/>
        <v>579</v>
      </c>
      <c r="B580" s="259"/>
      <c r="C580" s="121" t="s">
        <v>9</v>
      </c>
      <c r="D580" s="260"/>
      <c r="E580" s="121"/>
      <c r="F580" s="121" t="s">
        <v>498</v>
      </c>
      <c r="G580" s="121" t="s">
        <v>490</v>
      </c>
      <c r="H580" s="128"/>
      <c r="I580" s="166"/>
      <c r="J580" s="72"/>
      <c r="K580" s="166"/>
      <c r="L580" s="189"/>
      <c r="M580" s="189"/>
      <c r="N580" s="189"/>
      <c r="O580" s="189"/>
      <c r="P580" s="167"/>
    </row>
    <row r="581" spans="1:16">
      <c r="A581" s="92">
        <f t="shared" si="9"/>
        <v>580</v>
      </c>
      <c r="B581" s="259"/>
      <c r="C581" s="121" t="s">
        <v>9</v>
      </c>
      <c r="D581" s="260"/>
      <c r="E581" s="121"/>
      <c r="F581" s="121" t="s">
        <v>615</v>
      </c>
      <c r="G581" s="121" t="s">
        <v>578</v>
      </c>
      <c r="H581" s="128"/>
      <c r="I581" s="166"/>
      <c r="J581" s="72"/>
      <c r="K581" s="166"/>
      <c r="L581" s="189"/>
      <c r="M581" s="189"/>
      <c r="N581" s="189"/>
      <c r="O581" s="189"/>
      <c r="P581" s="167"/>
    </row>
    <row r="582" spans="1:16">
      <c r="A582" s="92">
        <f t="shared" si="9"/>
        <v>581</v>
      </c>
      <c r="B582" s="259"/>
      <c r="C582" s="121" t="s">
        <v>9</v>
      </c>
      <c r="D582" s="260"/>
      <c r="E582" s="121"/>
      <c r="F582" s="121" t="s">
        <v>616</v>
      </c>
      <c r="G582" s="121" t="s">
        <v>490</v>
      </c>
      <c r="H582" s="128"/>
      <c r="I582" s="166"/>
      <c r="J582" s="72"/>
      <c r="K582" s="166"/>
      <c r="L582" s="189"/>
      <c r="M582" s="189"/>
      <c r="N582" s="189"/>
      <c r="O582" s="189"/>
      <c r="P582" s="167"/>
    </row>
    <row r="583" spans="1:16">
      <c r="A583" s="92">
        <f t="shared" si="9"/>
        <v>582</v>
      </c>
      <c r="B583" s="259"/>
      <c r="C583" s="121" t="s">
        <v>9</v>
      </c>
      <c r="D583" s="260"/>
      <c r="E583" s="121"/>
      <c r="F583" s="121" t="s">
        <v>716</v>
      </c>
      <c r="G583" s="121" t="s">
        <v>516</v>
      </c>
      <c r="H583" s="128"/>
      <c r="I583" s="166"/>
      <c r="J583" s="72"/>
      <c r="K583" s="166"/>
      <c r="L583" s="189"/>
      <c r="M583" s="189"/>
      <c r="N583" s="189"/>
      <c r="O583" s="189"/>
      <c r="P583" s="167"/>
    </row>
    <row r="584" spans="1:16">
      <c r="A584" s="92">
        <f t="shared" si="9"/>
        <v>583</v>
      </c>
      <c r="B584" s="259"/>
      <c r="C584" s="121" t="s">
        <v>9</v>
      </c>
      <c r="D584" s="260"/>
      <c r="E584" s="121"/>
      <c r="F584" s="121" t="s">
        <v>717</v>
      </c>
      <c r="G584" s="121" t="s">
        <v>490</v>
      </c>
      <c r="H584" s="128"/>
      <c r="I584" s="166"/>
      <c r="J584" s="72"/>
      <c r="K584" s="166"/>
      <c r="L584" s="189"/>
      <c r="M584" s="189"/>
      <c r="N584" s="189"/>
      <c r="O584" s="189"/>
      <c r="P584" s="167"/>
    </row>
    <row r="585" spans="1:16">
      <c r="A585" s="92">
        <f t="shared" si="9"/>
        <v>584</v>
      </c>
      <c r="B585" s="259"/>
      <c r="C585" s="121" t="s">
        <v>9</v>
      </c>
      <c r="D585" s="260"/>
      <c r="E585" s="121"/>
      <c r="F585" s="121" t="s">
        <v>584</v>
      </c>
      <c r="G585" s="121" t="s">
        <v>503</v>
      </c>
      <c r="H585" s="128"/>
      <c r="I585" s="166"/>
      <c r="J585" s="72"/>
      <c r="K585" s="166"/>
      <c r="L585" s="189"/>
      <c r="M585" s="189"/>
      <c r="N585" s="189"/>
      <c r="O585" s="189"/>
      <c r="P585" s="167"/>
    </row>
    <row r="586" spans="1:16">
      <c r="A586" s="92">
        <f t="shared" si="9"/>
        <v>585</v>
      </c>
      <c r="B586" s="259"/>
      <c r="C586" s="121" t="s">
        <v>9</v>
      </c>
      <c r="D586" s="260"/>
      <c r="E586" s="121"/>
      <c r="F586" s="121" t="s">
        <v>585</v>
      </c>
      <c r="G586" s="121" t="s">
        <v>490</v>
      </c>
      <c r="H586" s="128"/>
      <c r="I586" s="166"/>
      <c r="J586" s="72"/>
      <c r="K586" s="166"/>
      <c r="L586" s="189"/>
      <c r="M586" s="189"/>
      <c r="N586" s="189"/>
      <c r="O586" s="189"/>
      <c r="P586" s="167"/>
    </row>
    <row r="587" spans="1:16">
      <c r="A587" s="92">
        <f t="shared" si="9"/>
        <v>586</v>
      </c>
      <c r="B587" s="259" t="s">
        <v>718</v>
      </c>
      <c r="C587" s="121" t="s">
        <v>9</v>
      </c>
      <c r="D587" s="260" t="s">
        <v>719</v>
      </c>
      <c r="E587" s="121"/>
      <c r="F587" s="121" t="s">
        <v>520</v>
      </c>
      <c r="G587" s="121" t="s">
        <v>507</v>
      </c>
      <c r="H587" s="128"/>
      <c r="I587" s="166"/>
      <c r="J587" s="72"/>
      <c r="K587" s="166"/>
      <c r="L587" s="189"/>
      <c r="M587" s="189"/>
      <c r="N587" s="189"/>
      <c r="O587" s="189"/>
      <c r="P587" s="167"/>
    </row>
    <row r="588" spans="1:16">
      <c r="A588" s="92">
        <f t="shared" si="9"/>
        <v>587</v>
      </c>
      <c r="B588" s="259"/>
      <c r="C588" s="121" t="s">
        <v>9</v>
      </c>
      <c r="D588" s="260"/>
      <c r="E588" s="121"/>
      <c r="F588" s="121" t="s">
        <v>547</v>
      </c>
      <c r="G588" s="121" t="s">
        <v>509</v>
      </c>
      <c r="H588" s="128"/>
      <c r="I588" s="166"/>
      <c r="J588" s="72"/>
      <c r="K588" s="166"/>
      <c r="L588" s="189"/>
      <c r="M588" s="189"/>
      <c r="N588" s="189"/>
      <c r="O588" s="189"/>
      <c r="P588" s="167"/>
    </row>
    <row r="589" spans="1:16">
      <c r="A589" s="92">
        <f t="shared" si="9"/>
        <v>588</v>
      </c>
      <c r="B589" s="259"/>
      <c r="C589" s="121" t="s">
        <v>9</v>
      </c>
      <c r="D589" s="260"/>
      <c r="E589" s="121"/>
      <c r="F589" s="121" t="s">
        <v>720</v>
      </c>
      <c r="G589" s="121" t="s">
        <v>490</v>
      </c>
      <c r="H589" s="128"/>
      <c r="I589" s="166"/>
      <c r="J589" s="72"/>
      <c r="K589" s="166"/>
      <c r="L589" s="189"/>
      <c r="M589" s="189"/>
      <c r="N589" s="189"/>
      <c r="O589" s="189"/>
      <c r="P589" s="167"/>
    </row>
    <row r="590" spans="1:16">
      <c r="A590" s="92">
        <f t="shared" si="9"/>
        <v>589</v>
      </c>
      <c r="B590" s="259"/>
      <c r="C590" s="121" t="s">
        <v>9</v>
      </c>
      <c r="D590" s="260"/>
      <c r="E590" s="121"/>
      <c r="F590" s="121" t="s">
        <v>491</v>
      </c>
      <c r="G590" s="121" t="s">
        <v>509</v>
      </c>
      <c r="H590" s="128"/>
      <c r="I590" s="166"/>
      <c r="J590" s="72"/>
      <c r="K590" s="166"/>
      <c r="L590" s="189"/>
      <c r="M590" s="189"/>
      <c r="N590" s="189"/>
      <c r="O590" s="189"/>
      <c r="P590" s="167"/>
    </row>
    <row r="591" spans="1:16">
      <c r="A591" s="92">
        <f t="shared" si="9"/>
        <v>590</v>
      </c>
      <c r="B591" s="259"/>
      <c r="C591" s="121" t="s">
        <v>9</v>
      </c>
      <c r="D591" s="260"/>
      <c r="E591" s="121"/>
      <c r="F591" s="121" t="s">
        <v>492</v>
      </c>
      <c r="G591" s="121" t="s">
        <v>490</v>
      </c>
      <c r="H591" s="128"/>
      <c r="I591" s="166"/>
      <c r="J591" s="72"/>
      <c r="K591" s="166"/>
      <c r="L591" s="189"/>
      <c r="M591" s="189"/>
      <c r="N591" s="189"/>
      <c r="O591" s="189"/>
      <c r="P591" s="167"/>
    </row>
    <row r="592" spans="1:16">
      <c r="A592" s="92">
        <f t="shared" si="9"/>
        <v>591</v>
      </c>
      <c r="B592" s="259"/>
      <c r="C592" s="121" t="s">
        <v>9</v>
      </c>
      <c r="D592" s="260"/>
      <c r="E592" s="121"/>
      <c r="F592" s="121" t="s">
        <v>493</v>
      </c>
      <c r="G592" s="121" t="s">
        <v>490</v>
      </c>
      <c r="H592" s="128"/>
      <c r="I592" s="166"/>
      <c r="J592" s="72"/>
      <c r="K592" s="166"/>
      <c r="L592" s="189"/>
      <c r="M592" s="189"/>
      <c r="N592" s="189"/>
      <c r="O592" s="189"/>
      <c r="P592" s="167"/>
    </row>
    <row r="593" spans="1:16">
      <c r="A593" s="92">
        <f t="shared" si="9"/>
        <v>592</v>
      </c>
      <c r="B593" s="259"/>
      <c r="C593" s="121" t="s">
        <v>9</v>
      </c>
      <c r="D593" s="260"/>
      <c r="E593" s="121"/>
      <c r="F593" s="121" t="s">
        <v>494</v>
      </c>
      <c r="G593" s="121" t="s">
        <v>509</v>
      </c>
      <c r="H593" s="128"/>
      <c r="I593" s="166"/>
      <c r="J593" s="72"/>
      <c r="K593" s="166"/>
      <c r="L593" s="189"/>
      <c r="M593" s="189"/>
      <c r="N593" s="189"/>
      <c r="O593" s="189"/>
      <c r="P593" s="167"/>
    </row>
    <row r="594" spans="1:16" ht="16.5" customHeight="1">
      <c r="A594" s="92">
        <f t="shared" si="9"/>
        <v>593</v>
      </c>
      <c r="B594" s="259"/>
      <c r="C594" s="121" t="s">
        <v>9</v>
      </c>
      <c r="D594" s="260"/>
      <c r="E594" s="121"/>
      <c r="F594" s="121" t="s">
        <v>511</v>
      </c>
      <c r="G594" s="121" t="s">
        <v>490</v>
      </c>
      <c r="H594" s="128"/>
      <c r="I594" s="166"/>
      <c r="J594" s="72"/>
      <c r="K594" s="166"/>
      <c r="L594" s="189"/>
      <c r="M594" s="189"/>
      <c r="N594" s="189"/>
      <c r="O594" s="189"/>
      <c r="P594" s="167"/>
    </row>
    <row r="595" spans="1:16">
      <c r="A595" s="92">
        <f t="shared" si="9"/>
        <v>594</v>
      </c>
      <c r="B595" s="259"/>
      <c r="C595" s="121" t="s">
        <v>9</v>
      </c>
      <c r="D595" s="260"/>
      <c r="E595" s="121"/>
      <c r="F595" s="121" t="s">
        <v>498</v>
      </c>
      <c r="G595" s="121" t="s">
        <v>490</v>
      </c>
      <c r="H595" s="128"/>
      <c r="I595" s="166"/>
      <c r="J595" s="72"/>
      <c r="K595" s="166"/>
      <c r="L595" s="189"/>
      <c r="M595" s="189"/>
      <c r="N595" s="189"/>
      <c r="O595" s="189"/>
      <c r="P595" s="167"/>
    </row>
    <row r="596" spans="1:16">
      <c r="A596" s="92">
        <f t="shared" si="9"/>
        <v>595</v>
      </c>
      <c r="B596" s="259"/>
      <c r="C596" s="121" t="s">
        <v>9</v>
      </c>
      <c r="D596" s="260"/>
      <c r="E596" s="121"/>
      <c r="F596" s="121" t="s">
        <v>626</v>
      </c>
      <c r="G596" s="121" t="s">
        <v>578</v>
      </c>
      <c r="H596" s="128"/>
      <c r="I596" s="166"/>
      <c r="J596" s="72"/>
      <c r="K596" s="166"/>
      <c r="L596" s="189"/>
      <c r="M596" s="189"/>
      <c r="N596" s="189"/>
      <c r="O596" s="189"/>
      <c r="P596" s="167"/>
    </row>
    <row r="597" spans="1:16">
      <c r="A597" s="92">
        <f t="shared" si="9"/>
        <v>596</v>
      </c>
      <c r="B597" s="259"/>
      <c r="C597" s="121" t="s">
        <v>9</v>
      </c>
      <c r="D597" s="260"/>
      <c r="E597" s="121"/>
      <c r="F597" s="121" t="s">
        <v>627</v>
      </c>
      <c r="G597" s="121" t="s">
        <v>490</v>
      </c>
      <c r="H597" s="128"/>
      <c r="I597" s="166"/>
      <c r="J597" s="72"/>
      <c r="K597" s="166"/>
      <c r="L597" s="189"/>
      <c r="M597" s="189"/>
      <c r="N597" s="189"/>
      <c r="O597" s="189"/>
      <c r="P597" s="167"/>
    </row>
    <row r="598" spans="1:16">
      <c r="A598" s="92">
        <f t="shared" si="9"/>
        <v>597</v>
      </c>
      <c r="B598" s="259"/>
      <c r="C598" s="121" t="s">
        <v>9</v>
      </c>
      <c r="D598" s="260"/>
      <c r="E598" s="121"/>
      <c r="F598" s="121" t="s">
        <v>721</v>
      </c>
      <c r="G598" s="121" t="s">
        <v>516</v>
      </c>
      <c r="H598" s="128"/>
      <c r="I598" s="166"/>
      <c r="J598" s="72"/>
      <c r="K598" s="166"/>
      <c r="L598" s="190"/>
      <c r="M598" s="189"/>
      <c r="N598" s="191"/>
      <c r="O598" s="189"/>
      <c r="P598" s="167"/>
    </row>
    <row r="599" spans="1:16">
      <c r="A599" s="92">
        <f t="shared" si="9"/>
        <v>598</v>
      </c>
      <c r="B599" s="259"/>
      <c r="C599" s="121" t="s">
        <v>9</v>
      </c>
      <c r="D599" s="260"/>
      <c r="E599" s="121"/>
      <c r="F599" s="121" t="s">
        <v>722</v>
      </c>
      <c r="G599" s="121" t="s">
        <v>490</v>
      </c>
      <c r="H599" s="128"/>
      <c r="I599" s="166"/>
      <c r="J599" s="72"/>
      <c r="K599" s="166"/>
      <c r="L599" s="190"/>
      <c r="M599" s="189"/>
      <c r="N599" s="191"/>
      <c r="O599" s="189"/>
      <c r="P599" s="167"/>
    </row>
    <row r="600" spans="1:16">
      <c r="A600" s="92">
        <f t="shared" si="9"/>
        <v>599</v>
      </c>
      <c r="B600" s="259"/>
      <c r="C600" s="121" t="s">
        <v>9</v>
      </c>
      <c r="D600" s="260"/>
      <c r="E600" s="121"/>
      <c r="F600" s="121" t="s">
        <v>584</v>
      </c>
      <c r="G600" s="121" t="s">
        <v>503</v>
      </c>
      <c r="H600" s="128"/>
      <c r="I600" s="166"/>
      <c r="J600" s="72"/>
      <c r="K600" s="166"/>
      <c r="L600" s="189"/>
      <c r="M600" s="189"/>
      <c r="N600" s="189"/>
      <c r="O600" s="189"/>
      <c r="P600" s="167"/>
    </row>
    <row r="601" spans="1:16">
      <c r="A601" s="92">
        <f t="shared" si="9"/>
        <v>600</v>
      </c>
      <c r="B601" s="259"/>
      <c r="C601" s="121" t="s">
        <v>9</v>
      </c>
      <c r="D601" s="260"/>
      <c r="E601" s="121"/>
      <c r="F601" s="121" t="s">
        <v>585</v>
      </c>
      <c r="G601" s="121" t="s">
        <v>490</v>
      </c>
      <c r="H601" s="128"/>
      <c r="I601" s="166"/>
      <c r="J601" s="72"/>
      <c r="K601" s="166"/>
      <c r="L601" s="189"/>
      <c r="M601" s="189"/>
      <c r="N601" s="189"/>
      <c r="O601" s="189"/>
      <c r="P601" s="167"/>
    </row>
    <row r="602" spans="1:16">
      <c r="A602" s="92">
        <f t="shared" si="9"/>
        <v>601</v>
      </c>
      <c r="B602" s="259" t="s">
        <v>723</v>
      </c>
      <c r="C602" s="121" t="s">
        <v>9</v>
      </c>
      <c r="D602" s="260" t="s">
        <v>724</v>
      </c>
      <c r="E602" s="121"/>
      <c r="F602" s="121" t="s">
        <v>520</v>
      </c>
      <c r="G602" s="121" t="s">
        <v>509</v>
      </c>
      <c r="H602" s="128"/>
      <c r="I602" s="166"/>
      <c r="J602" s="72"/>
      <c r="K602" s="166"/>
      <c r="L602" s="189"/>
      <c r="M602" s="189"/>
      <c r="N602" s="189"/>
      <c r="O602" s="189"/>
      <c r="P602" s="167"/>
    </row>
    <row r="603" spans="1:16">
      <c r="A603" s="92">
        <f t="shared" si="9"/>
        <v>602</v>
      </c>
      <c r="B603" s="259"/>
      <c r="C603" s="121" t="s">
        <v>9</v>
      </c>
      <c r="D603" s="260"/>
      <c r="E603" s="121"/>
      <c r="F603" s="121" t="s">
        <v>529</v>
      </c>
      <c r="G603" s="121" t="s">
        <v>507</v>
      </c>
      <c r="H603" s="128"/>
      <c r="I603" s="166"/>
      <c r="J603" s="72"/>
      <c r="K603" s="166"/>
      <c r="L603" s="189"/>
      <c r="M603" s="189"/>
      <c r="N603" s="189"/>
      <c r="O603" s="189"/>
      <c r="P603" s="167"/>
    </row>
    <row r="604" spans="1:16">
      <c r="A604" s="92">
        <f t="shared" si="9"/>
        <v>603</v>
      </c>
      <c r="B604" s="259"/>
      <c r="C604" s="121" t="s">
        <v>9</v>
      </c>
      <c r="D604" s="260"/>
      <c r="E604" s="121"/>
      <c r="F604" s="121" t="s">
        <v>710</v>
      </c>
      <c r="G604" s="121" t="s">
        <v>490</v>
      </c>
      <c r="H604" s="128"/>
      <c r="I604" s="166"/>
      <c r="J604" s="72"/>
      <c r="K604" s="166"/>
      <c r="L604" s="189"/>
      <c r="M604" s="189"/>
      <c r="N604" s="189"/>
      <c r="O604" s="189"/>
      <c r="P604" s="167"/>
    </row>
    <row r="605" spans="1:16">
      <c r="A605" s="92">
        <f t="shared" si="9"/>
        <v>604</v>
      </c>
      <c r="B605" s="259"/>
      <c r="C605" s="121" t="s">
        <v>9</v>
      </c>
      <c r="D605" s="260"/>
      <c r="E605" s="121"/>
      <c r="F605" s="121" t="s">
        <v>491</v>
      </c>
      <c r="G605" s="121" t="s">
        <v>509</v>
      </c>
      <c r="H605" s="128"/>
      <c r="I605" s="166"/>
      <c r="J605" s="72"/>
      <c r="K605" s="166"/>
      <c r="L605" s="189"/>
      <c r="M605" s="189"/>
      <c r="N605" s="189"/>
      <c r="O605" s="189"/>
      <c r="P605" s="167"/>
    </row>
    <row r="606" spans="1:16">
      <c r="A606" s="92">
        <f t="shared" si="9"/>
        <v>605</v>
      </c>
      <c r="B606" s="259"/>
      <c r="C606" s="121" t="s">
        <v>9</v>
      </c>
      <c r="D606" s="260"/>
      <c r="E606" s="121"/>
      <c r="F606" s="121" t="s">
        <v>492</v>
      </c>
      <c r="G606" s="121" t="s">
        <v>490</v>
      </c>
      <c r="H606" s="128"/>
      <c r="I606" s="166"/>
      <c r="J606" s="72"/>
      <c r="K606" s="166"/>
      <c r="L606" s="189"/>
      <c r="M606" s="189"/>
      <c r="N606" s="189"/>
      <c r="O606" s="189"/>
      <c r="P606" s="167"/>
    </row>
    <row r="607" spans="1:16">
      <c r="A607" s="92">
        <f t="shared" si="9"/>
        <v>606</v>
      </c>
      <c r="B607" s="259"/>
      <c r="C607" s="121" t="s">
        <v>9</v>
      </c>
      <c r="D607" s="260"/>
      <c r="E607" s="121"/>
      <c r="F607" s="121" t="s">
        <v>493</v>
      </c>
      <c r="G607" s="121" t="s">
        <v>509</v>
      </c>
      <c r="H607" s="128"/>
      <c r="I607" s="166"/>
      <c r="J607" s="72"/>
      <c r="K607" s="166"/>
      <c r="L607" s="189"/>
      <c r="M607" s="189"/>
      <c r="N607" s="189"/>
      <c r="O607" s="189"/>
      <c r="P607" s="167"/>
    </row>
    <row r="608" spans="1:16" ht="16.5" customHeight="1">
      <c r="A608" s="92">
        <f t="shared" si="9"/>
        <v>607</v>
      </c>
      <c r="B608" s="259"/>
      <c r="C608" s="121" t="s">
        <v>9</v>
      </c>
      <c r="D608" s="260"/>
      <c r="E608" s="121"/>
      <c r="F608" s="121" t="s">
        <v>494</v>
      </c>
      <c r="G608" s="121" t="s">
        <v>490</v>
      </c>
      <c r="H608" s="128"/>
      <c r="I608" s="166"/>
      <c r="J608" s="72"/>
      <c r="K608" s="166"/>
      <c r="L608" s="189"/>
      <c r="M608" s="189"/>
      <c r="N608" s="189"/>
      <c r="O608" s="189"/>
      <c r="P608" s="167"/>
    </row>
    <row r="609" spans="1:16">
      <c r="A609" s="92">
        <f t="shared" si="9"/>
        <v>608</v>
      </c>
      <c r="B609" s="259"/>
      <c r="C609" s="121" t="s">
        <v>9</v>
      </c>
      <c r="D609" s="260"/>
      <c r="E609" s="121"/>
      <c r="F609" s="121" t="s">
        <v>511</v>
      </c>
      <c r="G609" s="121" t="s">
        <v>490</v>
      </c>
      <c r="H609" s="128"/>
      <c r="I609" s="166"/>
      <c r="J609" s="72"/>
      <c r="K609" s="166"/>
      <c r="L609" s="189"/>
      <c r="M609" s="189"/>
      <c r="N609" s="189"/>
      <c r="O609" s="189"/>
      <c r="P609" s="167"/>
    </row>
    <row r="610" spans="1:16">
      <c r="A610" s="92">
        <f t="shared" si="9"/>
        <v>609</v>
      </c>
      <c r="B610" s="259"/>
      <c r="C610" s="121" t="s">
        <v>9</v>
      </c>
      <c r="D610" s="260"/>
      <c r="E610" s="121"/>
      <c r="F610" s="121" t="s">
        <v>498</v>
      </c>
      <c r="G610" s="121" t="s">
        <v>490</v>
      </c>
      <c r="H610" s="128"/>
      <c r="I610" s="166"/>
      <c r="J610" s="72"/>
      <c r="K610" s="166"/>
      <c r="L610" s="189"/>
      <c r="M610" s="189"/>
      <c r="N610" s="189"/>
      <c r="O610" s="189"/>
      <c r="P610" s="167"/>
    </row>
    <row r="611" spans="1:16">
      <c r="A611" s="92">
        <f t="shared" si="9"/>
        <v>610</v>
      </c>
      <c r="B611" s="259"/>
      <c r="C611" s="121" t="s">
        <v>9</v>
      </c>
      <c r="D611" s="260"/>
      <c r="E611" s="121"/>
      <c r="F611" s="121" t="s">
        <v>615</v>
      </c>
      <c r="G611" s="121" t="s">
        <v>578</v>
      </c>
      <c r="H611" s="128"/>
      <c r="I611" s="166"/>
      <c r="J611" s="72"/>
      <c r="K611" s="166"/>
      <c r="L611" s="189"/>
      <c r="M611" s="189"/>
      <c r="N611" s="189"/>
      <c r="O611" s="189"/>
      <c r="P611" s="167"/>
    </row>
    <row r="612" spans="1:16">
      <c r="A612" s="92">
        <f t="shared" si="9"/>
        <v>611</v>
      </c>
      <c r="B612" s="259"/>
      <c r="C612" s="121" t="s">
        <v>9</v>
      </c>
      <c r="D612" s="260"/>
      <c r="E612" s="121"/>
      <c r="F612" s="121" t="s">
        <v>616</v>
      </c>
      <c r="G612" s="121" t="s">
        <v>490</v>
      </c>
      <c r="H612" s="128"/>
      <c r="I612" s="166"/>
      <c r="J612" s="72"/>
      <c r="K612" s="166"/>
      <c r="L612" s="189"/>
      <c r="M612" s="189"/>
      <c r="N612" s="189"/>
      <c r="O612" s="189"/>
      <c r="P612" s="167"/>
    </row>
    <row r="613" spans="1:16">
      <c r="A613" s="92">
        <f t="shared" si="9"/>
        <v>612</v>
      </c>
      <c r="B613" s="259"/>
      <c r="C613" s="121" t="s">
        <v>9</v>
      </c>
      <c r="D613" s="260"/>
      <c r="E613" s="121"/>
      <c r="F613" s="121" t="s">
        <v>711</v>
      </c>
      <c r="G613" s="121" t="s">
        <v>516</v>
      </c>
      <c r="H613" s="128"/>
      <c r="I613" s="166"/>
      <c r="J613" s="72"/>
      <c r="K613" s="166"/>
      <c r="L613" s="189"/>
      <c r="M613" s="189"/>
      <c r="N613" s="189"/>
      <c r="O613" s="189"/>
      <c r="P613" s="167"/>
    </row>
    <row r="614" spans="1:16">
      <c r="A614" s="92">
        <f t="shared" si="9"/>
        <v>613</v>
      </c>
      <c r="B614" s="259"/>
      <c r="C614" s="121" t="s">
        <v>9</v>
      </c>
      <c r="D614" s="260"/>
      <c r="E614" s="121"/>
      <c r="F614" s="121" t="s">
        <v>712</v>
      </c>
      <c r="G614" s="121" t="s">
        <v>490</v>
      </c>
      <c r="H614" s="128"/>
      <c r="I614" s="166"/>
      <c r="J614" s="72"/>
      <c r="K614" s="166"/>
      <c r="L614" s="189"/>
      <c r="M614" s="189"/>
      <c r="N614" s="189"/>
      <c r="O614" s="189"/>
      <c r="P614" s="167"/>
    </row>
    <row r="615" spans="1:16">
      <c r="A615" s="92">
        <f t="shared" si="9"/>
        <v>614</v>
      </c>
      <c r="B615" s="259"/>
      <c r="C615" s="121" t="s">
        <v>9</v>
      </c>
      <c r="D615" s="260"/>
      <c r="E615" s="121"/>
      <c r="F615" s="121" t="s">
        <v>605</v>
      </c>
      <c r="G615" s="121" t="s">
        <v>503</v>
      </c>
      <c r="H615" s="128"/>
      <c r="I615" s="166"/>
      <c r="J615" s="72"/>
      <c r="K615" s="166"/>
      <c r="L615" s="189"/>
      <c r="M615" s="189"/>
      <c r="N615" s="189"/>
      <c r="O615" s="189"/>
      <c r="P615" s="167"/>
    </row>
    <row r="616" spans="1:16">
      <c r="A616" s="92">
        <f t="shared" si="9"/>
        <v>615</v>
      </c>
      <c r="B616" s="259"/>
      <c r="C616" s="121" t="s">
        <v>9</v>
      </c>
      <c r="D616" s="260"/>
      <c r="E616" s="121"/>
      <c r="F616" s="121" t="s">
        <v>606</v>
      </c>
      <c r="G616" s="121" t="s">
        <v>490</v>
      </c>
      <c r="H616" s="128"/>
      <c r="I616" s="166"/>
      <c r="J616" s="72"/>
      <c r="K616" s="166"/>
      <c r="L616" s="189"/>
      <c r="M616" s="189"/>
      <c r="N616" s="189"/>
      <c r="O616" s="189"/>
      <c r="P616" s="167"/>
    </row>
    <row r="617" spans="1:16">
      <c r="A617" s="92">
        <f t="shared" si="9"/>
        <v>616</v>
      </c>
      <c r="B617" s="259" t="s">
        <v>725</v>
      </c>
      <c r="C617" s="121" t="s">
        <v>9</v>
      </c>
      <c r="D617" s="260" t="s">
        <v>726</v>
      </c>
      <c r="E617" s="121"/>
      <c r="F617" s="121" t="s">
        <v>520</v>
      </c>
      <c r="G617" s="121" t="s">
        <v>509</v>
      </c>
      <c r="H617" s="128"/>
      <c r="I617" s="166"/>
      <c r="J617" s="72"/>
      <c r="K617" s="166"/>
      <c r="L617" s="189"/>
      <c r="M617" s="189"/>
      <c r="N617" s="189"/>
      <c r="O617" s="189"/>
      <c r="P617" s="167"/>
    </row>
    <row r="618" spans="1:16">
      <c r="A618" s="92">
        <f t="shared" si="9"/>
        <v>617</v>
      </c>
      <c r="B618" s="259"/>
      <c r="C618" s="121" t="s">
        <v>9</v>
      </c>
      <c r="D618" s="260"/>
      <c r="E618" s="121"/>
      <c r="F618" s="121" t="s">
        <v>529</v>
      </c>
      <c r="G618" s="121" t="s">
        <v>509</v>
      </c>
      <c r="H618" s="128"/>
      <c r="I618" s="166"/>
      <c r="J618" s="72"/>
      <c r="K618" s="166"/>
      <c r="L618" s="189"/>
      <c r="M618" s="189"/>
      <c r="N618" s="189"/>
      <c r="O618" s="189"/>
      <c r="P618" s="167"/>
    </row>
    <row r="619" spans="1:16">
      <c r="A619" s="92">
        <f t="shared" si="9"/>
        <v>618</v>
      </c>
      <c r="B619" s="259"/>
      <c r="C619" s="121" t="s">
        <v>9</v>
      </c>
      <c r="D619" s="260"/>
      <c r="E619" s="121"/>
      <c r="F619" s="121" t="s">
        <v>538</v>
      </c>
      <c r="G619" s="121" t="s">
        <v>509</v>
      </c>
      <c r="H619" s="128"/>
      <c r="I619" s="166"/>
      <c r="J619" s="72"/>
      <c r="K619" s="166"/>
      <c r="L619" s="189"/>
      <c r="M619" s="189"/>
      <c r="N619" s="189"/>
      <c r="O619" s="189"/>
      <c r="P619" s="167"/>
    </row>
    <row r="620" spans="1:16">
      <c r="A620" s="92">
        <f t="shared" si="9"/>
        <v>619</v>
      </c>
      <c r="B620" s="259"/>
      <c r="C620" s="121" t="s">
        <v>9</v>
      </c>
      <c r="D620" s="260"/>
      <c r="E620" s="121"/>
      <c r="F620" s="121" t="s">
        <v>727</v>
      </c>
      <c r="G620" s="121" t="s">
        <v>490</v>
      </c>
      <c r="H620" s="128"/>
      <c r="I620" s="166"/>
      <c r="J620" s="72"/>
      <c r="K620" s="166"/>
      <c r="L620" s="189"/>
      <c r="M620" s="189"/>
      <c r="N620" s="189"/>
      <c r="O620" s="189"/>
      <c r="P620" s="167"/>
    </row>
    <row r="621" spans="1:16">
      <c r="A621" s="92">
        <f t="shared" si="9"/>
        <v>620</v>
      </c>
      <c r="B621" s="259"/>
      <c r="C621" s="121" t="s">
        <v>9</v>
      </c>
      <c r="D621" s="260"/>
      <c r="E621" s="121"/>
      <c r="F621" s="121" t="s">
        <v>491</v>
      </c>
      <c r="G621" s="121" t="s">
        <v>509</v>
      </c>
      <c r="H621" s="128"/>
      <c r="I621" s="166"/>
      <c r="J621" s="72"/>
      <c r="K621" s="166"/>
      <c r="L621" s="189"/>
      <c r="M621" s="189"/>
      <c r="N621" s="189"/>
      <c r="O621" s="189"/>
      <c r="P621" s="167"/>
    </row>
    <row r="622" spans="1:16" ht="16.5" customHeight="1">
      <c r="A622" s="92">
        <f t="shared" si="9"/>
        <v>621</v>
      </c>
      <c r="B622" s="259"/>
      <c r="C622" s="121" t="s">
        <v>9</v>
      </c>
      <c r="D622" s="260"/>
      <c r="E622" s="121"/>
      <c r="F622" s="121" t="s">
        <v>492</v>
      </c>
      <c r="G622" s="121" t="s">
        <v>490</v>
      </c>
      <c r="H622" s="128"/>
      <c r="I622" s="166"/>
      <c r="J622" s="72"/>
      <c r="K622" s="166"/>
      <c r="L622" s="189"/>
      <c r="M622" s="189"/>
      <c r="N622" s="189"/>
      <c r="O622" s="189"/>
      <c r="P622" s="167"/>
    </row>
    <row r="623" spans="1:16">
      <c r="A623" s="92">
        <f t="shared" si="9"/>
        <v>622</v>
      </c>
      <c r="B623" s="259"/>
      <c r="C623" s="121" t="s">
        <v>9</v>
      </c>
      <c r="D623" s="260"/>
      <c r="E623" s="121"/>
      <c r="F623" s="121" t="s">
        <v>493</v>
      </c>
      <c r="G623" s="121" t="s">
        <v>490</v>
      </c>
      <c r="H623" s="128"/>
      <c r="I623" s="166"/>
      <c r="J623" s="72"/>
      <c r="K623" s="166"/>
      <c r="L623" s="189"/>
      <c r="M623" s="189"/>
      <c r="N623" s="189"/>
      <c r="O623" s="189"/>
      <c r="P623" s="167"/>
    </row>
    <row r="624" spans="1:16">
      <c r="A624" s="92">
        <f t="shared" si="9"/>
        <v>623</v>
      </c>
      <c r="B624" s="259"/>
      <c r="C624" s="121" t="s">
        <v>9</v>
      </c>
      <c r="D624" s="260"/>
      <c r="E624" s="121"/>
      <c r="F624" s="121" t="s">
        <v>494</v>
      </c>
      <c r="G624" s="121" t="s">
        <v>509</v>
      </c>
      <c r="H624" s="128"/>
      <c r="I624" s="166"/>
      <c r="J624" s="72"/>
      <c r="K624" s="166"/>
      <c r="L624" s="189"/>
      <c r="M624" s="189"/>
      <c r="N624" s="189"/>
      <c r="O624" s="189"/>
      <c r="P624" s="167"/>
    </row>
    <row r="625" spans="1:16">
      <c r="A625" s="92">
        <f t="shared" si="9"/>
        <v>624</v>
      </c>
      <c r="B625" s="259"/>
      <c r="C625" s="121" t="s">
        <v>9</v>
      </c>
      <c r="D625" s="260"/>
      <c r="E625" s="121"/>
      <c r="F625" s="121" t="s">
        <v>511</v>
      </c>
      <c r="G625" s="121" t="s">
        <v>490</v>
      </c>
      <c r="H625" s="128"/>
      <c r="I625" s="166"/>
      <c r="J625" s="72"/>
      <c r="K625" s="166"/>
      <c r="L625" s="189"/>
      <c r="M625" s="189"/>
      <c r="N625" s="189"/>
      <c r="O625" s="189"/>
      <c r="P625" s="167"/>
    </row>
    <row r="626" spans="1:16">
      <c r="A626" s="92">
        <f t="shared" si="9"/>
        <v>625</v>
      </c>
      <c r="B626" s="259"/>
      <c r="C626" s="121" t="s">
        <v>9</v>
      </c>
      <c r="D626" s="260"/>
      <c r="E626" s="121"/>
      <c r="F626" s="121" t="s">
        <v>498</v>
      </c>
      <c r="G626" s="121" t="s">
        <v>490</v>
      </c>
      <c r="H626" s="128"/>
      <c r="I626" s="166"/>
      <c r="J626" s="72"/>
      <c r="K626" s="166"/>
      <c r="L626" s="189"/>
      <c r="M626" s="189"/>
      <c r="N626" s="189"/>
      <c r="O626" s="189"/>
      <c r="P626" s="167"/>
    </row>
    <row r="627" spans="1:16">
      <c r="A627" s="92">
        <f t="shared" si="9"/>
        <v>626</v>
      </c>
      <c r="B627" s="259"/>
      <c r="C627" s="121" t="s">
        <v>9</v>
      </c>
      <c r="D627" s="260"/>
      <c r="E627" s="121"/>
      <c r="F627" s="121" t="s">
        <v>626</v>
      </c>
      <c r="G627" s="121" t="s">
        <v>578</v>
      </c>
      <c r="H627" s="128"/>
      <c r="I627" s="166"/>
      <c r="J627" s="72"/>
      <c r="K627" s="166"/>
      <c r="L627" s="189"/>
      <c r="M627" s="189"/>
      <c r="N627" s="189"/>
      <c r="O627" s="189"/>
      <c r="P627" s="167"/>
    </row>
    <row r="628" spans="1:16">
      <c r="A628" s="92">
        <f t="shared" si="9"/>
        <v>627</v>
      </c>
      <c r="B628" s="259"/>
      <c r="C628" s="121" t="s">
        <v>9</v>
      </c>
      <c r="D628" s="260"/>
      <c r="E628" s="121"/>
      <c r="F628" s="121" t="s">
        <v>627</v>
      </c>
      <c r="G628" s="121" t="s">
        <v>490</v>
      </c>
      <c r="H628" s="128"/>
      <c r="I628" s="166"/>
      <c r="J628" s="72"/>
      <c r="K628" s="166"/>
      <c r="L628" s="189"/>
      <c r="M628" s="189"/>
      <c r="N628" s="189"/>
      <c r="O628" s="189"/>
      <c r="P628" s="167"/>
    </row>
    <row r="629" spans="1:16">
      <c r="A629" s="92">
        <f t="shared" si="9"/>
        <v>628</v>
      </c>
      <c r="B629" s="259"/>
      <c r="C629" s="121" t="s">
        <v>9</v>
      </c>
      <c r="D629" s="260"/>
      <c r="E629" s="121"/>
      <c r="F629" s="121" t="s">
        <v>728</v>
      </c>
      <c r="G629" s="121" t="s">
        <v>516</v>
      </c>
      <c r="H629" s="128"/>
      <c r="I629" s="166"/>
      <c r="J629" s="72"/>
      <c r="K629" s="166"/>
      <c r="L629" s="189"/>
      <c r="M629" s="189"/>
      <c r="N629" s="189"/>
      <c r="O629" s="189"/>
      <c r="P629" s="167"/>
    </row>
    <row r="630" spans="1:16" ht="33">
      <c r="A630" s="92">
        <f t="shared" si="9"/>
        <v>629</v>
      </c>
      <c r="B630" s="259"/>
      <c r="C630" s="121" t="s">
        <v>9</v>
      </c>
      <c r="D630" s="260"/>
      <c r="E630" s="121"/>
      <c r="F630" s="121" t="s">
        <v>729</v>
      </c>
      <c r="G630" s="121" t="s">
        <v>490</v>
      </c>
      <c r="H630" s="128"/>
      <c r="I630" s="166"/>
      <c r="J630" s="72"/>
      <c r="K630" s="166"/>
      <c r="L630" s="189"/>
      <c r="M630" s="189"/>
      <c r="N630" s="189"/>
      <c r="O630" s="189"/>
      <c r="P630" s="167"/>
    </row>
    <row r="631" spans="1:16">
      <c r="A631" s="92">
        <f t="shared" si="9"/>
        <v>630</v>
      </c>
      <c r="B631" s="259"/>
      <c r="C631" s="121" t="s">
        <v>9</v>
      </c>
      <c r="D631" s="260"/>
      <c r="E631" s="121"/>
      <c r="F631" s="121" t="s">
        <v>563</v>
      </c>
      <c r="G631" s="121" t="s">
        <v>490</v>
      </c>
      <c r="H631" s="128"/>
      <c r="I631" s="166"/>
      <c r="J631" s="72"/>
      <c r="K631" s="166"/>
      <c r="L631" s="189"/>
      <c r="M631" s="189"/>
      <c r="N631" s="189"/>
      <c r="O631" s="189"/>
      <c r="P631" s="167"/>
    </row>
    <row r="632" spans="1:16">
      <c r="A632" s="92">
        <f t="shared" si="9"/>
        <v>631</v>
      </c>
      <c r="B632" s="259" t="s">
        <v>730</v>
      </c>
      <c r="C632" s="121" t="s">
        <v>9</v>
      </c>
      <c r="D632" s="260" t="s">
        <v>731</v>
      </c>
      <c r="E632" s="121"/>
      <c r="F632" s="121" t="s">
        <v>520</v>
      </c>
      <c r="G632" s="121" t="s">
        <v>509</v>
      </c>
      <c r="H632" s="128"/>
      <c r="I632" s="166"/>
      <c r="J632" s="72"/>
      <c r="K632" s="166"/>
      <c r="L632" s="189"/>
      <c r="M632" s="189"/>
      <c r="N632" s="189"/>
      <c r="O632" s="189"/>
      <c r="P632" s="167"/>
    </row>
    <row r="633" spans="1:16">
      <c r="A633" s="92">
        <f t="shared" si="9"/>
        <v>632</v>
      </c>
      <c r="B633" s="259"/>
      <c r="C633" s="121" t="s">
        <v>9</v>
      </c>
      <c r="D633" s="260"/>
      <c r="E633" s="121"/>
      <c r="F633" s="121" t="s">
        <v>529</v>
      </c>
      <c r="G633" s="121" t="s">
        <v>509</v>
      </c>
      <c r="H633" s="128"/>
      <c r="I633" s="166"/>
      <c r="J633" s="72"/>
      <c r="K633" s="166"/>
      <c r="L633" s="189"/>
      <c r="M633" s="189"/>
      <c r="N633" s="189"/>
      <c r="O633" s="189"/>
      <c r="P633" s="167"/>
    </row>
    <row r="634" spans="1:16">
      <c r="A634" s="92">
        <f t="shared" si="9"/>
        <v>633</v>
      </c>
      <c r="B634" s="259"/>
      <c r="C634" s="121" t="s">
        <v>9</v>
      </c>
      <c r="D634" s="260"/>
      <c r="E634" s="121"/>
      <c r="F634" s="121" t="s">
        <v>547</v>
      </c>
      <c r="G634" s="121" t="s">
        <v>509</v>
      </c>
      <c r="H634" s="128"/>
      <c r="I634" s="166"/>
      <c r="J634" s="72"/>
      <c r="K634" s="166"/>
      <c r="L634" s="189"/>
      <c r="M634" s="189"/>
      <c r="N634" s="189"/>
      <c r="O634" s="189"/>
      <c r="P634" s="167"/>
    </row>
    <row r="635" spans="1:16">
      <c r="A635" s="92">
        <f t="shared" si="9"/>
        <v>634</v>
      </c>
      <c r="B635" s="259"/>
      <c r="C635" s="121" t="s">
        <v>9</v>
      </c>
      <c r="D635" s="260"/>
      <c r="E635" s="121"/>
      <c r="F635" s="121" t="s">
        <v>732</v>
      </c>
      <c r="G635" s="121" t="s">
        <v>490</v>
      </c>
      <c r="H635" s="128"/>
      <c r="I635" s="166"/>
      <c r="J635" s="72"/>
      <c r="K635" s="166"/>
      <c r="L635" s="189"/>
      <c r="M635" s="189"/>
      <c r="N635" s="189"/>
      <c r="O635" s="189"/>
      <c r="P635" s="167"/>
    </row>
    <row r="636" spans="1:16" ht="16.5" customHeight="1">
      <c r="A636" s="92">
        <f t="shared" si="9"/>
        <v>635</v>
      </c>
      <c r="B636" s="259"/>
      <c r="C636" s="121" t="s">
        <v>9</v>
      </c>
      <c r="D636" s="260"/>
      <c r="E636" s="121"/>
      <c r="F636" s="121" t="s">
        <v>491</v>
      </c>
      <c r="G636" s="121" t="s">
        <v>509</v>
      </c>
      <c r="H636" s="128"/>
      <c r="I636" s="166"/>
      <c r="J636" s="72"/>
      <c r="K636" s="166"/>
      <c r="L636" s="189"/>
      <c r="M636" s="189"/>
      <c r="N636" s="189"/>
      <c r="O636" s="189"/>
      <c r="P636" s="167"/>
    </row>
    <row r="637" spans="1:16">
      <c r="A637" s="92">
        <f t="shared" si="9"/>
        <v>636</v>
      </c>
      <c r="B637" s="259"/>
      <c r="C637" s="121" t="s">
        <v>9</v>
      </c>
      <c r="D637" s="260"/>
      <c r="E637" s="121"/>
      <c r="F637" s="121" t="s">
        <v>492</v>
      </c>
      <c r="G637" s="121" t="s">
        <v>490</v>
      </c>
      <c r="H637" s="128"/>
      <c r="I637" s="166"/>
      <c r="J637" s="72"/>
      <c r="K637" s="166"/>
      <c r="L637" s="189"/>
      <c r="M637" s="189"/>
      <c r="N637" s="189"/>
      <c r="O637" s="189"/>
      <c r="P637" s="167"/>
    </row>
    <row r="638" spans="1:16">
      <c r="A638" s="92">
        <f t="shared" si="9"/>
        <v>637</v>
      </c>
      <c r="B638" s="259"/>
      <c r="C638" s="121" t="s">
        <v>9</v>
      </c>
      <c r="D638" s="260"/>
      <c r="E638" s="121"/>
      <c r="F638" s="121" t="s">
        <v>493</v>
      </c>
      <c r="G638" s="121" t="s">
        <v>509</v>
      </c>
      <c r="H638" s="128"/>
      <c r="I638" s="166"/>
      <c r="J638" s="72"/>
      <c r="K638" s="166"/>
      <c r="L638" s="189"/>
      <c r="M638" s="189"/>
      <c r="N638" s="189"/>
      <c r="O638" s="189"/>
      <c r="P638" s="167"/>
    </row>
    <row r="639" spans="1:16">
      <c r="A639" s="92">
        <f t="shared" si="9"/>
        <v>638</v>
      </c>
      <c r="B639" s="259"/>
      <c r="C639" s="121" t="s">
        <v>9</v>
      </c>
      <c r="D639" s="260"/>
      <c r="E639" s="121"/>
      <c r="F639" s="121" t="s">
        <v>494</v>
      </c>
      <c r="G639" s="121" t="s">
        <v>490</v>
      </c>
      <c r="H639" s="128"/>
      <c r="I639" s="166"/>
      <c r="J639" s="72"/>
      <c r="K639" s="166"/>
      <c r="L639" s="189"/>
      <c r="M639" s="189"/>
      <c r="N639" s="189"/>
      <c r="O639" s="189"/>
      <c r="P639" s="167"/>
    </row>
    <row r="640" spans="1:16">
      <c r="A640" s="92">
        <f t="shared" si="9"/>
        <v>639</v>
      </c>
      <c r="B640" s="259"/>
      <c r="C640" s="121" t="s">
        <v>9</v>
      </c>
      <c r="D640" s="260"/>
      <c r="E640" s="121"/>
      <c r="F640" s="121" t="s">
        <v>511</v>
      </c>
      <c r="G640" s="121" t="s">
        <v>490</v>
      </c>
      <c r="H640" s="128"/>
      <c r="I640" s="166"/>
      <c r="J640" s="72"/>
      <c r="K640" s="166"/>
      <c r="L640" s="189"/>
      <c r="M640" s="189"/>
      <c r="N640" s="189"/>
      <c r="O640" s="189"/>
      <c r="P640" s="167"/>
    </row>
    <row r="641" spans="1:16">
      <c r="A641" s="92">
        <f t="shared" si="9"/>
        <v>640</v>
      </c>
      <c r="B641" s="259"/>
      <c r="C641" s="121" t="s">
        <v>9</v>
      </c>
      <c r="D641" s="260"/>
      <c r="E641" s="121"/>
      <c r="F641" s="121" t="s">
        <v>498</v>
      </c>
      <c r="G641" s="121" t="s">
        <v>490</v>
      </c>
      <c r="H641" s="128"/>
      <c r="I641" s="166"/>
      <c r="J641" s="72"/>
      <c r="K641" s="166"/>
      <c r="L641" s="189"/>
      <c r="M641" s="189"/>
      <c r="N641" s="189"/>
      <c r="O641" s="189"/>
      <c r="P641" s="167"/>
    </row>
    <row r="642" spans="1:16">
      <c r="A642" s="92">
        <f t="shared" si="9"/>
        <v>641</v>
      </c>
      <c r="B642" s="259"/>
      <c r="C642" s="121" t="s">
        <v>9</v>
      </c>
      <c r="D642" s="260"/>
      <c r="E642" s="121"/>
      <c r="F642" s="121" t="s">
        <v>632</v>
      </c>
      <c r="G642" s="121" t="s">
        <v>503</v>
      </c>
      <c r="H642" s="128"/>
      <c r="I642" s="166"/>
      <c r="J642" s="72"/>
      <c r="K642" s="166"/>
      <c r="L642" s="189"/>
      <c r="M642" s="189"/>
      <c r="N642" s="189"/>
      <c r="O642" s="189"/>
      <c r="P642" s="167"/>
    </row>
    <row r="643" spans="1:16">
      <c r="A643" s="92">
        <f t="shared" ref="A643:A706" si="10">ROW()-1</f>
        <v>642</v>
      </c>
      <c r="B643" s="259"/>
      <c r="C643" s="121" t="s">
        <v>9</v>
      </c>
      <c r="D643" s="260"/>
      <c r="E643" s="121"/>
      <c r="F643" s="121" t="s">
        <v>633</v>
      </c>
      <c r="G643" s="121" t="s">
        <v>490</v>
      </c>
      <c r="H643" s="128"/>
      <c r="I643" s="166"/>
      <c r="J643" s="72"/>
      <c r="K643" s="166"/>
      <c r="L643" s="189"/>
      <c r="M643" s="189"/>
      <c r="N643" s="189"/>
      <c r="O643" s="189"/>
      <c r="P643" s="167"/>
    </row>
    <row r="644" spans="1:16">
      <c r="A644" s="92">
        <f t="shared" si="10"/>
        <v>643</v>
      </c>
      <c r="B644" s="259"/>
      <c r="C644" s="121" t="s">
        <v>9</v>
      </c>
      <c r="D644" s="260"/>
      <c r="E644" s="121"/>
      <c r="F644" s="121" t="s">
        <v>733</v>
      </c>
      <c r="G644" s="121" t="s">
        <v>516</v>
      </c>
      <c r="H644" s="128"/>
      <c r="I644" s="166"/>
      <c r="J644" s="72"/>
      <c r="K644" s="166"/>
      <c r="L644" s="190"/>
      <c r="M644" s="189"/>
      <c r="N644" s="191"/>
      <c r="O644" s="189"/>
      <c r="P644" s="167"/>
    </row>
    <row r="645" spans="1:16" ht="33">
      <c r="A645" s="92">
        <f t="shared" si="10"/>
        <v>644</v>
      </c>
      <c r="B645" s="259"/>
      <c r="C645" s="121" t="s">
        <v>9</v>
      </c>
      <c r="D645" s="260"/>
      <c r="E645" s="121"/>
      <c r="F645" s="121" t="s">
        <v>734</v>
      </c>
      <c r="G645" s="121" t="s">
        <v>490</v>
      </c>
      <c r="H645" s="128"/>
      <c r="I645" s="166"/>
      <c r="J645" s="72"/>
      <c r="K645" s="166"/>
      <c r="L645" s="190"/>
      <c r="M645" s="189"/>
      <c r="N645" s="191"/>
      <c r="O645" s="189"/>
      <c r="P645" s="167"/>
    </row>
    <row r="646" spans="1:16">
      <c r="A646" s="92">
        <f t="shared" si="10"/>
        <v>645</v>
      </c>
      <c r="B646" s="259"/>
      <c r="C646" s="121" t="s">
        <v>9</v>
      </c>
      <c r="D646" s="260"/>
      <c r="E646" s="121"/>
      <c r="F646" s="121" t="s">
        <v>563</v>
      </c>
      <c r="G646" s="121" t="s">
        <v>490</v>
      </c>
      <c r="H646" s="128"/>
      <c r="I646" s="166"/>
      <c r="J646" s="72"/>
      <c r="K646" s="166"/>
      <c r="L646" s="189"/>
      <c r="M646" s="189"/>
      <c r="N646" s="189"/>
      <c r="O646" s="189"/>
      <c r="P646" s="167"/>
    </row>
    <row r="647" spans="1:16">
      <c r="A647" s="92">
        <f t="shared" si="10"/>
        <v>646</v>
      </c>
      <c r="B647" s="259" t="s">
        <v>735</v>
      </c>
      <c r="C647" s="121" t="s">
        <v>9</v>
      </c>
      <c r="D647" s="260" t="s">
        <v>736</v>
      </c>
      <c r="E647" s="121"/>
      <c r="F647" s="121" t="s">
        <v>520</v>
      </c>
      <c r="G647" s="121" t="s">
        <v>509</v>
      </c>
      <c r="H647" s="128"/>
      <c r="I647" s="166"/>
      <c r="J647" s="72"/>
      <c r="K647" s="166"/>
      <c r="L647" s="189"/>
      <c r="M647" s="189"/>
      <c r="N647" s="189"/>
      <c r="O647" s="189"/>
      <c r="P647" s="167"/>
    </row>
    <row r="648" spans="1:16">
      <c r="A648" s="92">
        <f t="shared" si="10"/>
        <v>647</v>
      </c>
      <c r="B648" s="259"/>
      <c r="C648" s="121" t="s">
        <v>9</v>
      </c>
      <c r="D648" s="260"/>
      <c r="E648" s="121"/>
      <c r="F648" s="121" t="s">
        <v>538</v>
      </c>
      <c r="G648" s="121" t="s">
        <v>507</v>
      </c>
      <c r="H648" s="128"/>
      <c r="I648" s="166"/>
      <c r="J648" s="72"/>
      <c r="K648" s="166"/>
      <c r="L648" s="189"/>
      <c r="M648" s="189"/>
      <c r="N648" s="189"/>
      <c r="O648" s="189"/>
      <c r="P648" s="167"/>
    </row>
    <row r="649" spans="1:16">
      <c r="A649" s="92">
        <f t="shared" si="10"/>
        <v>648</v>
      </c>
      <c r="B649" s="259"/>
      <c r="C649" s="121" t="s">
        <v>9</v>
      </c>
      <c r="D649" s="260"/>
      <c r="E649" s="121"/>
      <c r="F649" s="121" t="s">
        <v>715</v>
      </c>
      <c r="G649" s="121" t="s">
        <v>490</v>
      </c>
      <c r="H649" s="128"/>
      <c r="I649" s="166"/>
      <c r="J649" s="72"/>
      <c r="K649" s="166"/>
      <c r="L649" s="189"/>
      <c r="M649" s="189"/>
      <c r="N649" s="189"/>
      <c r="O649" s="189"/>
      <c r="P649" s="167"/>
    </row>
    <row r="650" spans="1:16" ht="16.5" customHeight="1">
      <c r="A650" s="92">
        <f t="shared" si="10"/>
        <v>649</v>
      </c>
      <c r="B650" s="259"/>
      <c r="C650" s="121" t="s">
        <v>9</v>
      </c>
      <c r="D650" s="260"/>
      <c r="E650" s="121"/>
      <c r="F650" s="121" t="s">
        <v>491</v>
      </c>
      <c r="G650" s="121" t="s">
        <v>509</v>
      </c>
      <c r="H650" s="128"/>
      <c r="I650" s="166"/>
      <c r="J650" s="72"/>
      <c r="K650" s="166"/>
      <c r="L650" s="189"/>
      <c r="M650" s="189"/>
      <c r="N650" s="189"/>
      <c r="O650" s="189"/>
      <c r="P650" s="167"/>
    </row>
    <row r="651" spans="1:16">
      <c r="A651" s="92">
        <f t="shared" si="10"/>
        <v>650</v>
      </c>
      <c r="B651" s="259"/>
      <c r="C651" s="121" t="s">
        <v>9</v>
      </c>
      <c r="D651" s="260"/>
      <c r="E651" s="121"/>
      <c r="F651" s="121" t="s">
        <v>492</v>
      </c>
      <c r="G651" s="121" t="s">
        <v>490</v>
      </c>
      <c r="H651" s="128"/>
      <c r="I651" s="166"/>
      <c r="J651" s="72"/>
      <c r="K651" s="166"/>
      <c r="L651" s="189"/>
      <c r="M651" s="189"/>
      <c r="N651" s="189"/>
      <c r="O651" s="189"/>
      <c r="P651" s="167"/>
    </row>
    <row r="652" spans="1:16">
      <c r="A652" s="92">
        <f t="shared" si="10"/>
        <v>651</v>
      </c>
      <c r="B652" s="259"/>
      <c r="C652" s="121" t="s">
        <v>9</v>
      </c>
      <c r="D652" s="260"/>
      <c r="E652" s="121"/>
      <c r="F652" s="121" t="s">
        <v>493</v>
      </c>
      <c r="G652" s="121" t="s">
        <v>509</v>
      </c>
      <c r="H652" s="128"/>
      <c r="I652" s="166"/>
      <c r="J652" s="72"/>
      <c r="K652" s="166"/>
      <c r="L652" s="189"/>
      <c r="M652" s="189"/>
      <c r="N652" s="189"/>
      <c r="O652" s="189"/>
      <c r="P652" s="167"/>
    </row>
    <row r="653" spans="1:16">
      <c r="A653" s="92">
        <f t="shared" si="10"/>
        <v>652</v>
      </c>
      <c r="B653" s="259"/>
      <c r="C653" s="121" t="s">
        <v>9</v>
      </c>
      <c r="D653" s="260"/>
      <c r="E653" s="121"/>
      <c r="F653" s="121" t="s">
        <v>494</v>
      </c>
      <c r="G653" s="121" t="s">
        <v>490</v>
      </c>
      <c r="H653" s="128"/>
      <c r="I653" s="166"/>
      <c r="J653" s="72"/>
      <c r="K653" s="166"/>
      <c r="L653" s="189"/>
      <c r="M653" s="189"/>
      <c r="N653" s="189"/>
      <c r="O653" s="189"/>
      <c r="P653" s="167"/>
    </row>
    <row r="654" spans="1:16">
      <c r="A654" s="92">
        <f t="shared" si="10"/>
        <v>653</v>
      </c>
      <c r="B654" s="259"/>
      <c r="C654" s="121" t="s">
        <v>9</v>
      </c>
      <c r="D654" s="260"/>
      <c r="E654" s="121"/>
      <c r="F654" s="121" t="s">
        <v>511</v>
      </c>
      <c r="G654" s="121" t="s">
        <v>490</v>
      </c>
      <c r="H654" s="128"/>
      <c r="I654" s="166"/>
      <c r="J654" s="72"/>
      <c r="K654" s="166"/>
      <c r="L654" s="189"/>
      <c r="M654" s="189"/>
      <c r="N654" s="189"/>
      <c r="O654" s="189"/>
      <c r="P654" s="167"/>
    </row>
    <row r="655" spans="1:16">
      <c r="A655" s="92">
        <f t="shared" si="10"/>
        <v>654</v>
      </c>
      <c r="B655" s="259"/>
      <c r="C655" s="121" t="s">
        <v>9</v>
      </c>
      <c r="D655" s="260"/>
      <c r="E655" s="121"/>
      <c r="F655" s="121" t="s">
        <v>498</v>
      </c>
      <c r="G655" s="121" t="s">
        <v>490</v>
      </c>
      <c r="H655" s="128"/>
      <c r="I655" s="166"/>
      <c r="J655" s="72"/>
      <c r="K655" s="166"/>
      <c r="L655" s="189"/>
      <c r="M655" s="189"/>
      <c r="N655" s="189"/>
      <c r="O655" s="189"/>
      <c r="P655" s="167"/>
    </row>
    <row r="656" spans="1:16">
      <c r="A656" s="92">
        <f t="shared" si="10"/>
        <v>655</v>
      </c>
      <c r="B656" s="259"/>
      <c r="C656" s="121" t="s">
        <v>9</v>
      </c>
      <c r="D656" s="260"/>
      <c r="E656" s="121"/>
      <c r="F656" s="121" t="s">
        <v>632</v>
      </c>
      <c r="G656" s="121" t="s">
        <v>503</v>
      </c>
      <c r="H656" s="128"/>
      <c r="I656" s="166"/>
      <c r="J656" s="72"/>
      <c r="K656" s="166"/>
      <c r="L656" s="189"/>
      <c r="M656" s="189"/>
      <c r="N656" s="189"/>
      <c r="O656" s="189"/>
      <c r="P656" s="167"/>
    </row>
    <row r="657" spans="1:16">
      <c r="A657" s="92">
        <f t="shared" si="10"/>
        <v>656</v>
      </c>
      <c r="B657" s="259"/>
      <c r="C657" s="121" t="s">
        <v>9</v>
      </c>
      <c r="D657" s="260"/>
      <c r="E657" s="121"/>
      <c r="F657" s="121" t="s">
        <v>633</v>
      </c>
      <c r="G657" s="121" t="s">
        <v>490</v>
      </c>
      <c r="H657" s="128"/>
      <c r="I657" s="166"/>
      <c r="J657" s="72"/>
      <c r="K657" s="166"/>
      <c r="L657" s="189"/>
      <c r="M657" s="189"/>
      <c r="N657" s="189"/>
      <c r="O657" s="189"/>
      <c r="P657" s="167"/>
    </row>
    <row r="658" spans="1:16">
      <c r="A658" s="92">
        <f t="shared" si="10"/>
        <v>657</v>
      </c>
      <c r="B658" s="259"/>
      <c r="C658" s="121" t="s">
        <v>9</v>
      </c>
      <c r="D658" s="260"/>
      <c r="E658" s="121"/>
      <c r="F658" s="121" t="s">
        <v>716</v>
      </c>
      <c r="G658" s="121" t="s">
        <v>516</v>
      </c>
      <c r="H658" s="128"/>
      <c r="I658" s="166"/>
      <c r="J658" s="72"/>
      <c r="K658" s="166"/>
      <c r="L658" s="189"/>
      <c r="M658" s="189"/>
      <c r="N658" s="189"/>
      <c r="O658" s="189"/>
      <c r="P658" s="167"/>
    </row>
    <row r="659" spans="1:16">
      <c r="A659" s="92">
        <f t="shared" si="10"/>
        <v>658</v>
      </c>
      <c r="B659" s="259"/>
      <c r="C659" s="121" t="s">
        <v>9</v>
      </c>
      <c r="D659" s="260"/>
      <c r="E659" s="121"/>
      <c r="F659" s="121" t="s">
        <v>717</v>
      </c>
      <c r="G659" s="121" t="s">
        <v>490</v>
      </c>
      <c r="H659" s="128"/>
      <c r="I659" s="166"/>
      <c r="J659" s="72"/>
      <c r="K659" s="166"/>
      <c r="L659" s="189"/>
      <c r="M659" s="189"/>
      <c r="N659" s="189"/>
      <c r="O659" s="189"/>
      <c r="P659" s="167"/>
    </row>
    <row r="660" spans="1:16">
      <c r="A660" s="92">
        <f t="shared" si="10"/>
        <v>659</v>
      </c>
      <c r="B660" s="259"/>
      <c r="C660" s="121" t="s">
        <v>9</v>
      </c>
      <c r="D660" s="260"/>
      <c r="E660" s="121"/>
      <c r="F660" s="121" t="s">
        <v>621</v>
      </c>
      <c r="G660" s="121" t="s">
        <v>503</v>
      </c>
      <c r="H660" s="128"/>
      <c r="I660" s="166"/>
      <c r="J660" s="72"/>
      <c r="K660" s="166"/>
      <c r="L660" s="189"/>
      <c r="M660" s="189"/>
      <c r="N660" s="189"/>
      <c r="O660" s="189"/>
      <c r="P660" s="167"/>
    </row>
    <row r="661" spans="1:16">
      <c r="A661" s="92">
        <f t="shared" si="10"/>
        <v>660</v>
      </c>
      <c r="B661" s="259"/>
      <c r="C661" s="121" t="s">
        <v>9</v>
      </c>
      <c r="D661" s="260"/>
      <c r="E661" s="121"/>
      <c r="F661" s="121" t="s">
        <v>622</v>
      </c>
      <c r="G661" s="121" t="s">
        <v>490</v>
      </c>
      <c r="H661" s="128"/>
      <c r="I661" s="166"/>
      <c r="J661" s="72"/>
      <c r="K661" s="166"/>
      <c r="L661" s="189"/>
      <c r="M661" s="189"/>
      <c r="N661" s="189"/>
      <c r="O661" s="189"/>
      <c r="P661" s="167"/>
    </row>
    <row r="662" spans="1:16">
      <c r="A662" s="92">
        <f t="shared" si="10"/>
        <v>661</v>
      </c>
      <c r="B662" s="259" t="s">
        <v>737</v>
      </c>
      <c r="C662" s="121" t="s">
        <v>9</v>
      </c>
      <c r="D662" s="260" t="s">
        <v>738</v>
      </c>
      <c r="E662" s="121"/>
      <c r="F662" s="121" t="s">
        <v>520</v>
      </c>
      <c r="G662" s="121" t="s">
        <v>509</v>
      </c>
      <c r="H662" s="128"/>
      <c r="I662" s="166"/>
      <c r="J662" s="72"/>
      <c r="K662" s="166"/>
      <c r="L662" s="189"/>
      <c r="M662" s="189"/>
      <c r="N662" s="189"/>
      <c r="O662" s="189"/>
      <c r="P662" s="167"/>
    </row>
    <row r="663" spans="1:16">
      <c r="A663" s="92">
        <f t="shared" si="10"/>
        <v>662</v>
      </c>
      <c r="B663" s="259"/>
      <c r="C663" s="121" t="s">
        <v>9</v>
      </c>
      <c r="D663" s="260"/>
      <c r="E663" s="121"/>
      <c r="F663" s="121" t="s">
        <v>538</v>
      </c>
      <c r="G663" s="121" t="s">
        <v>509</v>
      </c>
      <c r="H663" s="128"/>
      <c r="I663" s="166"/>
      <c r="J663" s="72"/>
      <c r="K663" s="166"/>
      <c r="L663" s="189"/>
      <c r="M663" s="189"/>
      <c r="N663" s="189"/>
      <c r="O663" s="189"/>
      <c r="P663" s="167"/>
    </row>
    <row r="664" spans="1:16" ht="16.5" customHeight="1">
      <c r="A664" s="92">
        <f t="shared" si="10"/>
        <v>663</v>
      </c>
      <c r="B664" s="259"/>
      <c r="C664" s="121" t="s">
        <v>9</v>
      </c>
      <c r="D664" s="260"/>
      <c r="E664" s="121"/>
      <c r="F664" s="121" t="s">
        <v>547</v>
      </c>
      <c r="G664" s="121" t="s">
        <v>509</v>
      </c>
      <c r="H664" s="128"/>
      <c r="I664" s="166"/>
      <c r="J664" s="72"/>
      <c r="K664" s="166"/>
      <c r="L664" s="189"/>
      <c r="M664" s="189"/>
      <c r="N664" s="189"/>
      <c r="O664" s="189"/>
      <c r="P664" s="167"/>
    </row>
    <row r="665" spans="1:16">
      <c r="A665" s="92">
        <f t="shared" si="10"/>
        <v>664</v>
      </c>
      <c r="B665" s="259"/>
      <c r="C665" s="121" t="s">
        <v>9</v>
      </c>
      <c r="D665" s="260"/>
      <c r="E665" s="121"/>
      <c r="F665" s="121" t="s">
        <v>739</v>
      </c>
      <c r="G665" s="121" t="s">
        <v>490</v>
      </c>
      <c r="H665" s="128"/>
      <c r="I665" s="166"/>
      <c r="J665" s="72"/>
      <c r="K665" s="166"/>
      <c r="L665" s="189"/>
      <c r="M665" s="189"/>
      <c r="N665" s="189"/>
      <c r="O665" s="189"/>
      <c r="P665" s="167"/>
    </row>
    <row r="666" spans="1:16">
      <c r="A666" s="92">
        <f t="shared" si="10"/>
        <v>665</v>
      </c>
      <c r="B666" s="259"/>
      <c r="C666" s="121" t="s">
        <v>9</v>
      </c>
      <c r="D666" s="260"/>
      <c r="E666" s="121"/>
      <c r="F666" s="121" t="s">
        <v>491</v>
      </c>
      <c r="G666" s="121" t="s">
        <v>509</v>
      </c>
      <c r="H666" s="128"/>
      <c r="I666" s="166"/>
      <c r="J666" s="72"/>
      <c r="K666" s="166"/>
      <c r="L666" s="189"/>
      <c r="M666" s="189"/>
      <c r="N666" s="189"/>
      <c r="O666" s="189"/>
      <c r="P666" s="167"/>
    </row>
    <row r="667" spans="1:16">
      <c r="A667" s="92">
        <f t="shared" si="10"/>
        <v>666</v>
      </c>
      <c r="B667" s="259"/>
      <c r="C667" s="121" t="s">
        <v>9</v>
      </c>
      <c r="D667" s="260"/>
      <c r="E667" s="121"/>
      <c r="F667" s="121" t="s">
        <v>492</v>
      </c>
      <c r="G667" s="121" t="s">
        <v>490</v>
      </c>
      <c r="H667" s="128"/>
      <c r="I667" s="166"/>
      <c r="J667" s="72"/>
      <c r="K667" s="166"/>
      <c r="L667" s="189"/>
      <c r="M667" s="189"/>
      <c r="N667" s="189"/>
      <c r="O667" s="189"/>
      <c r="P667" s="167"/>
    </row>
    <row r="668" spans="1:16">
      <c r="A668" s="92">
        <f t="shared" si="10"/>
        <v>667</v>
      </c>
      <c r="B668" s="259"/>
      <c r="C668" s="121" t="s">
        <v>9</v>
      </c>
      <c r="D668" s="260"/>
      <c r="E668" s="121"/>
      <c r="F668" s="121" t="s">
        <v>493</v>
      </c>
      <c r="G668" s="121" t="s">
        <v>490</v>
      </c>
      <c r="H668" s="128"/>
      <c r="I668" s="166"/>
      <c r="J668" s="72"/>
      <c r="K668" s="166"/>
      <c r="L668" s="189"/>
      <c r="M668" s="189"/>
      <c r="N668" s="189"/>
      <c r="O668" s="189"/>
      <c r="P668" s="167"/>
    </row>
    <row r="669" spans="1:16">
      <c r="A669" s="92">
        <f t="shared" si="10"/>
        <v>668</v>
      </c>
      <c r="B669" s="259"/>
      <c r="C669" s="121" t="s">
        <v>9</v>
      </c>
      <c r="D669" s="260"/>
      <c r="E669" s="121"/>
      <c r="F669" s="121" t="s">
        <v>494</v>
      </c>
      <c r="G669" s="121" t="s">
        <v>509</v>
      </c>
      <c r="H669" s="128"/>
      <c r="I669" s="166"/>
      <c r="J669" s="72"/>
      <c r="K669" s="166"/>
      <c r="L669" s="189"/>
      <c r="M669" s="189"/>
      <c r="N669" s="189"/>
      <c r="O669" s="189"/>
      <c r="P669" s="167"/>
    </row>
    <row r="670" spans="1:16">
      <c r="A670" s="92">
        <f t="shared" si="10"/>
        <v>669</v>
      </c>
      <c r="B670" s="259"/>
      <c r="C670" s="121" t="s">
        <v>9</v>
      </c>
      <c r="D670" s="260"/>
      <c r="E670" s="121"/>
      <c r="F670" s="121" t="s">
        <v>511</v>
      </c>
      <c r="G670" s="121" t="s">
        <v>490</v>
      </c>
      <c r="H670" s="128"/>
      <c r="I670" s="166"/>
      <c r="J670" s="72"/>
      <c r="K670" s="166"/>
      <c r="L670" s="189"/>
      <c r="M670" s="189"/>
      <c r="N670" s="189"/>
      <c r="O670" s="189"/>
      <c r="P670" s="167"/>
    </row>
    <row r="671" spans="1:16">
      <c r="A671" s="92">
        <f t="shared" si="10"/>
        <v>670</v>
      </c>
      <c r="B671" s="259"/>
      <c r="C671" s="121" t="s">
        <v>9</v>
      </c>
      <c r="D671" s="260"/>
      <c r="E671" s="121"/>
      <c r="F671" s="121" t="s">
        <v>498</v>
      </c>
      <c r="G671" s="121" t="s">
        <v>490</v>
      </c>
      <c r="H671" s="128"/>
      <c r="I671" s="166"/>
      <c r="J671" s="72"/>
      <c r="K671" s="166"/>
      <c r="L671" s="189"/>
      <c r="M671" s="189"/>
      <c r="N671" s="189"/>
      <c r="O671" s="189"/>
      <c r="P671" s="167"/>
    </row>
    <row r="672" spans="1:16">
      <c r="A672" s="92">
        <f t="shared" si="10"/>
        <v>671</v>
      </c>
      <c r="B672" s="259"/>
      <c r="C672" s="121" t="s">
        <v>9</v>
      </c>
      <c r="D672" s="260"/>
      <c r="E672" s="121"/>
      <c r="F672" s="121" t="s">
        <v>700</v>
      </c>
      <c r="G672" s="121" t="s">
        <v>541</v>
      </c>
      <c r="H672" s="128"/>
      <c r="I672" s="166"/>
      <c r="J672" s="72"/>
      <c r="K672" s="166"/>
      <c r="L672" s="189"/>
      <c r="M672" s="189"/>
      <c r="N672" s="189"/>
      <c r="O672" s="189"/>
      <c r="P672" s="167"/>
    </row>
    <row r="673" spans="1:16">
      <c r="A673" s="92">
        <f t="shared" si="10"/>
        <v>672</v>
      </c>
      <c r="B673" s="259"/>
      <c r="C673" s="121" t="s">
        <v>9</v>
      </c>
      <c r="D673" s="260"/>
      <c r="E673" s="121"/>
      <c r="F673" s="121" t="s">
        <v>701</v>
      </c>
      <c r="G673" s="121" t="s">
        <v>490</v>
      </c>
      <c r="H673" s="128"/>
      <c r="I673" s="166"/>
      <c r="J673" s="72"/>
      <c r="K673" s="166"/>
      <c r="L673" s="189"/>
      <c r="M673" s="189"/>
      <c r="N673" s="189"/>
      <c r="O673" s="189"/>
      <c r="P673" s="167"/>
    </row>
    <row r="674" spans="1:16">
      <c r="A674" s="92">
        <f t="shared" si="10"/>
        <v>673</v>
      </c>
      <c r="B674" s="259"/>
      <c r="C674" s="121" t="s">
        <v>9</v>
      </c>
      <c r="D674" s="260"/>
      <c r="E674" s="121"/>
      <c r="F674" s="121" t="s">
        <v>740</v>
      </c>
      <c r="G674" s="121" t="s">
        <v>516</v>
      </c>
      <c r="H674" s="128"/>
      <c r="I674" s="166"/>
      <c r="J674" s="72"/>
      <c r="K674" s="166"/>
      <c r="L674" s="190"/>
      <c r="M674" s="189"/>
      <c r="N674" s="191"/>
      <c r="O674" s="189"/>
      <c r="P674" s="167"/>
    </row>
    <row r="675" spans="1:16" ht="33">
      <c r="A675" s="92">
        <f t="shared" si="10"/>
        <v>674</v>
      </c>
      <c r="B675" s="259"/>
      <c r="C675" s="121" t="s">
        <v>9</v>
      </c>
      <c r="D675" s="260"/>
      <c r="E675" s="121"/>
      <c r="F675" s="121" t="s">
        <v>741</v>
      </c>
      <c r="G675" s="121" t="s">
        <v>490</v>
      </c>
      <c r="H675" s="128"/>
      <c r="I675" s="166"/>
      <c r="J675" s="72"/>
      <c r="K675" s="166"/>
      <c r="L675" s="190"/>
      <c r="M675" s="189"/>
      <c r="N675" s="191"/>
      <c r="O675" s="189"/>
      <c r="P675" s="167"/>
    </row>
    <row r="676" spans="1:16">
      <c r="A676" s="92">
        <f t="shared" si="10"/>
        <v>675</v>
      </c>
      <c r="B676" s="259"/>
      <c r="C676" s="121" t="s">
        <v>9</v>
      </c>
      <c r="D676" s="260"/>
      <c r="E676" s="121"/>
      <c r="F676" s="121" t="s">
        <v>563</v>
      </c>
      <c r="G676" s="121" t="s">
        <v>490</v>
      </c>
      <c r="H676" s="128"/>
      <c r="I676" s="166"/>
      <c r="J676" s="72"/>
      <c r="K676" s="166"/>
      <c r="L676" s="189"/>
      <c r="M676" s="189"/>
      <c r="N676" s="189"/>
      <c r="O676" s="189"/>
      <c r="P676" s="167"/>
    </row>
    <row r="677" spans="1:16">
      <c r="A677" s="92">
        <f t="shared" si="10"/>
        <v>676</v>
      </c>
      <c r="B677" s="259" t="s">
        <v>742</v>
      </c>
      <c r="C677" s="121" t="s">
        <v>9</v>
      </c>
      <c r="D677" s="260" t="s">
        <v>743</v>
      </c>
      <c r="E677" s="121"/>
      <c r="F677" s="121" t="s">
        <v>520</v>
      </c>
      <c r="G677" s="121" t="s">
        <v>509</v>
      </c>
      <c r="H677" s="128"/>
      <c r="I677" s="166"/>
      <c r="J677" s="72"/>
      <c r="K677" s="166"/>
      <c r="L677" s="189"/>
      <c r="M677" s="189"/>
      <c r="N677" s="189"/>
      <c r="O677" s="189"/>
      <c r="P677" s="167"/>
    </row>
    <row r="678" spans="1:16" ht="16.5" customHeight="1">
      <c r="A678" s="92">
        <f t="shared" si="10"/>
        <v>677</v>
      </c>
      <c r="B678" s="259"/>
      <c r="C678" s="121" t="s">
        <v>9</v>
      </c>
      <c r="D678" s="260"/>
      <c r="E678" s="121"/>
      <c r="F678" s="121" t="s">
        <v>547</v>
      </c>
      <c r="G678" s="121" t="s">
        <v>507</v>
      </c>
      <c r="H678" s="128"/>
      <c r="I678" s="166"/>
      <c r="J678" s="72"/>
      <c r="K678" s="166"/>
      <c r="L678" s="189"/>
      <c r="M678" s="189"/>
      <c r="N678" s="189"/>
      <c r="O678" s="189"/>
      <c r="P678" s="167"/>
    </row>
    <row r="679" spans="1:16">
      <c r="A679" s="92">
        <f t="shared" si="10"/>
        <v>678</v>
      </c>
      <c r="B679" s="259"/>
      <c r="C679" s="121" t="s">
        <v>9</v>
      </c>
      <c r="D679" s="260"/>
      <c r="E679" s="121"/>
      <c r="F679" s="121" t="s">
        <v>720</v>
      </c>
      <c r="G679" s="121" t="s">
        <v>490</v>
      </c>
      <c r="H679" s="128"/>
      <c r="I679" s="166"/>
      <c r="J679" s="72"/>
      <c r="K679" s="166"/>
      <c r="L679" s="189"/>
      <c r="M679" s="189"/>
      <c r="N679" s="189"/>
      <c r="O679" s="189"/>
      <c r="P679" s="167"/>
    </row>
    <row r="680" spans="1:16">
      <c r="A680" s="92">
        <f t="shared" si="10"/>
        <v>679</v>
      </c>
      <c r="B680" s="259"/>
      <c r="C680" s="121" t="s">
        <v>9</v>
      </c>
      <c r="D680" s="260"/>
      <c r="E680" s="121"/>
      <c r="F680" s="121" t="s">
        <v>491</v>
      </c>
      <c r="G680" s="121" t="s">
        <v>509</v>
      </c>
      <c r="H680" s="128"/>
      <c r="I680" s="166"/>
      <c r="J680" s="72"/>
      <c r="K680" s="166"/>
      <c r="L680" s="189"/>
      <c r="M680" s="189"/>
      <c r="N680" s="189"/>
      <c r="O680" s="189"/>
      <c r="P680" s="167"/>
    </row>
    <row r="681" spans="1:16">
      <c r="A681" s="92">
        <f t="shared" si="10"/>
        <v>680</v>
      </c>
      <c r="B681" s="259"/>
      <c r="C681" s="121" t="s">
        <v>9</v>
      </c>
      <c r="D681" s="260"/>
      <c r="E681" s="121"/>
      <c r="F681" s="121" t="s">
        <v>492</v>
      </c>
      <c r="G681" s="121" t="s">
        <v>490</v>
      </c>
      <c r="H681" s="128"/>
      <c r="I681" s="166"/>
      <c r="J681" s="72"/>
      <c r="K681" s="166"/>
      <c r="L681" s="189"/>
      <c r="M681" s="189"/>
      <c r="N681" s="189"/>
      <c r="O681" s="189"/>
      <c r="P681" s="167"/>
    </row>
    <row r="682" spans="1:16">
      <c r="A682" s="92">
        <f t="shared" si="10"/>
        <v>681</v>
      </c>
      <c r="B682" s="259"/>
      <c r="C682" s="121" t="s">
        <v>9</v>
      </c>
      <c r="D682" s="260"/>
      <c r="E682" s="121"/>
      <c r="F682" s="121" t="s">
        <v>493</v>
      </c>
      <c r="G682" s="121" t="s">
        <v>509</v>
      </c>
      <c r="H682" s="128"/>
      <c r="I682" s="166"/>
      <c r="J682" s="72"/>
      <c r="K682" s="166"/>
      <c r="L682" s="189"/>
      <c r="M682" s="189"/>
      <c r="N682" s="189"/>
      <c r="O682" s="189"/>
      <c r="P682" s="167"/>
    </row>
    <row r="683" spans="1:16">
      <c r="A683" s="92">
        <f t="shared" si="10"/>
        <v>682</v>
      </c>
      <c r="B683" s="259"/>
      <c r="C683" s="121" t="s">
        <v>9</v>
      </c>
      <c r="D683" s="260"/>
      <c r="E683" s="121"/>
      <c r="F683" s="121" t="s">
        <v>494</v>
      </c>
      <c r="G683" s="121" t="s">
        <v>490</v>
      </c>
      <c r="H683" s="128"/>
      <c r="I683" s="166"/>
      <c r="J683" s="72"/>
      <c r="K683" s="166"/>
      <c r="L683" s="189"/>
      <c r="M683" s="189"/>
      <c r="N683" s="189"/>
      <c r="O683" s="189"/>
      <c r="P683" s="167"/>
    </row>
    <row r="684" spans="1:16">
      <c r="A684" s="92">
        <f t="shared" si="10"/>
        <v>683</v>
      </c>
      <c r="B684" s="259"/>
      <c r="C684" s="121" t="s">
        <v>9</v>
      </c>
      <c r="D684" s="260"/>
      <c r="E684" s="121"/>
      <c r="F684" s="121" t="s">
        <v>511</v>
      </c>
      <c r="G684" s="121" t="s">
        <v>490</v>
      </c>
      <c r="H684" s="128"/>
      <c r="I684" s="166"/>
      <c r="J684" s="72"/>
      <c r="K684" s="166"/>
      <c r="L684" s="189"/>
      <c r="M684" s="189"/>
      <c r="N684" s="189"/>
      <c r="O684" s="189"/>
      <c r="P684" s="167"/>
    </row>
    <row r="685" spans="1:16">
      <c r="A685" s="92">
        <f t="shared" si="10"/>
        <v>684</v>
      </c>
      <c r="B685" s="259"/>
      <c r="C685" s="121" t="s">
        <v>9</v>
      </c>
      <c r="D685" s="260"/>
      <c r="E685" s="121"/>
      <c r="F685" s="121" t="s">
        <v>498</v>
      </c>
      <c r="G685" s="121" t="s">
        <v>490</v>
      </c>
      <c r="H685" s="128"/>
      <c r="I685" s="166"/>
      <c r="J685" s="72"/>
      <c r="K685" s="166"/>
      <c r="L685" s="189"/>
      <c r="M685" s="189"/>
      <c r="N685" s="189"/>
      <c r="O685" s="189"/>
      <c r="P685" s="167"/>
    </row>
    <row r="686" spans="1:16">
      <c r="A686" s="92">
        <f t="shared" si="10"/>
        <v>685</v>
      </c>
      <c r="B686" s="259"/>
      <c r="C686" s="121" t="s">
        <v>9</v>
      </c>
      <c r="D686" s="260"/>
      <c r="E686" s="121"/>
      <c r="F686" s="121" t="s">
        <v>744</v>
      </c>
      <c r="G686" s="121" t="s">
        <v>532</v>
      </c>
      <c r="H686" s="128"/>
      <c r="I686" s="166"/>
      <c r="J686" s="72"/>
      <c r="K686" s="166"/>
      <c r="L686" s="189"/>
      <c r="M686" s="189"/>
      <c r="N686" s="189"/>
      <c r="O686" s="189"/>
      <c r="P686" s="167"/>
    </row>
    <row r="687" spans="1:16">
      <c r="A687" s="92">
        <f t="shared" si="10"/>
        <v>686</v>
      </c>
      <c r="B687" s="259"/>
      <c r="C687" s="121" t="s">
        <v>9</v>
      </c>
      <c r="D687" s="260"/>
      <c r="E687" s="121"/>
      <c r="F687" s="121" t="s">
        <v>745</v>
      </c>
      <c r="G687" s="121" t="s">
        <v>490</v>
      </c>
      <c r="H687" s="128"/>
      <c r="I687" s="166"/>
      <c r="J687" s="72"/>
      <c r="K687" s="166"/>
      <c r="L687" s="189"/>
      <c r="M687" s="189"/>
      <c r="N687" s="189"/>
      <c r="O687" s="189"/>
      <c r="P687" s="167"/>
    </row>
    <row r="688" spans="1:16">
      <c r="A688" s="92">
        <f t="shared" si="10"/>
        <v>687</v>
      </c>
      <c r="B688" s="259"/>
      <c r="C688" s="121" t="s">
        <v>9</v>
      </c>
      <c r="D688" s="260"/>
      <c r="E688" s="121"/>
      <c r="F688" s="121" t="s">
        <v>721</v>
      </c>
      <c r="G688" s="121" t="s">
        <v>516</v>
      </c>
      <c r="H688" s="128"/>
      <c r="I688" s="166"/>
      <c r="J688" s="72"/>
      <c r="K688" s="166"/>
      <c r="L688" s="190"/>
      <c r="M688" s="189"/>
      <c r="N688" s="191"/>
      <c r="O688" s="189"/>
      <c r="P688" s="167"/>
    </row>
    <row r="689" spans="1:16">
      <c r="A689" s="92">
        <f t="shared" si="10"/>
        <v>688</v>
      </c>
      <c r="B689" s="259"/>
      <c r="C689" s="121" t="s">
        <v>9</v>
      </c>
      <c r="D689" s="260"/>
      <c r="E689" s="121"/>
      <c r="F689" s="121" t="s">
        <v>722</v>
      </c>
      <c r="G689" s="121" t="s">
        <v>490</v>
      </c>
      <c r="H689" s="128"/>
      <c r="I689" s="166"/>
      <c r="J689" s="72"/>
      <c r="K689" s="166"/>
      <c r="L689" s="190"/>
      <c r="M689" s="189"/>
      <c r="N689" s="191"/>
      <c r="O689" s="189"/>
      <c r="P689" s="167"/>
    </row>
    <row r="690" spans="1:16">
      <c r="A690" s="92">
        <f t="shared" si="10"/>
        <v>689</v>
      </c>
      <c r="B690" s="259"/>
      <c r="C690" s="121" t="s">
        <v>9</v>
      </c>
      <c r="D690" s="260"/>
      <c r="E690" s="121"/>
      <c r="F690" s="121" t="s">
        <v>634</v>
      </c>
      <c r="G690" s="121" t="s">
        <v>503</v>
      </c>
      <c r="H690" s="128"/>
      <c r="I690" s="166"/>
      <c r="J690" s="72"/>
      <c r="K690" s="166"/>
      <c r="L690" s="189"/>
      <c r="M690" s="189"/>
      <c r="N690" s="189"/>
      <c r="O690" s="189"/>
      <c r="P690" s="167"/>
    </row>
    <row r="691" spans="1:16">
      <c r="A691" s="92">
        <f t="shared" si="10"/>
        <v>690</v>
      </c>
      <c r="B691" s="259"/>
      <c r="C691" s="121" t="s">
        <v>9</v>
      </c>
      <c r="D691" s="260"/>
      <c r="E691" s="121"/>
      <c r="F691" s="121" t="s">
        <v>635</v>
      </c>
      <c r="G691" s="121" t="s">
        <v>490</v>
      </c>
      <c r="H691" s="128"/>
      <c r="I691" s="166"/>
      <c r="J691" s="72"/>
      <c r="K691" s="166"/>
      <c r="L691" s="189"/>
      <c r="M691" s="189"/>
      <c r="N691" s="189"/>
      <c r="O691" s="189"/>
      <c r="P691" s="167"/>
    </row>
    <row r="692" spans="1:16" ht="16.5" customHeight="1">
      <c r="A692" s="92">
        <f t="shared" si="10"/>
        <v>691</v>
      </c>
      <c r="B692" s="259" t="s">
        <v>746</v>
      </c>
      <c r="C692" s="121" t="s">
        <v>9</v>
      </c>
      <c r="D692" s="260" t="s">
        <v>747</v>
      </c>
      <c r="E692" s="121"/>
      <c r="F692" s="121" t="s">
        <v>529</v>
      </c>
      <c r="G692" s="121" t="s">
        <v>488</v>
      </c>
      <c r="H692" s="128"/>
      <c r="I692" s="166"/>
      <c r="J692" s="72"/>
      <c r="K692" s="166"/>
      <c r="L692" s="189"/>
      <c r="M692" s="189"/>
      <c r="N692" s="189"/>
      <c r="O692" s="189"/>
      <c r="P692" s="167"/>
    </row>
    <row r="693" spans="1:16">
      <c r="A693" s="92">
        <f t="shared" si="10"/>
        <v>692</v>
      </c>
      <c r="B693" s="259"/>
      <c r="C693" s="121" t="s">
        <v>9</v>
      </c>
      <c r="D693" s="260"/>
      <c r="E693" s="121"/>
      <c r="F693" s="121" t="s">
        <v>748</v>
      </c>
      <c r="G693" s="121" t="s">
        <v>490</v>
      </c>
      <c r="H693" s="128"/>
      <c r="I693" s="166"/>
      <c r="J693" s="72"/>
      <c r="K693" s="166"/>
      <c r="L693" s="189"/>
      <c r="M693" s="189"/>
      <c r="N693" s="189"/>
      <c r="O693" s="189"/>
      <c r="P693" s="167"/>
    </row>
    <row r="694" spans="1:16">
      <c r="A694" s="92">
        <f t="shared" si="10"/>
        <v>693</v>
      </c>
      <c r="B694" s="259"/>
      <c r="C694" s="121" t="s">
        <v>9</v>
      </c>
      <c r="D694" s="260"/>
      <c r="E694" s="121"/>
      <c r="F694" s="121" t="s">
        <v>491</v>
      </c>
      <c r="G694" s="121" t="s">
        <v>490</v>
      </c>
      <c r="H694" s="128"/>
      <c r="I694" s="166"/>
      <c r="J694" s="72"/>
      <c r="K694" s="166"/>
      <c r="L694" s="189"/>
      <c r="M694" s="189"/>
      <c r="N694" s="189"/>
      <c r="O694" s="189"/>
      <c r="P694" s="167"/>
    </row>
    <row r="695" spans="1:16">
      <c r="A695" s="92">
        <f t="shared" si="10"/>
        <v>694</v>
      </c>
      <c r="B695" s="259"/>
      <c r="C695" s="121" t="s">
        <v>9</v>
      </c>
      <c r="D695" s="260"/>
      <c r="E695" s="121"/>
      <c r="F695" s="121" t="s">
        <v>492</v>
      </c>
      <c r="G695" s="121" t="s">
        <v>490</v>
      </c>
      <c r="H695" s="128"/>
      <c r="I695" s="166"/>
      <c r="J695" s="72"/>
      <c r="K695" s="166"/>
      <c r="L695" s="189"/>
      <c r="M695" s="189"/>
      <c r="N695" s="189"/>
      <c r="O695" s="189"/>
      <c r="P695" s="167"/>
    </row>
    <row r="696" spans="1:16">
      <c r="A696" s="92">
        <f t="shared" si="10"/>
        <v>695</v>
      </c>
      <c r="B696" s="259"/>
      <c r="C696" s="121" t="s">
        <v>9</v>
      </c>
      <c r="D696" s="260"/>
      <c r="E696" s="121"/>
      <c r="F696" s="121" t="s">
        <v>493</v>
      </c>
      <c r="G696" s="121" t="s">
        <v>490</v>
      </c>
      <c r="H696" s="128"/>
      <c r="I696" s="166"/>
      <c r="J696" s="72"/>
      <c r="K696" s="166"/>
      <c r="L696" s="189"/>
      <c r="M696" s="189"/>
      <c r="N696" s="189"/>
      <c r="O696" s="189"/>
      <c r="P696" s="167"/>
    </row>
    <row r="697" spans="1:16">
      <c r="A697" s="92">
        <f t="shared" si="10"/>
        <v>696</v>
      </c>
      <c r="B697" s="259"/>
      <c r="C697" s="121" t="s">
        <v>9</v>
      </c>
      <c r="D697" s="260"/>
      <c r="E697" s="121"/>
      <c r="F697" s="121" t="s">
        <v>494</v>
      </c>
      <c r="G697" s="121" t="s">
        <v>490</v>
      </c>
      <c r="H697" s="128"/>
      <c r="I697" s="166"/>
      <c r="J697" s="72"/>
      <c r="K697" s="166"/>
      <c r="L697" s="189"/>
      <c r="M697" s="189"/>
      <c r="N697" s="189"/>
      <c r="O697" s="189"/>
      <c r="P697" s="167"/>
    </row>
    <row r="698" spans="1:16">
      <c r="A698" s="92">
        <f t="shared" si="10"/>
        <v>697</v>
      </c>
      <c r="B698" s="259"/>
      <c r="C698" s="121" t="s">
        <v>9</v>
      </c>
      <c r="D698" s="260"/>
      <c r="E698" s="121"/>
      <c r="F698" s="121" t="s">
        <v>749</v>
      </c>
      <c r="G698" s="121" t="s">
        <v>496</v>
      </c>
      <c r="H698" s="128"/>
      <c r="I698" s="166"/>
      <c r="J698" s="72"/>
      <c r="K698" s="166"/>
      <c r="L698" s="189"/>
      <c r="M698" s="189"/>
      <c r="N698" s="189"/>
      <c r="O698" s="189"/>
      <c r="P698" s="167"/>
    </row>
    <row r="699" spans="1:16">
      <c r="A699" s="92">
        <f t="shared" si="10"/>
        <v>698</v>
      </c>
      <c r="B699" s="259"/>
      <c r="C699" s="121" t="s">
        <v>9</v>
      </c>
      <c r="D699" s="260"/>
      <c r="E699" s="121"/>
      <c r="F699" s="121" t="s">
        <v>750</v>
      </c>
      <c r="G699" s="121" t="s">
        <v>490</v>
      </c>
      <c r="H699" s="128"/>
      <c r="I699" s="166"/>
      <c r="J699" s="72"/>
      <c r="K699" s="166"/>
      <c r="L699" s="189"/>
      <c r="M699" s="189"/>
      <c r="N699" s="189"/>
      <c r="O699" s="189"/>
      <c r="P699" s="167"/>
    </row>
    <row r="700" spans="1:16">
      <c r="A700" s="92">
        <f t="shared" si="10"/>
        <v>699</v>
      </c>
      <c r="B700" s="259"/>
      <c r="C700" s="121" t="s">
        <v>9</v>
      </c>
      <c r="D700" s="260"/>
      <c r="E700" s="121"/>
      <c r="F700" s="121" t="s">
        <v>498</v>
      </c>
      <c r="G700" s="121" t="s">
        <v>499</v>
      </c>
      <c r="H700" s="128"/>
      <c r="I700" s="166"/>
      <c r="J700" s="72"/>
      <c r="K700" s="166"/>
      <c r="L700" s="189"/>
      <c r="M700" s="189"/>
      <c r="N700" s="189"/>
      <c r="O700" s="189"/>
      <c r="P700" s="167"/>
    </row>
    <row r="701" spans="1:16">
      <c r="A701" s="92">
        <f t="shared" si="10"/>
        <v>700</v>
      </c>
      <c r="B701" s="259"/>
      <c r="C701" s="121" t="s">
        <v>9</v>
      </c>
      <c r="D701" s="260"/>
      <c r="E701" s="121"/>
      <c r="F701" s="121" t="s">
        <v>626</v>
      </c>
      <c r="G701" s="121" t="s">
        <v>578</v>
      </c>
      <c r="H701" s="128"/>
      <c r="I701" s="166"/>
      <c r="J701" s="72"/>
      <c r="K701" s="166"/>
      <c r="L701" s="189"/>
      <c r="M701" s="189"/>
      <c r="N701" s="189"/>
      <c r="O701" s="189"/>
      <c r="P701" s="167"/>
    </row>
    <row r="702" spans="1:16">
      <c r="A702" s="92">
        <f t="shared" si="10"/>
        <v>701</v>
      </c>
      <c r="B702" s="259"/>
      <c r="C702" s="121" t="s">
        <v>9</v>
      </c>
      <c r="D702" s="260"/>
      <c r="E702" s="121"/>
      <c r="F702" s="121" t="s">
        <v>751</v>
      </c>
      <c r="G702" s="121" t="s">
        <v>490</v>
      </c>
      <c r="H702" s="128"/>
      <c r="I702" s="166"/>
      <c r="J702" s="72"/>
      <c r="K702" s="166"/>
      <c r="L702" s="189"/>
      <c r="M702" s="189"/>
      <c r="N702" s="189"/>
      <c r="O702" s="189"/>
      <c r="P702" s="167"/>
    </row>
    <row r="703" spans="1:16">
      <c r="A703" s="92">
        <f t="shared" si="10"/>
        <v>702</v>
      </c>
      <c r="B703" s="259"/>
      <c r="C703" s="121" t="s">
        <v>9</v>
      </c>
      <c r="D703" s="260"/>
      <c r="E703" s="121"/>
      <c r="F703" s="121" t="s">
        <v>501</v>
      </c>
      <c r="G703" s="121" t="s">
        <v>490</v>
      </c>
      <c r="H703" s="128"/>
      <c r="I703" s="166"/>
      <c r="J703" s="72"/>
      <c r="K703" s="166"/>
      <c r="L703" s="189"/>
      <c r="M703" s="189"/>
      <c r="N703" s="189"/>
      <c r="O703" s="189"/>
      <c r="P703" s="167"/>
    </row>
    <row r="704" spans="1:16">
      <c r="A704" s="92">
        <f t="shared" si="10"/>
        <v>703</v>
      </c>
      <c r="B704" s="259"/>
      <c r="C704" s="121" t="s">
        <v>9</v>
      </c>
      <c r="D704" s="260"/>
      <c r="E704" s="121"/>
      <c r="F704" s="121" t="s">
        <v>605</v>
      </c>
      <c r="G704" s="121" t="s">
        <v>503</v>
      </c>
      <c r="H704" s="128"/>
      <c r="I704" s="166"/>
      <c r="J704" s="72"/>
      <c r="K704" s="166"/>
      <c r="L704" s="189"/>
      <c r="M704" s="189"/>
      <c r="N704" s="189"/>
      <c r="O704" s="189"/>
      <c r="P704" s="167"/>
    </row>
    <row r="705" spans="1:16">
      <c r="A705" s="92">
        <f t="shared" si="10"/>
        <v>704</v>
      </c>
      <c r="B705" s="259"/>
      <c r="C705" s="121" t="s">
        <v>9</v>
      </c>
      <c r="D705" s="260"/>
      <c r="E705" s="121"/>
      <c r="F705" s="121" t="s">
        <v>606</v>
      </c>
      <c r="G705" s="121" t="s">
        <v>490</v>
      </c>
      <c r="H705" s="128"/>
      <c r="I705" s="166"/>
      <c r="J705" s="72"/>
      <c r="K705" s="166"/>
      <c r="L705" s="189"/>
      <c r="M705" s="189"/>
      <c r="N705" s="189"/>
      <c r="O705" s="189"/>
      <c r="P705" s="167"/>
    </row>
    <row r="706" spans="1:16" ht="16.5" customHeight="1">
      <c r="A706" s="92">
        <f t="shared" si="10"/>
        <v>705</v>
      </c>
      <c r="B706" s="259" t="s">
        <v>752</v>
      </c>
      <c r="C706" s="121" t="s">
        <v>9</v>
      </c>
      <c r="D706" s="260" t="s">
        <v>753</v>
      </c>
      <c r="E706" s="121"/>
      <c r="F706" s="121" t="s">
        <v>529</v>
      </c>
      <c r="G706" s="121" t="s">
        <v>507</v>
      </c>
      <c r="H706" s="128"/>
      <c r="I706" s="166"/>
      <c r="J706" s="72"/>
      <c r="K706" s="166"/>
      <c r="L706" s="189"/>
      <c r="M706" s="189"/>
      <c r="N706" s="189"/>
      <c r="O706" s="189"/>
      <c r="P706" s="167"/>
    </row>
    <row r="707" spans="1:16">
      <c r="A707" s="92">
        <f t="shared" ref="A707:A770" si="11">ROW()-1</f>
        <v>706</v>
      </c>
      <c r="B707" s="259"/>
      <c r="C707" s="121" t="s">
        <v>9</v>
      </c>
      <c r="D707" s="260"/>
      <c r="E707" s="121"/>
      <c r="F707" s="121" t="s">
        <v>538</v>
      </c>
      <c r="G707" s="121" t="s">
        <v>509</v>
      </c>
      <c r="H707" s="128"/>
      <c r="I707" s="166"/>
      <c r="J707" s="72"/>
      <c r="K707" s="166"/>
      <c r="L707" s="189"/>
      <c r="M707" s="189"/>
      <c r="N707" s="189"/>
      <c r="O707" s="189"/>
      <c r="P707" s="167"/>
    </row>
    <row r="708" spans="1:16">
      <c r="A708" s="92">
        <f t="shared" si="11"/>
        <v>707</v>
      </c>
      <c r="B708" s="259"/>
      <c r="C708" s="121" t="s">
        <v>9</v>
      </c>
      <c r="D708" s="260"/>
      <c r="E708" s="121"/>
      <c r="F708" s="121" t="s">
        <v>754</v>
      </c>
      <c r="G708" s="121" t="s">
        <v>490</v>
      </c>
      <c r="H708" s="128"/>
      <c r="I708" s="166"/>
      <c r="J708" s="72"/>
      <c r="K708" s="166"/>
      <c r="L708" s="189"/>
      <c r="M708" s="189"/>
      <c r="N708" s="189"/>
      <c r="O708" s="189"/>
      <c r="P708" s="167"/>
    </row>
    <row r="709" spans="1:16">
      <c r="A709" s="92">
        <f t="shared" si="11"/>
        <v>708</v>
      </c>
      <c r="B709" s="259"/>
      <c r="C709" s="121" t="s">
        <v>9</v>
      </c>
      <c r="D709" s="260"/>
      <c r="E709" s="121"/>
      <c r="F709" s="121" t="s">
        <v>491</v>
      </c>
      <c r="G709" s="121" t="s">
        <v>490</v>
      </c>
      <c r="H709" s="128"/>
      <c r="I709" s="166"/>
      <c r="J709" s="72"/>
      <c r="K709" s="166"/>
      <c r="L709" s="189"/>
      <c r="M709" s="189"/>
      <c r="N709" s="189"/>
      <c r="O709" s="189"/>
      <c r="P709" s="167"/>
    </row>
    <row r="710" spans="1:16">
      <c r="A710" s="92">
        <f t="shared" si="11"/>
        <v>709</v>
      </c>
      <c r="B710" s="259"/>
      <c r="C710" s="121" t="s">
        <v>9</v>
      </c>
      <c r="D710" s="260"/>
      <c r="E710" s="121"/>
      <c r="F710" s="121" t="s">
        <v>492</v>
      </c>
      <c r="G710" s="121" t="s">
        <v>509</v>
      </c>
      <c r="H710" s="128"/>
      <c r="I710" s="166"/>
      <c r="J710" s="72"/>
      <c r="K710" s="166"/>
      <c r="L710" s="189"/>
      <c r="M710" s="189"/>
      <c r="N710" s="189"/>
      <c r="O710" s="189"/>
      <c r="P710" s="167"/>
    </row>
    <row r="711" spans="1:16">
      <c r="A711" s="92">
        <f t="shared" si="11"/>
        <v>710</v>
      </c>
      <c r="B711" s="259"/>
      <c r="C711" s="121" t="s">
        <v>9</v>
      </c>
      <c r="D711" s="260"/>
      <c r="E711" s="121"/>
      <c r="F711" s="121" t="s">
        <v>493</v>
      </c>
      <c r="G711" s="121" t="s">
        <v>509</v>
      </c>
      <c r="H711" s="128"/>
      <c r="I711" s="166"/>
      <c r="J711" s="72"/>
      <c r="K711" s="166"/>
      <c r="L711" s="189"/>
      <c r="M711" s="189"/>
      <c r="N711" s="189"/>
      <c r="O711" s="189"/>
      <c r="P711" s="167"/>
    </row>
    <row r="712" spans="1:16">
      <c r="A712" s="92">
        <f t="shared" si="11"/>
        <v>711</v>
      </c>
      <c r="B712" s="259"/>
      <c r="C712" s="121" t="s">
        <v>9</v>
      </c>
      <c r="D712" s="260"/>
      <c r="E712" s="121"/>
      <c r="F712" s="121" t="s">
        <v>494</v>
      </c>
      <c r="G712" s="121" t="s">
        <v>490</v>
      </c>
      <c r="H712" s="128"/>
      <c r="I712" s="166"/>
      <c r="J712" s="72"/>
      <c r="K712" s="166"/>
      <c r="L712" s="189"/>
      <c r="M712" s="189"/>
      <c r="N712" s="189"/>
      <c r="O712" s="189"/>
      <c r="P712" s="167"/>
    </row>
    <row r="713" spans="1:16">
      <c r="A713" s="92">
        <f t="shared" si="11"/>
        <v>712</v>
      </c>
      <c r="B713" s="259"/>
      <c r="C713" s="121" t="s">
        <v>9</v>
      </c>
      <c r="D713" s="260"/>
      <c r="E713" s="121"/>
      <c r="F713" s="121" t="s">
        <v>511</v>
      </c>
      <c r="G713" s="121" t="s">
        <v>490</v>
      </c>
      <c r="H713" s="128"/>
      <c r="I713" s="166"/>
      <c r="J713" s="72"/>
      <c r="K713" s="166"/>
      <c r="L713" s="189"/>
      <c r="M713" s="189"/>
      <c r="N713" s="189"/>
      <c r="O713" s="189"/>
      <c r="P713" s="167"/>
    </row>
    <row r="714" spans="1:16">
      <c r="A714" s="92">
        <f t="shared" si="11"/>
        <v>713</v>
      </c>
      <c r="B714" s="259"/>
      <c r="C714" s="121" t="s">
        <v>9</v>
      </c>
      <c r="D714" s="260"/>
      <c r="E714" s="121"/>
      <c r="F714" s="121" t="s">
        <v>498</v>
      </c>
      <c r="G714" s="121" t="s">
        <v>490</v>
      </c>
      <c r="H714" s="128"/>
      <c r="I714" s="166"/>
      <c r="J714" s="72"/>
      <c r="K714" s="166"/>
      <c r="L714" s="189"/>
      <c r="M714" s="189"/>
      <c r="N714" s="189"/>
      <c r="O714" s="189"/>
      <c r="P714" s="167"/>
    </row>
    <row r="715" spans="1:16">
      <c r="A715" s="92">
        <f t="shared" si="11"/>
        <v>714</v>
      </c>
      <c r="B715" s="259"/>
      <c r="C715" s="121" t="s">
        <v>9</v>
      </c>
      <c r="D715" s="260"/>
      <c r="E715" s="121"/>
      <c r="F715" s="121" t="s">
        <v>632</v>
      </c>
      <c r="G715" s="121" t="s">
        <v>503</v>
      </c>
      <c r="H715" s="128"/>
      <c r="I715" s="166"/>
      <c r="J715" s="72"/>
      <c r="K715" s="166"/>
      <c r="L715" s="189"/>
      <c r="M715" s="189"/>
      <c r="N715" s="189"/>
      <c r="O715" s="189"/>
      <c r="P715" s="167"/>
    </row>
    <row r="716" spans="1:16">
      <c r="A716" s="92">
        <f t="shared" si="11"/>
        <v>715</v>
      </c>
      <c r="B716" s="259"/>
      <c r="C716" s="121" t="s">
        <v>9</v>
      </c>
      <c r="D716" s="260"/>
      <c r="E716" s="121"/>
      <c r="F716" s="121" t="s">
        <v>633</v>
      </c>
      <c r="G716" s="121" t="s">
        <v>490</v>
      </c>
      <c r="H716" s="128"/>
      <c r="I716" s="166"/>
      <c r="J716" s="72"/>
      <c r="K716" s="166"/>
      <c r="L716" s="189"/>
      <c r="M716" s="189"/>
      <c r="N716" s="189"/>
      <c r="O716" s="189"/>
      <c r="P716" s="167"/>
    </row>
    <row r="717" spans="1:16">
      <c r="A717" s="92">
        <f t="shared" si="11"/>
        <v>716</v>
      </c>
      <c r="B717" s="259"/>
      <c r="C717" s="121" t="s">
        <v>9</v>
      </c>
      <c r="D717" s="260"/>
      <c r="E717" s="121"/>
      <c r="F717" s="121" t="s">
        <v>755</v>
      </c>
      <c r="G717" s="121" t="s">
        <v>516</v>
      </c>
      <c r="H717" s="128"/>
      <c r="I717" s="166"/>
      <c r="J717" s="72"/>
      <c r="K717" s="166"/>
      <c r="L717" s="189"/>
      <c r="M717" s="189"/>
      <c r="N717" s="189"/>
      <c r="O717" s="189"/>
      <c r="P717" s="167"/>
    </row>
    <row r="718" spans="1:16">
      <c r="A718" s="92">
        <f t="shared" si="11"/>
        <v>717</v>
      </c>
      <c r="B718" s="259"/>
      <c r="C718" s="121" t="s">
        <v>9</v>
      </c>
      <c r="D718" s="260"/>
      <c r="E718" s="121"/>
      <c r="F718" s="121" t="s">
        <v>756</v>
      </c>
      <c r="G718" s="121" t="s">
        <v>490</v>
      </c>
      <c r="H718" s="128"/>
      <c r="I718" s="166"/>
      <c r="J718" s="72"/>
      <c r="K718" s="166"/>
      <c r="L718" s="189"/>
      <c r="M718" s="189"/>
      <c r="N718" s="189"/>
      <c r="O718" s="189"/>
      <c r="P718" s="167"/>
    </row>
    <row r="719" spans="1:16">
      <c r="A719" s="92">
        <f t="shared" si="11"/>
        <v>718</v>
      </c>
      <c r="B719" s="259"/>
      <c r="C719" s="121" t="s">
        <v>9</v>
      </c>
      <c r="D719" s="260"/>
      <c r="E719" s="121"/>
      <c r="F719" s="121" t="s">
        <v>605</v>
      </c>
      <c r="G719" s="121" t="s">
        <v>503</v>
      </c>
      <c r="H719" s="128"/>
      <c r="I719" s="166"/>
      <c r="J719" s="72"/>
      <c r="K719" s="166"/>
      <c r="L719" s="189"/>
      <c r="M719" s="189"/>
      <c r="N719" s="189"/>
      <c r="O719" s="189"/>
      <c r="P719" s="167"/>
    </row>
    <row r="720" spans="1:16" ht="16.5" customHeight="1">
      <c r="A720" s="92">
        <f t="shared" si="11"/>
        <v>719</v>
      </c>
      <c r="B720" s="259"/>
      <c r="C720" s="121" t="s">
        <v>9</v>
      </c>
      <c r="D720" s="260"/>
      <c r="E720" s="121"/>
      <c r="F720" s="121" t="s">
        <v>606</v>
      </c>
      <c r="G720" s="121" t="s">
        <v>490</v>
      </c>
      <c r="H720" s="128"/>
      <c r="I720" s="166"/>
      <c r="J720" s="72"/>
      <c r="K720" s="166"/>
      <c r="L720" s="189"/>
      <c r="M720" s="189"/>
      <c r="N720" s="189"/>
      <c r="O720" s="189"/>
      <c r="P720" s="167"/>
    </row>
    <row r="721" spans="1:16">
      <c r="A721" s="92">
        <f t="shared" si="11"/>
        <v>720</v>
      </c>
      <c r="B721" s="259" t="s">
        <v>757</v>
      </c>
      <c r="C721" s="121" t="s">
        <v>9</v>
      </c>
      <c r="D721" s="260" t="s">
        <v>758</v>
      </c>
      <c r="E721" s="121"/>
      <c r="F721" s="121" t="s">
        <v>529</v>
      </c>
      <c r="G721" s="121" t="s">
        <v>507</v>
      </c>
      <c r="H721" s="128"/>
      <c r="I721" s="166"/>
      <c r="J721" s="72"/>
      <c r="K721" s="166"/>
      <c r="L721" s="189"/>
      <c r="M721" s="189"/>
      <c r="N721" s="189"/>
      <c r="O721" s="189"/>
      <c r="P721" s="167"/>
    </row>
    <row r="722" spans="1:16">
      <c r="A722" s="92">
        <f t="shared" si="11"/>
        <v>721</v>
      </c>
      <c r="B722" s="259"/>
      <c r="C722" s="121" t="s">
        <v>9</v>
      </c>
      <c r="D722" s="260"/>
      <c r="E722" s="121"/>
      <c r="F722" s="121" t="s">
        <v>547</v>
      </c>
      <c r="G722" s="121" t="s">
        <v>509</v>
      </c>
      <c r="H722" s="128"/>
      <c r="I722" s="166"/>
      <c r="J722" s="72"/>
      <c r="K722" s="166"/>
      <c r="L722" s="189"/>
      <c r="M722" s="189"/>
      <c r="N722" s="189"/>
      <c r="O722" s="189"/>
      <c r="P722" s="167"/>
    </row>
    <row r="723" spans="1:16">
      <c r="A723" s="92">
        <f t="shared" si="11"/>
        <v>722</v>
      </c>
      <c r="B723" s="259"/>
      <c r="C723" s="121" t="s">
        <v>9</v>
      </c>
      <c r="D723" s="260"/>
      <c r="E723" s="121"/>
      <c r="F723" s="121" t="s">
        <v>759</v>
      </c>
      <c r="G723" s="121" t="s">
        <v>490</v>
      </c>
      <c r="H723" s="128"/>
      <c r="I723" s="166"/>
      <c r="J723" s="72"/>
      <c r="K723" s="166"/>
      <c r="L723" s="189"/>
      <c r="M723" s="189"/>
      <c r="N723" s="189"/>
      <c r="O723" s="189"/>
      <c r="P723" s="167"/>
    </row>
    <row r="724" spans="1:16">
      <c r="A724" s="92">
        <f t="shared" si="11"/>
        <v>723</v>
      </c>
      <c r="B724" s="259"/>
      <c r="C724" s="121" t="s">
        <v>9</v>
      </c>
      <c r="D724" s="260"/>
      <c r="E724" s="121"/>
      <c r="F724" s="121" t="s">
        <v>491</v>
      </c>
      <c r="G724" s="121" t="s">
        <v>490</v>
      </c>
      <c r="H724" s="128"/>
      <c r="I724" s="166"/>
      <c r="J724" s="72"/>
      <c r="K724" s="166"/>
      <c r="L724" s="189"/>
      <c r="M724" s="189"/>
      <c r="N724" s="189"/>
      <c r="O724" s="189"/>
      <c r="P724" s="167"/>
    </row>
    <row r="725" spans="1:16">
      <c r="A725" s="92">
        <f t="shared" si="11"/>
        <v>724</v>
      </c>
      <c r="B725" s="259"/>
      <c r="C725" s="121" t="s">
        <v>9</v>
      </c>
      <c r="D725" s="260"/>
      <c r="E725" s="121"/>
      <c r="F725" s="121" t="s">
        <v>492</v>
      </c>
      <c r="G725" s="121" t="s">
        <v>509</v>
      </c>
      <c r="H725" s="128"/>
      <c r="I725" s="166"/>
      <c r="J725" s="72"/>
      <c r="K725" s="166"/>
      <c r="L725" s="189"/>
      <c r="M725" s="189"/>
      <c r="N725" s="189"/>
      <c r="O725" s="189"/>
      <c r="P725" s="167"/>
    </row>
    <row r="726" spans="1:16">
      <c r="A726" s="92">
        <f t="shared" si="11"/>
        <v>725</v>
      </c>
      <c r="B726" s="259"/>
      <c r="C726" s="121" t="s">
        <v>9</v>
      </c>
      <c r="D726" s="260"/>
      <c r="E726" s="121"/>
      <c r="F726" s="121" t="s">
        <v>493</v>
      </c>
      <c r="G726" s="121" t="s">
        <v>490</v>
      </c>
      <c r="H726" s="128"/>
      <c r="I726" s="166"/>
      <c r="J726" s="72"/>
      <c r="K726" s="166"/>
      <c r="L726" s="189"/>
      <c r="M726" s="189"/>
      <c r="N726" s="189"/>
      <c r="O726" s="189"/>
      <c r="P726" s="167"/>
    </row>
    <row r="727" spans="1:16">
      <c r="A727" s="92">
        <f t="shared" si="11"/>
        <v>726</v>
      </c>
      <c r="B727" s="259"/>
      <c r="C727" s="121" t="s">
        <v>9</v>
      </c>
      <c r="D727" s="260"/>
      <c r="E727" s="121"/>
      <c r="F727" s="121" t="s">
        <v>494</v>
      </c>
      <c r="G727" s="121" t="s">
        <v>509</v>
      </c>
      <c r="H727" s="128"/>
      <c r="I727" s="166"/>
      <c r="J727" s="72"/>
      <c r="K727" s="166"/>
      <c r="L727" s="189"/>
      <c r="M727" s="189"/>
      <c r="N727" s="189"/>
      <c r="O727" s="189"/>
      <c r="P727" s="167"/>
    </row>
    <row r="728" spans="1:16">
      <c r="A728" s="92">
        <f t="shared" si="11"/>
        <v>727</v>
      </c>
      <c r="B728" s="259"/>
      <c r="C728" s="121" t="s">
        <v>9</v>
      </c>
      <c r="D728" s="260"/>
      <c r="E728" s="121"/>
      <c r="F728" s="121" t="s">
        <v>511</v>
      </c>
      <c r="G728" s="121" t="s">
        <v>490</v>
      </c>
      <c r="H728" s="128"/>
      <c r="I728" s="166"/>
      <c r="J728" s="72"/>
      <c r="K728" s="166"/>
      <c r="L728" s="189"/>
      <c r="M728" s="189"/>
      <c r="N728" s="189"/>
      <c r="O728" s="189"/>
      <c r="P728" s="167"/>
    </row>
    <row r="729" spans="1:16">
      <c r="A729" s="92">
        <f t="shared" si="11"/>
        <v>728</v>
      </c>
      <c r="B729" s="259"/>
      <c r="C729" s="121" t="s">
        <v>9</v>
      </c>
      <c r="D729" s="260"/>
      <c r="E729" s="121"/>
      <c r="F729" s="121" t="s">
        <v>498</v>
      </c>
      <c r="G729" s="121" t="s">
        <v>490</v>
      </c>
      <c r="H729" s="128"/>
      <c r="I729" s="166"/>
      <c r="J729" s="72"/>
      <c r="K729" s="166"/>
      <c r="L729" s="189"/>
      <c r="M729" s="189"/>
      <c r="N729" s="189"/>
      <c r="O729" s="189"/>
      <c r="P729" s="167"/>
    </row>
    <row r="730" spans="1:16">
      <c r="A730" s="92">
        <f t="shared" si="11"/>
        <v>729</v>
      </c>
      <c r="B730" s="259"/>
      <c r="C730" s="121" t="s">
        <v>9</v>
      </c>
      <c r="D730" s="260"/>
      <c r="E730" s="121"/>
      <c r="F730" s="121" t="s">
        <v>700</v>
      </c>
      <c r="G730" s="121" t="s">
        <v>541</v>
      </c>
      <c r="H730" s="128"/>
      <c r="I730" s="166"/>
      <c r="J730" s="72"/>
      <c r="K730" s="166"/>
      <c r="L730" s="189"/>
      <c r="M730" s="189"/>
      <c r="N730" s="189"/>
      <c r="O730" s="189"/>
      <c r="P730" s="167"/>
    </row>
    <row r="731" spans="1:16">
      <c r="A731" s="92">
        <f t="shared" si="11"/>
        <v>730</v>
      </c>
      <c r="B731" s="259"/>
      <c r="C731" s="121" t="s">
        <v>9</v>
      </c>
      <c r="D731" s="260"/>
      <c r="E731" s="121"/>
      <c r="F731" s="121" t="s">
        <v>701</v>
      </c>
      <c r="G731" s="121" t="s">
        <v>490</v>
      </c>
      <c r="H731" s="128"/>
      <c r="I731" s="166"/>
      <c r="J731" s="72"/>
      <c r="K731" s="166"/>
      <c r="L731" s="189"/>
      <c r="M731" s="189"/>
      <c r="N731" s="189"/>
      <c r="O731" s="189"/>
      <c r="P731" s="167"/>
    </row>
    <row r="732" spans="1:16">
      <c r="A732" s="92">
        <f t="shared" si="11"/>
        <v>731</v>
      </c>
      <c r="B732" s="259"/>
      <c r="C732" s="121" t="s">
        <v>9</v>
      </c>
      <c r="D732" s="260"/>
      <c r="E732" s="121"/>
      <c r="F732" s="121" t="s">
        <v>760</v>
      </c>
      <c r="G732" s="121" t="s">
        <v>516</v>
      </c>
      <c r="H732" s="128"/>
      <c r="I732" s="166"/>
      <c r="J732" s="72"/>
      <c r="K732" s="166"/>
      <c r="L732" s="190"/>
      <c r="M732" s="189"/>
      <c r="N732" s="191"/>
      <c r="O732" s="189"/>
      <c r="P732" s="167"/>
    </row>
    <row r="733" spans="1:16">
      <c r="A733" s="92">
        <f t="shared" si="11"/>
        <v>732</v>
      </c>
      <c r="B733" s="259"/>
      <c r="C733" s="121" t="s">
        <v>9</v>
      </c>
      <c r="D733" s="260"/>
      <c r="E733" s="121"/>
      <c r="F733" s="121" t="s">
        <v>761</v>
      </c>
      <c r="G733" s="121" t="s">
        <v>490</v>
      </c>
      <c r="H733" s="128"/>
      <c r="I733" s="166"/>
      <c r="J733" s="72"/>
      <c r="K733" s="166"/>
      <c r="L733" s="190"/>
      <c r="M733" s="189"/>
      <c r="N733" s="191"/>
      <c r="O733" s="189"/>
      <c r="P733" s="167"/>
    </row>
    <row r="734" spans="1:16" ht="16.5" customHeight="1">
      <c r="A734" s="92">
        <f t="shared" si="11"/>
        <v>733</v>
      </c>
      <c r="B734" s="259"/>
      <c r="C734" s="121" t="s">
        <v>9</v>
      </c>
      <c r="D734" s="260"/>
      <c r="E734" s="121"/>
      <c r="F734" s="121" t="s">
        <v>605</v>
      </c>
      <c r="G734" s="121" t="s">
        <v>503</v>
      </c>
      <c r="H734" s="128"/>
      <c r="I734" s="166"/>
      <c r="J734" s="72"/>
      <c r="K734" s="166"/>
      <c r="L734" s="189"/>
      <c r="M734" s="189"/>
      <c r="N734" s="189"/>
      <c r="O734" s="189"/>
      <c r="P734" s="167"/>
    </row>
    <row r="735" spans="1:16">
      <c r="A735" s="92">
        <f t="shared" si="11"/>
        <v>734</v>
      </c>
      <c r="B735" s="259"/>
      <c r="C735" s="121" t="s">
        <v>9</v>
      </c>
      <c r="D735" s="260"/>
      <c r="E735" s="121"/>
      <c r="F735" s="121" t="s">
        <v>606</v>
      </c>
      <c r="G735" s="121" t="s">
        <v>490</v>
      </c>
      <c r="H735" s="128"/>
      <c r="I735" s="166"/>
      <c r="J735" s="72"/>
      <c r="K735" s="166"/>
      <c r="L735" s="189"/>
      <c r="M735" s="189"/>
      <c r="N735" s="189"/>
      <c r="O735" s="189"/>
      <c r="P735" s="167"/>
    </row>
    <row r="736" spans="1:16">
      <c r="A736" s="92">
        <f t="shared" si="11"/>
        <v>735</v>
      </c>
      <c r="B736" s="259" t="s">
        <v>762</v>
      </c>
      <c r="C736" s="121" t="s">
        <v>9</v>
      </c>
      <c r="D736" s="260" t="s">
        <v>763</v>
      </c>
      <c r="E736" s="121"/>
      <c r="F736" s="121" t="s">
        <v>529</v>
      </c>
      <c r="G736" s="121" t="s">
        <v>509</v>
      </c>
      <c r="H736" s="128"/>
      <c r="I736" s="166"/>
      <c r="J736" s="72"/>
      <c r="K736" s="166"/>
      <c r="L736" s="189"/>
      <c r="M736" s="189"/>
      <c r="N736" s="189"/>
      <c r="O736" s="189"/>
      <c r="P736" s="167"/>
    </row>
    <row r="737" spans="1:16">
      <c r="A737" s="92">
        <f t="shared" si="11"/>
        <v>736</v>
      </c>
      <c r="B737" s="259"/>
      <c r="C737" s="121" t="s">
        <v>9</v>
      </c>
      <c r="D737" s="260"/>
      <c r="E737" s="121"/>
      <c r="F737" s="121" t="s">
        <v>538</v>
      </c>
      <c r="G737" s="121" t="s">
        <v>507</v>
      </c>
      <c r="H737" s="128"/>
      <c r="I737" s="166"/>
      <c r="J737" s="72"/>
      <c r="K737" s="166"/>
      <c r="L737" s="189"/>
      <c r="M737" s="189"/>
      <c r="N737" s="189"/>
      <c r="O737" s="189"/>
      <c r="P737" s="167"/>
    </row>
    <row r="738" spans="1:16">
      <c r="A738" s="92">
        <f t="shared" si="11"/>
        <v>737</v>
      </c>
      <c r="B738" s="259"/>
      <c r="C738" s="121" t="s">
        <v>9</v>
      </c>
      <c r="D738" s="260"/>
      <c r="E738" s="121"/>
      <c r="F738" s="121" t="s">
        <v>754</v>
      </c>
      <c r="G738" s="121" t="s">
        <v>490</v>
      </c>
      <c r="H738" s="128"/>
      <c r="I738" s="166"/>
      <c r="J738" s="72"/>
      <c r="K738" s="166"/>
      <c r="L738" s="189"/>
      <c r="M738" s="189"/>
      <c r="N738" s="189"/>
      <c r="O738" s="189"/>
      <c r="P738" s="167"/>
    </row>
    <row r="739" spans="1:16">
      <c r="A739" s="92">
        <f t="shared" si="11"/>
        <v>738</v>
      </c>
      <c r="B739" s="259"/>
      <c r="C739" s="121" t="s">
        <v>9</v>
      </c>
      <c r="D739" s="260"/>
      <c r="E739" s="121"/>
      <c r="F739" s="121" t="s">
        <v>491</v>
      </c>
      <c r="G739" s="121" t="s">
        <v>509</v>
      </c>
      <c r="H739" s="128"/>
      <c r="I739" s="166"/>
      <c r="J739" s="72"/>
      <c r="K739" s="166"/>
      <c r="L739" s="189"/>
      <c r="M739" s="189"/>
      <c r="N739" s="189"/>
      <c r="O739" s="189"/>
      <c r="P739" s="167"/>
    </row>
    <row r="740" spans="1:16">
      <c r="A740" s="92">
        <f t="shared" si="11"/>
        <v>739</v>
      </c>
      <c r="B740" s="259"/>
      <c r="C740" s="121" t="s">
        <v>9</v>
      </c>
      <c r="D740" s="260"/>
      <c r="E740" s="121"/>
      <c r="F740" s="121" t="s">
        <v>492</v>
      </c>
      <c r="G740" s="121" t="s">
        <v>490</v>
      </c>
      <c r="H740" s="128"/>
      <c r="I740" s="166"/>
      <c r="J740" s="72"/>
      <c r="K740" s="166"/>
      <c r="L740" s="189"/>
      <c r="M740" s="189"/>
      <c r="N740" s="189"/>
      <c r="O740" s="189"/>
      <c r="P740" s="167"/>
    </row>
    <row r="741" spans="1:16">
      <c r="A741" s="92">
        <f t="shared" si="11"/>
        <v>740</v>
      </c>
      <c r="B741" s="259"/>
      <c r="C741" s="121" t="s">
        <v>9</v>
      </c>
      <c r="D741" s="260"/>
      <c r="E741" s="121"/>
      <c r="F741" s="121" t="s">
        <v>493</v>
      </c>
      <c r="G741" s="121" t="s">
        <v>490</v>
      </c>
      <c r="H741" s="128"/>
      <c r="I741" s="166"/>
      <c r="J741" s="72"/>
      <c r="K741" s="166"/>
      <c r="L741" s="189"/>
      <c r="M741" s="189"/>
      <c r="N741" s="189"/>
      <c r="O741" s="189"/>
      <c r="P741" s="167"/>
    </row>
    <row r="742" spans="1:16">
      <c r="A742" s="92">
        <f t="shared" si="11"/>
        <v>741</v>
      </c>
      <c r="B742" s="259"/>
      <c r="C742" s="121" t="s">
        <v>9</v>
      </c>
      <c r="D742" s="260"/>
      <c r="E742" s="121"/>
      <c r="F742" s="121" t="s">
        <v>494</v>
      </c>
      <c r="G742" s="121" t="s">
        <v>509</v>
      </c>
      <c r="H742" s="128"/>
      <c r="I742" s="166"/>
      <c r="J742" s="72"/>
      <c r="K742" s="166"/>
      <c r="L742" s="189"/>
      <c r="M742" s="189"/>
      <c r="N742" s="189"/>
      <c r="O742" s="189"/>
      <c r="P742" s="167"/>
    </row>
    <row r="743" spans="1:16">
      <c r="A743" s="92">
        <f t="shared" si="11"/>
        <v>742</v>
      </c>
      <c r="B743" s="259"/>
      <c r="C743" s="121" t="s">
        <v>9</v>
      </c>
      <c r="D743" s="260"/>
      <c r="E743" s="121"/>
      <c r="F743" s="121" t="s">
        <v>511</v>
      </c>
      <c r="G743" s="121" t="s">
        <v>490</v>
      </c>
      <c r="H743" s="128"/>
      <c r="I743" s="166"/>
      <c r="J743" s="72"/>
      <c r="K743" s="166"/>
      <c r="L743" s="189"/>
      <c r="M743" s="189"/>
      <c r="N743" s="189"/>
      <c r="O743" s="189"/>
      <c r="P743" s="167"/>
    </row>
    <row r="744" spans="1:16">
      <c r="A744" s="92">
        <f t="shared" si="11"/>
        <v>743</v>
      </c>
      <c r="B744" s="259"/>
      <c r="C744" s="121" t="s">
        <v>9</v>
      </c>
      <c r="D744" s="260"/>
      <c r="E744" s="121"/>
      <c r="F744" s="121" t="s">
        <v>498</v>
      </c>
      <c r="G744" s="121" t="s">
        <v>490</v>
      </c>
      <c r="H744" s="128"/>
      <c r="I744" s="166"/>
      <c r="J744" s="72"/>
      <c r="K744" s="166"/>
      <c r="L744" s="189"/>
      <c r="M744" s="189"/>
      <c r="N744" s="189"/>
      <c r="O744" s="189"/>
      <c r="P744" s="167"/>
    </row>
    <row r="745" spans="1:16">
      <c r="A745" s="92">
        <f t="shared" si="11"/>
        <v>744</v>
      </c>
      <c r="B745" s="259"/>
      <c r="C745" s="121" t="s">
        <v>9</v>
      </c>
      <c r="D745" s="260"/>
      <c r="E745" s="121"/>
      <c r="F745" s="121" t="s">
        <v>700</v>
      </c>
      <c r="G745" s="121" t="s">
        <v>541</v>
      </c>
      <c r="H745" s="128"/>
      <c r="I745" s="166"/>
      <c r="J745" s="72"/>
      <c r="K745" s="166"/>
      <c r="L745" s="189"/>
      <c r="M745" s="189"/>
      <c r="N745" s="189"/>
      <c r="O745" s="189"/>
      <c r="P745" s="167"/>
    </row>
    <row r="746" spans="1:16">
      <c r="A746" s="92">
        <f t="shared" si="11"/>
        <v>745</v>
      </c>
      <c r="B746" s="259"/>
      <c r="C746" s="121" t="s">
        <v>9</v>
      </c>
      <c r="D746" s="260"/>
      <c r="E746" s="121"/>
      <c r="F746" s="121" t="s">
        <v>701</v>
      </c>
      <c r="G746" s="121" t="s">
        <v>490</v>
      </c>
      <c r="H746" s="128"/>
      <c r="I746" s="166"/>
      <c r="J746" s="72"/>
      <c r="K746" s="166"/>
      <c r="L746" s="189"/>
      <c r="M746" s="189"/>
      <c r="N746" s="189"/>
      <c r="O746" s="189"/>
      <c r="P746" s="167"/>
    </row>
    <row r="747" spans="1:16">
      <c r="A747" s="92">
        <f t="shared" si="11"/>
        <v>746</v>
      </c>
      <c r="B747" s="259"/>
      <c r="C747" s="121" t="s">
        <v>9</v>
      </c>
      <c r="D747" s="260"/>
      <c r="E747" s="121"/>
      <c r="F747" s="121" t="s">
        <v>755</v>
      </c>
      <c r="G747" s="121" t="s">
        <v>516</v>
      </c>
      <c r="H747" s="128"/>
      <c r="I747" s="166"/>
      <c r="J747" s="72"/>
      <c r="K747" s="166"/>
      <c r="L747" s="189"/>
      <c r="M747" s="189"/>
      <c r="N747" s="189"/>
      <c r="O747" s="189"/>
      <c r="P747" s="167"/>
    </row>
    <row r="748" spans="1:16" ht="16.5" customHeight="1">
      <c r="A748" s="92">
        <f t="shared" si="11"/>
        <v>747</v>
      </c>
      <c r="B748" s="259"/>
      <c r="C748" s="121" t="s">
        <v>9</v>
      </c>
      <c r="D748" s="260"/>
      <c r="E748" s="121"/>
      <c r="F748" s="121" t="s">
        <v>756</v>
      </c>
      <c r="G748" s="121" t="s">
        <v>490</v>
      </c>
      <c r="H748" s="128"/>
      <c r="I748" s="166"/>
      <c r="J748" s="72"/>
      <c r="K748" s="166"/>
      <c r="L748" s="189"/>
      <c r="M748" s="189"/>
      <c r="N748" s="189"/>
      <c r="O748" s="189"/>
      <c r="P748" s="167"/>
    </row>
    <row r="749" spans="1:16">
      <c r="A749" s="92">
        <f t="shared" si="11"/>
        <v>748</v>
      </c>
      <c r="B749" s="259"/>
      <c r="C749" s="121" t="s">
        <v>9</v>
      </c>
      <c r="D749" s="260"/>
      <c r="E749" s="121"/>
      <c r="F749" s="121" t="s">
        <v>621</v>
      </c>
      <c r="G749" s="121" t="s">
        <v>503</v>
      </c>
      <c r="H749" s="128"/>
      <c r="I749" s="166"/>
      <c r="J749" s="72"/>
      <c r="K749" s="166"/>
      <c r="L749" s="189"/>
      <c r="M749" s="189"/>
      <c r="N749" s="189"/>
      <c r="O749" s="189"/>
      <c r="P749" s="167"/>
    </row>
    <row r="750" spans="1:16">
      <c r="A750" s="92">
        <f t="shared" si="11"/>
        <v>749</v>
      </c>
      <c r="B750" s="259"/>
      <c r="C750" s="121" t="s">
        <v>9</v>
      </c>
      <c r="D750" s="260"/>
      <c r="E750" s="121"/>
      <c r="F750" s="121" t="s">
        <v>622</v>
      </c>
      <c r="G750" s="121" t="s">
        <v>490</v>
      </c>
      <c r="H750" s="128"/>
      <c r="I750" s="166"/>
      <c r="J750" s="72"/>
      <c r="K750" s="166"/>
      <c r="L750" s="189"/>
      <c r="M750" s="189"/>
      <c r="N750" s="189"/>
      <c r="O750" s="189"/>
      <c r="P750" s="167"/>
    </row>
    <row r="751" spans="1:16">
      <c r="A751" s="92">
        <f t="shared" si="11"/>
        <v>750</v>
      </c>
      <c r="B751" s="259" t="s">
        <v>764</v>
      </c>
      <c r="C751" s="121" t="s">
        <v>9</v>
      </c>
      <c r="D751" s="260" t="s">
        <v>765</v>
      </c>
      <c r="E751" s="121"/>
      <c r="F751" s="121" t="s">
        <v>529</v>
      </c>
      <c r="G751" s="121" t="s">
        <v>509</v>
      </c>
      <c r="H751" s="128"/>
      <c r="I751" s="166"/>
      <c r="J751" s="72"/>
      <c r="K751" s="166"/>
      <c r="L751" s="189"/>
      <c r="M751" s="189"/>
      <c r="N751" s="189"/>
      <c r="O751" s="189"/>
      <c r="P751" s="167"/>
    </row>
    <row r="752" spans="1:16">
      <c r="A752" s="92">
        <f t="shared" si="11"/>
        <v>751</v>
      </c>
      <c r="B752" s="259"/>
      <c r="C752" s="121" t="s">
        <v>9</v>
      </c>
      <c r="D752" s="260"/>
      <c r="E752" s="121"/>
      <c r="F752" s="121" t="s">
        <v>538</v>
      </c>
      <c r="G752" s="121" t="s">
        <v>509</v>
      </c>
      <c r="H752" s="128"/>
      <c r="I752" s="166"/>
      <c r="J752" s="72"/>
      <c r="K752" s="166"/>
      <c r="L752" s="189"/>
      <c r="M752" s="189"/>
      <c r="N752" s="189"/>
      <c r="O752" s="189"/>
      <c r="P752" s="167"/>
    </row>
    <row r="753" spans="1:16">
      <c r="A753" s="92">
        <f t="shared" si="11"/>
        <v>752</v>
      </c>
      <c r="B753" s="259"/>
      <c r="C753" s="121" t="s">
        <v>9</v>
      </c>
      <c r="D753" s="260"/>
      <c r="E753" s="121"/>
      <c r="F753" s="121" t="s">
        <v>547</v>
      </c>
      <c r="G753" s="121" t="s">
        <v>509</v>
      </c>
      <c r="H753" s="128"/>
      <c r="I753" s="166"/>
      <c r="J753" s="72"/>
      <c r="K753" s="166"/>
      <c r="L753" s="189"/>
      <c r="M753" s="189"/>
      <c r="N753" s="189"/>
      <c r="O753" s="189"/>
      <c r="P753" s="167"/>
    </row>
    <row r="754" spans="1:16">
      <c r="A754" s="92">
        <f t="shared" si="11"/>
        <v>753</v>
      </c>
      <c r="B754" s="259"/>
      <c r="C754" s="121" t="s">
        <v>9</v>
      </c>
      <c r="D754" s="260"/>
      <c r="E754" s="121"/>
      <c r="F754" s="121" t="s">
        <v>766</v>
      </c>
      <c r="G754" s="121" t="s">
        <v>490</v>
      </c>
      <c r="H754" s="128"/>
      <c r="I754" s="166"/>
      <c r="J754" s="72"/>
      <c r="K754" s="166"/>
      <c r="L754" s="189"/>
      <c r="M754" s="189"/>
      <c r="N754" s="189"/>
      <c r="O754" s="189"/>
      <c r="P754" s="167"/>
    </row>
    <row r="755" spans="1:16">
      <c r="A755" s="92">
        <f t="shared" si="11"/>
        <v>754</v>
      </c>
      <c r="B755" s="259"/>
      <c r="C755" s="121" t="s">
        <v>9</v>
      </c>
      <c r="D755" s="260"/>
      <c r="E755" s="121"/>
      <c r="F755" s="121" t="s">
        <v>491</v>
      </c>
      <c r="G755" s="121" t="s">
        <v>509</v>
      </c>
      <c r="H755" s="128"/>
      <c r="I755" s="166"/>
      <c r="J755" s="72"/>
      <c r="K755" s="166"/>
      <c r="L755" s="189"/>
      <c r="M755" s="189"/>
      <c r="N755" s="189"/>
      <c r="O755" s="189"/>
      <c r="P755" s="167"/>
    </row>
    <row r="756" spans="1:16">
      <c r="A756" s="92">
        <f t="shared" si="11"/>
        <v>755</v>
      </c>
      <c r="B756" s="259"/>
      <c r="C756" s="121" t="s">
        <v>9</v>
      </c>
      <c r="D756" s="260"/>
      <c r="E756" s="121"/>
      <c r="F756" s="121" t="s">
        <v>492</v>
      </c>
      <c r="G756" s="121" t="s">
        <v>490</v>
      </c>
      <c r="H756" s="128"/>
      <c r="I756" s="166"/>
      <c r="J756" s="72"/>
      <c r="K756" s="166"/>
      <c r="L756" s="189"/>
      <c r="M756" s="189"/>
      <c r="N756" s="189"/>
      <c r="O756" s="189"/>
      <c r="P756" s="167"/>
    </row>
    <row r="757" spans="1:16">
      <c r="A757" s="92">
        <f t="shared" si="11"/>
        <v>756</v>
      </c>
      <c r="B757" s="259"/>
      <c r="C757" s="121" t="s">
        <v>9</v>
      </c>
      <c r="D757" s="260"/>
      <c r="E757" s="121"/>
      <c r="F757" s="121" t="s">
        <v>493</v>
      </c>
      <c r="G757" s="121" t="s">
        <v>509</v>
      </c>
      <c r="H757" s="128"/>
      <c r="I757" s="166"/>
      <c r="J757" s="72"/>
      <c r="K757" s="166"/>
      <c r="L757" s="189"/>
      <c r="M757" s="189"/>
      <c r="N757" s="189"/>
      <c r="O757" s="189"/>
      <c r="P757" s="167"/>
    </row>
    <row r="758" spans="1:16">
      <c r="A758" s="92">
        <f t="shared" si="11"/>
        <v>757</v>
      </c>
      <c r="B758" s="259"/>
      <c r="C758" s="121" t="s">
        <v>9</v>
      </c>
      <c r="D758" s="260"/>
      <c r="E758" s="121"/>
      <c r="F758" s="121" t="s">
        <v>494</v>
      </c>
      <c r="G758" s="121" t="s">
        <v>490</v>
      </c>
      <c r="H758" s="128"/>
      <c r="I758" s="166"/>
      <c r="J758" s="72"/>
      <c r="K758" s="166"/>
      <c r="L758" s="189"/>
      <c r="M758" s="189"/>
      <c r="N758" s="189"/>
      <c r="O758" s="189"/>
      <c r="P758" s="167"/>
    </row>
    <row r="759" spans="1:16">
      <c r="A759" s="92">
        <f t="shared" si="11"/>
        <v>758</v>
      </c>
      <c r="B759" s="259"/>
      <c r="C759" s="121" t="s">
        <v>9</v>
      </c>
      <c r="D759" s="260"/>
      <c r="E759" s="121"/>
      <c r="F759" s="121" t="s">
        <v>511</v>
      </c>
      <c r="G759" s="121" t="s">
        <v>490</v>
      </c>
      <c r="H759" s="128"/>
      <c r="I759" s="166"/>
      <c r="J759" s="72"/>
      <c r="K759" s="166"/>
      <c r="L759" s="189"/>
      <c r="M759" s="189"/>
      <c r="N759" s="189"/>
      <c r="O759" s="189"/>
      <c r="P759" s="167"/>
    </row>
    <row r="760" spans="1:16">
      <c r="A760" s="92">
        <f t="shared" si="11"/>
        <v>759</v>
      </c>
      <c r="B760" s="259"/>
      <c r="C760" s="121" t="s">
        <v>9</v>
      </c>
      <c r="D760" s="260"/>
      <c r="E760" s="121"/>
      <c r="F760" s="121" t="s">
        <v>498</v>
      </c>
      <c r="G760" s="121" t="s">
        <v>490</v>
      </c>
      <c r="H760" s="128"/>
      <c r="I760" s="166"/>
      <c r="J760" s="72"/>
      <c r="K760" s="166"/>
      <c r="L760" s="189"/>
      <c r="M760" s="189"/>
      <c r="N760" s="189"/>
      <c r="O760" s="189"/>
      <c r="P760" s="167"/>
    </row>
    <row r="761" spans="1:16">
      <c r="A761" s="92">
        <f t="shared" si="11"/>
        <v>760</v>
      </c>
      <c r="B761" s="259"/>
      <c r="C761" s="121" t="s">
        <v>9</v>
      </c>
      <c r="D761" s="260"/>
      <c r="E761" s="121"/>
      <c r="F761" s="121" t="s">
        <v>744</v>
      </c>
      <c r="G761" s="121" t="s">
        <v>532</v>
      </c>
      <c r="H761" s="128"/>
      <c r="I761" s="166"/>
      <c r="J761" s="72"/>
      <c r="K761" s="166"/>
      <c r="L761" s="189"/>
      <c r="M761" s="189"/>
      <c r="N761" s="189"/>
      <c r="O761" s="189"/>
      <c r="P761" s="167"/>
    </row>
    <row r="762" spans="1:16" ht="16.5" customHeight="1">
      <c r="A762" s="92">
        <f t="shared" si="11"/>
        <v>761</v>
      </c>
      <c r="B762" s="259"/>
      <c r="C762" s="121" t="s">
        <v>9</v>
      </c>
      <c r="D762" s="260"/>
      <c r="E762" s="121"/>
      <c r="F762" s="121" t="s">
        <v>745</v>
      </c>
      <c r="G762" s="121" t="s">
        <v>490</v>
      </c>
      <c r="H762" s="128"/>
      <c r="I762" s="166"/>
      <c r="J762" s="72"/>
      <c r="K762" s="166"/>
      <c r="L762" s="189"/>
      <c r="M762" s="189"/>
      <c r="N762" s="189"/>
      <c r="O762" s="189"/>
      <c r="P762" s="167"/>
    </row>
    <row r="763" spans="1:16">
      <c r="A763" s="92">
        <f t="shared" si="11"/>
        <v>762</v>
      </c>
      <c r="B763" s="259"/>
      <c r="C763" s="121" t="s">
        <v>9</v>
      </c>
      <c r="D763" s="260"/>
      <c r="E763" s="121"/>
      <c r="F763" s="121" t="s">
        <v>767</v>
      </c>
      <c r="G763" s="121" t="s">
        <v>516</v>
      </c>
      <c r="H763" s="128"/>
      <c r="I763" s="166"/>
      <c r="J763" s="72"/>
      <c r="K763" s="166"/>
      <c r="L763" s="190"/>
      <c r="M763" s="189"/>
      <c r="N763" s="191"/>
      <c r="O763" s="189"/>
      <c r="P763" s="167"/>
    </row>
    <row r="764" spans="1:16" ht="33">
      <c r="A764" s="92">
        <f t="shared" si="11"/>
        <v>763</v>
      </c>
      <c r="B764" s="259"/>
      <c r="C764" s="121" t="s">
        <v>9</v>
      </c>
      <c r="D764" s="260"/>
      <c r="E764" s="121"/>
      <c r="F764" s="121" t="s">
        <v>768</v>
      </c>
      <c r="G764" s="121" t="s">
        <v>490</v>
      </c>
      <c r="H764" s="128"/>
      <c r="I764" s="166"/>
      <c r="J764" s="72"/>
      <c r="K764" s="166"/>
      <c r="L764" s="190"/>
      <c r="M764" s="189"/>
      <c r="N764" s="191"/>
      <c r="O764" s="189"/>
      <c r="P764" s="167"/>
    </row>
    <row r="765" spans="1:16">
      <c r="A765" s="92">
        <f t="shared" si="11"/>
        <v>764</v>
      </c>
      <c r="B765" s="259"/>
      <c r="C765" s="121" t="s">
        <v>9</v>
      </c>
      <c r="D765" s="260"/>
      <c r="E765" s="121"/>
      <c r="F765" s="121" t="s">
        <v>563</v>
      </c>
      <c r="G765" s="121" t="s">
        <v>490</v>
      </c>
      <c r="H765" s="128"/>
      <c r="I765" s="166"/>
      <c r="J765" s="72"/>
      <c r="K765" s="166"/>
      <c r="L765" s="189"/>
      <c r="M765" s="189"/>
      <c r="N765" s="189"/>
      <c r="O765" s="189"/>
      <c r="P765" s="167"/>
    </row>
    <row r="766" spans="1:16">
      <c r="A766" s="92">
        <f t="shared" si="11"/>
        <v>765</v>
      </c>
      <c r="B766" s="259" t="s">
        <v>769</v>
      </c>
      <c r="C766" s="121" t="s">
        <v>9</v>
      </c>
      <c r="D766" s="260" t="s">
        <v>770</v>
      </c>
      <c r="E766" s="121"/>
      <c r="F766" s="121" t="s">
        <v>529</v>
      </c>
      <c r="G766" s="121" t="s">
        <v>509</v>
      </c>
      <c r="H766" s="128"/>
      <c r="I766" s="166"/>
      <c r="J766" s="72"/>
      <c r="K766" s="166"/>
      <c r="L766" s="189"/>
      <c r="M766" s="189"/>
      <c r="N766" s="189"/>
      <c r="O766" s="189"/>
      <c r="P766" s="167"/>
    </row>
    <row r="767" spans="1:16">
      <c r="A767" s="92">
        <f t="shared" si="11"/>
        <v>766</v>
      </c>
      <c r="B767" s="259"/>
      <c r="C767" s="121" t="s">
        <v>9</v>
      </c>
      <c r="D767" s="260"/>
      <c r="E767" s="121"/>
      <c r="F767" s="121" t="s">
        <v>547</v>
      </c>
      <c r="G767" s="121" t="s">
        <v>507</v>
      </c>
      <c r="H767" s="128"/>
      <c r="I767" s="166"/>
      <c r="J767" s="72"/>
      <c r="K767" s="166"/>
      <c r="L767" s="189"/>
      <c r="M767" s="189"/>
      <c r="N767" s="189"/>
      <c r="O767" s="189"/>
      <c r="P767" s="167"/>
    </row>
    <row r="768" spans="1:16">
      <c r="A768" s="92">
        <f t="shared" si="11"/>
        <v>767</v>
      </c>
      <c r="B768" s="259"/>
      <c r="C768" s="121" t="s">
        <v>9</v>
      </c>
      <c r="D768" s="260"/>
      <c r="E768" s="121"/>
      <c r="F768" s="121" t="s">
        <v>759</v>
      </c>
      <c r="G768" s="121" t="s">
        <v>490</v>
      </c>
      <c r="H768" s="128"/>
      <c r="I768" s="166"/>
      <c r="J768" s="72"/>
      <c r="K768" s="166"/>
      <c r="L768" s="189"/>
      <c r="M768" s="189"/>
      <c r="N768" s="189"/>
      <c r="O768" s="189"/>
      <c r="P768" s="167"/>
    </row>
    <row r="769" spans="1:16">
      <c r="A769" s="92">
        <f t="shared" si="11"/>
        <v>768</v>
      </c>
      <c r="B769" s="259"/>
      <c r="C769" s="121" t="s">
        <v>9</v>
      </c>
      <c r="D769" s="260"/>
      <c r="E769" s="121"/>
      <c r="F769" s="121" t="s">
        <v>491</v>
      </c>
      <c r="G769" s="121" t="s">
        <v>509</v>
      </c>
      <c r="H769" s="128"/>
      <c r="I769" s="166"/>
      <c r="J769" s="72"/>
      <c r="K769" s="166"/>
      <c r="L769" s="189"/>
      <c r="M769" s="189"/>
      <c r="N769" s="189"/>
      <c r="O769" s="189"/>
      <c r="P769" s="167"/>
    </row>
    <row r="770" spans="1:16">
      <c r="A770" s="92">
        <f t="shared" si="11"/>
        <v>769</v>
      </c>
      <c r="B770" s="259"/>
      <c r="C770" s="121" t="s">
        <v>9</v>
      </c>
      <c r="D770" s="260"/>
      <c r="E770" s="121"/>
      <c r="F770" s="121" t="s">
        <v>492</v>
      </c>
      <c r="G770" s="121" t="s">
        <v>490</v>
      </c>
      <c r="H770" s="128"/>
      <c r="I770" s="166"/>
      <c r="J770" s="72"/>
      <c r="K770" s="166"/>
      <c r="L770" s="189"/>
      <c r="M770" s="189"/>
      <c r="N770" s="189"/>
      <c r="O770" s="189"/>
      <c r="P770" s="167"/>
    </row>
    <row r="771" spans="1:16">
      <c r="A771" s="92">
        <f t="shared" ref="A771:A834" si="12">ROW()-1</f>
        <v>770</v>
      </c>
      <c r="B771" s="259"/>
      <c r="C771" s="121" t="s">
        <v>9</v>
      </c>
      <c r="D771" s="260"/>
      <c r="E771" s="121"/>
      <c r="F771" s="121" t="s">
        <v>493</v>
      </c>
      <c r="G771" s="121" t="s">
        <v>490</v>
      </c>
      <c r="H771" s="128"/>
      <c r="I771" s="166"/>
      <c r="J771" s="72"/>
      <c r="K771" s="166"/>
      <c r="L771" s="189"/>
      <c r="M771" s="189"/>
      <c r="N771" s="189"/>
      <c r="O771" s="189"/>
      <c r="P771" s="167"/>
    </row>
    <row r="772" spans="1:16">
      <c r="A772" s="92">
        <f t="shared" si="12"/>
        <v>771</v>
      </c>
      <c r="B772" s="259"/>
      <c r="C772" s="121" t="s">
        <v>9</v>
      </c>
      <c r="D772" s="260"/>
      <c r="E772" s="121"/>
      <c r="F772" s="121" t="s">
        <v>494</v>
      </c>
      <c r="G772" s="121" t="s">
        <v>509</v>
      </c>
      <c r="H772" s="128"/>
      <c r="I772" s="166"/>
      <c r="J772" s="72"/>
      <c r="K772" s="166"/>
      <c r="L772" s="189"/>
      <c r="M772" s="189"/>
      <c r="N772" s="189"/>
      <c r="O772" s="189"/>
      <c r="P772" s="167"/>
    </row>
    <row r="773" spans="1:16">
      <c r="A773" s="92">
        <f t="shared" si="12"/>
        <v>772</v>
      </c>
      <c r="B773" s="259"/>
      <c r="C773" s="121" t="s">
        <v>9</v>
      </c>
      <c r="D773" s="260"/>
      <c r="E773" s="121"/>
      <c r="F773" s="121" t="s">
        <v>511</v>
      </c>
      <c r="G773" s="121" t="s">
        <v>490</v>
      </c>
      <c r="H773" s="128"/>
      <c r="I773" s="166"/>
      <c r="J773" s="72"/>
      <c r="K773" s="166"/>
      <c r="L773" s="189"/>
      <c r="M773" s="189"/>
      <c r="N773" s="189"/>
      <c r="O773" s="189"/>
      <c r="P773" s="167"/>
    </row>
    <row r="774" spans="1:16">
      <c r="A774" s="92">
        <f t="shared" si="12"/>
        <v>773</v>
      </c>
      <c r="B774" s="259"/>
      <c r="C774" s="121" t="s">
        <v>9</v>
      </c>
      <c r="D774" s="260"/>
      <c r="E774" s="121"/>
      <c r="F774" s="121" t="s">
        <v>498</v>
      </c>
      <c r="G774" s="121" t="s">
        <v>490</v>
      </c>
      <c r="H774" s="128"/>
      <c r="I774" s="166"/>
      <c r="J774" s="72"/>
      <c r="K774" s="166"/>
      <c r="L774" s="189"/>
      <c r="M774" s="189"/>
      <c r="N774" s="189"/>
      <c r="O774" s="189"/>
      <c r="P774" s="167"/>
    </row>
    <row r="775" spans="1:16">
      <c r="A775" s="92">
        <f t="shared" si="12"/>
        <v>774</v>
      </c>
      <c r="B775" s="259"/>
      <c r="C775" s="121" t="s">
        <v>9</v>
      </c>
      <c r="D775" s="260"/>
      <c r="E775" s="121"/>
      <c r="F775" s="121" t="s">
        <v>771</v>
      </c>
      <c r="G775" s="121" t="s">
        <v>523</v>
      </c>
      <c r="H775" s="128"/>
      <c r="I775" s="166"/>
      <c r="J775" s="72"/>
      <c r="K775" s="166"/>
      <c r="L775" s="189"/>
      <c r="M775" s="189"/>
      <c r="N775" s="189"/>
      <c r="O775" s="189"/>
      <c r="P775" s="167"/>
    </row>
    <row r="776" spans="1:16" ht="16.5" customHeight="1">
      <c r="A776" s="92">
        <f t="shared" si="12"/>
        <v>775</v>
      </c>
      <c r="B776" s="259"/>
      <c r="C776" s="121" t="s">
        <v>9</v>
      </c>
      <c r="D776" s="260"/>
      <c r="E776" s="121"/>
      <c r="F776" s="121" t="s">
        <v>772</v>
      </c>
      <c r="G776" s="121" t="s">
        <v>490</v>
      </c>
      <c r="H776" s="128"/>
      <c r="I776" s="166"/>
      <c r="J776" s="72"/>
      <c r="K776" s="166"/>
      <c r="L776" s="189"/>
      <c r="M776" s="189"/>
      <c r="N776" s="189"/>
      <c r="O776" s="189"/>
      <c r="P776" s="167"/>
    </row>
    <row r="777" spans="1:16">
      <c r="A777" s="92">
        <f t="shared" si="12"/>
        <v>776</v>
      </c>
      <c r="B777" s="259"/>
      <c r="C777" s="121" t="s">
        <v>9</v>
      </c>
      <c r="D777" s="260"/>
      <c r="E777" s="121"/>
      <c r="F777" s="121" t="s">
        <v>760</v>
      </c>
      <c r="G777" s="121" t="s">
        <v>516</v>
      </c>
      <c r="H777" s="128"/>
      <c r="I777" s="166"/>
      <c r="J777" s="72"/>
      <c r="K777" s="166"/>
      <c r="L777" s="190"/>
      <c r="M777" s="189"/>
      <c r="N777" s="191"/>
      <c r="O777" s="189"/>
      <c r="P777" s="167"/>
    </row>
    <row r="778" spans="1:16">
      <c r="A778" s="92">
        <f t="shared" si="12"/>
        <v>777</v>
      </c>
      <c r="B778" s="259"/>
      <c r="C778" s="121" t="s">
        <v>9</v>
      </c>
      <c r="D778" s="260"/>
      <c r="E778" s="121"/>
      <c r="F778" s="121" t="s">
        <v>761</v>
      </c>
      <c r="G778" s="121" t="s">
        <v>490</v>
      </c>
      <c r="H778" s="128"/>
      <c r="I778" s="166"/>
      <c r="J778" s="72"/>
      <c r="K778" s="166"/>
      <c r="L778" s="190"/>
      <c r="M778" s="189"/>
      <c r="N778" s="191"/>
      <c r="O778" s="189"/>
      <c r="P778" s="167"/>
    </row>
    <row r="779" spans="1:16">
      <c r="A779" s="92">
        <f t="shared" si="12"/>
        <v>778</v>
      </c>
      <c r="B779" s="259"/>
      <c r="C779" s="121" t="s">
        <v>9</v>
      </c>
      <c r="D779" s="260"/>
      <c r="E779" s="121"/>
      <c r="F779" s="121" t="s">
        <v>634</v>
      </c>
      <c r="G779" s="121" t="s">
        <v>503</v>
      </c>
      <c r="H779" s="128"/>
      <c r="I779" s="166"/>
      <c r="J779" s="72"/>
      <c r="K779" s="166"/>
      <c r="L779" s="189"/>
      <c r="M779" s="189"/>
      <c r="N779" s="189"/>
      <c r="O779" s="189"/>
      <c r="P779" s="167"/>
    </row>
    <row r="780" spans="1:16">
      <c r="A780" s="92">
        <f t="shared" si="12"/>
        <v>779</v>
      </c>
      <c r="B780" s="259"/>
      <c r="C780" s="121" t="s">
        <v>9</v>
      </c>
      <c r="D780" s="260"/>
      <c r="E780" s="121"/>
      <c r="F780" s="121" t="s">
        <v>635</v>
      </c>
      <c r="G780" s="121" t="s">
        <v>490</v>
      </c>
      <c r="H780" s="128"/>
      <c r="I780" s="166"/>
      <c r="J780" s="72"/>
      <c r="K780" s="166"/>
      <c r="L780" s="189"/>
      <c r="M780" s="189"/>
      <c r="N780" s="189"/>
      <c r="O780" s="189"/>
      <c r="P780" s="167"/>
    </row>
    <row r="781" spans="1:16">
      <c r="A781" s="92">
        <f t="shared" si="12"/>
        <v>780</v>
      </c>
      <c r="B781" s="259" t="s">
        <v>773</v>
      </c>
      <c r="C781" s="121" t="s">
        <v>9</v>
      </c>
      <c r="D781" s="260" t="s">
        <v>774</v>
      </c>
      <c r="E781" s="121"/>
      <c r="F781" s="121" t="s">
        <v>538</v>
      </c>
      <c r="G781" s="121" t="s">
        <v>488</v>
      </c>
      <c r="H781" s="128"/>
      <c r="I781" s="166"/>
      <c r="J781" s="72"/>
      <c r="K781" s="166"/>
      <c r="L781" s="189"/>
      <c r="M781" s="189"/>
      <c r="N781" s="189"/>
      <c r="O781" s="189"/>
      <c r="P781" s="167"/>
    </row>
    <row r="782" spans="1:16">
      <c r="A782" s="92">
        <f t="shared" si="12"/>
        <v>781</v>
      </c>
      <c r="B782" s="259"/>
      <c r="C782" s="121" t="s">
        <v>9</v>
      </c>
      <c r="D782" s="260"/>
      <c r="E782" s="121"/>
      <c r="F782" s="121" t="s">
        <v>775</v>
      </c>
      <c r="G782" s="121" t="s">
        <v>490</v>
      </c>
      <c r="H782" s="128"/>
      <c r="I782" s="166"/>
      <c r="J782" s="72"/>
      <c r="K782" s="166"/>
      <c r="L782" s="189"/>
      <c r="M782" s="189"/>
      <c r="N782" s="189"/>
      <c r="O782" s="189"/>
      <c r="P782" s="167"/>
    </row>
    <row r="783" spans="1:16">
      <c r="A783" s="92">
        <f t="shared" si="12"/>
        <v>782</v>
      </c>
      <c r="B783" s="259"/>
      <c r="C783" s="121" t="s">
        <v>9</v>
      </c>
      <c r="D783" s="260"/>
      <c r="E783" s="121"/>
      <c r="F783" s="121" t="s">
        <v>491</v>
      </c>
      <c r="G783" s="121" t="s">
        <v>490</v>
      </c>
      <c r="H783" s="128"/>
      <c r="I783" s="166"/>
      <c r="J783" s="72"/>
      <c r="K783" s="166"/>
      <c r="L783" s="189"/>
      <c r="M783" s="189"/>
      <c r="N783" s="189"/>
      <c r="O783" s="189"/>
      <c r="P783" s="167"/>
    </row>
    <row r="784" spans="1:16">
      <c r="A784" s="92">
        <f t="shared" si="12"/>
        <v>783</v>
      </c>
      <c r="B784" s="259"/>
      <c r="C784" s="121" t="s">
        <v>9</v>
      </c>
      <c r="D784" s="260"/>
      <c r="E784" s="121"/>
      <c r="F784" s="121" t="s">
        <v>492</v>
      </c>
      <c r="G784" s="121" t="s">
        <v>490</v>
      </c>
      <c r="H784" s="128"/>
      <c r="I784" s="166"/>
      <c r="J784" s="72"/>
      <c r="K784" s="166"/>
      <c r="L784" s="189"/>
      <c r="M784" s="189"/>
      <c r="N784" s="189"/>
      <c r="O784" s="189"/>
      <c r="P784" s="167"/>
    </row>
    <row r="785" spans="1:16">
      <c r="A785" s="92">
        <f t="shared" si="12"/>
        <v>784</v>
      </c>
      <c r="B785" s="259"/>
      <c r="C785" s="121" t="s">
        <v>9</v>
      </c>
      <c r="D785" s="260"/>
      <c r="E785" s="121"/>
      <c r="F785" s="121" t="s">
        <v>493</v>
      </c>
      <c r="G785" s="121" t="s">
        <v>490</v>
      </c>
      <c r="H785" s="128"/>
      <c r="I785" s="166"/>
      <c r="J785" s="72"/>
      <c r="K785" s="166"/>
      <c r="L785" s="189"/>
      <c r="M785" s="189"/>
      <c r="N785" s="189"/>
      <c r="O785" s="189"/>
      <c r="P785" s="167"/>
    </row>
    <row r="786" spans="1:16">
      <c r="A786" s="92">
        <f t="shared" si="12"/>
        <v>785</v>
      </c>
      <c r="B786" s="259"/>
      <c r="C786" s="121" t="s">
        <v>9</v>
      </c>
      <c r="D786" s="260"/>
      <c r="E786" s="121"/>
      <c r="F786" s="121" t="s">
        <v>494</v>
      </c>
      <c r="G786" s="121" t="s">
        <v>490</v>
      </c>
      <c r="H786" s="128"/>
      <c r="I786" s="166"/>
      <c r="J786" s="72"/>
      <c r="K786" s="166"/>
      <c r="L786" s="189"/>
      <c r="M786" s="189"/>
      <c r="N786" s="189"/>
      <c r="O786" s="189"/>
      <c r="P786" s="167"/>
    </row>
    <row r="787" spans="1:16">
      <c r="A787" s="92">
        <f t="shared" si="12"/>
        <v>786</v>
      </c>
      <c r="B787" s="259"/>
      <c r="C787" s="121" t="s">
        <v>9</v>
      </c>
      <c r="D787" s="260"/>
      <c r="E787" s="121"/>
      <c r="F787" s="121" t="s">
        <v>776</v>
      </c>
      <c r="G787" s="121" t="s">
        <v>496</v>
      </c>
      <c r="H787" s="128"/>
      <c r="I787" s="166"/>
      <c r="J787" s="72"/>
      <c r="K787" s="166"/>
      <c r="L787" s="189"/>
      <c r="M787" s="189"/>
      <c r="N787" s="189"/>
      <c r="O787" s="189"/>
      <c r="P787" s="167"/>
    </row>
    <row r="788" spans="1:16">
      <c r="A788" s="92">
        <f t="shared" si="12"/>
        <v>787</v>
      </c>
      <c r="B788" s="259"/>
      <c r="C788" s="121" t="s">
        <v>9</v>
      </c>
      <c r="D788" s="260"/>
      <c r="E788" s="121"/>
      <c r="F788" s="121" t="s">
        <v>777</v>
      </c>
      <c r="G788" s="121" t="s">
        <v>490</v>
      </c>
      <c r="H788" s="128"/>
      <c r="I788" s="166"/>
      <c r="J788" s="72"/>
      <c r="K788" s="166"/>
      <c r="L788" s="189"/>
      <c r="M788" s="189"/>
      <c r="N788" s="189"/>
      <c r="O788" s="189"/>
      <c r="P788" s="167"/>
    </row>
    <row r="789" spans="1:16">
      <c r="A789" s="92">
        <f t="shared" si="12"/>
        <v>788</v>
      </c>
      <c r="B789" s="259"/>
      <c r="C789" s="121" t="s">
        <v>9</v>
      </c>
      <c r="D789" s="260"/>
      <c r="E789" s="121"/>
      <c r="F789" s="121" t="s">
        <v>498</v>
      </c>
      <c r="G789" s="121" t="s">
        <v>499</v>
      </c>
      <c r="H789" s="128"/>
      <c r="I789" s="166"/>
      <c r="J789" s="72"/>
      <c r="K789" s="166"/>
      <c r="L789" s="189"/>
      <c r="M789" s="189"/>
      <c r="N789" s="189"/>
      <c r="O789" s="189"/>
      <c r="P789" s="167"/>
    </row>
    <row r="790" spans="1:16" ht="16.5" customHeight="1">
      <c r="A790" s="92">
        <f t="shared" si="12"/>
        <v>789</v>
      </c>
      <c r="B790" s="259"/>
      <c r="C790" s="121" t="s">
        <v>9</v>
      </c>
      <c r="D790" s="260"/>
      <c r="E790" s="121"/>
      <c r="F790" s="121" t="s">
        <v>744</v>
      </c>
      <c r="G790" s="121" t="s">
        <v>532</v>
      </c>
      <c r="H790" s="128"/>
      <c r="I790" s="166"/>
      <c r="J790" s="72"/>
      <c r="K790" s="166"/>
      <c r="L790" s="189"/>
      <c r="M790" s="189"/>
      <c r="N790" s="189"/>
      <c r="O790" s="189"/>
      <c r="P790" s="167"/>
    </row>
    <row r="791" spans="1:16">
      <c r="A791" s="92">
        <f t="shared" si="12"/>
        <v>790</v>
      </c>
      <c r="B791" s="259"/>
      <c r="C791" s="121" t="s">
        <v>9</v>
      </c>
      <c r="D791" s="260"/>
      <c r="E791" s="121"/>
      <c r="F791" s="121" t="s">
        <v>778</v>
      </c>
      <c r="G791" s="121" t="s">
        <v>490</v>
      </c>
      <c r="H791" s="128"/>
      <c r="I791" s="166"/>
      <c r="J791" s="72"/>
      <c r="K791" s="166"/>
      <c r="L791" s="189"/>
      <c r="M791" s="189"/>
      <c r="N791" s="189"/>
      <c r="O791" s="189"/>
      <c r="P791" s="167"/>
    </row>
    <row r="792" spans="1:16">
      <c r="A792" s="92">
        <f t="shared" si="12"/>
        <v>791</v>
      </c>
      <c r="B792" s="259"/>
      <c r="C792" s="121" t="s">
        <v>9</v>
      </c>
      <c r="D792" s="260"/>
      <c r="E792" s="121"/>
      <c r="F792" s="121" t="s">
        <v>501</v>
      </c>
      <c r="G792" s="121" t="s">
        <v>490</v>
      </c>
      <c r="H792" s="128"/>
      <c r="I792" s="166"/>
      <c r="J792" s="72"/>
      <c r="K792" s="166"/>
      <c r="L792" s="189"/>
      <c r="M792" s="189"/>
      <c r="N792" s="189"/>
      <c r="O792" s="189"/>
      <c r="P792" s="167"/>
    </row>
    <row r="793" spans="1:16">
      <c r="A793" s="92">
        <f t="shared" si="12"/>
        <v>792</v>
      </c>
      <c r="B793" s="259"/>
      <c r="C793" s="121" t="s">
        <v>9</v>
      </c>
      <c r="D793" s="260"/>
      <c r="E793" s="121"/>
      <c r="F793" s="121" t="s">
        <v>621</v>
      </c>
      <c r="G793" s="121" t="s">
        <v>503</v>
      </c>
      <c r="H793" s="128"/>
      <c r="I793" s="166"/>
      <c r="J793" s="72"/>
      <c r="K793" s="166"/>
      <c r="L793" s="189"/>
      <c r="M793" s="189"/>
      <c r="N793" s="189"/>
      <c r="O793" s="189"/>
      <c r="P793" s="167"/>
    </row>
    <row r="794" spans="1:16">
      <c r="A794" s="92">
        <f t="shared" si="12"/>
        <v>793</v>
      </c>
      <c r="B794" s="259"/>
      <c r="C794" s="121" t="s">
        <v>9</v>
      </c>
      <c r="D794" s="260"/>
      <c r="E794" s="121"/>
      <c r="F794" s="121" t="s">
        <v>622</v>
      </c>
      <c r="G794" s="121" t="s">
        <v>490</v>
      </c>
      <c r="H794" s="128"/>
      <c r="I794" s="166"/>
      <c r="J794" s="72"/>
      <c r="K794" s="166"/>
      <c r="L794" s="189"/>
      <c r="M794" s="189"/>
      <c r="N794" s="189"/>
      <c r="O794" s="189"/>
      <c r="P794" s="167"/>
    </row>
    <row r="795" spans="1:16">
      <c r="A795" s="92">
        <f t="shared" si="12"/>
        <v>794</v>
      </c>
      <c r="B795" s="259" t="s">
        <v>779</v>
      </c>
      <c r="C795" s="121" t="s">
        <v>9</v>
      </c>
      <c r="D795" s="260" t="s">
        <v>780</v>
      </c>
      <c r="E795" s="121"/>
      <c r="F795" s="121" t="s">
        <v>538</v>
      </c>
      <c r="G795" s="121" t="s">
        <v>507</v>
      </c>
      <c r="H795" s="128"/>
      <c r="I795" s="166"/>
      <c r="J795" s="72"/>
      <c r="K795" s="166"/>
      <c r="L795" s="189"/>
      <c r="M795" s="189"/>
      <c r="N795" s="189"/>
      <c r="O795" s="189"/>
      <c r="P795" s="167"/>
    </row>
    <row r="796" spans="1:16">
      <c r="A796" s="92">
        <f t="shared" si="12"/>
        <v>795</v>
      </c>
      <c r="B796" s="259"/>
      <c r="C796" s="121" t="s">
        <v>9</v>
      </c>
      <c r="D796" s="260"/>
      <c r="E796" s="121"/>
      <c r="F796" s="121" t="s">
        <v>547</v>
      </c>
      <c r="G796" s="121" t="s">
        <v>509</v>
      </c>
      <c r="H796" s="128"/>
      <c r="I796" s="166"/>
      <c r="J796" s="72"/>
      <c r="K796" s="166"/>
      <c r="L796" s="189"/>
      <c r="M796" s="189"/>
      <c r="N796" s="189"/>
      <c r="O796" s="189"/>
      <c r="P796" s="167"/>
    </row>
    <row r="797" spans="1:16">
      <c r="A797" s="92">
        <f t="shared" si="12"/>
        <v>796</v>
      </c>
      <c r="B797" s="259"/>
      <c r="C797" s="121" t="s">
        <v>9</v>
      </c>
      <c r="D797" s="260"/>
      <c r="E797" s="121"/>
      <c r="F797" s="121" t="s">
        <v>781</v>
      </c>
      <c r="G797" s="121" t="s">
        <v>490</v>
      </c>
      <c r="H797" s="128"/>
      <c r="I797" s="166"/>
      <c r="J797" s="72"/>
      <c r="K797" s="166"/>
      <c r="L797" s="189"/>
      <c r="M797" s="189"/>
      <c r="N797" s="189"/>
      <c r="O797" s="189"/>
      <c r="P797" s="167"/>
    </row>
    <row r="798" spans="1:16">
      <c r="A798" s="92">
        <f t="shared" si="12"/>
        <v>797</v>
      </c>
      <c r="B798" s="259"/>
      <c r="C798" s="121" t="s">
        <v>9</v>
      </c>
      <c r="D798" s="260"/>
      <c r="E798" s="121"/>
      <c r="F798" s="121" t="s">
        <v>491</v>
      </c>
      <c r="G798" s="121" t="s">
        <v>509</v>
      </c>
      <c r="H798" s="128"/>
      <c r="I798" s="166"/>
      <c r="J798" s="72"/>
      <c r="K798" s="166"/>
      <c r="L798" s="189"/>
      <c r="M798" s="189"/>
      <c r="N798" s="189"/>
      <c r="O798" s="189"/>
      <c r="P798" s="167"/>
    </row>
    <row r="799" spans="1:16">
      <c r="A799" s="92">
        <f t="shared" si="12"/>
        <v>798</v>
      </c>
      <c r="B799" s="259"/>
      <c r="C799" s="121" t="s">
        <v>9</v>
      </c>
      <c r="D799" s="260"/>
      <c r="E799" s="121"/>
      <c r="F799" s="121" t="s">
        <v>492</v>
      </c>
      <c r="G799" s="121" t="s">
        <v>490</v>
      </c>
      <c r="H799" s="128"/>
      <c r="I799" s="166"/>
      <c r="J799" s="72"/>
      <c r="K799" s="166"/>
      <c r="L799" s="189"/>
      <c r="M799" s="189"/>
      <c r="N799" s="189"/>
      <c r="O799" s="189"/>
      <c r="P799" s="167"/>
    </row>
    <row r="800" spans="1:16">
      <c r="A800" s="92">
        <f t="shared" si="12"/>
        <v>799</v>
      </c>
      <c r="B800" s="259"/>
      <c r="C800" s="121" t="s">
        <v>9</v>
      </c>
      <c r="D800" s="260"/>
      <c r="E800" s="121"/>
      <c r="F800" s="121" t="s">
        <v>493</v>
      </c>
      <c r="G800" s="121" t="s">
        <v>490</v>
      </c>
      <c r="H800" s="128"/>
      <c r="I800" s="166"/>
      <c r="J800" s="72"/>
      <c r="K800" s="166"/>
      <c r="L800" s="189"/>
      <c r="M800" s="189"/>
      <c r="N800" s="189"/>
      <c r="O800" s="189"/>
      <c r="P800" s="167"/>
    </row>
    <row r="801" spans="1:16">
      <c r="A801" s="92">
        <f t="shared" si="12"/>
        <v>800</v>
      </c>
      <c r="B801" s="259"/>
      <c r="C801" s="121" t="s">
        <v>9</v>
      </c>
      <c r="D801" s="260"/>
      <c r="E801" s="121"/>
      <c r="F801" s="121" t="s">
        <v>494</v>
      </c>
      <c r="G801" s="121" t="s">
        <v>509</v>
      </c>
      <c r="H801" s="128"/>
      <c r="I801" s="166"/>
      <c r="J801" s="72"/>
      <c r="K801" s="166"/>
      <c r="L801" s="189"/>
      <c r="M801" s="189"/>
      <c r="N801" s="189"/>
      <c r="O801" s="189"/>
      <c r="P801" s="167"/>
    </row>
    <row r="802" spans="1:16">
      <c r="A802" s="92">
        <f t="shared" si="12"/>
        <v>801</v>
      </c>
      <c r="B802" s="259"/>
      <c r="C802" s="121" t="s">
        <v>9</v>
      </c>
      <c r="D802" s="260"/>
      <c r="E802" s="121"/>
      <c r="F802" s="121" t="s">
        <v>511</v>
      </c>
      <c r="G802" s="121" t="s">
        <v>490</v>
      </c>
      <c r="H802" s="128"/>
      <c r="I802" s="166"/>
      <c r="J802" s="72"/>
      <c r="K802" s="166"/>
      <c r="L802" s="189"/>
      <c r="M802" s="189"/>
      <c r="N802" s="189"/>
      <c r="O802" s="189"/>
      <c r="P802" s="167"/>
    </row>
    <row r="803" spans="1:16">
      <c r="A803" s="92">
        <f t="shared" si="12"/>
        <v>802</v>
      </c>
      <c r="B803" s="259"/>
      <c r="C803" s="121" t="s">
        <v>9</v>
      </c>
      <c r="D803" s="260"/>
      <c r="E803" s="121"/>
      <c r="F803" s="121" t="s">
        <v>498</v>
      </c>
      <c r="G803" s="121" t="s">
        <v>490</v>
      </c>
      <c r="H803" s="128"/>
      <c r="I803" s="166"/>
      <c r="J803" s="72"/>
      <c r="K803" s="166"/>
      <c r="L803" s="189"/>
      <c r="M803" s="189"/>
      <c r="N803" s="189"/>
      <c r="O803" s="189"/>
      <c r="P803" s="167"/>
    </row>
    <row r="804" spans="1:16" ht="16.5" customHeight="1">
      <c r="A804" s="92">
        <f t="shared" si="12"/>
        <v>803</v>
      </c>
      <c r="B804" s="259"/>
      <c r="C804" s="121" t="s">
        <v>9</v>
      </c>
      <c r="D804" s="260"/>
      <c r="E804" s="121"/>
      <c r="F804" s="121" t="s">
        <v>771</v>
      </c>
      <c r="G804" s="121" t="s">
        <v>523</v>
      </c>
      <c r="H804" s="128"/>
      <c r="I804" s="166"/>
      <c r="J804" s="72"/>
      <c r="K804" s="166"/>
      <c r="L804" s="189"/>
      <c r="M804" s="189"/>
      <c r="N804" s="189"/>
      <c r="O804" s="189"/>
      <c r="P804" s="167"/>
    </row>
    <row r="805" spans="1:16">
      <c r="A805" s="92">
        <f t="shared" si="12"/>
        <v>804</v>
      </c>
      <c r="B805" s="259"/>
      <c r="C805" s="121" t="s">
        <v>9</v>
      </c>
      <c r="D805" s="260"/>
      <c r="E805" s="121"/>
      <c r="F805" s="121" t="s">
        <v>772</v>
      </c>
      <c r="G805" s="121" t="s">
        <v>490</v>
      </c>
      <c r="H805" s="128"/>
      <c r="I805" s="166"/>
      <c r="J805" s="72"/>
      <c r="K805" s="166"/>
      <c r="L805" s="189"/>
      <c r="M805" s="189"/>
      <c r="N805" s="189"/>
      <c r="O805" s="189"/>
      <c r="P805" s="167"/>
    </row>
    <row r="806" spans="1:16">
      <c r="A806" s="92">
        <f t="shared" si="12"/>
        <v>805</v>
      </c>
      <c r="B806" s="259"/>
      <c r="C806" s="121" t="s">
        <v>9</v>
      </c>
      <c r="D806" s="260"/>
      <c r="E806" s="121"/>
      <c r="F806" s="121" t="s">
        <v>782</v>
      </c>
      <c r="G806" s="121" t="s">
        <v>516</v>
      </c>
      <c r="H806" s="128"/>
      <c r="I806" s="166"/>
      <c r="J806" s="72"/>
      <c r="K806" s="166"/>
      <c r="L806" s="190"/>
      <c r="M806" s="189"/>
      <c r="N806" s="191"/>
      <c r="O806" s="189"/>
      <c r="P806" s="167"/>
    </row>
    <row r="807" spans="1:16">
      <c r="A807" s="92">
        <f t="shared" si="12"/>
        <v>806</v>
      </c>
      <c r="B807" s="259"/>
      <c r="C807" s="121" t="s">
        <v>9</v>
      </c>
      <c r="D807" s="260"/>
      <c r="E807" s="121"/>
      <c r="F807" s="121" t="s">
        <v>783</v>
      </c>
      <c r="G807" s="121" t="s">
        <v>490</v>
      </c>
      <c r="H807" s="128"/>
      <c r="I807" s="166"/>
      <c r="J807" s="72"/>
      <c r="K807" s="166"/>
      <c r="L807" s="190"/>
      <c r="M807" s="189"/>
      <c r="N807" s="191"/>
      <c r="O807" s="189"/>
      <c r="P807" s="167"/>
    </row>
    <row r="808" spans="1:16">
      <c r="A808" s="92">
        <f t="shared" si="12"/>
        <v>807</v>
      </c>
      <c r="B808" s="259"/>
      <c r="C808" s="121" t="s">
        <v>9</v>
      </c>
      <c r="D808" s="260"/>
      <c r="E808" s="121"/>
      <c r="F808" s="121" t="s">
        <v>621</v>
      </c>
      <c r="G808" s="121" t="s">
        <v>503</v>
      </c>
      <c r="H808" s="128"/>
      <c r="I808" s="166"/>
      <c r="J808" s="72"/>
      <c r="K808" s="166"/>
      <c r="L808" s="189"/>
      <c r="M808" s="189"/>
      <c r="N808" s="189"/>
      <c r="O808" s="189"/>
      <c r="P808" s="167"/>
    </row>
    <row r="809" spans="1:16">
      <c r="A809" s="92">
        <f t="shared" si="12"/>
        <v>808</v>
      </c>
      <c r="B809" s="259"/>
      <c r="C809" s="121" t="s">
        <v>9</v>
      </c>
      <c r="D809" s="260"/>
      <c r="E809" s="121"/>
      <c r="F809" s="121" t="s">
        <v>622</v>
      </c>
      <c r="G809" s="121" t="s">
        <v>490</v>
      </c>
      <c r="H809" s="128"/>
      <c r="I809" s="166"/>
      <c r="J809" s="72"/>
      <c r="K809" s="166"/>
      <c r="L809" s="189"/>
      <c r="M809" s="189"/>
      <c r="N809" s="189"/>
      <c r="O809" s="189"/>
      <c r="P809" s="167"/>
    </row>
    <row r="810" spans="1:16">
      <c r="A810" s="92">
        <f t="shared" si="12"/>
        <v>809</v>
      </c>
      <c r="B810" s="259" t="s">
        <v>784</v>
      </c>
      <c r="C810" s="121" t="s">
        <v>9</v>
      </c>
      <c r="D810" s="260" t="s">
        <v>785</v>
      </c>
      <c r="E810" s="121"/>
      <c r="F810" s="121" t="s">
        <v>538</v>
      </c>
      <c r="G810" s="121" t="s">
        <v>509</v>
      </c>
      <c r="H810" s="128"/>
      <c r="I810" s="166"/>
      <c r="J810" s="72"/>
      <c r="K810" s="166"/>
      <c r="L810" s="189"/>
      <c r="M810" s="189"/>
      <c r="N810" s="189"/>
      <c r="O810" s="189"/>
      <c r="P810" s="167"/>
    </row>
    <row r="811" spans="1:16">
      <c r="A811" s="92">
        <f t="shared" si="12"/>
        <v>810</v>
      </c>
      <c r="B811" s="259"/>
      <c r="C811" s="121" t="s">
        <v>9</v>
      </c>
      <c r="D811" s="260"/>
      <c r="E811" s="121"/>
      <c r="F811" s="121" t="s">
        <v>547</v>
      </c>
      <c r="G811" s="121" t="s">
        <v>507</v>
      </c>
      <c r="H811" s="128"/>
      <c r="I811" s="166"/>
      <c r="J811" s="72"/>
      <c r="K811" s="166"/>
      <c r="L811" s="189"/>
      <c r="M811" s="189"/>
      <c r="N811" s="189"/>
      <c r="O811" s="189"/>
      <c r="P811" s="167"/>
    </row>
    <row r="812" spans="1:16">
      <c r="A812" s="92">
        <f t="shared" si="12"/>
        <v>811</v>
      </c>
      <c r="B812" s="259"/>
      <c r="C812" s="121" t="s">
        <v>9</v>
      </c>
      <c r="D812" s="260"/>
      <c r="E812" s="121"/>
      <c r="F812" s="121" t="s">
        <v>781</v>
      </c>
      <c r="G812" s="121" t="s">
        <v>490</v>
      </c>
      <c r="H812" s="128"/>
      <c r="I812" s="166"/>
      <c r="J812" s="72"/>
      <c r="K812" s="166"/>
      <c r="L812" s="189"/>
      <c r="M812" s="189"/>
      <c r="N812" s="189"/>
      <c r="O812" s="189"/>
      <c r="P812" s="167"/>
    </row>
    <row r="813" spans="1:16">
      <c r="A813" s="92">
        <f t="shared" si="12"/>
        <v>812</v>
      </c>
      <c r="B813" s="259"/>
      <c r="C813" s="121" t="s">
        <v>9</v>
      </c>
      <c r="D813" s="260"/>
      <c r="E813" s="121"/>
      <c r="F813" s="121" t="s">
        <v>491</v>
      </c>
      <c r="G813" s="121" t="s">
        <v>509</v>
      </c>
      <c r="H813" s="128"/>
      <c r="I813" s="166"/>
      <c r="J813" s="72"/>
      <c r="K813" s="166"/>
      <c r="L813" s="189"/>
      <c r="M813" s="189"/>
      <c r="N813" s="189"/>
      <c r="O813" s="189"/>
      <c r="P813" s="167"/>
    </row>
    <row r="814" spans="1:16">
      <c r="A814" s="92">
        <f t="shared" si="12"/>
        <v>813</v>
      </c>
      <c r="B814" s="259"/>
      <c r="C814" s="121" t="s">
        <v>9</v>
      </c>
      <c r="D814" s="260"/>
      <c r="E814" s="121"/>
      <c r="F814" s="121" t="s">
        <v>492</v>
      </c>
      <c r="G814" s="121" t="s">
        <v>490</v>
      </c>
      <c r="H814" s="128"/>
      <c r="I814" s="166"/>
      <c r="J814" s="72"/>
      <c r="K814" s="166"/>
      <c r="L814" s="189"/>
      <c r="M814" s="189"/>
      <c r="N814" s="189"/>
      <c r="O814" s="189"/>
      <c r="P814" s="167"/>
    </row>
    <row r="815" spans="1:16">
      <c r="A815" s="92">
        <f t="shared" si="12"/>
        <v>814</v>
      </c>
      <c r="B815" s="259"/>
      <c r="C815" s="121" t="s">
        <v>9</v>
      </c>
      <c r="D815" s="260"/>
      <c r="E815" s="121"/>
      <c r="F815" s="121" t="s">
        <v>493</v>
      </c>
      <c r="G815" s="121" t="s">
        <v>509</v>
      </c>
      <c r="H815" s="128"/>
      <c r="I815" s="166"/>
      <c r="J815" s="72"/>
      <c r="K815" s="166"/>
      <c r="L815" s="189"/>
      <c r="M815" s="189"/>
      <c r="N815" s="189"/>
      <c r="O815" s="189"/>
      <c r="P815" s="167"/>
    </row>
    <row r="816" spans="1:16">
      <c r="A816" s="92">
        <f t="shared" si="12"/>
        <v>815</v>
      </c>
      <c r="B816" s="259"/>
      <c r="C816" s="121" t="s">
        <v>9</v>
      </c>
      <c r="D816" s="260"/>
      <c r="E816" s="121"/>
      <c r="F816" s="121" t="s">
        <v>494</v>
      </c>
      <c r="G816" s="121" t="s">
        <v>490</v>
      </c>
      <c r="H816" s="128"/>
      <c r="I816" s="166"/>
      <c r="J816" s="72"/>
      <c r="K816" s="166"/>
      <c r="L816" s="189"/>
      <c r="M816" s="189"/>
      <c r="N816" s="189"/>
      <c r="O816" s="189"/>
      <c r="P816" s="167"/>
    </row>
    <row r="817" spans="1:16">
      <c r="A817" s="92">
        <f t="shared" si="12"/>
        <v>816</v>
      </c>
      <c r="B817" s="259"/>
      <c r="C817" s="121" t="s">
        <v>9</v>
      </c>
      <c r="D817" s="260"/>
      <c r="E817" s="121"/>
      <c r="F817" s="121" t="s">
        <v>511</v>
      </c>
      <c r="G817" s="121" t="s">
        <v>490</v>
      </c>
      <c r="H817" s="128"/>
      <c r="I817" s="166"/>
      <c r="J817" s="72"/>
      <c r="K817" s="166"/>
      <c r="L817" s="189"/>
      <c r="M817" s="189"/>
      <c r="N817" s="189"/>
      <c r="O817" s="189"/>
      <c r="P817" s="167"/>
    </row>
    <row r="818" spans="1:16" ht="16.5" customHeight="1">
      <c r="A818" s="92">
        <f t="shared" si="12"/>
        <v>817</v>
      </c>
      <c r="B818" s="259"/>
      <c r="C818" s="121" t="s">
        <v>9</v>
      </c>
      <c r="D818" s="260"/>
      <c r="E818" s="121"/>
      <c r="F818" s="121" t="s">
        <v>498</v>
      </c>
      <c r="G818" s="121" t="s">
        <v>490</v>
      </c>
      <c r="H818" s="128"/>
      <c r="I818" s="166"/>
      <c r="J818" s="72"/>
      <c r="K818" s="166"/>
      <c r="L818" s="189"/>
      <c r="M818" s="189"/>
      <c r="N818" s="189"/>
      <c r="O818" s="189"/>
      <c r="P818" s="167"/>
    </row>
    <row r="819" spans="1:16">
      <c r="A819" s="92">
        <f t="shared" si="12"/>
        <v>818</v>
      </c>
      <c r="B819" s="259"/>
      <c r="C819" s="121" t="s">
        <v>9</v>
      </c>
      <c r="D819" s="260"/>
      <c r="E819" s="121"/>
      <c r="F819" s="121" t="s">
        <v>786</v>
      </c>
      <c r="G819" s="121" t="s">
        <v>513</v>
      </c>
      <c r="H819" s="128"/>
      <c r="I819" s="166"/>
      <c r="J819" s="72"/>
      <c r="K819" s="166"/>
      <c r="L819" s="190"/>
      <c r="M819" s="189"/>
      <c r="N819" s="191"/>
      <c r="O819" s="189"/>
      <c r="P819" s="167"/>
    </row>
    <row r="820" spans="1:16">
      <c r="A820" s="92">
        <f t="shared" si="12"/>
        <v>819</v>
      </c>
      <c r="B820" s="259"/>
      <c r="C820" s="121" t="s">
        <v>9</v>
      </c>
      <c r="D820" s="260"/>
      <c r="E820" s="121"/>
      <c r="F820" s="121" t="s">
        <v>787</v>
      </c>
      <c r="G820" s="121" t="s">
        <v>490</v>
      </c>
      <c r="H820" s="128"/>
      <c r="I820" s="166"/>
      <c r="J820" s="72"/>
      <c r="K820" s="166"/>
      <c r="L820" s="189"/>
      <c r="M820" s="189"/>
      <c r="N820" s="189"/>
      <c r="O820" s="189"/>
      <c r="P820" s="167"/>
    </row>
    <row r="821" spans="1:16">
      <c r="A821" s="92">
        <f t="shared" si="12"/>
        <v>820</v>
      </c>
      <c r="B821" s="259"/>
      <c r="C821" s="121" t="s">
        <v>9</v>
      </c>
      <c r="D821" s="260"/>
      <c r="E821" s="121"/>
      <c r="F821" s="121" t="s">
        <v>782</v>
      </c>
      <c r="G821" s="121" t="s">
        <v>516</v>
      </c>
      <c r="H821" s="128"/>
      <c r="I821" s="166"/>
      <c r="J821" s="72"/>
      <c r="K821" s="166"/>
      <c r="L821" s="190"/>
      <c r="M821" s="189"/>
      <c r="N821" s="191"/>
      <c r="O821" s="189"/>
      <c r="P821" s="167"/>
    </row>
    <row r="822" spans="1:16">
      <c r="A822" s="92">
        <f t="shared" si="12"/>
        <v>821</v>
      </c>
      <c r="B822" s="259"/>
      <c r="C822" s="121" t="s">
        <v>9</v>
      </c>
      <c r="D822" s="260"/>
      <c r="E822" s="121"/>
      <c r="F822" s="121" t="s">
        <v>783</v>
      </c>
      <c r="G822" s="121" t="s">
        <v>490</v>
      </c>
      <c r="H822" s="128"/>
      <c r="I822" s="166"/>
      <c r="J822" s="72"/>
      <c r="K822" s="166"/>
      <c r="L822" s="190"/>
      <c r="M822" s="189"/>
      <c r="N822" s="191"/>
      <c r="O822" s="189"/>
      <c r="P822" s="167"/>
    </row>
    <row r="823" spans="1:16">
      <c r="A823" s="92">
        <f t="shared" si="12"/>
        <v>822</v>
      </c>
      <c r="B823" s="259"/>
      <c r="C823" s="121" t="s">
        <v>9</v>
      </c>
      <c r="D823" s="260"/>
      <c r="E823" s="121"/>
      <c r="F823" s="121" t="s">
        <v>634</v>
      </c>
      <c r="G823" s="121" t="s">
        <v>503</v>
      </c>
      <c r="H823" s="128"/>
      <c r="I823" s="166"/>
      <c r="J823" s="72"/>
      <c r="K823" s="166"/>
      <c r="L823" s="189"/>
      <c r="M823" s="189"/>
      <c r="N823" s="189"/>
      <c r="O823" s="189"/>
      <c r="P823" s="167"/>
    </row>
    <row r="824" spans="1:16">
      <c r="A824" s="92">
        <f t="shared" si="12"/>
        <v>823</v>
      </c>
      <c r="B824" s="259"/>
      <c r="C824" s="121" t="s">
        <v>9</v>
      </c>
      <c r="D824" s="260"/>
      <c r="E824" s="121"/>
      <c r="F824" s="121" t="s">
        <v>635</v>
      </c>
      <c r="G824" s="121" t="s">
        <v>490</v>
      </c>
      <c r="H824" s="128"/>
      <c r="I824" s="166"/>
      <c r="J824" s="72"/>
      <c r="K824" s="166"/>
      <c r="L824" s="189"/>
      <c r="M824" s="189"/>
      <c r="N824" s="189"/>
      <c r="O824" s="189"/>
      <c r="P824" s="167"/>
    </row>
    <row r="825" spans="1:16">
      <c r="A825" s="92">
        <f t="shared" si="12"/>
        <v>824</v>
      </c>
      <c r="B825" s="259" t="s">
        <v>788</v>
      </c>
      <c r="C825" s="121" t="s">
        <v>9</v>
      </c>
      <c r="D825" s="260" t="s">
        <v>789</v>
      </c>
      <c r="E825" s="121"/>
      <c r="F825" s="121" t="s">
        <v>547</v>
      </c>
      <c r="G825" s="121" t="s">
        <v>488</v>
      </c>
      <c r="H825" s="128"/>
      <c r="I825" s="166"/>
      <c r="J825" s="72"/>
      <c r="K825" s="166"/>
      <c r="L825" s="189"/>
      <c r="M825" s="189"/>
      <c r="N825" s="189"/>
      <c r="O825" s="189"/>
      <c r="P825" s="167"/>
    </row>
    <row r="826" spans="1:16">
      <c r="A826" s="92">
        <f t="shared" si="12"/>
        <v>825</v>
      </c>
      <c r="B826" s="259"/>
      <c r="C826" s="121" t="s">
        <v>9</v>
      </c>
      <c r="D826" s="260"/>
      <c r="E826" s="121"/>
      <c r="F826" s="121" t="s">
        <v>790</v>
      </c>
      <c r="G826" s="121" t="s">
        <v>490</v>
      </c>
      <c r="H826" s="128"/>
      <c r="I826" s="166"/>
      <c r="J826" s="72"/>
      <c r="K826" s="166"/>
      <c r="L826" s="189"/>
      <c r="M826" s="189"/>
      <c r="N826" s="189"/>
      <c r="O826" s="189"/>
      <c r="P826" s="167"/>
    </row>
    <row r="827" spans="1:16">
      <c r="A827" s="92">
        <f t="shared" si="12"/>
        <v>826</v>
      </c>
      <c r="B827" s="259"/>
      <c r="C827" s="121" t="s">
        <v>9</v>
      </c>
      <c r="D827" s="260"/>
      <c r="E827" s="121"/>
      <c r="F827" s="121" t="s">
        <v>491</v>
      </c>
      <c r="G827" s="121" t="s">
        <v>490</v>
      </c>
      <c r="H827" s="128"/>
      <c r="I827" s="166"/>
      <c r="J827" s="72"/>
      <c r="K827" s="166"/>
      <c r="L827" s="189"/>
      <c r="M827" s="189"/>
      <c r="N827" s="189"/>
      <c r="O827" s="189"/>
      <c r="P827" s="167"/>
    </row>
    <row r="828" spans="1:16">
      <c r="A828" s="92">
        <f t="shared" si="12"/>
        <v>827</v>
      </c>
      <c r="B828" s="259"/>
      <c r="C828" s="121" t="s">
        <v>9</v>
      </c>
      <c r="D828" s="260"/>
      <c r="E828" s="121"/>
      <c r="F828" s="121" t="s">
        <v>492</v>
      </c>
      <c r="G828" s="121" t="s">
        <v>490</v>
      </c>
      <c r="H828" s="128"/>
      <c r="I828" s="166"/>
      <c r="J828" s="72"/>
      <c r="K828" s="166"/>
      <c r="L828" s="189"/>
      <c r="M828" s="189"/>
      <c r="N828" s="189"/>
      <c r="O828" s="189"/>
      <c r="P828" s="167"/>
    </row>
    <row r="829" spans="1:16">
      <c r="A829" s="92">
        <f t="shared" si="12"/>
        <v>828</v>
      </c>
      <c r="B829" s="259"/>
      <c r="C829" s="121" t="s">
        <v>9</v>
      </c>
      <c r="D829" s="260"/>
      <c r="E829" s="121"/>
      <c r="F829" s="121" t="s">
        <v>493</v>
      </c>
      <c r="G829" s="121" t="s">
        <v>490</v>
      </c>
      <c r="H829" s="128"/>
      <c r="I829" s="166"/>
      <c r="J829" s="72"/>
      <c r="K829" s="166"/>
      <c r="L829" s="189"/>
      <c r="M829" s="189"/>
      <c r="N829" s="189"/>
      <c r="O829" s="189"/>
      <c r="P829" s="167"/>
    </row>
    <row r="830" spans="1:16">
      <c r="A830" s="92">
        <f t="shared" si="12"/>
        <v>829</v>
      </c>
      <c r="B830" s="259"/>
      <c r="C830" s="121" t="s">
        <v>9</v>
      </c>
      <c r="D830" s="260"/>
      <c r="E830" s="121"/>
      <c r="F830" s="121" t="s">
        <v>494</v>
      </c>
      <c r="G830" s="121" t="s">
        <v>490</v>
      </c>
      <c r="H830" s="128"/>
      <c r="I830" s="166"/>
      <c r="J830" s="72"/>
      <c r="K830" s="166"/>
      <c r="L830" s="189"/>
      <c r="M830" s="189"/>
      <c r="N830" s="189"/>
      <c r="O830" s="189"/>
      <c r="P830" s="167"/>
    </row>
    <row r="831" spans="1:16">
      <c r="A831" s="92">
        <f t="shared" si="12"/>
        <v>830</v>
      </c>
      <c r="B831" s="259"/>
      <c r="C831" s="121" t="s">
        <v>9</v>
      </c>
      <c r="D831" s="260"/>
      <c r="E831" s="121"/>
      <c r="F831" s="121" t="s">
        <v>791</v>
      </c>
      <c r="G831" s="121" t="s">
        <v>496</v>
      </c>
      <c r="H831" s="128"/>
      <c r="I831" s="166"/>
      <c r="J831" s="72"/>
      <c r="K831" s="166"/>
      <c r="L831" s="189"/>
      <c r="M831" s="189"/>
      <c r="N831" s="189"/>
      <c r="O831" s="189"/>
      <c r="P831" s="167"/>
    </row>
    <row r="832" spans="1:16" ht="16.5" customHeight="1">
      <c r="A832" s="92">
        <f t="shared" si="12"/>
        <v>831</v>
      </c>
      <c r="B832" s="259"/>
      <c r="C832" s="121" t="s">
        <v>9</v>
      </c>
      <c r="D832" s="260"/>
      <c r="E832" s="121"/>
      <c r="F832" s="121" t="s">
        <v>792</v>
      </c>
      <c r="G832" s="121" t="s">
        <v>490</v>
      </c>
      <c r="H832" s="128"/>
      <c r="I832" s="166"/>
      <c r="J832" s="72"/>
      <c r="K832" s="166"/>
      <c r="L832" s="189"/>
      <c r="M832" s="189"/>
      <c r="N832" s="189"/>
      <c r="O832" s="189"/>
      <c r="P832" s="167"/>
    </row>
    <row r="833" spans="1:16">
      <c r="A833" s="92">
        <f t="shared" si="12"/>
        <v>832</v>
      </c>
      <c r="B833" s="259"/>
      <c r="C833" s="121" t="s">
        <v>9</v>
      </c>
      <c r="D833" s="260"/>
      <c r="E833" s="121"/>
      <c r="F833" s="121" t="s">
        <v>498</v>
      </c>
      <c r="G833" s="121" t="s">
        <v>499</v>
      </c>
      <c r="H833" s="128"/>
      <c r="I833" s="166"/>
      <c r="J833" s="72"/>
      <c r="K833" s="166"/>
      <c r="L833" s="189"/>
      <c r="M833" s="189"/>
      <c r="N833" s="189"/>
      <c r="O833" s="189"/>
      <c r="P833" s="167"/>
    </row>
    <row r="834" spans="1:16">
      <c r="A834" s="92">
        <f t="shared" si="12"/>
        <v>833</v>
      </c>
      <c r="B834" s="259"/>
      <c r="C834" s="121" t="s">
        <v>9</v>
      </c>
      <c r="D834" s="260"/>
      <c r="E834" s="121"/>
      <c r="F834" s="121" t="s">
        <v>793</v>
      </c>
      <c r="G834" s="121" t="s">
        <v>490</v>
      </c>
      <c r="H834" s="128"/>
      <c r="I834" s="166"/>
      <c r="J834" s="72"/>
      <c r="K834" s="166"/>
      <c r="L834" s="189"/>
      <c r="M834" s="189"/>
      <c r="N834" s="189"/>
      <c r="O834" s="189"/>
      <c r="P834" s="167"/>
    </row>
    <row r="835" spans="1:16">
      <c r="A835" s="92">
        <f t="shared" ref="A835:A842" si="13">ROW()-1</f>
        <v>834</v>
      </c>
      <c r="B835" s="259"/>
      <c r="C835" s="121" t="s">
        <v>9</v>
      </c>
      <c r="D835" s="260"/>
      <c r="E835" s="121"/>
      <c r="F835" s="121" t="s">
        <v>501</v>
      </c>
      <c r="G835" s="121" t="s">
        <v>490</v>
      </c>
      <c r="H835" s="128"/>
      <c r="I835" s="166"/>
      <c r="J835" s="72"/>
      <c r="K835" s="166"/>
      <c r="L835" s="189"/>
      <c r="M835" s="189"/>
      <c r="N835" s="189"/>
      <c r="O835" s="189"/>
      <c r="P835" s="167"/>
    </row>
    <row r="836" spans="1:16">
      <c r="A836" s="92">
        <f t="shared" si="13"/>
        <v>835</v>
      </c>
      <c r="B836" s="259"/>
      <c r="C836" s="121" t="s">
        <v>9</v>
      </c>
      <c r="D836" s="260"/>
      <c r="E836" s="121"/>
      <c r="F836" s="121" t="s">
        <v>634</v>
      </c>
      <c r="G836" s="121" t="s">
        <v>503</v>
      </c>
      <c r="H836" s="128"/>
      <c r="I836" s="166"/>
      <c r="J836" s="72"/>
      <c r="K836" s="166"/>
      <c r="L836" s="189"/>
      <c r="M836" s="189"/>
      <c r="N836" s="189"/>
      <c r="O836" s="189"/>
      <c r="P836" s="167"/>
    </row>
    <row r="837" spans="1:16">
      <c r="A837" s="92">
        <f t="shared" si="13"/>
        <v>836</v>
      </c>
      <c r="B837" s="259"/>
      <c r="C837" s="121" t="s">
        <v>9</v>
      </c>
      <c r="D837" s="260"/>
      <c r="E837" s="121"/>
      <c r="F837" s="121" t="s">
        <v>635</v>
      </c>
      <c r="G837" s="121" t="s">
        <v>490</v>
      </c>
      <c r="H837" s="128"/>
      <c r="I837" s="166"/>
      <c r="J837" s="72"/>
      <c r="K837" s="166"/>
      <c r="L837" s="189"/>
      <c r="M837" s="189"/>
      <c r="N837" s="189"/>
      <c r="O837" s="189"/>
      <c r="P837" s="167"/>
    </row>
    <row r="838" spans="1:16">
      <c r="A838" s="92">
        <f t="shared" si="13"/>
        <v>837</v>
      </c>
      <c r="B838" s="259" t="s">
        <v>794</v>
      </c>
      <c r="C838" s="121" t="s">
        <v>9</v>
      </c>
      <c r="D838" s="260" t="s">
        <v>795</v>
      </c>
      <c r="E838" s="260" t="s">
        <v>796</v>
      </c>
      <c r="F838" s="121" t="s">
        <v>797</v>
      </c>
      <c r="G838" s="121" t="s">
        <v>798</v>
      </c>
      <c r="H838" s="128"/>
      <c r="I838" s="166"/>
      <c r="J838" s="72"/>
      <c r="K838" s="166"/>
      <c r="L838" s="189"/>
      <c r="M838" s="189"/>
      <c r="N838" s="189"/>
      <c r="O838" s="189"/>
      <c r="P838" s="167"/>
    </row>
    <row r="839" spans="1:16">
      <c r="A839" s="92">
        <f t="shared" si="13"/>
        <v>838</v>
      </c>
      <c r="B839" s="259"/>
      <c r="C839" s="121" t="s">
        <v>9</v>
      </c>
      <c r="D839" s="260"/>
      <c r="E839" s="260"/>
      <c r="F839" s="121" t="s">
        <v>799</v>
      </c>
      <c r="G839" s="121" t="s">
        <v>798</v>
      </c>
      <c r="H839" s="128"/>
      <c r="I839" s="166"/>
      <c r="J839" s="72"/>
      <c r="K839" s="166"/>
      <c r="L839" s="189"/>
      <c r="M839" s="189"/>
      <c r="N839" s="189"/>
      <c r="O839" s="189"/>
      <c r="P839" s="167"/>
    </row>
    <row r="840" spans="1:16">
      <c r="A840" s="92">
        <f t="shared" si="13"/>
        <v>839</v>
      </c>
      <c r="B840" s="259" t="s">
        <v>800</v>
      </c>
      <c r="C840" s="121" t="s">
        <v>9</v>
      </c>
      <c r="D840" s="260" t="s">
        <v>801</v>
      </c>
      <c r="E840" s="260" t="s">
        <v>802</v>
      </c>
      <c r="F840" s="121" t="s">
        <v>803</v>
      </c>
      <c r="G840" s="121" t="s">
        <v>804</v>
      </c>
      <c r="H840" s="128"/>
      <c r="I840" s="166"/>
      <c r="J840" s="72"/>
      <c r="K840" s="166"/>
      <c r="L840" s="189"/>
      <c r="M840" s="189"/>
      <c r="N840" s="189"/>
      <c r="O840" s="189"/>
      <c r="P840" s="167"/>
    </row>
    <row r="841" spans="1:16">
      <c r="A841" s="92">
        <f t="shared" si="13"/>
        <v>840</v>
      </c>
      <c r="B841" s="259"/>
      <c r="C841" s="121" t="s">
        <v>9</v>
      </c>
      <c r="D841" s="260"/>
      <c r="E841" s="260"/>
      <c r="F841" s="121" t="s">
        <v>805</v>
      </c>
      <c r="G841" s="121" t="s">
        <v>806</v>
      </c>
      <c r="H841" s="128"/>
      <c r="I841" s="166"/>
      <c r="J841" s="72"/>
      <c r="K841" s="166"/>
      <c r="L841" s="189"/>
      <c r="M841" s="189"/>
      <c r="N841" s="189"/>
      <c r="O841" s="189"/>
      <c r="P841" s="167"/>
    </row>
    <row r="842" spans="1:16">
      <c r="A842" s="92">
        <f t="shared" si="13"/>
        <v>841</v>
      </c>
      <c r="B842" s="121" t="s">
        <v>807</v>
      </c>
      <c r="C842" s="121" t="s">
        <v>9</v>
      </c>
      <c r="D842" s="121" t="s">
        <v>808</v>
      </c>
      <c r="E842" s="121" t="s">
        <v>809</v>
      </c>
      <c r="F842" s="121" t="s">
        <v>810</v>
      </c>
      <c r="G842" s="121" t="s">
        <v>811</v>
      </c>
      <c r="H842" s="128"/>
      <c r="I842" s="166"/>
      <c r="J842" s="72"/>
      <c r="K842" s="166"/>
      <c r="L842" s="189"/>
      <c r="M842" s="189"/>
      <c r="N842" s="189"/>
      <c r="O842" s="189"/>
      <c r="P842" s="167"/>
    </row>
  </sheetData>
  <mergeCells count="121">
    <mergeCell ref="D736:D750"/>
    <mergeCell ref="B751:B765"/>
    <mergeCell ref="D751:D765"/>
    <mergeCell ref="B838:B839"/>
    <mergeCell ref="D838:D839"/>
    <mergeCell ref="E838:E839"/>
    <mergeCell ref="B840:B841"/>
    <mergeCell ref="D840:D841"/>
    <mergeCell ref="E840:E841"/>
    <mergeCell ref="D781:D794"/>
    <mergeCell ref="B795:B809"/>
    <mergeCell ref="D795:D809"/>
    <mergeCell ref="B810:B824"/>
    <mergeCell ref="D810:D824"/>
    <mergeCell ref="B825:B837"/>
    <mergeCell ref="D825:D837"/>
    <mergeCell ref="B766:B780"/>
    <mergeCell ref="D766:D780"/>
    <mergeCell ref="B781:B794"/>
    <mergeCell ref="B587:B601"/>
    <mergeCell ref="D587:D601"/>
    <mergeCell ref="B602:B616"/>
    <mergeCell ref="D602:D616"/>
    <mergeCell ref="B662:B676"/>
    <mergeCell ref="D662:D676"/>
    <mergeCell ref="B677:B691"/>
    <mergeCell ref="D677:D691"/>
    <mergeCell ref="B617:B631"/>
    <mergeCell ref="D617:D631"/>
    <mergeCell ref="B632:B646"/>
    <mergeCell ref="D632:D646"/>
    <mergeCell ref="B647:B661"/>
    <mergeCell ref="D647:D661"/>
    <mergeCell ref="B692:B705"/>
    <mergeCell ref="D692:D705"/>
    <mergeCell ref="B706:B720"/>
    <mergeCell ref="D706:D720"/>
    <mergeCell ref="B721:B735"/>
    <mergeCell ref="D721:D735"/>
    <mergeCell ref="B736:B750"/>
    <mergeCell ref="B468:B482"/>
    <mergeCell ref="D468:D482"/>
    <mergeCell ref="B483:B497"/>
    <mergeCell ref="D483:D497"/>
    <mergeCell ref="B498:B512"/>
    <mergeCell ref="D498:D512"/>
    <mergeCell ref="B513:B527"/>
    <mergeCell ref="D513:D527"/>
    <mergeCell ref="B528:B542"/>
    <mergeCell ref="D528:D542"/>
    <mergeCell ref="B289:B303"/>
    <mergeCell ref="D289:D303"/>
    <mergeCell ref="B304:B318"/>
    <mergeCell ref="D304:D318"/>
    <mergeCell ref="B543:B556"/>
    <mergeCell ref="D543:D556"/>
    <mergeCell ref="B557:B571"/>
    <mergeCell ref="D557:D571"/>
    <mergeCell ref="B572:B586"/>
    <mergeCell ref="D572:D586"/>
    <mergeCell ref="B363:B377"/>
    <mergeCell ref="D363:D377"/>
    <mergeCell ref="B378:B392"/>
    <mergeCell ref="D378:D392"/>
    <mergeCell ref="B393:B407"/>
    <mergeCell ref="D393:D407"/>
    <mergeCell ref="B408:B422"/>
    <mergeCell ref="D408:D422"/>
    <mergeCell ref="B423:B437"/>
    <mergeCell ref="D423:D437"/>
    <mergeCell ref="B438:B452"/>
    <mergeCell ref="D438:D452"/>
    <mergeCell ref="B453:B467"/>
    <mergeCell ref="D453:D467"/>
    <mergeCell ref="B319:B332"/>
    <mergeCell ref="D319:D332"/>
    <mergeCell ref="B333:B347"/>
    <mergeCell ref="D333:D347"/>
    <mergeCell ref="B348:B362"/>
    <mergeCell ref="D348:D362"/>
    <mergeCell ref="B154:B168"/>
    <mergeCell ref="D154:D168"/>
    <mergeCell ref="B169:B183"/>
    <mergeCell ref="D169:D183"/>
    <mergeCell ref="B184:B198"/>
    <mergeCell ref="D184:D198"/>
    <mergeCell ref="B199:B213"/>
    <mergeCell ref="D199:D213"/>
    <mergeCell ref="B214:B228"/>
    <mergeCell ref="D214:D228"/>
    <mergeCell ref="B229:B243"/>
    <mergeCell ref="D229:D243"/>
    <mergeCell ref="B244:B258"/>
    <mergeCell ref="D244:D258"/>
    <mergeCell ref="B259:B273"/>
    <mergeCell ref="D259:D273"/>
    <mergeCell ref="B274:B288"/>
    <mergeCell ref="D274:D288"/>
    <mergeCell ref="B109:B123"/>
    <mergeCell ref="D109:D123"/>
    <mergeCell ref="B124:B138"/>
    <mergeCell ref="D124:D138"/>
    <mergeCell ref="B139:B153"/>
    <mergeCell ref="D139:D153"/>
    <mergeCell ref="B2:B4"/>
    <mergeCell ref="D2:D4"/>
    <mergeCell ref="E2:E4"/>
    <mergeCell ref="B6:B18"/>
    <mergeCell ref="D6:D18"/>
    <mergeCell ref="B19:B33"/>
    <mergeCell ref="D19:D33"/>
    <mergeCell ref="B34:B48"/>
    <mergeCell ref="D34:D48"/>
    <mergeCell ref="B49:B63"/>
    <mergeCell ref="D49:D63"/>
    <mergeCell ref="B64:B78"/>
    <mergeCell ref="D64:D78"/>
    <mergeCell ref="B79:B93"/>
    <mergeCell ref="D79:D93"/>
    <mergeCell ref="B94:B108"/>
    <mergeCell ref="D94:D108"/>
  </mergeCells>
  <phoneticPr fontId="7" type="noConversion"/>
  <conditionalFormatting sqref="H2:H842">
    <cfRule type="cellIs" dxfId="41" priority="1" operator="equal">
      <formula>"N/A"</formula>
    </cfRule>
    <cfRule type="cellIs" dxfId="40" priority="2" operator="equal">
      <formula>"F"</formula>
    </cfRule>
    <cfRule type="cellIs" dxfId="39" priority="3" operator="equal">
      <formula>"P"</formula>
    </cfRule>
  </conditionalFormatting>
  <dataValidations count="1">
    <dataValidation type="list" allowBlank="1" showInputMessage="1" showErrorMessage="1" sqref="K2:K842">
      <formula1>"A,B,C,D"</formula1>
    </dataValidation>
  </dataValidations>
  <hyperlinks>
    <hyperlink ref="P74" r:id="rId1"/>
    <hyperlink ref="P90" r:id="rId2"/>
    <hyperlink ref="P91" r:id="rId3"/>
    <hyperlink ref="P167" r:id="rId4"/>
    <hyperlink ref="P166" r:id="rId5"/>
  </hyperlinks>
  <pageMargins left="0.7" right="0.7" top="0.75" bottom="0.75" header="0.3" footer="0.3"/>
  <pageSetup paperSize="9" orientation="portrait" horizontalDpi="1200" verticalDpi="1200" r:id="rId6"/>
  <legacyDrawing r:id="rId7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050"/>
  <sheetViews>
    <sheetView topLeftCell="F1" zoomScale="85" zoomScaleNormal="85" workbookViewId="0">
      <pane ySplit="1" topLeftCell="A2" activePane="bottomLeft" state="frozen"/>
      <selection pane="bottomLeft" activeCell="L8" sqref="L8"/>
    </sheetView>
  </sheetViews>
  <sheetFormatPr defaultRowHeight="16.5"/>
  <cols>
    <col min="1" max="1" width="7" style="108" customWidth="1"/>
    <col min="2" max="2" width="9.25" style="108" bestFit="1" customWidth="1"/>
    <col min="3" max="3" width="5.5" style="108" bestFit="1" customWidth="1"/>
    <col min="4" max="4" width="28.5" style="108" bestFit="1" customWidth="1"/>
    <col min="5" max="5" width="31.75" style="108" bestFit="1" customWidth="1"/>
    <col min="6" max="6" width="33.25" style="108" bestFit="1" customWidth="1"/>
    <col min="7" max="7" width="36.125" style="108" bestFit="1" customWidth="1"/>
    <col min="8" max="8" width="9.25" style="125" customWidth="1"/>
    <col min="9" max="9" width="26.875" style="3" customWidth="1"/>
    <col min="10" max="10" width="40.375" style="108" customWidth="1"/>
    <col min="11" max="11" width="10.125" style="3" bestFit="1" customWidth="1"/>
    <col min="12" max="12" width="13" style="108" bestFit="1" customWidth="1"/>
    <col min="13" max="14" width="14.75" style="108" customWidth="1"/>
    <col min="15" max="15" width="11.875" style="108" customWidth="1"/>
    <col min="16" max="16" width="40.375" style="108" customWidth="1"/>
    <col min="17" max="16384" width="9" style="108"/>
  </cols>
  <sheetData>
    <row r="1" spans="1:16">
      <c r="A1" s="18" t="s">
        <v>1865</v>
      </c>
      <c r="B1" s="18" t="s">
        <v>1</v>
      </c>
      <c r="C1" s="18" t="s">
        <v>2</v>
      </c>
      <c r="D1" s="18" t="s">
        <v>3</v>
      </c>
      <c r="E1" s="18" t="s">
        <v>4</v>
      </c>
      <c r="F1" s="18" t="s">
        <v>5</v>
      </c>
      <c r="G1" s="18" t="s">
        <v>6</v>
      </c>
      <c r="H1" s="126" t="s">
        <v>7</v>
      </c>
      <c r="I1" s="1" t="s">
        <v>2222</v>
      </c>
      <c r="J1" s="18" t="s">
        <v>2223</v>
      </c>
      <c r="K1" s="1" t="s">
        <v>2220</v>
      </c>
      <c r="L1" s="18" t="s">
        <v>2213</v>
      </c>
      <c r="M1" s="18" t="s">
        <v>2205</v>
      </c>
      <c r="N1" s="18" t="s">
        <v>2206</v>
      </c>
      <c r="O1" s="18" t="s">
        <v>8</v>
      </c>
      <c r="P1" s="169" t="s">
        <v>2349</v>
      </c>
    </row>
    <row r="2" spans="1:16" ht="33">
      <c r="A2" s="109">
        <v>1</v>
      </c>
      <c r="B2" s="263" t="s">
        <v>352</v>
      </c>
      <c r="C2" s="110" t="s">
        <v>411</v>
      </c>
      <c r="D2" s="111" t="s">
        <v>1866</v>
      </c>
      <c r="E2" s="111"/>
      <c r="F2" s="111" t="s">
        <v>1867</v>
      </c>
      <c r="G2" s="111" t="s">
        <v>1868</v>
      </c>
      <c r="H2" s="128"/>
      <c r="I2" s="130"/>
      <c r="J2" s="193"/>
      <c r="K2" s="130"/>
      <c r="L2" s="193"/>
      <c r="M2" s="193"/>
      <c r="N2" s="193"/>
      <c r="O2" s="193"/>
    </row>
    <row r="3" spans="1:16" ht="33">
      <c r="A3" s="109">
        <v>2</v>
      </c>
      <c r="B3" s="263"/>
      <c r="C3" s="110" t="s">
        <v>1869</v>
      </c>
      <c r="D3" s="111" t="s">
        <v>1870</v>
      </c>
      <c r="E3" s="111"/>
      <c r="F3" s="111" t="s">
        <v>1871</v>
      </c>
      <c r="G3" s="111" t="s">
        <v>1872</v>
      </c>
      <c r="H3" s="128"/>
      <c r="I3" s="130"/>
      <c r="J3" s="193"/>
      <c r="K3" s="130"/>
      <c r="L3" s="193"/>
      <c r="M3" s="193"/>
      <c r="N3" s="193"/>
      <c r="O3" s="193"/>
    </row>
    <row r="4" spans="1:16" ht="33">
      <c r="A4" s="109">
        <v>3</v>
      </c>
      <c r="B4" s="263"/>
      <c r="C4" s="110" t="s">
        <v>1869</v>
      </c>
      <c r="D4" s="111" t="s">
        <v>1873</v>
      </c>
      <c r="E4" s="111"/>
      <c r="F4" s="111" t="s">
        <v>1874</v>
      </c>
      <c r="G4" s="111" t="s">
        <v>1875</v>
      </c>
      <c r="H4" s="128"/>
      <c r="I4" s="130"/>
      <c r="J4" s="193"/>
      <c r="K4" s="130"/>
      <c r="L4" s="193"/>
      <c r="M4" s="193"/>
      <c r="N4" s="193"/>
      <c r="O4" s="193"/>
      <c r="P4" s="108" t="s">
        <v>1876</v>
      </c>
    </row>
    <row r="5" spans="1:16" ht="33">
      <c r="A5" s="109">
        <v>4</v>
      </c>
      <c r="B5" s="263"/>
      <c r="C5" s="110" t="s">
        <v>1877</v>
      </c>
      <c r="D5" s="111" t="s">
        <v>1878</v>
      </c>
      <c r="E5" s="111"/>
      <c r="F5" s="111" t="s">
        <v>1879</v>
      </c>
      <c r="G5" s="111" t="s">
        <v>1880</v>
      </c>
      <c r="H5" s="128"/>
      <c r="I5" s="130"/>
      <c r="J5" s="193"/>
      <c r="K5" s="130"/>
      <c r="L5" s="193"/>
      <c r="M5" s="193"/>
      <c r="N5" s="193"/>
      <c r="O5" s="193"/>
      <c r="P5" s="108" t="s">
        <v>1881</v>
      </c>
    </row>
    <row r="6" spans="1:16" ht="33">
      <c r="A6" s="109">
        <v>5</v>
      </c>
      <c r="B6" s="263"/>
      <c r="C6" s="110" t="s">
        <v>1869</v>
      </c>
      <c r="D6" s="112" t="s">
        <v>1882</v>
      </c>
      <c r="E6" s="112"/>
      <c r="F6" s="112" t="s">
        <v>1883</v>
      </c>
      <c r="G6" s="111" t="s">
        <v>1884</v>
      </c>
      <c r="H6" s="128"/>
      <c r="I6" s="130"/>
      <c r="J6" s="193"/>
      <c r="K6" s="130"/>
      <c r="L6" s="193"/>
      <c r="M6" s="193"/>
      <c r="N6" s="193"/>
      <c r="O6" s="193"/>
    </row>
    <row r="7" spans="1:16" ht="33">
      <c r="A7" s="109">
        <v>6</v>
      </c>
      <c r="B7" s="263"/>
      <c r="C7" s="110" t="s">
        <v>1885</v>
      </c>
      <c r="D7" s="264" t="s">
        <v>1886</v>
      </c>
      <c r="E7" s="111" t="s">
        <v>1887</v>
      </c>
      <c r="F7" s="111" t="s">
        <v>1888</v>
      </c>
      <c r="G7" s="111" t="s">
        <v>1889</v>
      </c>
      <c r="H7" s="128"/>
      <c r="I7" s="130"/>
      <c r="J7" s="193"/>
      <c r="K7" s="130"/>
      <c r="L7" s="193"/>
      <c r="M7" s="193"/>
      <c r="N7" s="193"/>
      <c r="O7" s="193"/>
    </row>
    <row r="8" spans="1:16" ht="33">
      <c r="A8" s="109">
        <v>7</v>
      </c>
      <c r="B8" s="263"/>
      <c r="C8" s="110" t="s">
        <v>1869</v>
      </c>
      <c r="D8" s="264"/>
      <c r="E8" s="111" t="s">
        <v>1890</v>
      </c>
      <c r="F8" s="111" t="s">
        <v>1891</v>
      </c>
      <c r="G8" s="111" t="s">
        <v>1892</v>
      </c>
      <c r="H8" s="128"/>
      <c r="I8" s="130"/>
      <c r="J8" s="193"/>
      <c r="K8" s="130"/>
      <c r="L8" s="193"/>
      <c r="M8" s="193"/>
      <c r="N8" s="193"/>
      <c r="O8" s="193"/>
    </row>
    <row r="9" spans="1:16" ht="33">
      <c r="A9" s="109">
        <v>8</v>
      </c>
      <c r="B9" s="263"/>
      <c r="C9" s="110" t="s">
        <v>1877</v>
      </c>
      <c r="D9" s="264"/>
      <c r="E9" s="111" t="s">
        <v>1893</v>
      </c>
      <c r="F9" s="111" t="s">
        <v>1894</v>
      </c>
      <c r="G9" s="111" t="s">
        <v>1895</v>
      </c>
      <c r="H9" s="128"/>
      <c r="I9" s="130"/>
      <c r="J9" s="193"/>
      <c r="K9" s="130"/>
      <c r="L9" s="193"/>
      <c r="M9" s="193"/>
      <c r="N9" s="193"/>
      <c r="O9" s="193"/>
      <c r="P9" s="108" t="s">
        <v>1876</v>
      </c>
    </row>
    <row r="10" spans="1:16" ht="33">
      <c r="A10" s="109">
        <v>9</v>
      </c>
      <c r="B10" s="263"/>
      <c r="C10" s="110" t="s">
        <v>1869</v>
      </c>
      <c r="D10" s="264"/>
      <c r="E10" s="111" t="s">
        <v>1896</v>
      </c>
      <c r="F10" s="111" t="s">
        <v>1897</v>
      </c>
      <c r="G10" s="111" t="s">
        <v>1898</v>
      </c>
      <c r="H10" s="128"/>
      <c r="I10" s="130"/>
      <c r="J10" s="193"/>
      <c r="K10" s="130"/>
      <c r="L10" s="193"/>
      <c r="M10" s="193"/>
      <c r="N10" s="193"/>
      <c r="O10" s="193"/>
      <c r="P10" s="108" t="s">
        <v>1881</v>
      </c>
    </row>
    <row r="11" spans="1:16">
      <c r="A11" s="109">
        <v>10</v>
      </c>
      <c r="B11" s="263"/>
      <c r="C11" s="110" t="s">
        <v>1869</v>
      </c>
      <c r="D11" s="264"/>
      <c r="E11" s="111"/>
      <c r="F11" s="111" t="s">
        <v>1899</v>
      </c>
      <c r="G11" s="111" t="s">
        <v>1900</v>
      </c>
      <c r="H11" s="128"/>
      <c r="I11" s="137"/>
      <c r="J11" s="193"/>
      <c r="K11" s="137"/>
      <c r="L11" s="193"/>
      <c r="M11" s="193"/>
      <c r="N11" s="193"/>
      <c r="O11" s="193"/>
    </row>
    <row r="12" spans="1:16">
      <c r="A12" s="109">
        <v>11</v>
      </c>
      <c r="B12" s="263"/>
      <c r="C12" s="110" t="s">
        <v>1869</v>
      </c>
      <c r="D12" s="264" t="s">
        <v>1901</v>
      </c>
      <c r="E12" s="111" t="s">
        <v>1902</v>
      </c>
      <c r="F12" s="111" t="s">
        <v>1903</v>
      </c>
      <c r="G12" s="111" t="s">
        <v>1904</v>
      </c>
      <c r="H12" s="128"/>
      <c r="I12" s="130"/>
      <c r="J12" s="193"/>
      <c r="K12" s="130"/>
      <c r="L12" s="193"/>
      <c r="M12" s="193"/>
      <c r="N12" s="193"/>
      <c r="O12" s="193"/>
    </row>
    <row r="13" spans="1:16" ht="33">
      <c r="A13" s="109">
        <v>12</v>
      </c>
      <c r="B13" s="263"/>
      <c r="C13" s="110" t="s">
        <v>411</v>
      </c>
      <c r="D13" s="264"/>
      <c r="E13" s="111" t="s">
        <v>353</v>
      </c>
      <c r="F13" s="111" t="s">
        <v>354</v>
      </c>
      <c r="G13" s="111" t="s">
        <v>1905</v>
      </c>
      <c r="H13" s="128"/>
      <c r="I13" s="130"/>
      <c r="J13" s="193"/>
      <c r="K13" s="130"/>
      <c r="L13" s="193"/>
      <c r="M13" s="193"/>
      <c r="N13" s="193"/>
      <c r="O13" s="193"/>
      <c r="P13" s="108" t="s">
        <v>1906</v>
      </c>
    </row>
    <row r="14" spans="1:16" ht="33">
      <c r="A14" s="109">
        <v>13</v>
      </c>
      <c r="B14" s="263"/>
      <c r="C14" s="110" t="s">
        <v>1869</v>
      </c>
      <c r="D14" s="264"/>
      <c r="E14" s="111" t="s">
        <v>1907</v>
      </c>
      <c r="F14" s="111" t="s">
        <v>1908</v>
      </c>
      <c r="G14" s="111" t="s">
        <v>1909</v>
      </c>
      <c r="H14" s="128"/>
      <c r="I14" s="130"/>
      <c r="J14" s="193"/>
      <c r="K14" s="130"/>
      <c r="L14" s="193"/>
      <c r="M14" s="193"/>
      <c r="N14" s="193"/>
      <c r="O14" s="193"/>
      <c r="P14" s="108" t="s">
        <v>1906</v>
      </c>
    </row>
    <row r="15" spans="1:16" ht="33">
      <c r="A15" s="109">
        <v>14</v>
      </c>
      <c r="B15" s="263"/>
      <c r="C15" s="110" t="s">
        <v>1869</v>
      </c>
      <c r="D15" s="264" t="s">
        <v>1910</v>
      </c>
      <c r="E15" s="111" t="s">
        <v>355</v>
      </c>
      <c r="F15" s="111" t="s">
        <v>356</v>
      </c>
      <c r="G15" s="111" t="s">
        <v>1911</v>
      </c>
      <c r="H15" s="128"/>
      <c r="I15" s="130"/>
      <c r="J15" s="193"/>
      <c r="K15" s="130"/>
      <c r="L15" s="193"/>
      <c r="M15" s="193"/>
      <c r="N15" s="193"/>
      <c r="O15" s="193"/>
      <c r="P15" s="108" t="s">
        <v>1757</v>
      </c>
    </row>
    <row r="16" spans="1:16">
      <c r="A16" s="109">
        <v>15</v>
      </c>
      <c r="B16" s="263"/>
      <c r="C16" s="110" t="s">
        <v>1869</v>
      </c>
      <c r="D16" s="264"/>
      <c r="E16" s="111" t="s">
        <v>1902</v>
      </c>
      <c r="F16" s="111" t="s">
        <v>1912</v>
      </c>
      <c r="G16" s="111" t="s">
        <v>357</v>
      </c>
      <c r="H16" s="128"/>
      <c r="I16" s="130"/>
      <c r="J16" s="193"/>
      <c r="K16" s="130"/>
      <c r="L16" s="193"/>
      <c r="M16" s="193"/>
      <c r="N16" s="193"/>
      <c r="O16" s="193"/>
      <c r="P16" s="108" t="s">
        <v>1757</v>
      </c>
    </row>
    <row r="17" spans="1:16" ht="33">
      <c r="A17" s="109">
        <v>16</v>
      </c>
      <c r="B17" s="263"/>
      <c r="C17" s="110" t="s">
        <v>1869</v>
      </c>
      <c r="D17" s="264"/>
      <c r="E17" s="111" t="s">
        <v>357</v>
      </c>
      <c r="F17" s="111" t="s">
        <v>1913</v>
      </c>
      <c r="G17" s="111" t="s">
        <v>1905</v>
      </c>
      <c r="H17" s="128"/>
      <c r="I17" s="130"/>
      <c r="J17" s="193"/>
      <c r="K17" s="130"/>
      <c r="L17" s="193"/>
      <c r="M17" s="193"/>
      <c r="N17" s="193"/>
      <c r="O17" s="193"/>
      <c r="P17" s="108" t="s">
        <v>1757</v>
      </c>
    </row>
    <row r="18" spans="1:16" ht="33">
      <c r="A18" s="109">
        <v>17</v>
      </c>
      <c r="B18" s="263"/>
      <c r="C18" s="110" t="s">
        <v>1869</v>
      </c>
      <c r="D18" s="264"/>
      <c r="E18" s="111" t="s">
        <v>1907</v>
      </c>
      <c r="F18" s="111" t="s">
        <v>1908</v>
      </c>
      <c r="G18" s="111" t="s">
        <v>1909</v>
      </c>
      <c r="H18" s="128"/>
      <c r="I18" s="130"/>
      <c r="J18" s="193"/>
      <c r="K18" s="130"/>
      <c r="L18" s="193"/>
      <c r="M18" s="193"/>
      <c r="N18" s="193"/>
      <c r="O18" s="193"/>
      <c r="P18" s="108" t="s">
        <v>1757</v>
      </c>
    </row>
    <row r="19" spans="1:16">
      <c r="A19" s="109">
        <v>18</v>
      </c>
      <c r="B19" s="263"/>
      <c r="C19" s="110" t="s">
        <v>1869</v>
      </c>
      <c r="D19" s="264" t="s">
        <v>1914</v>
      </c>
      <c r="E19" s="111" t="s">
        <v>1902</v>
      </c>
      <c r="F19" s="111" t="s">
        <v>1912</v>
      </c>
      <c r="G19" s="111" t="s">
        <v>358</v>
      </c>
      <c r="H19" s="128"/>
      <c r="I19" s="130"/>
      <c r="J19" s="193"/>
      <c r="K19" s="130"/>
      <c r="L19" s="193"/>
      <c r="M19" s="193"/>
      <c r="N19" s="193"/>
      <c r="O19" s="193"/>
      <c r="P19" s="108" t="s">
        <v>1757</v>
      </c>
    </row>
    <row r="20" spans="1:16" ht="33">
      <c r="A20" s="109">
        <v>19</v>
      </c>
      <c r="B20" s="263"/>
      <c r="C20" s="110" t="s">
        <v>1869</v>
      </c>
      <c r="D20" s="264"/>
      <c r="E20" s="111" t="s">
        <v>358</v>
      </c>
      <c r="F20" s="111" t="s">
        <v>1913</v>
      </c>
      <c r="G20" s="111" t="s">
        <v>1905</v>
      </c>
      <c r="H20" s="128"/>
      <c r="I20" s="130"/>
      <c r="J20" s="193"/>
      <c r="K20" s="130"/>
      <c r="L20" s="193"/>
      <c r="M20" s="193"/>
      <c r="N20" s="193"/>
      <c r="O20" s="193"/>
      <c r="P20" s="108" t="s">
        <v>1757</v>
      </c>
    </row>
    <row r="21" spans="1:16" ht="33">
      <c r="A21" s="109">
        <v>20</v>
      </c>
      <c r="B21" s="263"/>
      <c r="C21" s="110" t="s">
        <v>1869</v>
      </c>
      <c r="D21" s="264"/>
      <c r="E21" s="111" t="s">
        <v>1907</v>
      </c>
      <c r="F21" s="111" t="s">
        <v>1908</v>
      </c>
      <c r="G21" s="111" t="s">
        <v>1909</v>
      </c>
      <c r="H21" s="128"/>
      <c r="I21" s="130"/>
      <c r="J21" s="193"/>
      <c r="K21" s="130"/>
      <c r="L21" s="193"/>
      <c r="M21" s="193"/>
      <c r="N21" s="193"/>
      <c r="O21" s="193"/>
      <c r="P21" s="108" t="s">
        <v>1757</v>
      </c>
    </row>
    <row r="22" spans="1:16">
      <c r="A22" s="109">
        <v>21</v>
      </c>
      <c r="B22" s="263"/>
      <c r="C22" s="110" t="s">
        <v>1869</v>
      </c>
      <c r="D22" s="264" t="s">
        <v>1915</v>
      </c>
      <c r="E22" s="111" t="s">
        <v>1902</v>
      </c>
      <c r="F22" s="111" t="s">
        <v>1912</v>
      </c>
      <c r="G22" s="111" t="s">
        <v>359</v>
      </c>
      <c r="H22" s="128"/>
      <c r="I22" s="130"/>
      <c r="J22" s="193"/>
      <c r="K22" s="130"/>
      <c r="L22" s="193"/>
      <c r="M22" s="193"/>
      <c r="N22" s="193"/>
      <c r="O22" s="193"/>
      <c r="P22" s="108" t="s">
        <v>1757</v>
      </c>
    </row>
    <row r="23" spans="1:16" ht="33">
      <c r="A23" s="109">
        <v>22</v>
      </c>
      <c r="B23" s="263"/>
      <c r="C23" s="110" t="s">
        <v>1869</v>
      </c>
      <c r="D23" s="264"/>
      <c r="E23" s="111" t="s">
        <v>359</v>
      </c>
      <c r="F23" s="111" t="s">
        <v>1913</v>
      </c>
      <c r="G23" s="111" t="s">
        <v>1905</v>
      </c>
      <c r="H23" s="128"/>
      <c r="I23" s="130"/>
      <c r="J23" s="193"/>
      <c r="K23" s="130"/>
      <c r="L23" s="193"/>
      <c r="M23" s="193"/>
      <c r="N23" s="193"/>
      <c r="O23" s="193"/>
      <c r="P23" s="108" t="s">
        <v>1757</v>
      </c>
    </row>
    <row r="24" spans="1:16" ht="33">
      <c r="A24" s="109">
        <v>23</v>
      </c>
      <c r="B24" s="263"/>
      <c r="C24" s="110" t="s">
        <v>1869</v>
      </c>
      <c r="D24" s="264"/>
      <c r="E24" s="111" t="s">
        <v>1907</v>
      </c>
      <c r="F24" s="111" t="s">
        <v>1908</v>
      </c>
      <c r="G24" s="111" t="s">
        <v>1909</v>
      </c>
      <c r="H24" s="128"/>
      <c r="I24" s="130"/>
      <c r="J24" s="193"/>
      <c r="K24" s="130"/>
      <c r="L24" s="193"/>
      <c r="M24" s="193"/>
      <c r="N24" s="193"/>
      <c r="O24" s="193"/>
      <c r="P24" s="108" t="s">
        <v>1757</v>
      </c>
    </row>
    <row r="25" spans="1:16" ht="49.5">
      <c r="A25" s="109">
        <v>24</v>
      </c>
      <c r="B25" s="261" t="s">
        <v>1916</v>
      </c>
      <c r="C25" s="110" t="s">
        <v>1869</v>
      </c>
      <c r="D25" s="113" t="s">
        <v>1917</v>
      </c>
      <c r="E25" s="113" t="s">
        <v>1918</v>
      </c>
      <c r="F25" s="113" t="s">
        <v>1919</v>
      </c>
      <c r="G25" s="113" t="s">
        <v>1920</v>
      </c>
      <c r="H25" s="128"/>
      <c r="I25" s="130"/>
      <c r="J25" s="194"/>
      <c r="K25" s="130"/>
      <c r="L25" s="195"/>
      <c r="M25" s="193"/>
      <c r="N25" s="193"/>
      <c r="O25" s="196"/>
      <c r="P25" s="143" t="s">
        <v>2322</v>
      </c>
    </row>
    <row r="26" spans="1:16">
      <c r="A26" s="109">
        <v>25</v>
      </c>
      <c r="B26" s="261"/>
      <c r="C26" s="110" t="s">
        <v>1869</v>
      </c>
      <c r="D26" s="261" t="s">
        <v>1921</v>
      </c>
      <c r="E26" s="113" t="s">
        <v>1922</v>
      </c>
      <c r="F26" s="113"/>
      <c r="G26" s="113" t="s">
        <v>1923</v>
      </c>
      <c r="H26" s="128"/>
      <c r="I26" s="130"/>
      <c r="J26" s="193"/>
      <c r="K26" s="130"/>
      <c r="L26" s="193"/>
      <c r="M26" s="193"/>
      <c r="N26" s="193"/>
      <c r="O26" s="193"/>
      <c r="P26" s="108" t="s">
        <v>1876</v>
      </c>
    </row>
    <row r="27" spans="1:16">
      <c r="A27" s="109">
        <v>26</v>
      </c>
      <c r="B27" s="261"/>
      <c r="C27" s="110" t="s">
        <v>1924</v>
      </c>
      <c r="D27" s="261"/>
      <c r="E27" s="261" t="s">
        <v>1925</v>
      </c>
      <c r="F27" s="113" t="s">
        <v>1926</v>
      </c>
      <c r="G27" s="113" t="s">
        <v>1927</v>
      </c>
      <c r="H27" s="128"/>
      <c r="I27" s="130"/>
      <c r="J27" s="193"/>
      <c r="K27" s="130"/>
      <c r="L27" s="193"/>
      <c r="M27" s="193"/>
      <c r="N27" s="193"/>
      <c r="O27" s="193"/>
      <c r="P27" s="108" t="s">
        <v>1876</v>
      </c>
    </row>
    <row r="28" spans="1:16" ht="64.5" customHeight="1">
      <c r="A28" s="109">
        <v>27</v>
      </c>
      <c r="B28" s="261"/>
      <c r="C28" s="110" t="s">
        <v>1885</v>
      </c>
      <c r="D28" s="261"/>
      <c r="E28" s="261"/>
      <c r="F28" s="113" t="s">
        <v>1928</v>
      </c>
      <c r="G28" s="113" t="s">
        <v>1929</v>
      </c>
      <c r="H28" s="128"/>
      <c r="I28" s="130"/>
      <c r="J28" s="193"/>
      <c r="K28" s="130"/>
      <c r="L28" s="193"/>
      <c r="M28" s="193"/>
      <c r="N28" s="193"/>
      <c r="O28" s="193"/>
      <c r="P28" s="108" t="s">
        <v>1876</v>
      </c>
    </row>
    <row r="29" spans="1:16">
      <c r="A29" s="109">
        <v>28</v>
      </c>
      <c r="B29" s="261"/>
      <c r="C29" s="110" t="s">
        <v>1930</v>
      </c>
      <c r="D29" s="261" t="s">
        <v>1931</v>
      </c>
      <c r="E29" s="113" t="s">
        <v>1932</v>
      </c>
      <c r="F29" s="113"/>
      <c r="G29" s="113" t="s">
        <v>1933</v>
      </c>
      <c r="H29" s="128"/>
      <c r="I29" s="130"/>
      <c r="J29" s="193"/>
      <c r="K29" s="130"/>
      <c r="L29" s="193"/>
      <c r="M29" s="193"/>
      <c r="N29" s="193"/>
      <c r="O29" s="193"/>
      <c r="P29" s="108" t="s">
        <v>1881</v>
      </c>
    </row>
    <row r="30" spans="1:16">
      <c r="A30" s="109">
        <v>29</v>
      </c>
      <c r="B30" s="261"/>
      <c r="C30" s="110" t="s">
        <v>1885</v>
      </c>
      <c r="D30" s="261"/>
      <c r="E30" s="261" t="s">
        <v>1934</v>
      </c>
      <c r="F30" s="113" t="s">
        <v>1926</v>
      </c>
      <c r="G30" s="113" t="s">
        <v>1935</v>
      </c>
      <c r="H30" s="128"/>
      <c r="I30" s="130"/>
      <c r="J30" s="193"/>
      <c r="K30" s="130"/>
      <c r="L30" s="193"/>
      <c r="M30" s="193"/>
      <c r="N30" s="193"/>
      <c r="O30" s="193"/>
      <c r="P30" s="108" t="s">
        <v>1881</v>
      </c>
    </row>
    <row r="31" spans="1:16">
      <c r="A31" s="109">
        <v>30</v>
      </c>
      <c r="B31" s="261"/>
      <c r="C31" s="110" t="s">
        <v>1885</v>
      </c>
      <c r="D31" s="261"/>
      <c r="E31" s="261"/>
      <c r="F31" s="113" t="s">
        <v>1928</v>
      </c>
      <c r="G31" s="113" t="s">
        <v>1936</v>
      </c>
      <c r="H31" s="128"/>
      <c r="I31" s="130"/>
      <c r="J31" s="193"/>
      <c r="K31" s="130"/>
      <c r="L31" s="193"/>
      <c r="M31" s="193"/>
      <c r="N31" s="193"/>
      <c r="O31" s="193"/>
      <c r="P31" s="108" t="s">
        <v>1881</v>
      </c>
    </row>
    <row r="32" spans="1:16" ht="49.5">
      <c r="A32" s="109">
        <v>31</v>
      </c>
      <c r="B32" s="261"/>
      <c r="C32" s="110" t="s">
        <v>1885</v>
      </c>
      <c r="D32" s="261"/>
      <c r="E32" s="113" t="s">
        <v>1937</v>
      </c>
      <c r="F32" s="113" t="s">
        <v>1938</v>
      </c>
      <c r="G32" s="113" t="s">
        <v>1939</v>
      </c>
      <c r="H32" s="128"/>
      <c r="I32" s="130"/>
      <c r="J32" s="193"/>
      <c r="K32" s="130"/>
      <c r="L32" s="193"/>
      <c r="M32" s="193"/>
      <c r="N32" s="193"/>
      <c r="O32" s="193"/>
      <c r="P32" s="108" t="s">
        <v>1881</v>
      </c>
    </row>
    <row r="33" spans="1:16" ht="33">
      <c r="A33" s="109">
        <v>32</v>
      </c>
      <c r="B33" s="261" t="s">
        <v>1940</v>
      </c>
      <c r="C33" s="110" t="s">
        <v>1885</v>
      </c>
      <c r="D33" s="261" t="s">
        <v>1941</v>
      </c>
      <c r="E33" s="114" t="s">
        <v>1942</v>
      </c>
      <c r="F33" s="114"/>
      <c r="G33" s="114" t="s">
        <v>1943</v>
      </c>
      <c r="H33" s="128"/>
      <c r="I33" s="130"/>
      <c r="J33" s="193"/>
      <c r="K33" s="130"/>
      <c r="L33" s="193"/>
      <c r="M33" s="193"/>
      <c r="N33" s="193"/>
      <c r="O33" s="193"/>
    </row>
    <row r="34" spans="1:16" ht="33">
      <c r="A34" s="109">
        <v>33</v>
      </c>
      <c r="B34" s="261"/>
      <c r="C34" s="110" t="s">
        <v>1944</v>
      </c>
      <c r="D34" s="261"/>
      <c r="E34" s="114" t="s">
        <v>1945</v>
      </c>
      <c r="F34" s="114"/>
      <c r="G34" s="114" t="s">
        <v>1946</v>
      </c>
      <c r="H34" s="128"/>
      <c r="I34" s="137"/>
      <c r="J34" s="193"/>
      <c r="K34" s="137"/>
      <c r="L34" s="193"/>
      <c r="M34" s="193"/>
      <c r="N34" s="193"/>
      <c r="O34" s="193"/>
    </row>
    <row r="35" spans="1:16" ht="31.5" customHeight="1">
      <c r="A35" s="109">
        <v>34</v>
      </c>
      <c r="B35" s="261"/>
      <c r="C35" s="110" t="s">
        <v>1885</v>
      </c>
      <c r="D35" s="261"/>
      <c r="E35" s="261" t="s">
        <v>1947</v>
      </c>
      <c r="F35" s="114" t="s">
        <v>1948</v>
      </c>
      <c r="G35" s="114" t="s">
        <v>1949</v>
      </c>
      <c r="H35" s="128"/>
      <c r="I35" s="130"/>
      <c r="J35" s="193"/>
      <c r="K35" s="130"/>
      <c r="L35" s="193"/>
      <c r="M35" s="193"/>
      <c r="N35" s="193"/>
      <c r="O35" s="193"/>
    </row>
    <row r="36" spans="1:16" ht="99" customHeight="1">
      <c r="A36" s="109">
        <v>35</v>
      </c>
      <c r="B36" s="261"/>
      <c r="C36" s="110" t="s">
        <v>1885</v>
      </c>
      <c r="D36" s="261"/>
      <c r="E36" s="261"/>
      <c r="F36" s="114" t="s">
        <v>1950</v>
      </c>
      <c r="G36" s="114" t="s">
        <v>1951</v>
      </c>
      <c r="H36" s="128"/>
      <c r="I36" s="130"/>
      <c r="J36" s="193"/>
      <c r="K36" s="130"/>
      <c r="L36" s="193"/>
      <c r="M36" s="193"/>
      <c r="N36" s="193"/>
      <c r="O36" s="193"/>
    </row>
    <row r="37" spans="1:16" ht="33">
      <c r="A37" s="109">
        <v>36</v>
      </c>
      <c r="B37" s="261"/>
      <c r="C37" s="110" t="s">
        <v>1924</v>
      </c>
      <c r="D37" s="261"/>
      <c r="E37" s="261"/>
      <c r="F37" s="114" t="s">
        <v>1952</v>
      </c>
      <c r="G37" s="114" t="s">
        <v>1953</v>
      </c>
      <c r="H37" s="128"/>
      <c r="I37" s="130"/>
      <c r="J37" s="193"/>
      <c r="K37" s="130"/>
      <c r="L37" s="193"/>
      <c r="M37" s="193"/>
      <c r="N37" s="193"/>
      <c r="O37" s="193"/>
    </row>
    <row r="38" spans="1:16" ht="33">
      <c r="A38" s="109">
        <v>37</v>
      </c>
      <c r="B38" s="261"/>
      <c r="C38" s="110" t="s">
        <v>1924</v>
      </c>
      <c r="D38" s="261"/>
      <c r="E38" s="261"/>
      <c r="F38" s="114" t="s">
        <v>1954</v>
      </c>
      <c r="G38" s="114" t="s">
        <v>1953</v>
      </c>
      <c r="H38" s="128"/>
      <c r="I38" s="130"/>
      <c r="J38" s="193"/>
      <c r="K38" s="130"/>
      <c r="L38" s="193"/>
      <c r="M38" s="193"/>
      <c r="N38" s="193"/>
      <c r="O38" s="193"/>
    </row>
    <row r="39" spans="1:16" ht="66" customHeight="1">
      <c r="A39" s="109">
        <v>38</v>
      </c>
      <c r="B39" s="261"/>
      <c r="C39" s="110" t="s">
        <v>1924</v>
      </c>
      <c r="D39" s="261"/>
      <c r="E39" s="261"/>
      <c r="F39" s="114" t="s">
        <v>1955</v>
      </c>
      <c r="G39" s="114" t="s">
        <v>1758</v>
      </c>
      <c r="H39" s="128"/>
      <c r="I39" s="130"/>
      <c r="J39" s="193"/>
      <c r="K39" s="130"/>
      <c r="L39" s="193"/>
      <c r="M39" s="193"/>
      <c r="N39" s="193"/>
      <c r="O39" s="193"/>
    </row>
    <row r="40" spans="1:16" ht="66" customHeight="1">
      <c r="A40" s="109">
        <v>39</v>
      </c>
      <c r="B40" s="261"/>
      <c r="C40" s="110" t="s">
        <v>1924</v>
      </c>
      <c r="D40" s="261"/>
      <c r="E40" s="261"/>
      <c r="F40" s="114" t="s">
        <v>1956</v>
      </c>
      <c r="G40" s="114" t="s">
        <v>1957</v>
      </c>
      <c r="H40" s="128"/>
      <c r="I40" s="130"/>
      <c r="J40" s="197"/>
      <c r="K40" s="130"/>
      <c r="L40" s="198"/>
      <c r="M40" s="199"/>
      <c r="N40" s="200"/>
      <c r="O40" s="193"/>
      <c r="P40" s="96" t="s">
        <v>1958</v>
      </c>
    </row>
    <row r="41" spans="1:16" ht="33">
      <c r="A41" s="109">
        <v>40</v>
      </c>
      <c r="B41" s="261"/>
      <c r="C41" s="110" t="s">
        <v>1924</v>
      </c>
      <c r="D41" s="261" t="s">
        <v>1959</v>
      </c>
      <c r="E41" s="114" t="s">
        <v>1960</v>
      </c>
      <c r="F41" s="114"/>
      <c r="G41" s="114" t="s">
        <v>1943</v>
      </c>
      <c r="H41" s="128"/>
      <c r="I41" s="130"/>
      <c r="J41" s="193"/>
      <c r="K41" s="130"/>
      <c r="L41" s="193"/>
      <c r="M41" s="193"/>
      <c r="N41" s="193"/>
      <c r="O41" s="193"/>
    </row>
    <row r="42" spans="1:16" ht="33">
      <c r="A42" s="109">
        <v>41</v>
      </c>
      <c r="B42" s="261"/>
      <c r="C42" s="110" t="s">
        <v>1885</v>
      </c>
      <c r="D42" s="261"/>
      <c r="E42" s="114" t="s">
        <v>1961</v>
      </c>
      <c r="F42" s="114"/>
      <c r="G42" s="114" t="s">
        <v>1962</v>
      </c>
      <c r="H42" s="128"/>
      <c r="I42" s="130"/>
      <c r="J42" s="193"/>
      <c r="K42" s="130"/>
      <c r="L42" s="193"/>
      <c r="M42" s="193"/>
      <c r="N42" s="193"/>
      <c r="O42" s="193"/>
    </row>
    <row r="43" spans="1:16" ht="31.5" customHeight="1">
      <c r="A43" s="109">
        <v>42</v>
      </c>
      <c r="B43" s="261"/>
      <c r="C43" s="110" t="s">
        <v>1885</v>
      </c>
      <c r="D43" s="261"/>
      <c r="E43" s="261" t="s">
        <v>1963</v>
      </c>
      <c r="F43" s="114" t="s">
        <v>1948</v>
      </c>
      <c r="G43" s="114" t="s">
        <v>1949</v>
      </c>
      <c r="H43" s="128"/>
      <c r="I43" s="130"/>
      <c r="J43" s="193"/>
      <c r="K43" s="130"/>
      <c r="L43" s="193"/>
      <c r="M43" s="193"/>
      <c r="N43" s="193"/>
      <c r="O43" s="193"/>
    </row>
    <row r="44" spans="1:16" ht="99" customHeight="1">
      <c r="A44" s="109">
        <v>43</v>
      </c>
      <c r="B44" s="261"/>
      <c r="C44" s="110" t="s">
        <v>1930</v>
      </c>
      <c r="D44" s="261"/>
      <c r="E44" s="261"/>
      <c r="F44" s="114" t="s">
        <v>1964</v>
      </c>
      <c r="G44" s="114" t="s">
        <v>1965</v>
      </c>
      <c r="H44" s="128"/>
      <c r="I44" s="130"/>
      <c r="J44" s="193"/>
      <c r="K44" s="130"/>
      <c r="L44" s="193"/>
      <c r="M44" s="193"/>
      <c r="N44" s="193"/>
      <c r="O44" s="193"/>
    </row>
    <row r="45" spans="1:16" ht="33">
      <c r="A45" s="109">
        <v>44</v>
      </c>
      <c r="B45" s="261"/>
      <c r="C45" s="110" t="s">
        <v>1924</v>
      </c>
      <c r="D45" s="261"/>
      <c r="E45" s="261"/>
      <c r="F45" s="114" t="s">
        <v>1952</v>
      </c>
      <c r="G45" s="114" t="s">
        <v>1953</v>
      </c>
      <c r="H45" s="128"/>
      <c r="I45" s="130"/>
      <c r="J45" s="193"/>
      <c r="K45" s="130"/>
      <c r="L45" s="193"/>
      <c r="M45" s="193"/>
      <c r="N45" s="193"/>
      <c r="O45" s="193"/>
    </row>
    <row r="46" spans="1:16" ht="33">
      <c r="A46" s="109">
        <v>45</v>
      </c>
      <c r="B46" s="261"/>
      <c r="C46" s="110" t="s">
        <v>1924</v>
      </c>
      <c r="D46" s="261"/>
      <c r="E46" s="261"/>
      <c r="F46" s="114" t="s">
        <v>1954</v>
      </c>
      <c r="G46" s="114" t="s">
        <v>1953</v>
      </c>
      <c r="H46" s="128"/>
      <c r="I46" s="130"/>
      <c r="J46" s="193"/>
      <c r="K46" s="130"/>
      <c r="L46" s="193"/>
      <c r="M46" s="193"/>
      <c r="N46" s="193"/>
      <c r="O46" s="193"/>
    </row>
    <row r="47" spans="1:16" ht="66" customHeight="1">
      <c r="A47" s="109">
        <v>46</v>
      </c>
      <c r="B47" s="261"/>
      <c r="C47" s="110" t="s">
        <v>1924</v>
      </c>
      <c r="D47" s="261"/>
      <c r="E47" s="261"/>
      <c r="F47" s="114" t="s">
        <v>1955</v>
      </c>
      <c r="G47" s="114" t="s">
        <v>1758</v>
      </c>
      <c r="H47" s="128"/>
      <c r="I47" s="130"/>
      <c r="J47" s="193"/>
      <c r="K47" s="130"/>
      <c r="L47" s="193"/>
      <c r="M47" s="193"/>
      <c r="N47" s="193"/>
      <c r="O47" s="193"/>
    </row>
    <row r="48" spans="1:16" ht="66" customHeight="1">
      <c r="A48" s="109">
        <v>47</v>
      </c>
      <c r="B48" s="261"/>
      <c r="C48" s="110" t="s">
        <v>1924</v>
      </c>
      <c r="D48" s="261"/>
      <c r="E48" s="261"/>
      <c r="F48" s="114" t="s">
        <v>1966</v>
      </c>
      <c r="G48" s="114" t="s">
        <v>1957</v>
      </c>
      <c r="H48" s="128"/>
      <c r="I48" s="130"/>
      <c r="J48" s="193"/>
      <c r="K48" s="130"/>
      <c r="L48" s="193"/>
      <c r="M48" s="193"/>
      <c r="N48" s="193"/>
      <c r="O48" s="193"/>
    </row>
    <row r="49" spans="1:16">
      <c r="A49" s="109">
        <v>48</v>
      </c>
      <c r="B49" s="261"/>
      <c r="C49" s="110" t="s">
        <v>1924</v>
      </c>
      <c r="D49" s="114" t="s">
        <v>1967</v>
      </c>
      <c r="E49" s="114" t="s">
        <v>1968</v>
      </c>
      <c r="F49" s="114"/>
      <c r="G49" s="114" t="s">
        <v>1969</v>
      </c>
      <c r="H49" s="128"/>
      <c r="I49" s="137"/>
      <c r="J49" s="193"/>
      <c r="K49" s="137"/>
      <c r="L49" s="193"/>
      <c r="M49" s="193"/>
      <c r="N49" s="193"/>
      <c r="O49" s="193"/>
      <c r="P49" s="108" t="s">
        <v>1970</v>
      </c>
    </row>
    <row r="50" spans="1:16">
      <c r="A50" s="109">
        <v>49</v>
      </c>
      <c r="B50" s="261"/>
      <c r="C50" s="110" t="s">
        <v>1885</v>
      </c>
      <c r="D50" s="114" t="s">
        <v>1971</v>
      </c>
      <c r="E50" s="114" t="s">
        <v>1972</v>
      </c>
      <c r="F50" s="114"/>
      <c r="G50" s="114" t="s">
        <v>1973</v>
      </c>
      <c r="H50" s="128"/>
      <c r="I50" s="130"/>
      <c r="J50" s="193"/>
      <c r="K50" s="130"/>
      <c r="L50" s="193"/>
      <c r="M50" s="193"/>
      <c r="N50" s="193"/>
      <c r="O50" s="193"/>
      <c r="P50" s="108" t="s">
        <v>1881</v>
      </c>
    </row>
    <row r="51" spans="1:16" ht="33">
      <c r="A51" s="109">
        <v>50</v>
      </c>
      <c r="B51" s="261" t="s">
        <v>1004</v>
      </c>
      <c r="C51" s="110" t="s">
        <v>1924</v>
      </c>
      <c r="D51" s="261" t="s">
        <v>1974</v>
      </c>
      <c r="E51" s="114" t="s">
        <v>1005</v>
      </c>
      <c r="F51" s="114"/>
      <c r="G51" s="114" t="s">
        <v>1975</v>
      </c>
      <c r="H51" s="128"/>
      <c r="I51" s="130"/>
      <c r="J51" s="193"/>
      <c r="K51" s="130"/>
      <c r="L51" s="193"/>
      <c r="M51" s="193"/>
      <c r="N51" s="193"/>
      <c r="O51" s="193"/>
    </row>
    <row r="52" spans="1:16" ht="33">
      <c r="A52" s="109">
        <v>51</v>
      </c>
      <c r="B52" s="261"/>
      <c r="C52" s="110" t="s">
        <v>1885</v>
      </c>
      <c r="D52" s="261"/>
      <c r="E52" s="114" t="s">
        <v>1976</v>
      </c>
      <c r="F52" s="114"/>
      <c r="G52" s="114" t="s">
        <v>1977</v>
      </c>
      <c r="H52" s="128"/>
      <c r="I52" s="130"/>
      <c r="J52" s="193"/>
      <c r="K52" s="130"/>
      <c r="L52" s="193"/>
      <c r="M52" s="193"/>
      <c r="N52" s="193"/>
      <c r="O52" s="193"/>
    </row>
    <row r="53" spans="1:16" ht="31.5" customHeight="1">
      <c r="A53" s="109">
        <v>52</v>
      </c>
      <c r="B53" s="261"/>
      <c r="C53" s="110" t="s">
        <v>1924</v>
      </c>
      <c r="D53" s="261"/>
      <c r="E53" s="261" t="s">
        <v>1006</v>
      </c>
      <c r="F53" s="114" t="s">
        <v>1007</v>
      </c>
      <c r="G53" s="114" t="s">
        <v>1949</v>
      </c>
      <c r="H53" s="128"/>
      <c r="I53" s="130"/>
      <c r="J53" s="193"/>
      <c r="K53" s="130"/>
      <c r="L53" s="193"/>
      <c r="M53" s="193"/>
      <c r="N53" s="193"/>
      <c r="O53" s="193"/>
    </row>
    <row r="54" spans="1:16" ht="33">
      <c r="A54" s="109">
        <v>53</v>
      </c>
      <c r="B54" s="261"/>
      <c r="C54" s="110" t="s">
        <v>1924</v>
      </c>
      <c r="D54" s="261"/>
      <c r="E54" s="261"/>
      <c r="F54" s="114" t="s">
        <v>1978</v>
      </c>
      <c r="G54" s="114" t="s">
        <v>1979</v>
      </c>
      <c r="H54" s="128"/>
      <c r="I54" s="130"/>
      <c r="J54" s="193"/>
      <c r="K54" s="130"/>
      <c r="L54" s="193"/>
      <c r="M54" s="193"/>
      <c r="N54" s="193"/>
      <c r="O54" s="193"/>
    </row>
    <row r="55" spans="1:16" ht="33">
      <c r="A55" s="109">
        <v>54</v>
      </c>
      <c r="B55" s="261"/>
      <c r="C55" s="110" t="s">
        <v>1924</v>
      </c>
      <c r="D55" s="261"/>
      <c r="E55" s="261"/>
      <c r="F55" s="114" t="s">
        <v>1980</v>
      </c>
      <c r="G55" s="114" t="s">
        <v>1953</v>
      </c>
      <c r="H55" s="128"/>
      <c r="I55" s="130"/>
      <c r="J55" s="193"/>
      <c r="K55" s="130"/>
      <c r="L55" s="193"/>
      <c r="M55" s="193"/>
      <c r="N55" s="193"/>
      <c r="O55" s="193"/>
    </row>
    <row r="56" spans="1:16" ht="33">
      <c r="A56" s="109">
        <v>55</v>
      </c>
      <c r="B56" s="261"/>
      <c r="C56" s="110" t="s">
        <v>1924</v>
      </c>
      <c r="D56" s="261"/>
      <c r="E56" s="261"/>
      <c r="F56" s="114" t="s">
        <v>1981</v>
      </c>
      <c r="G56" s="114" t="s">
        <v>1953</v>
      </c>
      <c r="H56" s="128"/>
      <c r="I56" s="130"/>
      <c r="J56" s="193"/>
      <c r="K56" s="130"/>
      <c r="L56" s="193"/>
      <c r="M56" s="193"/>
      <c r="N56" s="193"/>
      <c r="O56" s="193"/>
    </row>
    <row r="57" spans="1:16">
      <c r="A57" s="109">
        <v>56</v>
      </c>
      <c r="B57" s="261"/>
      <c r="C57" s="110" t="s">
        <v>1924</v>
      </c>
      <c r="D57" s="261"/>
      <c r="E57" s="261"/>
      <c r="F57" s="114" t="s">
        <v>1982</v>
      </c>
      <c r="G57" s="114" t="s">
        <v>1758</v>
      </c>
      <c r="H57" s="128"/>
      <c r="I57" s="130"/>
      <c r="J57" s="193"/>
      <c r="K57" s="130"/>
      <c r="L57" s="193"/>
      <c r="M57" s="193"/>
      <c r="N57" s="193"/>
      <c r="O57" s="193"/>
    </row>
    <row r="58" spans="1:16" ht="49.5">
      <c r="A58" s="109">
        <v>57</v>
      </c>
      <c r="B58" s="261"/>
      <c r="C58" s="110" t="s">
        <v>1924</v>
      </c>
      <c r="D58" s="261"/>
      <c r="E58" s="261"/>
      <c r="F58" s="114" t="s">
        <v>1983</v>
      </c>
      <c r="G58" s="114" t="s">
        <v>1984</v>
      </c>
      <c r="H58" s="128"/>
      <c r="I58" s="130"/>
      <c r="J58" s="197"/>
      <c r="K58" s="130"/>
      <c r="L58" s="198"/>
      <c r="M58" s="199"/>
      <c r="N58" s="200"/>
      <c r="O58" s="193"/>
      <c r="P58" s="96" t="s">
        <v>1958</v>
      </c>
    </row>
    <row r="59" spans="1:16" ht="33">
      <c r="A59" s="109">
        <v>58</v>
      </c>
      <c r="B59" s="261"/>
      <c r="C59" s="110" t="s">
        <v>1885</v>
      </c>
      <c r="D59" s="261" t="s">
        <v>1985</v>
      </c>
      <c r="E59" s="114" t="s">
        <v>1008</v>
      </c>
      <c r="F59" s="114"/>
      <c r="G59" s="114" t="s">
        <v>1986</v>
      </c>
      <c r="H59" s="128"/>
      <c r="I59" s="130"/>
      <c r="J59" s="193"/>
      <c r="K59" s="130"/>
      <c r="L59" s="193"/>
      <c r="M59" s="193"/>
      <c r="N59" s="193"/>
      <c r="O59" s="193"/>
    </row>
    <row r="60" spans="1:16" ht="33">
      <c r="A60" s="109">
        <v>59</v>
      </c>
      <c r="B60" s="261"/>
      <c r="C60" s="110" t="s">
        <v>1924</v>
      </c>
      <c r="D60" s="261"/>
      <c r="E60" s="114" t="s">
        <v>1987</v>
      </c>
      <c r="F60" s="114"/>
      <c r="G60" s="114" t="s">
        <v>1988</v>
      </c>
      <c r="H60" s="128"/>
      <c r="I60" s="130"/>
      <c r="J60" s="193"/>
      <c r="K60" s="130"/>
      <c r="L60" s="193"/>
      <c r="M60" s="193"/>
      <c r="N60" s="193"/>
      <c r="O60" s="193"/>
    </row>
    <row r="61" spans="1:16" ht="31.5" customHeight="1">
      <c r="A61" s="109">
        <v>60</v>
      </c>
      <c r="B61" s="261"/>
      <c r="C61" s="110" t="s">
        <v>1924</v>
      </c>
      <c r="D61" s="261"/>
      <c r="E61" s="261" t="s">
        <v>1009</v>
      </c>
      <c r="F61" s="114" t="s">
        <v>1007</v>
      </c>
      <c r="G61" s="114" t="s">
        <v>1949</v>
      </c>
      <c r="H61" s="128"/>
      <c r="I61" s="130"/>
      <c r="J61" s="193"/>
      <c r="K61" s="130"/>
      <c r="L61" s="193"/>
      <c r="M61" s="193"/>
      <c r="N61" s="193"/>
      <c r="O61" s="193"/>
    </row>
    <row r="62" spans="1:16" ht="33">
      <c r="A62" s="109">
        <v>61</v>
      </c>
      <c r="B62" s="261"/>
      <c r="C62" s="110" t="s">
        <v>1924</v>
      </c>
      <c r="D62" s="261"/>
      <c r="E62" s="261"/>
      <c r="F62" s="114" t="s">
        <v>1010</v>
      </c>
      <c r="G62" s="114" t="s">
        <v>1979</v>
      </c>
      <c r="H62" s="128"/>
      <c r="I62" s="130"/>
      <c r="J62" s="193"/>
      <c r="K62" s="130"/>
      <c r="L62" s="193"/>
      <c r="M62" s="193"/>
      <c r="N62" s="193"/>
      <c r="O62" s="193"/>
    </row>
    <row r="63" spans="1:16" ht="33">
      <c r="A63" s="109">
        <v>62</v>
      </c>
      <c r="B63" s="261"/>
      <c r="C63" s="110" t="s">
        <v>1924</v>
      </c>
      <c r="D63" s="261"/>
      <c r="E63" s="261"/>
      <c r="F63" s="114" t="s">
        <v>1011</v>
      </c>
      <c r="G63" s="114" t="s">
        <v>1953</v>
      </c>
      <c r="H63" s="128"/>
      <c r="I63" s="130"/>
      <c r="J63" s="193"/>
      <c r="K63" s="130"/>
      <c r="L63" s="193"/>
      <c r="M63" s="193"/>
      <c r="N63" s="193"/>
      <c r="O63" s="193"/>
    </row>
    <row r="64" spans="1:16" ht="33">
      <c r="A64" s="109">
        <v>63</v>
      </c>
      <c r="B64" s="261"/>
      <c r="C64" s="110" t="s">
        <v>1924</v>
      </c>
      <c r="D64" s="261"/>
      <c r="E64" s="261"/>
      <c r="F64" s="114" t="s">
        <v>1012</v>
      </c>
      <c r="G64" s="114" t="s">
        <v>1953</v>
      </c>
      <c r="H64" s="128"/>
      <c r="I64" s="130"/>
      <c r="J64" s="193"/>
      <c r="K64" s="130"/>
      <c r="L64" s="193"/>
      <c r="M64" s="193"/>
      <c r="N64" s="193"/>
      <c r="O64" s="193"/>
    </row>
    <row r="65" spans="1:16">
      <c r="A65" s="109">
        <v>64</v>
      </c>
      <c r="B65" s="261"/>
      <c r="C65" s="110" t="s">
        <v>1924</v>
      </c>
      <c r="D65" s="261"/>
      <c r="E65" s="261"/>
      <c r="F65" s="114" t="s">
        <v>1013</v>
      </c>
      <c r="G65" s="114" t="s">
        <v>1758</v>
      </c>
      <c r="H65" s="128"/>
      <c r="I65" s="130"/>
      <c r="J65" s="193"/>
      <c r="K65" s="130"/>
      <c r="L65" s="193"/>
      <c r="M65" s="193"/>
      <c r="N65" s="193"/>
      <c r="O65" s="193"/>
    </row>
    <row r="66" spans="1:16" ht="33">
      <c r="A66" s="109">
        <v>65</v>
      </c>
      <c r="B66" s="261"/>
      <c r="C66" s="110" t="s">
        <v>1924</v>
      </c>
      <c r="D66" s="261"/>
      <c r="E66" s="261"/>
      <c r="F66" s="114" t="s">
        <v>1966</v>
      </c>
      <c r="G66" s="114" t="s">
        <v>1957</v>
      </c>
      <c r="H66" s="128"/>
      <c r="I66" s="130"/>
      <c r="J66" s="193"/>
      <c r="K66" s="130"/>
      <c r="L66" s="193"/>
      <c r="M66" s="193"/>
      <c r="N66" s="193"/>
      <c r="O66" s="193"/>
    </row>
    <row r="67" spans="1:16">
      <c r="A67" s="109">
        <v>66</v>
      </c>
      <c r="B67" s="261"/>
      <c r="C67" s="110" t="s">
        <v>1924</v>
      </c>
      <c r="D67" s="114" t="s">
        <v>1967</v>
      </c>
      <c r="E67" s="114" t="s">
        <v>1014</v>
      </c>
      <c r="F67" s="114"/>
      <c r="G67" s="114" t="s">
        <v>1989</v>
      </c>
      <c r="H67" s="128"/>
      <c r="I67" s="130"/>
      <c r="J67" s="193"/>
      <c r="K67" s="130"/>
      <c r="L67" s="193"/>
      <c r="M67" s="193"/>
      <c r="N67" s="193"/>
      <c r="O67" s="193"/>
      <c r="P67" s="108" t="s">
        <v>1970</v>
      </c>
    </row>
    <row r="68" spans="1:16">
      <c r="A68" s="109">
        <v>67</v>
      </c>
      <c r="B68" s="261"/>
      <c r="C68" s="110" t="s">
        <v>1924</v>
      </c>
      <c r="D68" s="114" t="s">
        <v>1990</v>
      </c>
      <c r="E68" s="114" t="s">
        <v>1015</v>
      </c>
      <c r="F68" s="114"/>
      <c r="G68" s="114" t="s">
        <v>1991</v>
      </c>
      <c r="H68" s="128"/>
      <c r="I68" s="130"/>
      <c r="J68" s="193"/>
      <c r="K68" s="130"/>
      <c r="L68" s="193"/>
      <c r="M68" s="193"/>
      <c r="N68" s="193"/>
      <c r="O68" s="193"/>
      <c r="P68" s="108" t="s">
        <v>1881</v>
      </c>
    </row>
    <row r="69" spans="1:16" ht="33">
      <c r="A69" s="109">
        <v>68</v>
      </c>
      <c r="B69" s="261" t="s">
        <v>1016</v>
      </c>
      <c r="C69" s="110" t="s">
        <v>1924</v>
      </c>
      <c r="D69" s="261" t="s">
        <v>1974</v>
      </c>
      <c r="E69" s="114" t="s">
        <v>1017</v>
      </c>
      <c r="F69" s="114"/>
      <c r="G69" s="114" t="s">
        <v>1018</v>
      </c>
      <c r="H69" s="128"/>
      <c r="I69" s="130"/>
      <c r="J69" s="193"/>
      <c r="K69" s="130"/>
      <c r="L69" s="193"/>
      <c r="M69" s="193"/>
      <c r="N69" s="193"/>
      <c r="O69" s="193"/>
    </row>
    <row r="70" spans="1:16" ht="33">
      <c r="A70" s="109">
        <v>69</v>
      </c>
      <c r="B70" s="261"/>
      <c r="C70" s="110" t="s">
        <v>1930</v>
      </c>
      <c r="D70" s="261"/>
      <c r="E70" s="114" t="s">
        <v>1019</v>
      </c>
      <c r="F70" s="114"/>
      <c r="G70" s="114" t="s">
        <v>1020</v>
      </c>
      <c r="H70" s="128"/>
      <c r="I70" s="130"/>
      <c r="J70" s="193"/>
      <c r="K70" s="130"/>
      <c r="L70" s="193"/>
      <c r="M70" s="193"/>
      <c r="N70" s="193"/>
      <c r="O70" s="193"/>
    </row>
    <row r="71" spans="1:16" ht="31.5" customHeight="1">
      <c r="A71" s="109">
        <v>70</v>
      </c>
      <c r="B71" s="261"/>
      <c r="C71" s="110" t="s">
        <v>1924</v>
      </c>
      <c r="D71" s="261"/>
      <c r="E71" s="261" t="s">
        <v>1021</v>
      </c>
      <c r="F71" s="114" t="s">
        <v>1022</v>
      </c>
      <c r="G71" s="114" t="s">
        <v>1949</v>
      </c>
      <c r="H71" s="128"/>
      <c r="I71" s="130"/>
      <c r="J71" s="193"/>
      <c r="K71" s="130"/>
      <c r="L71" s="193"/>
      <c r="M71" s="193"/>
      <c r="N71" s="193"/>
      <c r="O71" s="193"/>
    </row>
    <row r="72" spans="1:16" ht="33">
      <c r="A72" s="109">
        <v>71</v>
      </c>
      <c r="B72" s="261"/>
      <c r="C72" s="110" t="s">
        <v>1924</v>
      </c>
      <c r="D72" s="261"/>
      <c r="E72" s="261"/>
      <c r="F72" s="114" t="s">
        <v>1978</v>
      </c>
      <c r="G72" s="114" t="s">
        <v>1979</v>
      </c>
      <c r="H72" s="128"/>
      <c r="I72" s="130"/>
      <c r="J72" s="193"/>
      <c r="K72" s="130"/>
      <c r="L72" s="193"/>
      <c r="M72" s="193"/>
      <c r="N72" s="193"/>
      <c r="O72" s="193"/>
    </row>
    <row r="73" spans="1:16" ht="33">
      <c r="A73" s="109">
        <v>72</v>
      </c>
      <c r="B73" s="261"/>
      <c r="C73" s="110" t="s">
        <v>1924</v>
      </c>
      <c r="D73" s="261"/>
      <c r="E73" s="261"/>
      <c r="F73" s="114" t="s">
        <v>1980</v>
      </c>
      <c r="G73" s="114" t="s">
        <v>1953</v>
      </c>
      <c r="H73" s="128"/>
      <c r="I73" s="130"/>
      <c r="J73" s="193"/>
      <c r="K73" s="130"/>
      <c r="L73" s="193"/>
      <c r="M73" s="193"/>
      <c r="N73" s="193"/>
      <c r="O73" s="193"/>
    </row>
    <row r="74" spans="1:16" ht="33">
      <c r="A74" s="109">
        <v>73</v>
      </c>
      <c r="B74" s="261"/>
      <c r="C74" s="110" t="s">
        <v>1924</v>
      </c>
      <c r="D74" s="261"/>
      <c r="E74" s="261"/>
      <c r="F74" s="114" t="s">
        <v>1981</v>
      </c>
      <c r="G74" s="114" t="s">
        <v>1953</v>
      </c>
      <c r="H74" s="128"/>
      <c r="I74" s="130"/>
      <c r="J74" s="193"/>
      <c r="K74" s="130"/>
      <c r="L74" s="193"/>
      <c r="M74" s="193"/>
      <c r="N74" s="193"/>
      <c r="O74" s="193"/>
    </row>
    <row r="75" spans="1:16">
      <c r="A75" s="109">
        <v>74</v>
      </c>
      <c r="B75" s="261"/>
      <c r="C75" s="110" t="s">
        <v>1924</v>
      </c>
      <c r="D75" s="261"/>
      <c r="E75" s="261"/>
      <c r="F75" s="114" t="s">
        <v>1982</v>
      </c>
      <c r="G75" s="114" t="s">
        <v>1758</v>
      </c>
      <c r="H75" s="128"/>
      <c r="I75" s="130"/>
      <c r="J75" s="193"/>
      <c r="K75" s="130"/>
      <c r="L75" s="193"/>
      <c r="M75" s="193"/>
      <c r="N75" s="193"/>
      <c r="O75" s="193"/>
    </row>
    <row r="76" spans="1:16" ht="49.5">
      <c r="A76" s="109">
        <v>75</v>
      </c>
      <c r="B76" s="261"/>
      <c r="C76" s="110" t="s">
        <v>1924</v>
      </c>
      <c r="D76" s="261"/>
      <c r="E76" s="261"/>
      <c r="F76" s="114" t="s">
        <v>1983</v>
      </c>
      <c r="G76" s="114" t="s">
        <v>1957</v>
      </c>
      <c r="H76" s="128"/>
      <c r="I76" s="130"/>
      <c r="J76" s="197"/>
      <c r="K76" s="130"/>
      <c r="L76" s="198"/>
      <c r="M76" s="199"/>
      <c r="N76" s="200"/>
      <c r="O76" s="193"/>
      <c r="P76" s="96" t="s">
        <v>1958</v>
      </c>
    </row>
    <row r="77" spans="1:16" ht="33">
      <c r="A77" s="109">
        <v>76</v>
      </c>
      <c r="B77" s="261"/>
      <c r="C77" s="110" t="s">
        <v>1924</v>
      </c>
      <c r="D77" s="261" t="s">
        <v>1959</v>
      </c>
      <c r="E77" s="114" t="s">
        <v>1023</v>
      </c>
      <c r="F77" s="114"/>
      <c r="G77" s="114" t="s">
        <v>1024</v>
      </c>
      <c r="H77" s="128"/>
      <c r="I77" s="130"/>
      <c r="J77" s="193"/>
      <c r="K77" s="130"/>
      <c r="L77" s="193"/>
      <c r="M77" s="193"/>
      <c r="N77" s="193"/>
      <c r="O77" s="193"/>
    </row>
    <row r="78" spans="1:16" ht="33">
      <c r="A78" s="109">
        <v>77</v>
      </c>
      <c r="B78" s="261"/>
      <c r="C78" s="110" t="s">
        <v>1924</v>
      </c>
      <c r="D78" s="261"/>
      <c r="E78" s="114" t="s">
        <v>1025</v>
      </c>
      <c r="F78" s="114"/>
      <c r="G78" s="114" t="s">
        <v>1026</v>
      </c>
      <c r="H78" s="128"/>
      <c r="I78" s="130"/>
      <c r="J78" s="193"/>
      <c r="K78" s="130"/>
      <c r="L78" s="193"/>
      <c r="M78" s="193"/>
      <c r="N78" s="193"/>
      <c r="O78" s="193"/>
    </row>
    <row r="79" spans="1:16" ht="31.5" customHeight="1">
      <c r="A79" s="109">
        <v>78</v>
      </c>
      <c r="B79" s="261"/>
      <c r="C79" s="110" t="s">
        <v>1924</v>
      </c>
      <c r="D79" s="261"/>
      <c r="E79" s="261" t="s">
        <v>1992</v>
      </c>
      <c r="F79" s="114" t="s">
        <v>1022</v>
      </c>
      <c r="G79" s="114" t="s">
        <v>1949</v>
      </c>
      <c r="H79" s="128"/>
      <c r="I79" s="130"/>
      <c r="J79" s="193"/>
      <c r="K79" s="130"/>
      <c r="L79" s="193"/>
      <c r="M79" s="193"/>
      <c r="N79" s="193"/>
      <c r="O79" s="193"/>
    </row>
    <row r="80" spans="1:16" ht="33">
      <c r="A80" s="109">
        <v>79</v>
      </c>
      <c r="B80" s="261"/>
      <c r="C80" s="110" t="s">
        <v>1924</v>
      </c>
      <c r="D80" s="261"/>
      <c r="E80" s="261"/>
      <c r="F80" s="114" t="s">
        <v>1993</v>
      </c>
      <c r="G80" s="114" t="s">
        <v>1979</v>
      </c>
      <c r="H80" s="128"/>
      <c r="I80" s="130"/>
      <c r="J80" s="193"/>
      <c r="K80" s="130"/>
      <c r="L80" s="193"/>
      <c r="M80" s="193"/>
      <c r="N80" s="193"/>
      <c r="O80" s="193"/>
    </row>
    <row r="81" spans="1:16" ht="33">
      <c r="A81" s="109">
        <v>80</v>
      </c>
      <c r="B81" s="261"/>
      <c r="C81" s="110" t="s">
        <v>1924</v>
      </c>
      <c r="D81" s="261"/>
      <c r="E81" s="261"/>
      <c r="F81" s="114" t="s">
        <v>1994</v>
      </c>
      <c r="G81" s="114" t="s">
        <v>1953</v>
      </c>
      <c r="H81" s="128"/>
      <c r="I81" s="130"/>
      <c r="J81" s="193"/>
      <c r="K81" s="130"/>
      <c r="L81" s="193"/>
      <c r="M81" s="193"/>
      <c r="N81" s="193"/>
      <c r="O81" s="193"/>
    </row>
    <row r="82" spans="1:16" ht="33">
      <c r="A82" s="109">
        <v>81</v>
      </c>
      <c r="B82" s="261"/>
      <c r="C82" s="110" t="s">
        <v>1924</v>
      </c>
      <c r="D82" s="261"/>
      <c r="E82" s="261"/>
      <c r="F82" s="114" t="s">
        <v>1995</v>
      </c>
      <c r="G82" s="114" t="s">
        <v>1953</v>
      </c>
      <c r="H82" s="128"/>
      <c r="I82" s="130"/>
      <c r="J82" s="193"/>
      <c r="K82" s="130"/>
      <c r="L82" s="193"/>
      <c r="M82" s="193"/>
      <c r="N82" s="193"/>
      <c r="O82" s="193"/>
    </row>
    <row r="83" spans="1:16">
      <c r="A83" s="109">
        <v>82</v>
      </c>
      <c r="B83" s="261"/>
      <c r="C83" s="110" t="s">
        <v>1924</v>
      </c>
      <c r="D83" s="261"/>
      <c r="E83" s="261"/>
      <c r="F83" s="114" t="s">
        <v>1013</v>
      </c>
      <c r="G83" s="114" t="s">
        <v>1758</v>
      </c>
      <c r="H83" s="128"/>
      <c r="I83" s="130"/>
      <c r="J83" s="193"/>
      <c r="K83" s="130"/>
      <c r="L83" s="193"/>
      <c r="M83" s="193"/>
      <c r="N83" s="193"/>
      <c r="O83" s="193"/>
    </row>
    <row r="84" spans="1:16" ht="33">
      <c r="A84" s="109">
        <v>83</v>
      </c>
      <c r="B84" s="261"/>
      <c r="C84" s="110" t="s">
        <v>1924</v>
      </c>
      <c r="D84" s="261"/>
      <c r="E84" s="261"/>
      <c r="F84" s="114" t="s">
        <v>1966</v>
      </c>
      <c r="G84" s="114" t="s">
        <v>1957</v>
      </c>
      <c r="H84" s="128"/>
      <c r="I84" s="130"/>
      <c r="J84" s="193"/>
      <c r="K84" s="130"/>
      <c r="L84" s="193"/>
      <c r="M84" s="193"/>
      <c r="N84" s="193"/>
      <c r="O84" s="193"/>
    </row>
    <row r="85" spans="1:16">
      <c r="A85" s="109">
        <v>84</v>
      </c>
      <c r="B85" s="261"/>
      <c r="C85" s="110" t="s">
        <v>1924</v>
      </c>
      <c r="D85" s="114" t="s">
        <v>1967</v>
      </c>
      <c r="E85" s="114" t="s">
        <v>1027</v>
      </c>
      <c r="F85" s="114"/>
      <c r="G85" s="114" t="s">
        <v>1996</v>
      </c>
      <c r="H85" s="128"/>
      <c r="I85" s="130"/>
      <c r="J85" s="193"/>
      <c r="K85" s="130"/>
      <c r="L85" s="193"/>
      <c r="M85" s="193"/>
      <c r="N85" s="193"/>
      <c r="O85" s="193"/>
      <c r="P85" s="108" t="s">
        <v>1970</v>
      </c>
    </row>
    <row r="86" spans="1:16">
      <c r="A86" s="109">
        <v>85</v>
      </c>
      <c r="B86" s="261"/>
      <c r="C86" s="110" t="s">
        <v>1924</v>
      </c>
      <c r="D86" s="114" t="s">
        <v>1990</v>
      </c>
      <c r="E86" s="114" t="s">
        <v>1028</v>
      </c>
      <c r="F86" s="114"/>
      <c r="G86" s="114" t="s">
        <v>1997</v>
      </c>
      <c r="H86" s="128"/>
      <c r="I86" s="130"/>
      <c r="J86" s="193"/>
      <c r="K86" s="130"/>
      <c r="L86" s="193"/>
      <c r="M86" s="193"/>
      <c r="N86" s="193"/>
      <c r="O86" s="193"/>
      <c r="P86" s="108" t="s">
        <v>1881</v>
      </c>
    </row>
    <row r="87" spans="1:16" ht="33">
      <c r="A87" s="109">
        <v>86</v>
      </c>
      <c r="B87" s="261" t="s">
        <v>1029</v>
      </c>
      <c r="C87" s="110" t="s">
        <v>1924</v>
      </c>
      <c r="D87" s="261" t="s">
        <v>1974</v>
      </c>
      <c r="E87" s="114" t="s">
        <v>1030</v>
      </c>
      <c r="F87" s="114"/>
      <c r="G87" s="114" t="s">
        <v>1031</v>
      </c>
      <c r="H87" s="128"/>
      <c r="I87" s="130"/>
      <c r="J87" s="193"/>
      <c r="K87" s="130"/>
      <c r="L87" s="193"/>
      <c r="M87" s="193"/>
      <c r="N87" s="193"/>
      <c r="O87" s="193"/>
    </row>
    <row r="88" spans="1:16" ht="33">
      <c r="A88" s="109">
        <v>87</v>
      </c>
      <c r="B88" s="261"/>
      <c r="C88" s="110" t="s">
        <v>1885</v>
      </c>
      <c r="D88" s="261"/>
      <c r="E88" s="114" t="s">
        <v>1032</v>
      </c>
      <c r="F88" s="114"/>
      <c r="G88" s="114" t="s">
        <v>1033</v>
      </c>
      <c r="H88" s="128"/>
      <c r="I88" s="130"/>
      <c r="J88" s="193"/>
      <c r="K88" s="130"/>
      <c r="L88" s="193"/>
      <c r="M88" s="193"/>
      <c r="N88" s="193"/>
      <c r="O88" s="193"/>
    </row>
    <row r="89" spans="1:16" ht="31.5" customHeight="1">
      <c r="A89" s="109">
        <v>88</v>
      </c>
      <c r="B89" s="261"/>
      <c r="C89" s="110" t="s">
        <v>1924</v>
      </c>
      <c r="D89" s="261"/>
      <c r="E89" s="261" t="s">
        <v>1034</v>
      </c>
      <c r="F89" s="114" t="s">
        <v>1035</v>
      </c>
      <c r="G89" s="114" t="s">
        <v>1949</v>
      </c>
      <c r="H89" s="128"/>
      <c r="I89" s="130"/>
      <c r="J89" s="193"/>
      <c r="K89" s="130"/>
      <c r="L89" s="193"/>
      <c r="M89" s="193"/>
      <c r="N89" s="193"/>
      <c r="O89" s="193"/>
    </row>
    <row r="90" spans="1:16" ht="33">
      <c r="A90" s="109">
        <v>89</v>
      </c>
      <c r="B90" s="261"/>
      <c r="C90" s="110" t="s">
        <v>1924</v>
      </c>
      <c r="D90" s="261"/>
      <c r="E90" s="261"/>
      <c r="F90" s="114" t="s">
        <v>1978</v>
      </c>
      <c r="G90" s="114" t="s">
        <v>1979</v>
      </c>
      <c r="H90" s="128"/>
      <c r="I90" s="130"/>
      <c r="J90" s="201"/>
      <c r="K90" s="130"/>
      <c r="L90" s="201"/>
      <c r="M90" s="201"/>
      <c r="N90" s="201"/>
      <c r="O90" s="193"/>
      <c r="P90" s="97"/>
    </row>
    <row r="91" spans="1:16" ht="33">
      <c r="A91" s="109">
        <v>90</v>
      </c>
      <c r="B91" s="261"/>
      <c r="C91" s="110" t="s">
        <v>1924</v>
      </c>
      <c r="D91" s="261"/>
      <c r="E91" s="261"/>
      <c r="F91" s="114" t="s">
        <v>1980</v>
      </c>
      <c r="G91" s="114" t="s">
        <v>1953</v>
      </c>
      <c r="H91" s="128"/>
      <c r="I91" s="130"/>
      <c r="J91" s="201"/>
      <c r="K91" s="130"/>
      <c r="L91" s="201"/>
      <c r="M91" s="201"/>
      <c r="N91" s="201"/>
      <c r="O91" s="193"/>
      <c r="P91" s="97"/>
    </row>
    <row r="92" spans="1:16" ht="33">
      <c r="A92" s="109">
        <v>91</v>
      </c>
      <c r="B92" s="261"/>
      <c r="C92" s="110" t="s">
        <v>1924</v>
      </c>
      <c r="D92" s="261"/>
      <c r="E92" s="261"/>
      <c r="F92" s="114" t="s">
        <v>1981</v>
      </c>
      <c r="G92" s="114" t="s">
        <v>1953</v>
      </c>
      <c r="H92" s="128"/>
      <c r="I92" s="130"/>
      <c r="J92" s="201"/>
      <c r="K92" s="130"/>
      <c r="L92" s="201"/>
      <c r="M92" s="201"/>
      <c r="N92" s="201"/>
      <c r="O92" s="193"/>
      <c r="P92" s="97"/>
    </row>
    <row r="93" spans="1:16">
      <c r="A93" s="109">
        <v>92</v>
      </c>
      <c r="B93" s="261"/>
      <c r="C93" s="110" t="s">
        <v>1924</v>
      </c>
      <c r="D93" s="261"/>
      <c r="E93" s="261"/>
      <c r="F93" s="114" t="s">
        <v>1982</v>
      </c>
      <c r="G93" s="114" t="s">
        <v>1758</v>
      </c>
      <c r="H93" s="128"/>
      <c r="I93" s="130"/>
      <c r="J93" s="193"/>
      <c r="K93" s="130"/>
      <c r="L93" s="193"/>
      <c r="M93" s="193"/>
      <c r="N93" s="193"/>
      <c r="O93" s="193"/>
    </row>
    <row r="94" spans="1:16" ht="49.5">
      <c r="A94" s="109">
        <v>93</v>
      </c>
      <c r="B94" s="261"/>
      <c r="C94" s="110" t="s">
        <v>1924</v>
      </c>
      <c r="D94" s="261"/>
      <c r="E94" s="261"/>
      <c r="F94" s="114" t="s">
        <v>1983</v>
      </c>
      <c r="G94" s="114" t="s">
        <v>1957</v>
      </c>
      <c r="H94" s="128"/>
      <c r="I94" s="130"/>
      <c r="J94" s="197"/>
      <c r="K94" s="130"/>
      <c r="L94" s="198"/>
      <c r="M94" s="199"/>
      <c r="N94" s="200"/>
      <c r="O94" s="193"/>
      <c r="P94" s="96" t="s">
        <v>1958</v>
      </c>
    </row>
    <row r="95" spans="1:16" ht="33">
      <c r="A95" s="109">
        <v>94</v>
      </c>
      <c r="B95" s="261"/>
      <c r="C95" s="110" t="s">
        <v>1924</v>
      </c>
      <c r="D95" s="261" t="s">
        <v>1959</v>
      </c>
      <c r="E95" s="114" t="s">
        <v>1036</v>
      </c>
      <c r="F95" s="114"/>
      <c r="G95" s="114" t="s">
        <v>1037</v>
      </c>
      <c r="H95" s="128"/>
      <c r="I95" s="130"/>
      <c r="J95" s="193"/>
      <c r="K95" s="130"/>
      <c r="L95" s="193"/>
      <c r="M95" s="193"/>
      <c r="N95" s="193"/>
      <c r="O95" s="193"/>
    </row>
    <row r="96" spans="1:16" ht="33">
      <c r="A96" s="109">
        <v>95</v>
      </c>
      <c r="B96" s="261"/>
      <c r="C96" s="110" t="s">
        <v>1924</v>
      </c>
      <c r="D96" s="261"/>
      <c r="E96" s="114" t="s">
        <v>1998</v>
      </c>
      <c r="F96" s="114"/>
      <c r="G96" s="114" t="s">
        <v>1999</v>
      </c>
      <c r="H96" s="128"/>
      <c r="I96" s="130"/>
      <c r="J96" s="193"/>
      <c r="K96" s="130"/>
      <c r="L96" s="193"/>
      <c r="M96" s="193"/>
      <c r="N96" s="193"/>
      <c r="O96" s="193"/>
    </row>
    <row r="97" spans="1:16" ht="31.5" customHeight="1">
      <c r="A97" s="109">
        <v>96</v>
      </c>
      <c r="B97" s="261"/>
      <c r="C97" s="110" t="s">
        <v>1885</v>
      </c>
      <c r="D97" s="261"/>
      <c r="E97" s="261" t="s">
        <v>1038</v>
      </c>
      <c r="F97" s="114" t="s">
        <v>1035</v>
      </c>
      <c r="G97" s="114" t="s">
        <v>2000</v>
      </c>
      <c r="H97" s="128"/>
      <c r="I97" s="130"/>
      <c r="J97" s="193"/>
      <c r="K97" s="130"/>
      <c r="L97" s="193"/>
      <c r="M97" s="193"/>
      <c r="N97" s="193"/>
      <c r="O97" s="193"/>
    </row>
    <row r="98" spans="1:16" ht="33">
      <c r="A98" s="109">
        <v>97</v>
      </c>
      <c r="B98" s="261"/>
      <c r="C98" s="110" t="s">
        <v>1924</v>
      </c>
      <c r="D98" s="261"/>
      <c r="E98" s="261"/>
      <c r="F98" s="114" t="s">
        <v>2001</v>
      </c>
      <c r="G98" s="114" t="s">
        <v>1979</v>
      </c>
      <c r="H98" s="128"/>
      <c r="I98" s="130"/>
      <c r="J98" s="201"/>
      <c r="K98" s="130"/>
      <c r="L98" s="201"/>
      <c r="M98" s="201"/>
      <c r="N98" s="201"/>
      <c r="O98" s="193"/>
      <c r="P98" s="97"/>
    </row>
    <row r="99" spans="1:16" ht="33">
      <c r="A99" s="109">
        <v>98</v>
      </c>
      <c r="B99" s="261"/>
      <c r="C99" s="110" t="s">
        <v>1885</v>
      </c>
      <c r="D99" s="261"/>
      <c r="E99" s="261"/>
      <c r="F99" s="114" t="s">
        <v>2002</v>
      </c>
      <c r="G99" s="114" t="s">
        <v>2003</v>
      </c>
      <c r="H99" s="128"/>
      <c r="I99" s="130"/>
      <c r="J99" s="201"/>
      <c r="K99" s="130"/>
      <c r="L99" s="201"/>
      <c r="M99" s="201"/>
      <c r="N99" s="201"/>
      <c r="O99" s="193"/>
      <c r="P99" s="97"/>
    </row>
    <row r="100" spans="1:16" ht="33">
      <c r="A100" s="109">
        <v>99</v>
      </c>
      <c r="B100" s="261"/>
      <c r="C100" s="110" t="s">
        <v>1924</v>
      </c>
      <c r="D100" s="261"/>
      <c r="E100" s="261"/>
      <c r="F100" s="114" t="s">
        <v>2004</v>
      </c>
      <c r="G100" s="114" t="s">
        <v>1953</v>
      </c>
      <c r="H100" s="128"/>
      <c r="I100" s="130"/>
      <c r="J100" s="201"/>
      <c r="K100" s="130"/>
      <c r="L100" s="201"/>
      <c r="M100" s="201"/>
      <c r="N100" s="201"/>
      <c r="O100" s="193"/>
      <c r="P100" s="97"/>
    </row>
    <row r="101" spans="1:16">
      <c r="A101" s="109">
        <v>100</v>
      </c>
      <c r="B101" s="261"/>
      <c r="C101" s="110" t="s">
        <v>1924</v>
      </c>
      <c r="D101" s="261"/>
      <c r="E101" s="261"/>
      <c r="F101" s="114" t="s">
        <v>1013</v>
      </c>
      <c r="G101" s="114" t="s">
        <v>1758</v>
      </c>
      <c r="H101" s="128"/>
      <c r="I101" s="130"/>
      <c r="J101" s="193"/>
      <c r="K101" s="130"/>
      <c r="L101" s="193"/>
      <c r="M101" s="193"/>
      <c r="N101" s="193"/>
      <c r="O101" s="193"/>
    </row>
    <row r="102" spans="1:16" ht="33">
      <c r="A102" s="109">
        <v>101</v>
      </c>
      <c r="B102" s="261"/>
      <c r="C102" s="110" t="s">
        <v>1924</v>
      </c>
      <c r="D102" s="261"/>
      <c r="E102" s="261"/>
      <c r="F102" s="114" t="s">
        <v>1983</v>
      </c>
      <c r="G102" s="114" t="s">
        <v>1957</v>
      </c>
      <c r="H102" s="128"/>
      <c r="I102" s="130"/>
      <c r="J102" s="197"/>
      <c r="K102" s="130"/>
      <c r="L102" s="197"/>
      <c r="M102" s="197"/>
      <c r="N102" s="197"/>
      <c r="O102" s="193"/>
      <c r="P102" s="96"/>
    </row>
    <row r="103" spans="1:16">
      <c r="A103" s="109">
        <v>102</v>
      </c>
      <c r="B103" s="261"/>
      <c r="C103" s="110" t="s">
        <v>1924</v>
      </c>
      <c r="D103" s="114" t="s">
        <v>1967</v>
      </c>
      <c r="E103" s="114" t="s">
        <v>1039</v>
      </c>
      <c r="F103" s="114"/>
      <c r="G103" s="114" t="s">
        <v>1040</v>
      </c>
      <c r="H103" s="128"/>
      <c r="I103" s="130"/>
      <c r="J103" s="193"/>
      <c r="K103" s="130"/>
      <c r="L103" s="193"/>
      <c r="M103" s="193"/>
      <c r="N103" s="193"/>
      <c r="O103" s="193"/>
      <c r="P103" s="108" t="s">
        <v>1970</v>
      </c>
    </row>
    <row r="104" spans="1:16">
      <c r="A104" s="109">
        <v>103</v>
      </c>
      <c r="B104" s="261"/>
      <c r="C104" s="110" t="s">
        <v>1924</v>
      </c>
      <c r="D104" s="114" t="s">
        <v>1990</v>
      </c>
      <c r="E104" s="114" t="s">
        <v>1041</v>
      </c>
      <c r="F104" s="114"/>
      <c r="G104" s="114" t="s">
        <v>1042</v>
      </c>
      <c r="H104" s="128"/>
      <c r="I104" s="130"/>
      <c r="J104" s="193"/>
      <c r="K104" s="130"/>
      <c r="L104" s="193"/>
      <c r="M104" s="193"/>
      <c r="N104" s="193"/>
      <c r="O104" s="193"/>
      <c r="P104" s="108" t="s">
        <v>1881</v>
      </c>
    </row>
    <row r="105" spans="1:16" ht="33">
      <c r="A105" s="109">
        <v>104</v>
      </c>
      <c r="B105" s="261" t="s">
        <v>1043</v>
      </c>
      <c r="C105" s="110" t="s">
        <v>1924</v>
      </c>
      <c r="D105" s="261" t="s">
        <v>1974</v>
      </c>
      <c r="E105" s="114" t="s">
        <v>1044</v>
      </c>
      <c r="F105" s="114"/>
      <c r="G105" s="114" t="s">
        <v>1045</v>
      </c>
      <c r="H105" s="128"/>
      <c r="I105" s="130"/>
      <c r="J105" s="193"/>
      <c r="K105" s="130"/>
      <c r="L105" s="193"/>
      <c r="M105" s="193"/>
      <c r="N105" s="193"/>
      <c r="O105" s="193"/>
    </row>
    <row r="106" spans="1:16" ht="33">
      <c r="A106" s="109">
        <v>105</v>
      </c>
      <c r="B106" s="261"/>
      <c r="C106" s="110" t="s">
        <v>1924</v>
      </c>
      <c r="D106" s="261"/>
      <c r="E106" s="114" t="s">
        <v>1046</v>
      </c>
      <c r="F106" s="114"/>
      <c r="G106" s="114" t="s">
        <v>1047</v>
      </c>
      <c r="H106" s="128"/>
      <c r="I106" s="130"/>
      <c r="J106" s="193"/>
      <c r="K106" s="130"/>
      <c r="L106" s="193"/>
      <c r="M106" s="193"/>
      <c r="N106" s="193"/>
      <c r="O106" s="193"/>
    </row>
    <row r="107" spans="1:16" ht="31.5" customHeight="1">
      <c r="A107" s="109">
        <v>106</v>
      </c>
      <c r="B107" s="261"/>
      <c r="C107" s="110" t="s">
        <v>1924</v>
      </c>
      <c r="D107" s="261"/>
      <c r="E107" s="261" t="s">
        <v>1048</v>
      </c>
      <c r="F107" s="114" t="s">
        <v>1049</v>
      </c>
      <c r="G107" s="114" t="s">
        <v>1949</v>
      </c>
      <c r="H107" s="128"/>
      <c r="I107" s="130"/>
      <c r="J107" s="193"/>
      <c r="K107" s="130"/>
      <c r="L107" s="193"/>
      <c r="M107" s="193"/>
      <c r="N107" s="193"/>
      <c r="O107" s="193"/>
    </row>
    <row r="108" spans="1:16" ht="33">
      <c r="A108" s="109">
        <v>107</v>
      </c>
      <c r="B108" s="261"/>
      <c r="C108" s="110" t="s">
        <v>1924</v>
      </c>
      <c r="D108" s="261"/>
      <c r="E108" s="261"/>
      <c r="F108" s="114" t="s">
        <v>1978</v>
      </c>
      <c r="G108" s="114" t="s">
        <v>1979</v>
      </c>
      <c r="H108" s="128"/>
      <c r="I108" s="130"/>
      <c r="J108" s="193"/>
      <c r="K108" s="130"/>
      <c r="L108" s="193"/>
      <c r="M108" s="193"/>
      <c r="N108" s="193"/>
      <c r="O108" s="193"/>
    </row>
    <row r="109" spans="1:16" ht="33">
      <c r="A109" s="109">
        <v>108</v>
      </c>
      <c r="B109" s="261"/>
      <c r="C109" s="110" t="s">
        <v>1924</v>
      </c>
      <c r="D109" s="261"/>
      <c r="E109" s="261"/>
      <c r="F109" s="114" t="s">
        <v>1980</v>
      </c>
      <c r="G109" s="114" t="s">
        <v>1953</v>
      </c>
      <c r="H109" s="128"/>
      <c r="I109" s="130"/>
      <c r="J109" s="193"/>
      <c r="K109" s="130"/>
      <c r="L109" s="193"/>
      <c r="M109" s="193"/>
      <c r="N109" s="193"/>
      <c r="O109" s="193"/>
    </row>
    <row r="110" spans="1:16" ht="33">
      <c r="A110" s="109">
        <v>109</v>
      </c>
      <c r="B110" s="261"/>
      <c r="C110" s="110" t="s">
        <v>1924</v>
      </c>
      <c r="D110" s="261"/>
      <c r="E110" s="261"/>
      <c r="F110" s="114" t="s">
        <v>1981</v>
      </c>
      <c r="G110" s="114" t="s">
        <v>1953</v>
      </c>
      <c r="H110" s="128"/>
      <c r="I110" s="130"/>
      <c r="J110" s="193"/>
      <c r="K110" s="130"/>
      <c r="L110" s="193"/>
      <c r="M110" s="193"/>
      <c r="N110" s="193"/>
      <c r="O110" s="193"/>
    </row>
    <row r="111" spans="1:16">
      <c r="A111" s="109">
        <v>110</v>
      </c>
      <c r="B111" s="261"/>
      <c r="C111" s="110" t="s">
        <v>1924</v>
      </c>
      <c r="D111" s="261"/>
      <c r="E111" s="261"/>
      <c r="F111" s="114" t="s">
        <v>1982</v>
      </c>
      <c r="G111" s="114" t="s">
        <v>1758</v>
      </c>
      <c r="H111" s="128"/>
      <c r="I111" s="130"/>
      <c r="J111" s="193"/>
      <c r="K111" s="130"/>
      <c r="L111" s="193"/>
      <c r="M111" s="193"/>
      <c r="N111" s="193"/>
      <c r="O111" s="193"/>
    </row>
    <row r="112" spans="1:16" ht="49.5">
      <c r="A112" s="109">
        <v>111</v>
      </c>
      <c r="B112" s="261"/>
      <c r="C112" s="110" t="s">
        <v>1924</v>
      </c>
      <c r="D112" s="261"/>
      <c r="E112" s="261"/>
      <c r="F112" s="114" t="s">
        <v>1983</v>
      </c>
      <c r="G112" s="114" t="s">
        <v>1957</v>
      </c>
      <c r="H112" s="128"/>
      <c r="I112" s="130"/>
      <c r="J112" s="197"/>
      <c r="K112" s="130"/>
      <c r="L112" s="198"/>
      <c r="M112" s="199"/>
      <c r="N112" s="200"/>
      <c r="O112" s="193"/>
      <c r="P112" s="96" t="s">
        <v>1958</v>
      </c>
    </row>
    <row r="113" spans="1:16" ht="33">
      <c r="A113" s="109">
        <v>112</v>
      </c>
      <c r="B113" s="261"/>
      <c r="C113" s="110" t="s">
        <v>1924</v>
      </c>
      <c r="D113" s="261" t="s">
        <v>1959</v>
      </c>
      <c r="E113" s="114" t="s">
        <v>1050</v>
      </c>
      <c r="F113" s="114"/>
      <c r="G113" s="114" t="s">
        <v>1051</v>
      </c>
      <c r="H113" s="128"/>
      <c r="I113" s="130"/>
      <c r="J113" s="193"/>
      <c r="K113" s="130"/>
      <c r="L113" s="193"/>
      <c r="M113" s="193"/>
      <c r="N113" s="193"/>
      <c r="O113" s="193"/>
    </row>
    <row r="114" spans="1:16" ht="33">
      <c r="A114" s="109">
        <v>113</v>
      </c>
      <c r="B114" s="261"/>
      <c r="C114" s="110" t="s">
        <v>1924</v>
      </c>
      <c r="D114" s="261"/>
      <c r="E114" s="114" t="s">
        <v>2005</v>
      </c>
      <c r="F114" s="114"/>
      <c r="G114" s="114" t="s">
        <v>2006</v>
      </c>
      <c r="H114" s="128"/>
      <c r="I114" s="130"/>
      <c r="J114" s="193"/>
      <c r="K114" s="130"/>
      <c r="L114" s="193"/>
      <c r="M114" s="193"/>
      <c r="N114" s="193"/>
      <c r="O114" s="193"/>
    </row>
    <row r="115" spans="1:16" ht="31.5" customHeight="1">
      <c r="A115" s="109">
        <v>114</v>
      </c>
      <c r="B115" s="261"/>
      <c r="C115" s="110" t="s">
        <v>1885</v>
      </c>
      <c r="D115" s="261"/>
      <c r="E115" s="261" t="s">
        <v>1052</v>
      </c>
      <c r="F115" s="114" t="s">
        <v>1049</v>
      </c>
      <c r="G115" s="114" t="s">
        <v>2000</v>
      </c>
      <c r="H115" s="128"/>
      <c r="I115" s="130"/>
      <c r="J115" s="193"/>
      <c r="K115" s="130"/>
      <c r="L115" s="193"/>
      <c r="M115" s="193"/>
      <c r="N115" s="193"/>
      <c r="O115" s="193"/>
    </row>
    <row r="116" spans="1:16" ht="33">
      <c r="A116" s="109">
        <v>115</v>
      </c>
      <c r="B116" s="261"/>
      <c r="C116" s="110" t="s">
        <v>1924</v>
      </c>
      <c r="D116" s="261"/>
      <c r="E116" s="261"/>
      <c r="F116" s="114" t="s">
        <v>1993</v>
      </c>
      <c r="G116" s="114" t="s">
        <v>1979</v>
      </c>
      <c r="H116" s="128"/>
      <c r="I116" s="130"/>
      <c r="J116" s="193"/>
      <c r="K116" s="130"/>
      <c r="L116" s="193"/>
      <c r="M116" s="193"/>
      <c r="N116" s="193"/>
      <c r="O116" s="193"/>
    </row>
    <row r="117" spans="1:16" ht="33">
      <c r="A117" s="109">
        <v>116</v>
      </c>
      <c r="B117" s="261"/>
      <c r="C117" s="110" t="s">
        <v>1924</v>
      </c>
      <c r="D117" s="261"/>
      <c r="E117" s="261"/>
      <c r="F117" s="114" t="s">
        <v>1994</v>
      </c>
      <c r="G117" s="114" t="s">
        <v>1953</v>
      </c>
      <c r="H117" s="128"/>
      <c r="I117" s="130"/>
      <c r="J117" s="193"/>
      <c r="K117" s="130"/>
      <c r="L117" s="193"/>
      <c r="M117" s="193"/>
      <c r="N117" s="193"/>
      <c r="O117" s="193"/>
    </row>
    <row r="118" spans="1:16" ht="33">
      <c r="A118" s="109">
        <v>117</v>
      </c>
      <c r="B118" s="261"/>
      <c r="C118" s="110" t="s">
        <v>1924</v>
      </c>
      <c r="D118" s="261"/>
      <c r="E118" s="261"/>
      <c r="F118" s="114" t="s">
        <v>1995</v>
      </c>
      <c r="G118" s="114" t="s">
        <v>1953</v>
      </c>
      <c r="H118" s="128"/>
      <c r="I118" s="130"/>
      <c r="J118" s="193"/>
      <c r="K118" s="130"/>
      <c r="L118" s="193"/>
      <c r="M118" s="193"/>
      <c r="N118" s="193"/>
      <c r="O118" s="193"/>
    </row>
    <row r="119" spans="1:16">
      <c r="A119" s="109">
        <v>118</v>
      </c>
      <c r="B119" s="261"/>
      <c r="C119" s="110" t="s">
        <v>1924</v>
      </c>
      <c r="D119" s="261"/>
      <c r="E119" s="261"/>
      <c r="F119" s="114" t="s">
        <v>1053</v>
      </c>
      <c r="G119" s="114" t="s">
        <v>1758</v>
      </c>
      <c r="H119" s="128"/>
      <c r="I119" s="130"/>
      <c r="J119" s="193"/>
      <c r="K119" s="130"/>
      <c r="L119" s="193"/>
      <c r="M119" s="193"/>
      <c r="N119" s="193"/>
      <c r="O119" s="193"/>
    </row>
    <row r="120" spans="1:16" ht="33">
      <c r="A120" s="109">
        <v>119</v>
      </c>
      <c r="B120" s="261"/>
      <c r="C120" s="110" t="s">
        <v>1924</v>
      </c>
      <c r="D120" s="261"/>
      <c r="E120" s="261"/>
      <c r="F120" s="114" t="s">
        <v>1983</v>
      </c>
      <c r="G120" s="114" t="s">
        <v>1957</v>
      </c>
      <c r="H120" s="128"/>
      <c r="I120" s="130"/>
      <c r="J120" s="193"/>
      <c r="K120" s="130"/>
      <c r="L120" s="193"/>
      <c r="M120" s="193"/>
      <c r="N120" s="193"/>
      <c r="O120" s="193"/>
    </row>
    <row r="121" spans="1:16">
      <c r="A121" s="109">
        <v>120</v>
      </c>
      <c r="B121" s="261"/>
      <c r="C121" s="110" t="s">
        <v>1924</v>
      </c>
      <c r="D121" s="114" t="s">
        <v>1967</v>
      </c>
      <c r="E121" s="114" t="s">
        <v>1054</v>
      </c>
      <c r="F121" s="114"/>
      <c r="G121" s="114" t="s">
        <v>1055</v>
      </c>
      <c r="H121" s="128"/>
      <c r="I121" s="130"/>
      <c r="J121" s="193"/>
      <c r="K121" s="130"/>
      <c r="L121" s="193"/>
      <c r="M121" s="193"/>
      <c r="N121" s="193"/>
      <c r="O121" s="193"/>
      <c r="P121" s="108" t="s">
        <v>1970</v>
      </c>
    </row>
    <row r="122" spans="1:16">
      <c r="A122" s="109">
        <v>121</v>
      </c>
      <c r="B122" s="261"/>
      <c r="C122" s="110" t="s">
        <v>1924</v>
      </c>
      <c r="D122" s="114" t="s">
        <v>1990</v>
      </c>
      <c r="E122" s="114" t="s">
        <v>1056</v>
      </c>
      <c r="F122" s="114"/>
      <c r="G122" s="114" t="s">
        <v>1057</v>
      </c>
      <c r="H122" s="128"/>
      <c r="I122" s="130"/>
      <c r="J122" s="193"/>
      <c r="K122" s="130"/>
      <c r="L122" s="193"/>
      <c r="M122" s="193"/>
      <c r="N122" s="193"/>
      <c r="O122" s="193"/>
      <c r="P122" s="108" t="s">
        <v>1881</v>
      </c>
    </row>
    <row r="123" spans="1:16" ht="33">
      <c r="A123" s="109">
        <v>122</v>
      </c>
      <c r="B123" s="261" t="s">
        <v>1058</v>
      </c>
      <c r="C123" s="110" t="s">
        <v>1924</v>
      </c>
      <c r="D123" s="261" t="s">
        <v>1974</v>
      </c>
      <c r="E123" s="114" t="s">
        <v>1059</v>
      </c>
      <c r="F123" s="114"/>
      <c r="G123" s="114" t="s">
        <v>1060</v>
      </c>
      <c r="H123" s="128"/>
      <c r="I123" s="130"/>
      <c r="J123" s="193"/>
      <c r="K123" s="130"/>
      <c r="L123" s="193"/>
      <c r="M123" s="193"/>
      <c r="N123" s="193"/>
      <c r="O123" s="193"/>
    </row>
    <row r="124" spans="1:16" ht="33">
      <c r="A124" s="109">
        <v>123</v>
      </c>
      <c r="B124" s="261"/>
      <c r="C124" s="110" t="s">
        <v>1924</v>
      </c>
      <c r="D124" s="261"/>
      <c r="E124" s="114" t="s">
        <v>2007</v>
      </c>
      <c r="F124" s="114"/>
      <c r="G124" s="114" t="s">
        <v>1061</v>
      </c>
      <c r="H124" s="128"/>
      <c r="I124" s="130"/>
      <c r="J124" s="193"/>
      <c r="K124" s="130"/>
      <c r="L124" s="193"/>
      <c r="M124" s="193"/>
      <c r="N124" s="193"/>
      <c r="O124" s="193"/>
    </row>
    <row r="125" spans="1:16" ht="31.5" customHeight="1">
      <c r="A125" s="109">
        <v>124</v>
      </c>
      <c r="B125" s="261"/>
      <c r="C125" s="110" t="s">
        <v>1924</v>
      </c>
      <c r="D125" s="261"/>
      <c r="E125" s="261" t="s">
        <v>1062</v>
      </c>
      <c r="F125" s="114" t="s">
        <v>1063</v>
      </c>
      <c r="G125" s="114" t="s">
        <v>1949</v>
      </c>
      <c r="H125" s="128"/>
      <c r="I125" s="130"/>
      <c r="J125" s="193"/>
      <c r="K125" s="130"/>
      <c r="L125" s="193"/>
      <c r="M125" s="193"/>
      <c r="N125" s="193"/>
      <c r="O125" s="193"/>
    </row>
    <row r="126" spans="1:16" ht="33">
      <c r="A126" s="109">
        <v>125</v>
      </c>
      <c r="B126" s="261"/>
      <c r="C126" s="110" t="s">
        <v>1924</v>
      </c>
      <c r="D126" s="261"/>
      <c r="E126" s="261"/>
      <c r="F126" s="114" t="s">
        <v>1978</v>
      </c>
      <c r="G126" s="114" t="s">
        <v>1979</v>
      </c>
      <c r="H126" s="128"/>
      <c r="I126" s="130"/>
      <c r="J126" s="193"/>
      <c r="K126" s="130"/>
      <c r="L126" s="193"/>
      <c r="M126" s="193"/>
      <c r="N126" s="193"/>
      <c r="O126" s="193"/>
    </row>
    <row r="127" spans="1:16" ht="33">
      <c r="A127" s="109">
        <v>126</v>
      </c>
      <c r="B127" s="261"/>
      <c r="C127" s="110" t="s">
        <v>1924</v>
      </c>
      <c r="D127" s="261"/>
      <c r="E127" s="261"/>
      <c r="F127" s="114" t="s">
        <v>1980</v>
      </c>
      <c r="G127" s="114" t="s">
        <v>1953</v>
      </c>
      <c r="H127" s="128"/>
      <c r="I127" s="130"/>
      <c r="J127" s="193"/>
      <c r="K127" s="130"/>
      <c r="L127" s="193"/>
      <c r="M127" s="193"/>
      <c r="N127" s="193"/>
      <c r="O127" s="193"/>
    </row>
    <row r="128" spans="1:16" ht="33">
      <c r="A128" s="109">
        <v>127</v>
      </c>
      <c r="B128" s="261"/>
      <c r="C128" s="110" t="s">
        <v>1924</v>
      </c>
      <c r="D128" s="261"/>
      <c r="E128" s="261"/>
      <c r="F128" s="114" t="s">
        <v>1981</v>
      </c>
      <c r="G128" s="114" t="s">
        <v>1953</v>
      </c>
      <c r="H128" s="128"/>
      <c r="I128" s="130"/>
      <c r="J128" s="193"/>
      <c r="K128" s="130"/>
      <c r="L128" s="193"/>
      <c r="M128" s="193"/>
      <c r="N128" s="193"/>
      <c r="O128" s="193"/>
    </row>
    <row r="129" spans="1:16">
      <c r="A129" s="109">
        <v>128</v>
      </c>
      <c r="B129" s="261"/>
      <c r="C129" s="110" t="s">
        <v>1924</v>
      </c>
      <c r="D129" s="261"/>
      <c r="E129" s="261"/>
      <c r="F129" s="114" t="s">
        <v>1982</v>
      </c>
      <c r="G129" s="114" t="s">
        <v>1758</v>
      </c>
      <c r="H129" s="128"/>
      <c r="I129" s="130"/>
      <c r="J129" s="193"/>
      <c r="K129" s="130"/>
      <c r="L129" s="193"/>
      <c r="M129" s="193"/>
      <c r="N129" s="193"/>
      <c r="O129" s="193"/>
    </row>
    <row r="130" spans="1:16" ht="49.5">
      <c r="A130" s="109">
        <v>129</v>
      </c>
      <c r="B130" s="261"/>
      <c r="C130" s="110" t="s">
        <v>1924</v>
      </c>
      <c r="D130" s="261"/>
      <c r="E130" s="261"/>
      <c r="F130" s="114" t="s">
        <v>1983</v>
      </c>
      <c r="G130" s="114" t="s">
        <v>1957</v>
      </c>
      <c r="H130" s="128"/>
      <c r="I130" s="130"/>
      <c r="J130" s="197"/>
      <c r="K130" s="130"/>
      <c r="L130" s="198"/>
      <c r="M130" s="199"/>
      <c r="N130" s="200"/>
      <c r="O130" s="193"/>
      <c r="P130" s="96" t="s">
        <v>1958</v>
      </c>
    </row>
    <row r="131" spans="1:16" ht="33">
      <c r="A131" s="109">
        <v>130</v>
      </c>
      <c r="B131" s="261"/>
      <c r="C131" s="110" t="s">
        <v>1924</v>
      </c>
      <c r="D131" s="261" t="s">
        <v>1959</v>
      </c>
      <c r="E131" s="114" t="s">
        <v>1064</v>
      </c>
      <c r="F131" s="114"/>
      <c r="G131" s="114" t="s">
        <v>1065</v>
      </c>
      <c r="H131" s="128"/>
      <c r="I131" s="130"/>
      <c r="J131" s="193"/>
      <c r="K131" s="130"/>
      <c r="L131" s="193"/>
      <c r="M131" s="193"/>
      <c r="N131" s="193"/>
      <c r="O131" s="193"/>
    </row>
    <row r="132" spans="1:16" ht="33">
      <c r="A132" s="109">
        <v>131</v>
      </c>
      <c r="B132" s="261"/>
      <c r="C132" s="110" t="s">
        <v>1924</v>
      </c>
      <c r="D132" s="261"/>
      <c r="E132" s="114" t="s">
        <v>2008</v>
      </c>
      <c r="F132" s="114"/>
      <c r="G132" s="114" t="s">
        <v>1066</v>
      </c>
      <c r="H132" s="128"/>
      <c r="I132" s="130"/>
      <c r="J132" s="193"/>
      <c r="K132" s="130"/>
      <c r="L132" s="193"/>
      <c r="M132" s="193"/>
      <c r="N132" s="193"/>
      <c r="O132" s="193"/>
    </row>
    <row r="133" spans="1:16" ht="31.5" customHeight="1">
      <c r="A133" s="109">
        <v>132</v>
      </c>
      <c r="B133" s="261"/>
      <c r="C133" s="110" t="s">
        <v>1885</v>
      </c>
      <c r="D133" s="261"/>
      <c r="E133" s="261" t="s">
        <v>1067</v>
      </c>
      <c r="F133" s="114" t="s">
        <v>1063</v>
      </c>
      <c r="G133" s="114" t="s">
        <v>2000</v>
      </c>
      <c r="H133" s="128"/>
      <c r="I133" s="130"/>
      <c r="J133" s="193"/>
      <c r="K133" s="130"/>
      <c r="L133" s="193"/>
      <c r="M133" s="193"/>
      <c r="N133" s="193"/>
      <c r="O133" s="193"/>
    </row>
    <row r="134" spans="1:16" ht="33">
      <c r="A134" s="109">
        <v>133</v>
      </c>
      <c r="B134" s="261"/>
      <c r="C134" s="110" t="s">
        <v>1924</v>
      </c>
      <c r="D134" s="261"/>
      <c r="E134" s="261"/>
      <c r="F134" s="114" t="s">
        <v>2001</v>
      </c>
      <c r="G134" s="114" t="s">
        <v>1979</v>
      </c>
      <c r="H134" s="128"/>
      <c r="I134" s="130"/>
      <c r="J134" s="193"/>
      <c r="K134" s="130"/>
      <c r="L134" s="193"/>
      <c r="M134" s="193"/>
      <c r="N134" s="193"/>
      <c r="O134" s="193"/>
    </row>
    <row r="135" spans="1:16" ht="33">
      <c r="A135" s="109">
        <v>134</v>
      </c>
      <c r="B135" s="261"/>
      <c r="C135" s="110" t="s">
        <v>1924</v>
      </c>
      <c r="D135" s="261"/>
      <c r="E135" s="261"/>
      <c r="F135" s="114" t="s">
        <v>2009</v>
      </c>
      <c r="G135" s="114" t="s">
        <v>1953</v>
      </c>
      <c r="H135" s="128"/>
      <c r="I135" s="130"/>
      <c r="J135" s="193"/>
      <c r="K135" s="130"/>
      <c r="L135" s="193"/>
      <c r="M135" s="193"/>
      <c r="N135" s="193"/>
      <c r="O135" s="193"/>
    </row>
    <row r="136" spans="1:16" ht="33">
      <c r="A136" s="109">
        <v>135</v>
      </c>
      <c r="B136" s="261"/>
      <c r="C136" s="110" t="s">
        <v>1924</v>
      </c>
      <c r="D136" s="261"/>
      <c r="E136" s="261"/>
      <c r="F136" s="114" t="s">
        <v>2004</v>
      </c>
      <c r="G136" s="114" t="s">
        <v>1953</v>
      </c>
      <c r="H136" s="128"/>
      <c r="I136" s="130"/>
      <c r="J136" s="193"/>
      <c r="K136" s="130"/>
      <c r="L136" s="193"/>
      <c r="M136" s="193"/>
      <c r="N136" s="193"/>
      <c r="O136" s="193"/>
    </row>
    <row r="137" spans="1:16">
      <c r="A137" s="109">
        <v>136</v>
      </c>
      <c r="B137" s="261"/>
      <c r="C137" s="110" t="s">
        <v>1924</v>
      </c>
      <c r="D137" s="261"/>
      <c r="E137" s="261"/>
      <c r="F137" s="114" t="s">
        <v>1013</v>
      </c>
      <c r="G137" s="114" t="s">
        <v>1758</v>
      </c>
      <c r="H137" s="128"/>
      <c r="I137" s="130"/>
      <c r="J137" s="193"/>
      <c r="K137" s="130"/>
      <c r="L137" s="193"/>
      <c r="M137" s="193"/>
      <c r="N137" s="193"/>
      <c r="O137" s="193"/>
    </row>
    <row r="138" spans="1:16" ht="33">
      <c r="A138" s="109">
        <v>137</v>
      </c>
      <c r="B138" s="261"/>
      <c r="C138" s="110" t="s">
        <v>1924</v>
      </c>
      <c r="D138" s="261"/>
      <c r="E138" s="261"/>
      <c r="F138" s="114" t="s">
        <v>1983</v>
      </c>
      <c r="G138" s="114" t="s">
        <v>1957</v>
      </c>
      <c r="H138" s="128"/>
      <c r="I138" s="130"/>
      <c r="J138" s="197"/>
      <c r="K138" s="130"/>
      <c r="L138" s="197"/>
      <c r="M138" s="197"/>
      <c r="N138" s="197"/>
      <c r="O138" s="193"/>
      <c r="P138" s="96"/>
    </row>
    <row r="139" spans="1:16">
      <c r="A139" s="109">
        <v>138</v>
      </c>
      <c r="B139" s="261"/>
      <c r="C139" s="110" t="s">
        <v>1924</v>
      </c>
      <c r="D139" s="114" t="s">
        <v>1967</v>
      </c>
      <c r="E139" s="114" t="s">
        <v>1068</v>
      </c>
      <c r="F139" s="114"/>
      <c r="G139" s="114" t="s">
        <v>1069</v>
      </c>
      <c r="H139" s="128"/>
      <c r="I139" s="130"/>
      <c r="J139" s="193"/>
      <c r="K139" s="130"/>
      <c r="L139" s="193"/>
      <c r="M139" s="193"/>
      <c r="N139" s="193"/>
      <c r="O139" s="193"/>
      <c r="P139" s="108" t="s">
        <v>1970</v>
      </c>
    </row>
    <row r="140" spans="1:16">
      <c r="A140" s="109">
        <v>139</v>
      </c>
      <c r="B140" s="261"/>
      <c r="C140" s="110" t="s">
        <v>1924</v>
      </c>
      <c r="D140" s="114" t="s">
        <v>1990</v>
      </c>
      <c r="E140" s="114" t="s">
        <v>1070</v>
      </c>
      <c r="F140" s="114"/>
      <c r="G140" s="114" t="s">
        <v>1071</v>
      </c>
      <c r="H140" s="128"/>
      <c r="I140" s="130"/>
      <c r="J140" s="193"/>
      <c r="K140" s="130"/>
      <c r="L140" s="193"/>
      <c r="M140" s="193"/>
      <c r="N140" s="193"/>
      <c r="O140" s="193"/>
      <c r="P140" s="108" t="s">
        <v>1881</v>
      </c>
    </row>
    <row r="141" spans="1:16" ht="33">
      <c r="A141" s="109">
        <v>140</v>
      </c>
      <c r="B141" s="261" t="s">
        <v>1072</v>
      </c>
      <c r="C141" s="110" t="s">
        <v>1924</v>
      </c>
      <c r="D141" s="261" t="s">
        <v>1974</v>
      </c>
      <c r="E141" s="114" t="s">
        <v>1073</v>
      </c>
      <c r="F141" s="114"/>
      <c r="G141" s="114" t="s">
        <v>1074</v>
      </c>
      <c r="H141" s="128"/>
      <c r="I141" s="130"/>
      <c r="J141" s="193"/>
      <c r="K141" s="130"/>
      <c r="L141" s="193"/>
      <c r="M141" s="193"/>
      <c r="N141" s="193"/>
      <c r="O141" s="193"/>
    </row>
    <row r="142" spans="1:16" ht="33">
      <c r="A142" s="109">
        <v>141</v>
      </c>
      <c r="B142" s="261"/>
      <c r="C142" s="110" t="s">
        <v>1924</v>
      </c>
      <c r="D142" s="261"/>
      <c r="E142" s="114" t="s">
        <v>1075</v>
      </c>
      <c r="F142" s="114"/>
      <c r="G142" s="114" t="s">
        <v>1076</v>
      </c>
      <c r="H142" s="128"/>
      <c r="I142" s="130"/>
      <c r="J142" s="193"/>
      <c r="K142" s="130"/>
      <c r="L142" s="193"/>
      <c r="M142" s="193"/>
      <c r="N142" s="193"/>
      <c r="O142" s="193"/>
    </row>
    <row r="143" spans="1:16" ht="31.5" customHeight="1">
      <c r="A143" s="109">
        <v>142</v>
      </c>
      <c r="B143" s="261"/>
      <c r="C143" s="110" t="s">
        <v>1924</v>
      </c>
      <c r="D143" s="261"/>
      <c r="E143" s="261" t="s">
        <v>1077</v>
      </c>
      <c r="F143" s="114" t="s">
        <v>1078</v>
      </c>
      <c r="G143" s="114" t="s">
        <v>1949</v>
      </c>
      <c r="H143" s="128"/>
      <c r="I143" s="130"/>
      <c r="J143" s="193"/>
      <c r="K143" s="130"/>
      <c r="L143" s="193"/>
      <c r="M143" s="193"/>
      <c r="N143" s="193"/>
      <c r="O143" s="193"/>
    </row>
    <row r="144" spans="1:16" ht="33">
      <c r="A144" s="109">
        <v>143</v>
      </c>
      <c r="B144" s="261"/>
      <c r="C144" s="110" t="s">
        <v>1924</v>
      </c>
      <c r="D144" s="261"/>
      <c r="E144" s="261"/>
      <c r="F144" s="114" t="s">
        <v>1978</v>
      </c>
      <c r="G144" s="114" t="s">
        <v>1979</v>
      </c>
      <c r="H144" s="128"/>
      <c r="I144" s="130"/>
      <c r="J144" s="193"/>
      <c r="K144" s="130"/>
      <c r="L144" s="193"/>
      <c r="M144" s="193"/>
      <c r="N144" s="193"/>
      <c r="O144" s="193"/>
    </row>
    <row r="145" spans="1:16" ht="33">
      <c r="A145" s="109">
        <v>144</v>
      </c>
      <c r="B145" s="261"/>
      <c r="C145" s="110" t="s">
        <v>1924</v>
      </c>
      <c r="D145" s="261"/>
      <c r="E145" s="261"/>
      <c r="F145" s="114" t="s">
        <v>1980</v>
      </c>
      <c r="G145" s="114" t="s">
        <v>1953</v>
      </c>
      <c r="H145" s="128"/>
      <c r="I145" s="130"/>
      <c r="J145" s="193"/>
      <c r="K145" s="130"/>
      <c r="L145" s="193"/>
      <c r="M145" s="193"/>
      <c r="N145" s="193"/>
      <c r="O145" s="193"/>
    </row>
    <row r="146" spans="1:16" ht="33">
      <c r="A146" s="109">
        <v>145</v>
      </c>
      <c r="B146" s="261"/>
      <c r="C146" s="110" t="s">
        <v>1924</v>
      </c>
      <c r="D146" s="261"/>
      <c r="E146" s="261"/>
      <c r="F146" s="114" t="s">
        <v>1981</v>
      </c>
      <c r="G146" s="114" t="s">
        <v>1953</v>
      </c>
      <c r="H146" s="128"/>
      <c r="I146" s="130"/>
      <c r="J146" s="193"/>
      <c r="K146" s="130"/>
      <c r="L146" s="193"/>
      <c r="M146" s="193"/>
      <c r="N146" s="193"/>
      <c r="O146" s="193"/>
    </row>
    <row r="147" spans="1:16">
      <c r="A147" s="109">
        <v>146</v>
      </c>
      <c r="B147" s="261"/>
      <c r="C147" s="110" t="s">
        <v>1924</v>
      </c>
      <c r="D147" s="261"/>
      <c r="E147" s="261"/>
      <c r="F147" s="114" t="s">
        <v>1982</v>
      </c>
      <c r="G147" s="114" t="s">
        <v>1758</v>
      </c>
      <c r="H147" s="128"/>
      <c r="I147" s="130"/>
      <c r="J147" s="193"/>
      <c r="K147" s="130"/>
      <c r="L147" s="193"/>
      <c r="M147" s="193"/>
      <c r="N147" s="193"/>
      <c r="O147" s="193"/>
    </row>
    <row r="148" spans="1:16" ht="49.5">
      <c r="A148" s="109">
        <v>147</v>
      </c>
      <c r="B148" s="261"/>
      <c r="C148" s="110" t="s">
        <v>1924</v>
      </c>
      <c r="D148" s="261"/>
      <c r="E148" s="261"/>
      <c r="F148" s="114" t="s">
        <v>1983</v>
      </c>
      <c r="G148" s="114" t="s">
        <v>1957</v>
      </c>
      <c r="H148" s="128"/>
      <c r="I148" s="130"/>
      <c r="J148" s="197"/>
      <c r="K148" s="130"/>
      <c r="L148" s="198"/>
      <c r="M148" s="199"/>
      <c r="N148" s="200"/>
      <c r="O148" s="193"/>
      <c r="P148" s="96" t="s">
        <v>1958</v>
      </c>
    </row>
    <row r="149" spans="1:16" ht="33">
      <c r="A149" s="109">
        <v>148</v>
      </c>
      <c r="B149" s="261"/>
      <c r="C149" s="110" t="s">
        <v>1924</v>
      </c>
      <c r="D149" s="261" t="s">
        <v>1959</v>
      </c>
      <c r="E149" s="114" t="s">
        <v>1079</v>
      </c>
      <c r="F149" s="114"/>
      <c r="G149" s="114" t="s">
        <v>1080</v>
      </c>
      <c r="H149" s="128"/>
      <c r="I149" s="130"/>
      <c r="J149" s="193"/>
      <c r="K149" s="130"/>
      <c r="L149" s="193"/>
      <c r="M149" s="193"/>
      <c r="N149" s="193"/>
      <c r="O149" s="193"/>
    </row>
    <row r="150" spans="1:16" ht="33">
      <c r="A150" s="109">
        <v>149</v>
      </c>
      <c r="B150" s="261"/>
      <c r="C150" s="110" t="s">
        <v>1924</v>
      </c>
      <c r="D150" s="261"/>
      <c r="E150" s="114" t="s">
        <v>2010</v>
      </c>
      <c r="F150" s="114"/>
      <c r="G150" s="114" t="s">
        <v>1081</v>
      </c>
      <c r="H150" s="128"/>
      <c r="I150" s="130"/>
      <c r="J150" s="193"/>
      <c r="K150" s="130"/>
      <c r="L150" s="193"/>
      <c r="M150" s="193"/>
      <c r="N150" s="193"/>
      <c r="O150" s="193"/>
    </row>
    <row r="151" spans="1:16" ht="31.5" customHeight="1">
      <c r="A151" s="109">
        <v>150</v>
      </c>
      <c r="B151" s="261"/>
      <c r="C151" s="110" t="s">
        <v>1869</v>
      </c>
      <c r="D151" s="261"/>
      <c r="E151" s="261" t="s">
        <v>1082</v>
      </c>
      <c r="F151" s="114" t="s">
        <v>1078</v>
      </c>
      <c r="G151" s="114" t="s">
        <v>2011</v>
      </c>
      <c r="H151" s="128"/>
      <c r="I151" s="130"/>
      <c r="J151" s="193"/>
      <c r="K151" s="130"/>
      <c r="L151" s="193"/>
      <c r="M151" s="193"/>
      <c r="N151" s="193"/>
      <c r="O151" s="193"/>
    </row>
    <row r="152" spans="1:16" ht="33">
      <c r="A152" s="109">
        <v>151</v>
      </c>
      <c r="B152" s="261"/>
      <c r="C152" s="110" t="s">
        <v>1924</v>
      </c>
      <c r="D152" s="261"/>
      <c r="E152" s="261"/>
      <c r="F152" s="114" t="s">
        <v>1993</v>
      </c>
      <c r="G152" s="114" t="s">
        <v>1979</v>
      </c>
      <c r="H152" s="128"/>
      <c r="I152" s="130"/>
      <c r="J152" s="193"/>
      <c r="K152" s="130"/>
      <c r="L152" s="193"/>
      <c r="M152" s="193"/>
      <c r="N152" s="193"/>
      <c r="O152" s="193"/>
    </row>
    <row r="153" spans="1:16" ht="33">
      <c r="A153" s="109">
        <v>152</v>
      </c>
      <c r="B153" s="261"/>
      <c r="C153" s="110" t="s">
        <v>1924</v>
      </c>
      <c r="D153" s="261"/>
      <c r="E153" s="261"/>
      <c r="F153" s="114" t="s">
        <v>1994</v>
      </c>
      <c r="G153" s="114" t="s">
        <v>1953</v>
      </c>
      <c r="H153" s="128"/>
      <c r="I153" s="130"/>
      <c r="J153" s="193"/>
      <c r="K153" s="130"/>
      <c r="L153" s="193"/>
      <c r="M153" s="193"/>
      <c r="N153" s="193"/>
      <c r="O153" s="193"/>
    </row>
    <row r="154" spans="1:16" ht="33">
      <c r="A154" s="109">
        <v>153</v>
      </c>
      <c r="B154" s="261"/>
      <c r="C154" s="110" t="s">
        <v>1924</v>
      </c>
      <c r="D154" s="261"/>
      <c r="E154" s="261"/>
      <c r="F154" s="114" t="s">
        <v>1995</v>
      </c>
      <c r="G154" s="114" t="s">
        <v>1953</v>
      </c>
      <c r="H154" s="128"/>
      <c r="I154" s="130"/>
      <c r="J154" s="193"/>
      <c r="K154" s="130"/>
      <c r="L154" s="193"/>
      <c r="M154" s="193"/>
      <c r="N154" s="193"/>
      <c r="O154" s="193"/>
    </row>
    <row r="155" spans="1:16">
      <c r="A155" s="109">
        <v>154</v>
      </c>
      <c r="B155" s="261"/>
      <c r="C155" s="110" t="s">
        <v>1924</v>
      </c>
      <c r="D155" s="261"/>
      <c r="E155" s="261"/>
      <c r="F155" s="114" t="s">
        <v>1053</v>
      </c>
      <c r="G155" s="114" t="s">
        <v>1758</v>
      </c>
      <c r="H155" s="128"/>
      <c r="I155" s="130"/>
      <c r="J155" s="193"/>
      <c r="K155" s="130"/>
      <c r="L155" s="193"/>
      <c r="M155" s="193"/>
      <c r="N155" s="193"/>
      <c r="O155" s="193"/>
    </row>
    <row r="156" spans="1:16" ht="33">
      <c r="A156" s="109">
        <v>155</v>
      </c>
      <c r="B156" s="261"/>
      <c r="C156" s="110" t="s">
        <v>1924</v>
      </c>
      <c r="D156" s="261"/>
      <c r="E156" s="261"/>
      <c r="F156" s="114" t="s">
        <v>1983</v>
      </c>
      <c r="G156" s="114" t="s">
        <v>1957</v>
      </c>
      <c r="H156" s="128"/>
      <c r="I156" s="130"/>
      <c r="J156" s="193"/>
      <c r="K156" s="130"/>
      <c r="L156" s="193"/>
      <c r="M156" s="193"/>
      <c r="N156" s="193"/>
      <c r="O156" s="193"/>
    </row>
    <row r="157" spans="1:16">
      <c r="A157" s="109">
        <v>156</v>
      </c>
      <c r="B157" s="261"/>
      <c r="C157" s="110" t="s">
        <v>1924</v>
      </c>
      <c r="D157" s="114" t="s">
        <v>1967</v>
      </c>
      <c r="E157" s="114" t="s">
        <v>1083</v>
      </c>
      <c r="F157" s="114"/>
      <c r="G157" s="114" t="s">
        <v>1996</v>
      </c>
      <c r="H157" s="128"/>
      <c r="I157" s="130"/>
      <c r="J157" s="193"/>
      <c r="K157" s="130"/>
      <c r="L157" s="193"/>
      <c r="M157" s="193"/>
      <c r="N157" s="193"/>
      <c r="O157" s="193"/>
      <c r="P157" s="108" t="s">
        <v>1970</v>
      </c>
    </row>
    <row r="158" spans="1:16">
      <c r="A158" s="109">
        <v>157</v>
      </c>
      <c r="B158" s="261"/>
      <c r="C158" s="110" t="s">
        <v>1924</v>
      </c>
      <c r="D158" s="114" t="s">
        <v>1990</v>
      </c>
      <c r="E158" s="114" t="s">
        <v>1084</v>
      </c>
      <c r="F158" s="114"/>
      <c r="G158" s="114" t="s">
        <v>2012</v>
      </c>
      <c r="H158" s="128"/>
      <c r="I158" s="130"/>
      <c r="J158" s="193"/>
      <c r="K158" s="130"/>
      <c r="L158" s="193"/>
      <c r="M158" s="193"/>
      <c r="N158" s="193"/>
      <c r="O158" s="193"/>
      <c r="P158" s="108" t="s">
        <v>1881</v>
      </c>
    </row>
    <row r="159" spans="1:16" ht="33">
      <c r="A159" s="109">
        <v>158</v>
      </c>
      <c r="B159" s="261" t="s">
        <v>1085</v>
      </c>
      <c r="C159" s="110" t="s">
        <v>1924</v>
      </c>
      <c r="D159" s="261" t="s">
        <v>1974</v>
      </c>
      <c r="E159" s="114" t="s">
        <v>1086</v>
      </c>
      <c r="F159" s="114"/>
      <c r="G159" s="114" t="s">
        <v>1087</v>
      </c>
      <c r="H159" s="128"/>
      <c r="I159" s="130"/>
      <c r="J159" s="193"/>
      <c r="K159" s="130"/>
      <c r="L159" s="193"/>
      <c r="M159" s="193"/>
      <c r="N159" s="193"/>
      <c r="O159" s="193"/>
    </row>
    <row r="160" spans="1:16" ht="33">
      <c r="A160" s="109">
        <v>159</v>
      </c>
      <c r="B160" s="261"/>
      <c r="C160" s="110" t="s">
        <v>1924</v>
      </c>
      <c r="D160" s="261"/>
      <c r="E160" s="114" t="s">
        <v>1088</v>
      </c>
      <c r="F160" s="114"/>
      <c r="G160" s="114" t="s">
        <v>1089</v>
      </c>
      <c r="H160" s="128"/>
      <c r="I160" s="130"/>
      <c r="J160" s="193"/>
      <c r="K160" s="130"/>
      <c r="L160" s="193"/>
      <c r="M160" s="193"/>
      <c r="N160" s="193"/>
      <c r="O160" s="193"/>
    </row>
    <row r="161" spans="1:16" ht="31.5" customHeight="1">
      <c r="A161" s="109">
        <v>160</v>
      </c>
      <c r="B161" s="261"/>
      <c r="C161" s="110" t="s">
        <v>1924</v>
      </c>
      <c r="D161" s="261"/>
      <c r="E161" s="261" t="s">
        <v>1090</v>
      </c>
      <c r="F161" s="114" t="s">
        <v>1091</v>
      </c>
      <c r="G161" s="114" t="s">
        <v>1949</v>
      </c>
      <c r="H161" s="128"/>
      <c r="I161" s="130"/>
      <c r="J161" s="193"/>
      <c r="K161" s="130"/>
      <c r="L161" s="193"/>
      <c r="M161" s="193"/>
      <c r="N161" s="193"/>
      <c r="O161" s="193"/>
    </row>
    <row r="162" spans="1:16" ht="33">
      <c r="A162" s="109">
        <v>161</v>
      </c>
      <c r="B162" s="261"/>
      <c r="C162" s="110" t="s">
        <v>1924</v>
      </c>
      <c r="D162" s="261"/>
      <c r="E162" s="261"/>
      <c r="F162" s="114" t="s">
        <v>1978</v>
      </c>
      <c r="G162" s="114" t="s">
        <v>1979</v>
      </c>
      <c r="H162" s="128"/>
      <c r="I162" s="130"/>
      <c r="J162" s="193"/>
      <c r="K162" s="130"/>
      <c r="L162" s="193"/>
      <c r="M162" s="193"/>
      <c r="N162" s="193"/>
      <c r="O162" s="193"/>
    </row>
    <row r="163" spans="1:16" ht="33">
      <c r="A163" s="109">
        <v>162</v>
      </c>
      <c r="B163" s="261"/>
      <c r="C163" s="110" t="s">
        <v>1924</v>
      </c>
      <c r="D163" s="261"/>
      <c r="E163" s="261"/>
      <c r="F163" s="114" t="s">
        <v>1980</v>
      </c>
      <c r="G163" s="114" t="s">
        <v>1953</v>
      </c>
      <c r="H163" s="128"/>
      <c r="I163" s="130"/>
      <c r="J163" s="193"/>
      <c r="K163" s="130"/>
      <c r="L163" s="193"/>
      <c r="M163" s="193"/>
      <c r="N163" s="193"/>
      <c r="O163" s="193"/>
    </row>
    <row r="164" spans="1:16" ht="33">
      <c r="A164" s="109">
        <v>163</v>
      </c>
      <c r="B164" s="261"/>
      <c r="C164" s="110" t="s">
        <v>1924</v>
      </c>
      <c r="D164" s="261"/>
      <c r="E164" s="261"/>
      <c r="F164" s="114" t="s">
        <v>1981</v>
      </c>
      <c r="G164" s="114" t="s">
        <v>1953</v>
      </c>
      <c r="H164" s="128"/>
      <c r="I164" s="130"/>
      <c r="J164" s="193"/>
      <c r="K164" s="130"/>
      <c r="L164" s="193"/>
      <c r="M164" s="193"/>
      <c r="N164" s="193"/>
      <c r="O164" s="193"/>
    </row>
    <row r="165" spans="1:16">
      <c r="A165" s="109">
        <v>164</v>
      </c>
      <c r="B165" s="261"/>
      <c r="C165" s="110" t="s">
        <v>1924</v>
      </c>
      <c r="D165" s="261"/>
      <c r="E165" s="261"/>
      <c r="F165" s="114" t="s">
        <v>1982</v>
      </c>
      <c r="G165" s="114" t="s">
        <v>1758</v>
      </c>
      <c r="H165" s="128"/>
      <c r="I165" s="130"/>
      <c r="J165" s="193"/>
      <c r="K165" s="130"/>
      <c r="L165" s="193"/>
      <c r="M165" s="193"/>
      <c r="N165" s="193"/>
      <c r="O165" s="193"/>
    </row>
    <row r="166" spans="1:16" ht="49.5">
      <c r="A166" s="109">
        <v>165</v>
      </c>
      <c r="B166" s="261"/>
      <c r="C166" s="110" t="s">
        <v>1924</v>
      </c>
      <c r="D166" s="261"/>
      <c r="E166" s="261"/>
      <c r="F166" s="114" t="s">
        <v>1983</v>
      </c>
      <c r="G166" s="114" t="s">
        <v>1957</v>
      </c>
      <c r="H166" s="128"/>
      <c r="I166" s="130"/>
      <c r="J166" s="197"/>
      <c r="K166" s="130"/>
      <c r="L166" s="198"/>
      <c r="M166" s="199"/>
      <c r="N166" s="200"/>
      <c r="O166" s="193"/>
      <c r="P166" s="96" t="s">
        <v>1958</v>
      </c>
    </row>
    <row r="167" spans="1:16" ht="33">
      <c r="A167" s="109">
        <v>166</v>
      </c>
      <c r="B167" s="261"/>
      <c r="C167" s="110" t="s">
        <v>1924</v>
      </c>
      <c r="D167" s="261" t="s">
        <v>1959</v>
      </c>
      <c r="E167" s="114" t="s">
        <v>1092</v>
      </c>
      <c r="F167" s="114"/>
      <c r="G167" s="114" t="s">
        <v>1093</v>
      </c>
      <c r="H167" s="128"/>
      <c r="I167" s="130"/>
      <c r="J167" s="193"/>
      <c r="K167" s="130"/>
      <c r="L167" s="193"/>
      <c r="M167" s="193"/>
      <c r="N167" s="193"/>
      <c r="O167" s="193"/>
    </row>
    <row r="168" spans="1:16" ht="33">
      <c r="A168" s="109">
        <v>167</v>
      </c>
      <c r="B168" s="261"/>
      <c r="C168" s="110" t="s">
        <v>1924</v>
      </c>
      <c r="D168" s="261"/>
      <c r="E168" s="114" t="s">
        <v>2013</v>
      </c>
      <c r="F168" s="114"/>
      <c r="G168" s="114" t="s">
        <v>1094</v>
      </c>
      <c r="H168" s="128"/>
      <c r="I168" s="130"/>
      <c r="J168" s="193"/>
      <c r="K168" s="130"/>
      <c r="L168" s="193"/>
      <c r="M168" s="193"/>
      <c r="N168" s="193"/>
      <c r="O168" s="193"/>
    </row>
    <row r="169" spans="1:16" ht="31.5" customHeight="1">
      <c r="A169" s="109">
        <v>168</v>
      </c>
      <c r="B169" s="261"/>
      <c r="C169" s="110" t="s">
        <v>1944</v>
      </c>
      <c r="D169" s="261"/>
      <c r="E169" s="261" t="s">
        <v>1095</v>
      </c>
      <c r="F169" s="114" t="s">
        <v>1091</v>
      </c>
      <c r="G169" s="114" t="s">
        <v>2014</v>
      </c>
      <c r="H169" s="128"/>
      <c r="I169" s="130"/>
      <c r="J169" s="193"/>
      <c r="K169" s="130"/>
      <c r="L169" s="193"/>
      <c r="M169" s="193"/>
      <c r="N169" s="193"/>
      <c r="O169" s="193"/>
    </row>
    <row r="170" spans="1:16" ht="33">
      <c r="A170" s="109">
        <v>169</v>
      </c>
      <c r="B170" s="261"/>
      <c r="C170" s="110" t="s">
        <v>1924</v>
      </c>
      <c r="D170" s="261"/>
      <c r="E170" s="261"/>
      <c r="F170" s="114" t="s">
        <v>2001</v>
      </c>
      <c r="G170" s="114" t="s">
        <v>1979</v>
      </c>
      <c r="H170" s="128"/>
      <c r="I170" s="130"/>
      <c r="J170" s="193"/>
      <c r="K170" s="130"/>
      <c r="L170" s="193"/>
      <c r="M170" s="193"/>
      <c r="N170" s="193"/>
      <c r="O170" s="193"/>
    </row>
    <row r="171" spans="1:16" ht="33">
      <c r="A171" s="109">
        <v>170</v>
      </c>
      <c r="B171" s="261"/>
      <c r="C171" s="110" t="s">
        <v>1924</v>
      </c>
      <c r="D171" s="261"/>
      <c r="E171" s="261"/>
      <c r="F171" s="114" t="s">
        <v>2009</v>
      </c>
      <c r="G171" s="114" t="s">
        <v>1953</v>
      </c>
      <c r="H171" s="128"/>
      <c r="I171" s="130"/>
      <c r="J171" s="193"/>
      <c r="K171" s="130"/>
      <c r="L171" s="193"/>
      <c r="M171" s="193"/>
      <c r="N171" s="193"/>
      <c r="O171" s="193"/>
    </row>
    <row r="172" spans="1:16" ht="33">
      <c r="A172" s="109">
        <v>171</v>
      </c>
      <c r="B172" s="261"/>
      <c r="C172" s="110" t="s">
        <v>1924</v>
      </c>
      <c r="D172" s="261"/>
      <c r="E172" s="261"/>
      <c r="F172" s="114" t="s">
        <v>2004</v>
      </c>
      <c r="G172" s="114" t="s">
        <v>1953</v>
      </c>
      <c r="H172" s="128"/>
      <c r="I172" s="130"/>
      <c r="J172" s="193"/>
      <c r="K172" s="130"/>
      <c r="L172" s="193"/>
      <c r="M172" s="193"/>
      <c r="N172" s="193"/>
      <c r="O172" s="193"/>
    </row>
    <row r="173" spans="1:16">
      <c r="A173" s="109">
        <v>172</v>
      </c>
      <c r="B173" s="261"/>
      <c r="C173" s="110" t="s">
        <v>1924</v>
      </c>
      <c r="D173" s="261"/>
      <c r="E173" s="261"/>
      <c r="F173" s="114" t="s">
        <v>1013</v>
      </c>
      <c r="G173" s="114" t="s">
        <v>1758</v>
      </c>
      <c r="H173" s="128"/>
      <c r="I173" s="130"/>
      <c r="J173" s="193"/>
      <c r="K173" s="130"/>
      <c r="L173" s="193"/>
      <c r="M173" s="193"/>
      <c r="N173" s="193"/>
      <c r="O173" s="193"/>
    </row>
    <row r="174" spans="1:16" ht="33">
      <c r="A174" s="109">
        <v>173</v>
      </c>
      <c r="B174" s="261"/>
      <c r="C174" s="110" t="s">
        <v>1924</v>
      </c>
      <c r="D174" s="115"/>
      <c r="E174" s="115"/>
      <c r="F174" s="114" t="s">
        <v>1983</v>
      </c>
      <c r="G174" s="114" t="s">
        <v>1957</v>
      </c>
      <c r="H174" s="128"/>
      <c r="I174" s="130"/>
      <c r="J174" s="193"/>
      <c r="K174" s="130"/>
      <c r="L174" s="193"/>
      <c r="M174" s="193"/>
      <c r="N174" s="193"/>
      <c r="O174" s="193"/>
    </row>
    <row r="175" spans="1:16">
      <c r="A175" s="109">
        <v>174</v>
      </c>
      <c r="B175" s="261"/>
      <c r="C175" s="110" t="s">
        <v>1924</v>
      </c>
      <c r="D175" s="114" t="s">
        <v>1967</v>
      </c>
      <c r="E175" s="114" t="s">
        <v>1096</v>
      </c>
      <c r="F175" s="114"/>
      <c r="G175" s="114" t="s">
        <v>1040</v>
      </c>
      <c r="H175" s="128"/>
      <c r="I175" s="130"/>
      <c r="J175" s="193"/>
      <c r="K175" s="130"/>
      <c r="L175" s="193"/>
      <c r="M175" s="193"/>
      <c r="N175" s="193"/>
      <c r="O175" s="193"/>
      <c r="P175" s="108" t="s">
        <v>1970</v>
      </c>
    </row>
    <row r="176" spans="1:16">
      <c r="A176" s="109">
        <v>175</v>
      </c>
      <c r="B176" s="261"/>
      <c r="C176" s="110" t="s">
        <v>1924</v>
      </c>
      <c r="D176" s="114" t="s">
        <v>1990</v>
      </c>
      <c r="E176" s="114" t="s">
        <v>1097</v>
      </c>
      <c r="F176" s="114"/>
      <c r="G176" s="114" t="s">
        <v>1098</v>
      </c>
      <c r="H176" s="128"/>
      <c r="I176" s="130"/>
      <c r="J176" s="193"/>
      <c r="K176" s="130"/>
      <c r="L176" s="193"/>
      <c r="M176" s="193"/>
      <c r="N176" s="193"/>
      <c r="O176" s="193"/>
      <c r="P176" s="108" t="s">
        <v>1881</v>
      </c>
    </row>
    <row r="177" spans="1:16" ht="33">
      <c r="A177" s="109">
        <v>176</v>
      </c>
      <c r="B177" s="261" t="s">
        <v>1099</v>
      </c>
      <c r="C177" s="110" t="s">
        <v>1924</v>
      </c>
      <c r="D177" s="261" t="s">
        <v>1974</v>
      </c>
      <c r="E177" s="114" t="s">
        <v>1100</v>
      </c>
      <c r="F177" s="114"/>
      <c r="G177" s="114" t="s">
        <v>1101</v>
      </c>
      <c r="H177" s="128"/>
      <c r="I177" s="130"/>
      <c r="J177" s="193"/>
      <c r="K177" s="130"/>
      <c r="L177" s="193"/>
      <c r="M177" s="193"/>
      <c r="N177" s="193"/>
      <c r="O177" s="193"/>
    </row>
    <row r="178" spans="1:16" ht="33">
      <c r="A178" s="109">
        <v>177</v>
      </c>
      <c r="B178" s="261"/>
      <c r="C178" s="110" t="s">
        <v>1924</v>
      </c>
      <c r="D178" s="261"/>
      <c r="E178" s="114" t="s">
        <v>1102</v>
      </c>
      <c r="F178" s="114"/>
      <c r="G178" s="114" t="s">
        <v>1103</v>
      </c>
      <c r="H178" s="128"/>
      <c r="I178" s="130"/>
      <c r="J178" s="193"/>
      <c r="K178" s="130"/>
      <c r="L178" s="193"/>
      <c r="M178" s="193"/>
      <c r="N178" s="193"/>
      <c r="O178" s="193"/>
    </row>
    <row r="179" spans="1:16" ht="31.5" customHeight="1">
      <c r="A179" s="109">
        <v>178</v>
      </c>
      <c r="B179" s="261"/>
      <c r="C179" s="110" t="s">
        <v>1924</v>
      </c>
      <c r="D179" s="261"/>
      <c r="E179" s="261" t="s">
        <v>1104</v>
      </c>
      <c r="F179" s="114" t="s">
        <v>1105</v>
      </c>
      <c r="G179" s="114" t="s">
        <v>1949</v>
      </c>
      <c r="H179" s="128"/>
      <c r="I179" s="130"/>
      <c r="J179" s="193"/>
      <c r="K179" s="130"/>
      <c r="L179" s="193"/>
      <c r="M179" s="193"/>
      <c r="N179" s="193"/>
      <c r="O179" s="193"/>
    </row>
    <row r="180" spans="1:16" ht="33">
      <c r="A180" s="109">
        <v>179</v>
      </c>
      <c r="B180" s="261"/>
      <c r="C180" s="110" t="s">
        <v>1924</v>
      </c>
      <c r="D180" s="261"/>
      <c r="E180" s="261"/>
      <c r="F180" s="114" t="s">
        <v>1978</v>
      </c>
      <c r="G180" s="114" t="s">
        <v>1979</v>
      </c>
      <c r="H180" s="128"/>
      <c r="I180" s="130"/>
      <c r="J180" s="193"/>
      <c r="K180" s="130"/>
      <c r="L180" s="193"/>
      <c r="M180" s="193"/>
      <c r="N180" s="193"/>
      <c r="O180" s="193"/>
    </row>
    <row r="181" spans="1:16" ht="33">
      <c r="A181" s="109">
        <v>180</v>
      </c>
      <c r="B181" s="261"/>
      <c r="C181" s="110" t="s">
        <v>1924</v>
      </c>
      <c r="D181" s="261"/>
      <c r="E181" s="261"/>
      <c r="F181" s="114" t="s">
        <v>1980</v>
      </c>
      <c r="G181" s="114" t="s">
        <v>1953</v>
      </c>
      <c r="H181" s="128"/>
      <c r="I181" s="130"/>
      <c r="J181" s="193"/>
      <c r="K181" s="130"/>
      <c r="L181" s="193"/>
      <c r="M181" s="193"/>
      <c r="N181" s="193"/>
      <c r="O181" s="193"/>
    </row>
    <row r="182" spans="1:16" ht="33">
      <c r="A182" s="109">
        <v>181</v>
      </c>
      <c r="B182" s="261"/>
      <c r="C182" s="110" t="s">
        <v>1924</v>
      </c>
      <c r="D182" s="261"/>
      <c r="E182" s="261"/>
      <c r="F182" s="114" t="s">
        <v>1981</v>
      </c>
      <c r="G182" s="114" t="s">
        <v>1953</v>
      </c>
      <c r="H182" s="128"/>
      <c r="I182" s="130"/>
      <c r="J182" s="193"/>
      <c r="K182" s="130"/>
      <c r="L182" s="193"/>
      <c r="M182" s="193"/>
      <c r="N182" s="193"/>
      <c r="O182" s="193"/>
    </row>
    <row r="183" spans="1:16">
      <c r="A183" s="109">
        <v>182</v>
      </c>
      <c r="B183" s="261"/>
      <c r="C183" s="110" t="s">
        <v>1924</v>
      </c>
      <c r="D183" s="261"/>
      <c r="E183" s="261"/>
      <c r="F183" s="114" t="s">
        <v>1982</v>
      </c>
      <c r="G183" s="114" t="s">
        <v>1758</v>
      </c>
      <c r="H183" s="128"/>
      <c r="I183" s="130"/>
      <c r="J183" s="193"/>
      <c r="K183" s="130"/>
      <c r="L183" s="193"/>
      <c r="M183" s="193"/>
      <c r="N183" s="193"/>
      <c r="O183" s="193"/>
    </row>
    <row r="184" spans="1:16" ht="49.5">
      <c r="A184" s="109">
        <v>183</v>
      </c>
      <c r="B184" s="261"/>
      <c r="C184" s="110" t="s">
        <v>1924</v>
      </c>
      <c r="D184" s="261"/>
      <c r="E184" s="261"/>
      <c r="F184" s="114" t="s">
        <v>1983</v>
      </c>
      <c r="G184" s="114" t="s">
        <v>1957</v>
      </c>
      <c r="H184" s="128"/>
      <c r="I184" s="130"/>
      <c r="J184" s="197"/>
      <c r="K184" s="130"/>
      <c r="L184" s="198"/>
      <c r="M184" s="199"/>
      <c r="N184" s="200"/>
      <c r="O184" s="193"/>
      <c r="P184" s="96" t="s">
        <v>1958</v>
      </c>
    </row>
    <row r="185" spans="1:16" ht="33">
      <c r="A185" s="109">
        <v>184</v>
      </c>
      <c r="B185" s="261"/>
      <c r="C185" s="110" t="s">
        <v>1924</v>
      </c>
      <c r="D185" s="261" t="s">
        <v>1959</v>
      </c>
      <c r="E185" s="114" t="s">
        <v>1106</v>
      </c>
      <c r="F185" s="114"/>
      <c r="G185" s="114" t="s">
        <v>1107</v>
      </c>
      <c r="H185" s="128"/>
      <c r="I185" s="130"/>
      <c r="J185" s="193"/>
      <c r="K185" s="130"/>
      <c r="L185" s="193"/>
      <c r="M185" s="193"/>
      <c r="N185" s="193"/>
      <c r="O185" s="193"/>
    </row>
    <row r="186" spans="1:16" ht="33">
      <c r="A186" s="109">
        <v>185</v>
      </c>
      <c r="B186" s="261"/>
      <c r="C186" s="110" t="s">
        <v>1924</v>
      </c>
      <c r="D186" s="261"/>
      <c r="E186" s="114" t="s">
        <v>2015</v>
      </c>
      <c r="F186" s="114"/>
      <c r="G186" s="114" t="s">
        <v>1108</v>
      </c>
      <c r="H186" s="128"/>
      <c r="I186" s="130"/>
      <c r="J186" s="193"/>
      <c r="K186" s="130"/>
      <c r="L186" s="193"/>
      <c r="M186" s="193"/>
      <c r="N186" s="193"/>
      <c r="O186" s="193"/>
    </row>
    <row r="187" spans="1:16" ht="31.5" customHeight="1">
      <c r="A187" s="109">
        <v>186</v>
      </c>
      <c r="B187" s="261"/>
      <c r="C187" s="110" t="s">
        <v>1885</v>
      </c>
      <c r="D187" s="261"/>
      <c r="E187" s="261" t="s">
        <v>1109</v>
      </c>
      <c r="F187" s="114" t="s">
        <v>1105</v>
      </c>
      <c r="G187" s="114" t="s">
        <v>2000</v>
      </c>
      <c r="H187" s="128"/>
      <c r="I187" s="130"/>
      <c r="J187" s="193"/>
      <c r="K187" s="130"/>
      <c r="L187" s="193"/>
      <c r="M187" s="193"/>
      <c r="N187" s="193"/>
      <c r="O187" s="193"/>
    </row>
    <row r="188" spans="1:16" ht="33">
      <c r="A188" s="109">
        <v>187</v>
      </c>
      <c r="B188" s="261"/>
      <c r="C188" s="110" t="s">
        <v>1924</v>
      </c>
      <c r="D188" s="261"/>
      <c r="E188" s="261"/>
      <c r="F188" s="114" t="s">
        <v>1993</v>
      </c>
      <c r="G188" s="114" t="s">
        <v>1979</v>
      </c>
      <c r="H188" s="128"/>
      <c r="I188" s="130"/>
      <c r="J188" s="193"/>
      <c r="K188" s="130"/>
      <c r="L188" s="193"/>
      <c r="M188" s="193"/>
      <c r="N188" s="193"/>
      <c r="O188" s="193"/>
    </row>
    <row r="189" spans="1:16" ht="33">
      <c r="A189" s="109">
        <v>188</v>
      </c>
      <c r="B189" s="261"/>
      <c r="C189" s="110" t="s">
        <v>1924</v>
      </c>
      <c r="D189" s="261"/>
      <c r="E189" s="261"/>
      <c r="F189" s="114" t="s">
        <v>1994</v>
      </c>
      <c r="G189" s="114" t="s">
        <v>1953</v>
      </c>
      <c r="H189" s="128"/>
      <c r="I189" s="130"/>
      <c r="J189" s="193"/>
      <c r="K189" s="130"/>
      <c r="L189" s="193"/>
      <c r="M189" s="193"/>
      <c r="N189" s="193"/>
      <c r="O189" s="193"/>
    </row>
    <row r="190" spans="1:16" ht="33">
      <c r="A190" s="109">
        <v>189</v>
      </c>
      <c r="B190" s="261"/>
      <c r="C190" s="110" t="s">
        <v>1924</v>
      </c>
      <c r="D190" s="261"/>
      <c r="E190" s="261"/>
      <c r="F190" s="114" t="s">
        <v>1995</v>
      </c>
      <c r="G190" s="114" t="s">
        <v>1953</v>
      </c>
      <c r="H190" s="128"/>
      <c r="I190" s="130"/>
      <c r="J190" s="193"/>
      <c r="K190" s="130"/>
      <c r="L190" s="193"/>
      <c r="M190" s="193"/>
      <c r="N190" s="193"/>
      <c r="O190" s="193"/>
    </row>
    <row r="191" spans="1:16">
      <c r="A191" s="109">
        <v>190</v>
      </c>
      <c r="B191" s="261"/>
      <c r="C191" s="110" t="s">
        <v>1924</v>
      </c>
      <c r="D191" s="261"/>
      <c r="E191" s="261"/>
      <c r="F191" s="114" t="s">
        <v>1053</v>
      </c>
      <c r="G191" s="114" t="s">
        <v>1758</v>
      </c>
      <c r="H191" s="128"/>
      <c r="I191" s="130"/>
      <c r="J191" s="193"/>
      <c r="K191" s="130"/>
      <c r="L191" s="193"/>
      <c r="M191" s="193"/>
      <c r="N191" s="193"/>
      <c r="O191" s="193"/>
    </row>
    <row r="192" spans="1:16" ht="33">
      <c r="A192" s="109">
        <v>191</v>
      </c>
      <c r="B192" s="261"/>
      <c r="C192" s="110" t="s">
        <v>1924</v>
      </c>
      <c r="D192" s="261"/>
      <c r="E192" s="261"/>
      <c r="F192" s="114" t="s">
        <v>1983</v>
      </c>
      <c r="G192" s="114" t="s">
        <v>1957</v>
      </c>
      <c r="H192" s="128"/>
      <c r="I192" s="130"/>
      <c r="J192" s="193"/>
      <c r="K192" s="130"/>
      <c r="L192" s="193"/>
      <c r="M192" s="193"/>
      <c r="N192" s="193"/>
      <c r="O192" s="193"/>
    </row>
    <row r="193" spans="1:16">
      <c r="A193" s="109">
        <v>192</v>
      </c>
      <c r="B193" s="261"/>
      <c r="C193" s="110" t="s">
        <v>1924</v>
      </c>
      <c r="D193" s="114" t="s">
        <v>1967</v>
      </c>
      <c r="E193" s="114" t="s">
        <v>1110</v>
      </c>
      <c r="F193" s="114"/>
      <c r="G193" s="114" t="s">
        <v>1055</v>
      </c>
      <c r="H193" s="128"/>
      <c r="I193" s="130"/>
      <c r="J193" s="193"/>
      <c r="K193" s="130"/>
      <c r="L193" s="193"/>
      <c r="M193" s="193"/>
      <c r="N193" s="193"/>
      <c r="O193" s="193"/>
      <c r="P193" s="108" t="s">
        <v>1970</v>
      </c>
    </row>
    <row r="194" spans="1:16">
      <c r="A194" s="109">
        <v>193</v>
      </c>
      <c r="B194" s="261"/>
      <c r="C194" s="110" t="s">
        <v>1924</v>
      </c>
      <c r="D194" s="114" t="s">
        <v>1990</v>
      </c>
      <c r="E194" s="114" t="s">
        <v>1111</v>
      </c>
      <c r="F194" s="114"/>
      <c r="G194" s="114" t="s">
        <v>1112</v>
      </c>
      <c r="H194" s="128"/>
      <c r="I194" s="130"/>
      <c r="J194" s="193"/>
      <c r="K194" s="130"/>
      <c r="L194" s="193"/>
      <c r="M194" s="193"/>
      <c r="N194" s="193"/>
      <c r="O194" s="193"/>
      <c r="P194" s="108" t="s">
        <v>1881</v>
      </c>
    </row>
    <row r="195" spans="1:16" ht="33">
      <c r="A195" s="109">
        <v>194</v>
      </c>
      <c r="B195" s="261" t="s">
        <v>1113</v>
      </c>
      <c r="C195" s="110" t="s">
        <v>1924</v>
      </c>
      <c r="D195" s="261" t="s">
        <v>1974</v>
      </c>
      <c r="E195" s="114" t="s">
        <v>1114</v>
      </c>
      <c r="F195" s="114"/>
      <c r="G195" s="114" t="s">
        <v>1115</v>
      </c>
      <c r="H195" s="128"/>
      <c r="I195" s="130"/>
      <c r="J195" s="193"/>
      <c r="K195" s="130"/>
      <c r="L195" s="193"/>
      <c r="M195" s="193"/>
      <c r="N195" s="193"/>
      <c r="O195" s="193"/>
    </row>
    <row r="196" spans="1:16" ht="33">
      <c r="A196" s="109">
        <v>195</v>
      </c>
      <c r="B196" s="261"/>
      <c r="C196" s="110" t="s">
        <v>1924</v>
      </c>
      <c r="D196" s="261"/>
      <c r="E196" s="114" t="s">
        <v>1116</v>
      </c>
      <c r="F196" s="114"/>
      <c r="G196" s="114" t="s">
        <v>1117</v>
      </c>
      <c r="H196" s="128"/>
      <c r="I196" s="130"/>
      <c r="J196" s="193"/>
      <c r="K196" s="130"/>
      <c r="L196" s="193"/>
      <c r="M196" s="193"/>
      <c r="N196" s="193"/>
      <c r="O196" s="193"/>
    </row>
    <row r="197" spans="1:16" ht="31.5" customHeight="1">
      <c r="A197" s="109">
        <v>196</v>
      </c>
      <c r="B197" s="261"/>
      <c r="C197" s="110" t="s">
        <v>1924</v>
      </c>
      <c r="D197" s="261"/>
      <c r="E197" s="261" t="s">
        <v>1118</v>
      </c>
      <c r="F197" s="114" t="s">
        <v>1119</v>
      </c>
      <c r="G197" s="114" t="s">
        <v>1949</v>
      </c>
      <c r="H197" s="128"/>
      <c r="I197" s="130"/>
      <c r="J197" s="193"/>
      <c r="K197" s="130"/>
      <c r="L197" s="193"/>
      <c r="M197" s="193"/>
      <c r="N197" s="193"/>
      <c r="O197" s="193"/>
    </row>
    <row r="198" spans="1:16" ht="33">
      <c r="A198" s="109">
        <v>197</v>
      </c>
      <c r="B198" s="261"/>
      <c r="C198" s="110" t="s">
        <v>1924</v>
      </c>
      <c r="D198" s="261"/>
      <c r="E198" s="261"/>
      <c r="F198" s="114" t="s">
        <v>1978</v>
      </c>
      <c r="G198" s="114" t="s">
        <v>1979</v>
      </c>
      <c r="H198" s="128"/>
      <c r="I198" s="130"/>
      <c r="J198" s="193"/>
      <c r="K198" s="130"/>
      <c r="L198" s="193"/>
      <c r="M198" s="193"/>
      <c r="N198" s="193"/>
      <c r="O198" s="193"/>
    </row>
    <row r="199" spans="1:16" ht="33">
      <c r="A199" s="109">
        <v>198</v>
      </c>
      <c r="B199" s="261"/>
      <c r="C199" s="110" t="s">
        <v>1924</v>
      </c>
      <c r="D199" s="261"/>
      <c r="E199" s="261"/>
      <c r="F199" s="114" t="s">
        <v>1980</v>
      </c>
      <c r="G199" s="114" t="s">
        <v>1953</v>
      </c>
      <c r="H199" s="128"/>
      <c r="I199" s="130"/>
      <c r="J199" s="193"/>
      <c r="K199" s="130"/>
      <c r="L199" s="193"/>
      <c r="M199" s="193"/>
      <c r="N199" s="193"/>
      <c r="O199" s="193"/>
    </row>
    <row r="200" spans="1:16" ht="33">
      <c r="A200" s="109">
        <v>199</v>
      </c>
      <c r="B200" s="261"/>
      <c r="C200" s="110" t="s">
        <v>1924</v>
      </c>
      <c r="D200" s="261"/>
      <c r="E200" s="261"/>
      <c r="F200" s="114" t="s">
        <v>1981</v>
      </c>
      <c r="G200" s="114" t="s">
        <v>1953</v>
      </c>
      <c r="H200" s="128"/>
      <c r="I200" s="130"/>
      <c r="J200" s="193"/>
      <c r="K200" s="130"/>
      <c r="L200" s="193"/>
      <c r="M200" s="193"/>
      <c r="N200" s="193"/>
      <c r="O200" s="193"/>
    </row>
    <row r="201" spans="1:16">
      <c r="A201" s="109">
        <v>200</v>
      </c>
      <c r="B201" s="261"/>
      <c r="C201" s="110" t="s">
        <v>1924</v>
      </c>
      <c r="D201" s="261"/>
      <c r="E201" s="261"/>
      <c r="F201" s="114" t="s">
        <v>1982</v>
      </c>
      <c r="G201" s="114" t="s">
        <v>1758</v>
      </c>
      <c r="H201" s="128"/>
      <c r="I201" s="130"/>
      <c r="J201" s="193"/>
      <c r="K201" s="130"/>
      <c r="L201" s="193"/>
      <c r="M201" s="193"/>
      <c r="N201" s="193"/>
      <c r="O201" s="193"/>
    </row>
    <row r="202" spans="1:16" ht="49.5">
      <c r="A202" s="109">
        <v>201</v>
      </c>
      <c r="B202" s="261"/>
      <c r="C202" s="110" t="s">
        <v>1924</v>
      </c>
      <c r="D202" s="261"/>
      <c r="E202" s="261"/>
      <c r="F202" s="114" t="s">
        <v>1983</v>
      </c>
      <c r="G202" s="114" t="s">
        <v>1957</v>
      </c>
      <c r="H202" s="128"/>
      <c r="I202" s="130"/>
      <c r="J202" s="197"/>
      <c r="K202" s="130"/>
      <c r="L202" s="198"/>
      <c r="M202" s="199"/>
      <c r="N202" s="200"/>
      <c r="O202" s="193"/>
      <c r="P202" s="96" t="s">
        <v>1958</v>
      </c>
    </row>
    <row r="203" spans="1:16" ht="33">
      <c r="A203" s="109">
        <v>202</v>
      </c>
      <c r="B203" s="261"/>
      <c r="C203" s="110" t="s">
        <v>1924</v>
      </c>
      <c r="D203" s="261" t="s">
        <v>1959</v>
      </c>
      <c r="E203" s="114" t="s">
        <v>1120</v>
      </c>
      <c r="F203" s="114"/>
      <c r="G203" s="114" t="s">
        <v>1121</v>
      </c>
      <c r="H203" s="128"/>
      <c r="I203" s="130"/>
      <c r="J203" s="193"/>
      <c r="K203" s="130"/>
      <c r="L203" s="193"/>
      <c r="M203" s="193"/>
      <c r="N203" s="193"/>
      <c r="O203" s="193"/>
    </row>
    <row r="204" spans="1:16" ht="33">
      <c r="A204" s="109">
        <v>203</v>
      </c>
      <c r="B204" s="261"/>
      <c r="C204" s="110" t="s">
        <v>1924</v>
      </c>
      <c r="D204" s="261"/>
      <c r="E204" s="114" t="s">
        <v>1122</v>
      </c>
      <c r="F204" s="114"/>
      <c r="G204" s="114" t="s">
        <v>1123</v>
      </c>
      <c r="H204" s="128"/>
      <c r="I204" s="130"/>
      <c r="J204" s="193"/>
      <c r="K204" s="130"/>
      <c r="L204" s="193"/>
      <c r="M204" s="193"/>
      <c r="N204" s="193"/>
      <c r="O204" s="193"/>
    </row>
    <row r="205" spans="1:16" ht="31.5" customHeight="1">
      <c r="A205" s="109">
        <v>204</v>
      </c>
      <c r="B205" s="261"/>
      <c r="C205" s="110" t="s">
        <v>1924</v>
      </c>
      <c r="D205" s="261"/>
      <c r="E205" s="261" t="s">
        <v>1124</v>
      </c>
      <c r="F205" s="114" t="s">
        <v>1119</v>
      </c>
      <c r="G205" s="114" t="s">
        <v>1949</v>
      </c>
      <c r="H205" s="128"/>
      <c r="I205" s="130"/>
      <c r="J205" s="193"/>
      <c r="K205" s="130"/>
      <c r="L205" s="193"/>
      <c r="M205" s="193"/>
      <c r="N205" s="193"/>
      <c r="O205" s="193"/>
    </row>
    <row r="206" spans="1:16" ht="33">
      <c r="A206" s="109">
        <v>205</v>
      </c>
      <c r="B206" s="261"/>
      <c r="C206" s="110" t="s">
        <v>1924</v>
      </c>
      <c r="D206" s="261"/>
      <c r="E206" s="261"/>
      <c r="F206" s="114" t="s">
        <v>2001</v>
      </c>
      <c r="G206" s="114" t="s">
        <v>1979</v>
      </c>
      <c r="H206" s="128"/>
      <c r="I206" s="130"/>
      <c r="J206" s="193"/>
      <c r="K206" s="130"/>
      <c r="L206" s="193"/>
      <c r="M206" s="193"/>
      <c r="N206" s="193"/>
      <c r="O206" s="193"/>
    </row>
    <row r="207" spans="1:16" ht="33">
      <c r="A207" s="109">
        <v>206</v>
      </c>
      <c r="B207" s="261"/>
      <c r="C207" s="110" t="s">
        <v>1924</v>
      </c>
      <c r="D207" s="261"/>
      <c r="E207" s="261"/>
      <c r="F207" s="114" t="s">
        <v>2009</v>
      </c>
      <c r="G207" s="114" t="s">
        <v>1953</v>
      </c>
      <c r="H207" s="128"/>
      <c r="I207" s="130"/>
      <c r="J207" s="193"/>
      <c r="K207" s="130"/>
      <c r="L207" s="193"/>
      <c r="M207" s="193"/>
      <c r="N207" s="193"/>
      <c r="O207" s="193"/>
    </row>
    <row r="208" spans="1:16" ht="33">
      <c r="A208" s="109">
        <v>207</v>
      </c>
      <c r="B208" s="261"/>
      <c r="C208" s="110" t="s">
        <v>1924</v>
      </c>
      <c r="D208" s="261"/>
      <c r="E208" s="261"/>
      <c r="F208" s="114" t="s">
        <v>2004</v>
      </c>
      <c r="G208" s="114" t="s">
        <v>1953</v>
      </c>
      <c r="H208" s="128"/>
      <c r="I208" s="130"/>
      <c r="J208" s="193"/>
      <c r="K208" s="130"/>
      <c r="L208" s="193"/>
      <c r="M208" s="193"/>
      <c r="N208" s="193"/>
      <c r="O208" s="193"/>
    </row>
    <row r="209" spans="1:16">
      <c r="A209" s="109">
        <v>208</v>
      </c>
      <c r="B209" s="261"/>
      <c r="C209" s="110" t="s">
        <v>1924</v>
      </c>
      <c r="D209" s="261"/>
      <c r="E209" s="261"/>
      <c r="F209" s="114" t="s">
        <v>1013</v>
      </c>
      <c r="G209" s="114" t="s">
        <v>1758</v>
      </c>
      <c r="H209" s="128"/>
      <c r="I209" s="130"/>
      <c r="J209" s="193"/>
      <c r="K209" s="130"/>
      <c r="L209" s="193"/>
      <c r="M209" s="193"/>
      <c r="N209" s="193"/>
      <c r="O209" s="193"/>
    </row>
    <row r="210" spans="1:16" ht="33">
      <c r="A210" s="109">
        <v>209</v>
      </c>
      <c r="B210" s="261"/>
      <c r="C210" s="110" t="s">
        <v>1924</v>
      </c>
      <c r="D210" s="261"/>
      <c r="E210" s="261"/>
      <c r="F210" s="114" t="s">
        <v>1983</v>
      </c>
      <c r="G210" s="114" t="s">
        <v>1957</v>
      </c>
      <c r="H210" s="128"/>
      <c r="I210" s="130"/>
      <c r="J210" s="193"/>
      <c r="K210" s="130"/>
      <c r="L210" s="193"/>
      <c r="M210" s="193"/>
      <c r="N210" s="193"/>
      <c r="O210" s="193"/>
    </row>
    <row r="211" spans="1:16">
      <c r="A211" s="109">
        <v>210</v>
      </c>
      <c r="B211" s="261"/>
      <c r="C211" s="110" t="s">
        <v>1924</v>
      </c>
      <c r="D211" s="114" t="s">
        <v>1967</v>
      </c>
      <c r="E211" s="114" t="s">
        <v>1125</v>
      </c>
      <c r="F211" s="114"/>
      <c r="G211" s="114" t="s">
        <v>2016</v>
      </c>
      <c r="H211" s="128"/>
      <c r="I211" s="130"/>
      <c r="J211" s="193"/>
      <c r="K211" s="130"/>
      <c r="L211" s="193"/>
      <c r="M211" s="193"/>
      <c r="N211" s="193"/>
      <c r="O211" s="193"/>
      <c r="P211" s="108" t="s">
        <v>1970</v>
      </c>
    </row>
    <row r="212" spans="1:16">
      <c r="A212" s="109">
        <v>211</v>
      </c>
      <c r="B212" s="261"/>
      <c r="C212" s="110" t="s">
        <v>1924</v>
      </c>
      <c r="D212" s="114" t="s">
        <v>1990</v>
      </c>
      <c r="E212" s="114" t="s">
        <v>1126</v>
      </c>
      <c r="F212" s="114"/>
      <c r="G212" s="114" t="s">
        <v>2017</v>
      </c>
      <c r="H212" s="128"/>
      <c r="I212" s="130"/>
      <c r="J212" s="193"/>
      <c r="K212" s="130"/>
      <c r="L212" s="193"/>
      <c r="M212" s="193"/>
      <c r="N212" s="193"/>
      <c r="O212" s="193"/>
      <c r="P212" s="108" t="s">
        <v>1881</v>
      </c>
    </row>
    <row r="213" spans="1:16" ht="33">
      <c r="A213" s="109">
        <v>212</v>
      </c>
      <c r="B213" s="261" t="s">
        <v>1127</v>
      </c>
      <c r="C213" s="110" t="s">
        <v>1924</v>
      </c>
      <c r="D213" s="261" t="s">
        <v>1974</v>
      </c>
      <c r="E213" s="114" t="s">
        <v>1128</v>
      </c>
      <c r="F213" s="114"/>
      <c r="G213" s="114" t="s">
        <v>1129</v>
      </c>
      <c r="H213" s="128"/>
      <c r="I213" s="130"/>
      <c r="J213" s="193"/>
      <c r="K213" s="130"/>
      <c r="L213" s="193"/>
      <c r="M213" s="193"/>
      <c r="N213" s="193"/>
      <c r="O213" s="193"/>
    </row>
    <row r="214" spans="1:16" ht="33">
      <c r="A214" s="109">
        <v>213</v>
      </c>
      <c r="B214" s="261"/>
      <c r="C214" s="110" t="s">
        <v>1885</v>
      </c>
      <c r="D214" s="261"/>
      <c r="E214" s="114" t="s">
        <v>1130</v>
      </c>
      <c r="F214" s="114"/>
      <c r="G214" s="114" t="s">
        <v>1131</v>
      </c>
      <c r="H214" s="128"/>
      <c r="I214" s="130"/>
      <c r="J214" s="193"/>
      <c r="K214" s="130"/>
      <c r="L214" s="193"/>
      <c r="M214" s="193"/>
      <c r="N214" s="193"/>
      <c r="O214" s="193"/>
    </row>
    <row r="215" spans="1:16" ht="31.5" customHeight="1">
      <c r="A215" s="109">
        <v>214</v>
      </c>
      <c r="B215" s="261"/>
      <c r="C215" s="110" t="s">
        <v>1924</v>
      </c>
      <c r="D215" s="261"/>
      <c r="E215" s="261" t="s">
        <v>1132</v>
      </c>
      <c r="F215" s="114" t="s">
        <v>1133</v>
      </c>
      <c r="G215" s="114" t="s">
        <v>1949</v>
      </c>
      <c r="H215" s="128"/>
      <c r="I215" s="130"/>
      <c r="J215" s="193"/>
      <c r="K215" s="130"/>
      <c r="L215" s="193"/>
      <c r="M215" s="193"/>
      <c r="N215" s="193"/>
      <c r="O215" s="193"/>
    </row>
    <row r="216" spans="1:16" ht="33">
      <c r="A216" s="109">
        <v>215</v>
      </c>
      <c r="B216" s="261"/>
      <c r="C216" s="110" t="s">
        <v>1924</v>
      </c>
      <c r="D216" s="261"/>
      <c r="E216" s="261"/>
      <c r="F216" s="114" t="s">
        <v>1978</v>
      </c>
      <c r="G216" s="114" t="s">
        <v>1979</v>
      </c>
      <c r="H216" s="128"/>
      <c r="I216" s="130"/>
      <c r="J216" s="193"/>
      <c r="K216" s="130"/>
      <c r="L216" s="193"/>
      <c r="M216" s="193"/>
      <c r="N216" s="193"/>
      <c r="O216" s="193"/>
    </row>
    <row r="217" spans="1:16" ht="33">
      <c r="A217" s="109">
        <v>216</v>
      </c>
      <c r="B217" s="261"/>
      <c r="C217" s="110" t="s">
        <v>1924</v>
      </c>
      <c r="D217" s="261"/>
      <c r="E217" s="261"/>
      <c r="F217" s="114" t="s">
        <v>1980</v>
      </c>
      <c r="G217" s="114" t="s">
        <v>1953</v>
      </c>
      <c r="H217" s="128"/>
      <c r="I217" s="130"/>
      <c r="J217" s="193"/>
      <c r="K217" s="130"/>
      <c r="L217" s="193"/>
      <c r="M217" s="193"/>
      <c r="N217" s="193"/>
      <c r="O217" s="193"/>
    </row>
    <row r="218" spans="1:16" ht="33">
      <c r="A218" s="109">
        <v>217</v>
      </c>
      <c r="B218" s="261"/>
      <c r="C218" s="110" t="s">
        <v>1924</v>
      </c>
      <c r="D218" s="261"/>
      <c r="E218" s="261"/>
      <c r="F218" s="114" t="s">
        <v>1981</v>
      </c>
      <c r="G218" s="114" t="s">
        <v>1953</v>
      </c>
      <c r="H218" s="128"/>
      <c r="I218" s="130"/>
      <c r="J218" s="193"/>
      <c r="K218" s="130"/>
      <c r="L218" s="193"/>
      <c r="M218" s="193"/>
      <c r="N218" s="193"/>
      <c r="O218" s="193"/>
    </row>
    <row r="219" spans="1:16">
      <c r="A219" s="109">
        <v>218</v>
      </c>
      <c r="B219" s="261"/>
      <c r="C219" s="110" t="s">
        <v>1924</v>
      </c>
      <c r="D219" s="261"/>
      <c r="E219" s="261"/>
      <c r="F219" s="114" t="s">
        <v>1982</v>
      </c>
      <c r="G219" s="114" t="s">
        <v>1758</v>
      </c>
      <c r="H219" s="128"/>
      <c r="I219" s="130"/>
      <c r="J219" s="193"/>
      <c r="K219" s="130"/>
      <c r="L219" s="193"/>
      <c r="M219" s="193"/>
      <c r="N219" s="193"/>
      <c r="O219" s="193"/>
    </row>
    <row r="220" spans="1:16" ht="49.5">
      <c r="A220" s="109">
        <v>219</v>
      </c>
      <c r="B220" s="261"/>
      <c r="C220" s="110" t="s">
        <v>1924</v>
      </c>
      <c r="D220" s="261"/>
      <c r="E220" s="261"/>
      <c r="F220" s="114" t="s">
        <v>1983</v>
      </c>
      <c r="G220" s="114" t="s">
        <v>1957</v>
      </c>
      <c r="H220" s="128"/>
      <c r="I220" s="130"/>
      <c r="J220" s="197"/>
      <c r="K220" s="130"/>
      <c r="L220" s="198"/>
      <c r="M220" s="199"/>
      <c r="N220" s="200"/>
      <c r="O220" s="193"/>
      <c r="P220" s="96" t="s">
        <v>1958</v>
      </c>
    </row>
    <row r="221" spans="1:16" ht="33">
      <c r="A221" s="109">
        <v>220</v>
      </c>
      <c r="B221" s="261"/>
      <c r="C221" s="110" t="s">
        <v>1924</v>
      </c>
      <c r="D221" s="261" t="s">
        <v>1959</v>
      </c>
      <c r="E221" s="114" t="s">
        <v>1134</v>
      </c>
      <c r="F221" s="114"/>
      <c r="G221" s="114" t="s">
        <v>1135</v>
      </c>
      <c r="H221" s="128"/>
      <c r="I221" s="130"/>
      <c r="J221" s="193"/>
      <c r="K221" s="130"/>
      <c r="L221" s="193"/>
      <c r="M221" s="193"/>
      <c r="N221" s="193"/>
      <c r="O221" s="193"/>
    </row>
    <row r="222" spans="1:16" ht="33">
      <c r="A222" s="109">
        <v>221</v>
      </c>
      <c r="B222" s="261"/>
      <c r="C222" s="110" t="s">
        <v>1924</v>
      </c>
      <c r="D222" s="261"/>
      <c r="E222" s="114" t="s">
        <v>2018</v>
      </c>
      <c r="F222" s="114"/>
      <c r="G222" s="114" t="s">
        <v>1136</v>
      </c>
      <c r="H222" s="128"/>
      <c r="I222" s="130"/>
      <c r="J222" s="193"/>
      <c r="K222" s="130"/>
      <c r="L222" s="193"/>
      <c r="M222" s="193"/>
      <c r="N222" s="193"/>
      <c r="O222" s="193"/>
    </row>
    <row r="223" spans="1:16" ht="31.5" customHeight="1">
      <c r="A223" s="109">
        <v>222</v>
      </c>
      <c r="B223" s="261"/>
      <c r="C223" s="110" t="s">
        <v>1885</v>
      </c>
      <c r="D223" s="261"/>
      <c r="E223" s="261" t="s">
        <v>1137</v>
      </c>
      <c r="F223" s="114" t="s">
        <v>1133</v>
      </c>
      <c r="G223" s="114" t="s">
        <v>2000</v>
      </c>
      <c r="H223" s="128"/>
      <c r="I223" s="130"/>
      <c r="J223" s="193"/>
      <c r="K223" s="130"/>
      <c r="L223" s="193"/>
      <c r="M223" s="193"/>
      <c r="N223" s="193"/>
      <c r="O223" s="193"/>
    </row>
    <row r="224" spans="1:16" ht="33">
      <c r="A224" s="109">
        <v>223</v>
      </c>
      <c r="B224" s="261"/>
      <c r="C224" s="110" t="s">
        <v>1924</v>
      </c>
      <c r="D224" s="261"/>
      <c r="E224" s="261"/>
      <c r="F224" s="114" t="s">
        <v>1138</v>
      </c>
      <c r="G224" s="114" t="s">
        <v>1979</v>
      </c>
      <c r="H224" s="128"/>
      <c r="I224" s="130"/>
      <c r="J224" s="193"/>
      <c r="K224" s="130"/>
      <c r="L224" s="193"/>
      <c r="M224" s="193"/>
      <c r="N224" s="193"/>
      <c r="O224" s="193"/>
    </row>
    <row r="225" spans="1:16" ht="33">
      <c r="A225" s="109">
        <v>224</v>
      </c>
      <c r="B225" s="261"/>
      <c r="C225" s="110" t="s">
        <v>1924</v>
      </c>
      <c r="D225" s="261"/>
      <c r="E225" s="261"/>
      <c r="F225" s="114" t="s">
        <v>1139</v>
      </c>
      <c r="G225" s="114" t="s">
        <v>1953</v>
      </c>
      <c r="H225" s="128"/>
      <c r="I225" s="130"/>
      <c r="J225" s="193"/>
      <c r="K225" s="130"/>
      <c r="L225" s="193"/>
      <c r="M225" s="193"/>
      <c r="N225" s="193"/>
      <c r="O225" s="193"/>
    </row>
    <row r="226" spans="1:16" ht="33">
      <c r="A226" s="109">
        <v>225</v>
      </c>
      <c r="B226" s="261"/>
      <c r="C226" s="110" t="s">
        <v>1924</v>
      </c>
      <c r="D226" s="261"/>
      <c r="E226" s="261"/>
      <c r="F226" s="114" t="s">
        <v>1140</v>
      </c>
      <c r="G226" s="114" t="s">
        <v>1953</v>
      </c>
      <c r="H226" s="128"/>
      <c r="I226" s="130"/>
      <c r="J226" s="193"/>
      <c r="K226" s="130"/>
      <c r="L226" s="193"/>
      <c r="M226" s="193"/>
      <c r="N226" s="193"/>
      <c r="O226" s="193"/>
    </row>
    <row r="227" spans="1:16">
      <c r="A227" s="109">
        <v>226</v>
      </c>
      <c r="B227" s="261"/>
      <c r="C227" s="110" t="s">
        <v>1924</v>
      </c>
      <c r="D227" s="261"/>
      <c r="E227" s="261"/>
      <c r="F227" s="114" t="s">
        <v>1053</v>
      </c>
      <c r="G227" s="114" t="s">
        <v>1758</v>
      </c>
      <c r="H227" s="128"/>
      <c r="I227" s="130"/>
      <c r="J227" s="193"/>
      <c r="K227" s="130"/>
      <c r="L227" s="193"/>
      <c r="M227" s="193"/>
      <c r="N227" s="193"/>
      <c r="O227" s="193"/>
    </row>
    <row r="228" spans="1:16" ht="33">
      <c r="A228" s="109">
        <v>227</v>
      </c>
      <c r="B228" s="261"/>
      <c r="C228" s="110" t="s">
        <v>1924</v>
      </c>
      <c r="D228" s="261"/>
      <c r="E228" s="261"/>
      <c r="F228" s="114" t="s">
        <v>1983</v>
      </c>
      <c r="G228" s="114" t="s">
        <v>1957</v>
      </c>
      <c r="H228" s="128"/>
      <c r="I228" s="130"/>
      <c r="J228" s="193"/>
      <c r="K228" s="130"/>
      <c r="L228" s="193"/>
      <c r="M228" s="193"/>
      <c r="N228" s="193"/>
      <c r="O228" s="193"/>
    </row>
    <row r="229" spans="1:16">
      <c r="A229" s="109">
        <v>228</v>
      </c>
      <c r="B229" s="261"/>
      <c r="C229" s="110" t="s">
        <v>1924</v>
      </c>
      <c r="D229" s="114" t="s">
        <v>1967</v>
      </c>
      <c r="E229" s="114" t="s">
        <v>1141</v>
      </c>
      <c r="F229" s="114"/>
      <c r="G229" s="114" t="s">
        <v>2019</v>
      </c>
      <c r="H229" s="128"/>
      <c r="I229" s="130"/>
      <c r="J229" s="193"/>
      <c r="K229" s="130"/>
      <c r="L229" s="193"/>
      <c r="M229" s="193"/>
      <c r="N229" s="193"/>
      <c r="O229" s="193"/>
      <c r="P229" s="108" t="s">
        <v>1970</v>
      </c>
    </row>
    <row r="230" spans="1:16">
      <c r="A230" s="109">
        <v>229</v>
      </c>
      <c r="B230" s="261"/>
      <c r="C230" s="110" t="s">
        <v>1924</v>
      </c>
      <c r="D230" s="114" t="s">
        <v>1990</v>
      </c>
      <c r="E230" s="114" t="s">
        <v>1142</v>
      </c>
      <c r="F230" s="114"/>
      <c r="G230" s="114" t="s">
        <v>2020</v>
      </c>
      <c r="H230" s="128"/>
      <c r="I230" s="130"/>
      <c r="J230" s="193"/>
      <c r="K230" s="130"/>
      <c r="L230" s="193"/>
      <c r="M230" s="193"/>
      <c r="N230" s="193"/>
      <c r="O230" s="193"/>
      <c r="P230" s="108" t="s">
        <v>1881</v>
      </c>
    </row>
    <row r="231" spans="1:16" ht="33">
      <c r="A231" s="109">
        <v>230</v>
      </c>
      <c r="B231" s="261" t="s">
        <v>1143</v>
      </c>
      <c r="C231" s="110" t="s">
        <v>1924</v>
      </c>
      <c r="D231" s="261" t="s">
        <v>1974</v>
      </c>
      <c r="E231" s="114" t="s">
        <v>1144</v>
      </c>
      <c r="F231" s="114"/>
      <c r="G231" s="114" t="s">
        <v>1145</v>
      </c>
      <c r="H231" s="128"/>
      <c r="I231" s="130"/>
      <c r="J231" s="193"/>
      <c r="K231" s="130"/>
      <c r="L231" s="193"/>
      <c r="M231" s="193"/>
      <c r="N231" s="193"/>
      <c r="O231" s="193"/>
    </row>
    <row r="232" spans="1:16" ht="33">
      <c r="A232" s="109">
        <v>231</v>
      </c>
      <c r="B232" s="261"/>
      <c r="C232" s="110" t="s">
        <v>1924</v>
      </c>
      <c r="D232" s="261"/>
      <c r="E232" s="114" t="s">
        <v>1146</v>
      </c>
      <c r="F232" s="114"/>
      <c r="G232" s="114" t="s">
        <v>1147</v>
      </c>
      <c r="H232" s="128"/>
      <c r="I232" s="130"/>
      <c r="J232" s="193"/>
      <c r="K232" s="130"/>
      <c r="L232" s="193"/>
      <c r="M232" s="193"/>
      <c r="N232" s="193"/>
      <c r="O232" s="193"/>
    </row>
    <row r="233" spans="1:16" ht="31.5" customHeight="1">
      <c r="A233" s="109">
        <v>232</v>
      </c>
      <c r="B233" s="261"/>
      <c r="C233" s="110" t="s">
        <v>1924</v>
      </c>
      <c r="D233" s="261"/>
      <c r="E233" s="261" t="s">
        <v>1148</v>
      </c>
      <c r="F233" s="114" t="s">
        <v>1149</v>
      </c>
      <c r="G233" s="114" t="s">
        <v>1949</v>
      </c>
      <c r="H233" s="128"/>
      <c r="I233" s="130"/>
      <c r="J233" s="193"/>
      <c r="K233" s="130"/>
      <c r="L233" s="193"/>
      <c r="M233" s="193"/>
      <c r="N233" s="193"/>
      <c r="O233" s="193"/>
    </row>
    <row r="234" spans="1:16" ht="33">
      <c r="A234" s="109">
        <v>233</v>
      </c>
      <c r="B234" s="261"/>
      <c r="C234" s="110" t="s">
        <v>1924</v>
      </c>
      <c r="D234" s="261"/>
      <c r="E234" s="261"/>
      <c r="F234" s="114" t="s">
        <v>1978</v>
      </c>
      <c r="G234" s="114" t="s">
        <v>1979</v>
      </c>
      <c r="H234" s="128"/>
      <c r="I234" s="130"/>
      <c r="J234" s="193"/>
      <c r="K234" s="130"/>
      <c r="L234" s="193"/>
      <c r="M234" s="193"/>
      <c r="N234" s="193"/>
      <c r="O234" s="193"/>
    </row>
    <row r="235" spans="1:16" ht="33">
      <c r="A235" s="109">
        <v>234</v>
      </c>
      <c r="B235" s="261"/>
      <c r="C235" s="110" t="s">
        <v>1924</v>
      </c>
      <c r="D235" s="261"/>
      <c r="E235" s="261"/>
      <c r="F235" s="114" t="s">
        <v>1980</v>
      </c>
      <c r="G235" s="114" t="s">
        <v>1953</v>
      </c>
      <c r="H235" s="128"/>
      <c r="I235" s="130"/>
      <c r="J235" s="193"/>
      <c r="K235" s="130"/>
      <c r="L235" s="193"/>
      <c r="M235" s="193"/>
      <c r="N235" s="193"/>
      <c r="O235" s="193"/>
    </row>
    <row r="236" spans="1:16" ht="33">
      <c r="A236" s="109">
        <v>235</v>
      </c>
      <c r="B236" s="261"/>
      <c r="C236" s="110" t="s">
        <v>1924</v>
      </c>
      <c r="D236" s="261"/>
      <c r="E236" s="261"/>
      <c r="F236" s="114" t="s">
        <v>1981</v>
      </c>
      <c r="G236" s="114" t="s">
        <v>1953</v>
      </c>
      <c r="H236" s="128"/>
      <c r="I236" s="130"/>
      <c r="J236" s="193"/>
      <c r="K236" s="130"/>
      <c r="L236" s="193"/>
      <c r="M236" s="193"/>
      <c r="N236" s="193"/>
      <c r="O236" s="193"/>
    </row>
    <row r="237" spans="1:16">
      <c r="A237" s="109">
        <v>236</v>
      </c>
      <c r="B237" s="261"/>
      <c r="C237" s="110" t="s">
        <v>1924</v>
      </c>
      <c r="D237" s="261"/>
      <c r="E237" s="261"/>
      <c r="F237" s="114" t="s">
        <v>1982</v>
      </c>
      <c r="G237" s="114" t="s">
        <v>1758</v>
      </c>
      <c r="H237" s="128"/>
      <c r="I237" s="130"/>
      <c r="J237" s="193"/>
      <c r="K237" s="130"/>
      <c r="L237" s="193"/>
      <c r="M237" s="193"/>
      <c r="N237" s="193"/>
      <c r="O237" s="193"/>
    </row>
    <row r="238" spans="1:16" ht="49.5">
      <c r="A238" s="109">
        <v>237</v>
      </c>
      <c r="B238" s="261"/>
      <c r="C238" s="110" t="s">
        <v>1924</v>
      </c>
      <c r="D238" s="261"/>
      <c r="E238" s="261"/>
      <c r="F238" s="114" t="s">
        <v>1983</v>
      </c>
      <c r="G238" s="114" t="s">
        <v>1957</v>
      </c>
      <c r="H238" s="128"/>
      <c r="I238" s="130"/>
      <c r="J238" s="197"/>
      <c r="K238" s="130"/>
      <c r="L238" s="198"/>
      <c r="M238" s="199"/>
      <c r="N238" s="200"/>
      <c r="O238" s="193"/>
      <c r="P238" s="96" t="s">
        <v>1958</v>
      </c>
    </row>
    <row r="239" spans="1:16" ht="33">
      <c r="A239" s="109">
        <v>238</v>
      </c>
      <c r="B239" s="261"/>
      <c r="C239" s="110" t="s">
        <v>1924</v>
      </c>
      <c r="D239" s="262" t="s">
        <v>1959</v>
      </c>
      <c r="E239" s="114" t="s">
        <v>1150</v>
      </c>
      <c r="F239" s="114"/>
      <c r="G239" s="114" t="s">
        <v>1151</v>
      </c>
      <c r="H239" s="128"/>
      <c r="I239" s="130"/>
      <c r="J239" s="193"/>
      <c r="K239" s="130"/>
      <c r="L239" s="193"/>
      <c r="M239" s="193"/>
      <c r="N239" s="193"/>
      <c r="O239" s="193"/>
    </row>
    <row r="240" spans="1:16" ht="33">
      <c r="A240" s="109">
        <v>239</v>
      </c>
      <c r="B240" s="261"/>
      <c r="C240" s="110" t="s">
        <v>1924</v>
      </c>
      <c r="D240" s="262"/>
      <c r="E240" s="114" t="s">
        <v>1152</v>
      </c>
      <c r="F240" s="114"/>
      <c r="G240" s="114" t="s">
        <v>1153</v>
      </c>
      <c r="H240" s="128"/>
      <c r="I240" s="130"/>
      <c r="J240" s="193"/>
      <c r="K240" s="130"/>
      <c r="L240" s="193"/>
      <c r="M240" s="193"/>
      <c r="N240" s="193"/>
      <c r="O240" s="193"/>
    </row>
    <row r="241" spans="1:16" ht="31.5" customHeight="1">
      <c r="A241" s="109">
        <v>240</v>
      </c>
      <c r="B241" s="261"/>
      <c r="C241" s="110" t="s">
        <v>1924</v>
      </c>
      <c r="D241" s="262"/>
      <c r="E241" s="261" t="s">
        <v>1154</v>
      </c>
      <c r="F241" s="114" t="s">
        <v>1149</v>
      </c>
      <c r="G241" s="114" t="s">
        <v>1949</v>
      </c>
      <c r="H241" s="128"/>
      <c r="I241" s="130"/>
      <c r="J241" s="193"/>
      <c r="K241" s="130"/>
      <c r="L241" s="193"/>
      <c r="M241" s="193"/>
      <c r="N241" s="193"/>
      <c r="O241" s="193"/>
    </row>
    <row r="242" spans="1:16" ht="33">
      <c r="A242" s="109">
        <v>241</v>
      </c>
      <c r="B242" s="261"/>
      <c r="C242" s="110" t="s">
        <v>1924</v>
      </c>
      <c r="D242" s="262"/>
      <c r="E242" s="261"/>
      <c r="F242" s="114" t="s">
        <v>1993</v>
      </c>
      <c r="G242" s="114" t="s">
        <v>1979</v>
      </c>
      <c r="H242" s="128"/>
      <c r="I242" s="130"/>
      <c r="J242" s="193"/>
      <c r="K242" s="130"/>
      <c r="L242" s="193"/>
      <c r="M242" s="193"/>
      <c r="N242" s="193"/>
      <c r="O242" s="193"/>
    </row>
    <row r="243" spans="1:16" ht="33">
      <c r="A243" s="109">
        <v>242</v>
      </c>
      <c r="B243" s="261"/>
      <c r="C243" s="110" t="s">
        <v>1924</v>
      </c>
      <c r="D243" s="262"/>
      <c r="E243" s="261"/>
      <c r="F243" s="114" t="s">
        <v>1994</v>
      </c>
      <c r="G243" s="114" t="s">
        <v>1953</v>
      </c>
      <c r="H243" s="128"/>
      <c r="I243" s="130"/>
      <c r="J243" s="193"/>
      <c r="K243" s="130"/>
      <c r="L243" s="193"/>
      <c r="M243" s="193"/>
      <c r="N243" s="193"/>
      <c r="O243" s="193"/>
    </row>
    <row r="244" spans="1:16" ht="33">
      <c r="A244" s="109">
        <v>243</v>
      </c>
      <c r="B244" s="261"/>
      <c r="C244" s="110" t="s">
        <v>1924</v>
      </c>
      <c r="D244" s="262"/>
      <c r="E244" s="261"/>
      <c r="F244" s="114" t="s">
        <v>1995</v>
      </c>
      <c r="G244" s="114" t="s">
        <v>1953</v>
      </c>
      <c r="H244" s="128"/>
      <c r="I244" s="130"/>
      <c r="J244" s="193"/>
      <c r="K244" s="130"/>
      <c r="L244" s="193"/>
      <c r="M244" s="193"/>
      <c r="N244" s="193"/>
      <c r="O244" s="193"/>
    </row>
    <row r="245" spans="1:16">
      <c r="A245" s="109">
        <v>244</v>
      </c>
      <c r="B245" s="261"/>
      <c r="C245" s="110" t="s">
        <v>1924</v>
      </c>
      <c r="D245" s="262"/>
      <c r="E245" s="261"/>
      <c r="F245" s="114" t="s">
        <v>1053</v>
      </c>
      <c r="G245" s="114" t="s">
        <v>1758</v>
      </c>
      <c r="H245" s="128"/>
      <c r="I245" s="130"/>
      <c r="J245" s="193"/>
      <c r="K245" s="130"/>
      <c r="L245" s="193"/>
      <c r="M245" s="193"/>
      <c r="N245" s="193"/>
      <c r="O245" s="193"/>
    </row>
    <row r="246" spans="1:16" ht="33">
      <c r="A246" s="109">
        <v>245</v>
      </c>
      <c r="B246" s="261"/>
      <c r="C246" s="110" t="s">
        <v>1924</v>
      </c>
      <c r="D246" s="262"/>
      <c r="E246" s="261"/>
      <c r="F246" s="114" t="s">
        <v>1983</v>
      </c>
      <c r="G246" s="114" t="s">
        <v>1957</v>
      </c>
      <c r="H246" s="128"/>
      <c r="I246" s="130"/>
      <c r="J246" s="193"/>
      <c r="K246" s="130"/>
      <c r="L246" s="193"/>
      <c r="M246" s="193"/>
      <c r="N246" s="193"/>
      <c r="O246" s="193"/>
    </row>
    <row r="247" spans="1:16">
      <c r="A247" s="109">
        <v>246</v>
      </c>
      <c r="B247" s="261"/>
      <c r="C247" s="110" t="s">
        <v>1924</v>
      </c>
      <c r="D247" s="114" t="s">
        <v>1967</v>
      </c>
      <c r="E247" s="114" t="s">
        <v>1155</v>
      </c>
      <c r="F247" s="114"/>
      <c r="G247" s="114" t="s">
        <v>2021</v>
      </c>
      <c r="H247" s="128"/>
      <c r="I247" s="130"/>
      <c r="J247" s="193"/>
      <c r="K247" s="130"/>
      <c r="L247" s="193"/>
      <c r="M247" s="193"/>
      <c r="N247" s="193"/>
      <c r="O247" s="193"/>
      <c r="P247" s="108" t="s">
        <v>1970</v>
      </c>
    </row>
    <row r="248" spans="1:16">
      <c r="A248" s="109">
        <v>247</v>
      </c>
      <c r="B248" s="261"/>
      <c r="C248" s="110" t="s">
        <v>1924</v>
      </c>
      <c r="D248" s="114" t="s">
        <v>1990</v>
      </c>
      <c r="E248" s="114" t="s">
        <v>1156</v>
      </c>
      <c r="F248" s="114"/>
      <c r="G248" s="114" t="s">
        <v>2022</v>
      </c>
      <c r="H248" s="128"/>
      <c r="I248" s="130"/>
      <c r="J248" s="193"/>
      <c r="K248" s="130"/>
      <c r="L248" s="193"/>
      <c r="M248" s="193"/>
      <c r="N248" s="193"/>
      <c r="O248" s="193"/>
      <c r="P248" s="108" t="s">
        <v>1881</v>
      </c>
    </row>
    <row r="249" spans="1:16" ht="33">
      <c r="A249" s="109">
        <v>248</v>
      </c>
      <c r="B249" s="261" t="s">
        <v>1157</v>
      </c>
      <c r="C249" s="110" t="s">
        <v>1924</v>
      </c>
      <c r="D249" s="261" t="s">
        <v>1974</v>
      </c>
      <c r="E249" s="114" t="s">
        <v>1158</v>
      </c>
      <c r="F249" s="114"/>
      <c r="G249" s="114" t="s">
        <v>1159</v>
      </c>
      <c r="H249" s="128"/>
      <c r="I249" s="130"/>
      <c r="J249" s="193"/>
      <c r="K249" s="130"/>
      <c r="L249" s="193"/>
      <c r="M249" s="193"/>
      <c r="N249" s="193"/>
      <c r="O249" s="193"/>
    </row>
    <row r="250" spans="1:16" ht="33">
      <c r="A250" s="109">
        <v>249</v>
      </c>
      <c r="B250" s="261"/>
      <c r="C250" s="110" t="s">
        <v>1885</v>
      </c>
      <c r="D250" s="261"/>
      <c r="E250" s="114" t="s">
        <v>1160</v>
      </c>
      <c r="F250" s="114"/>
      <c r="G250" s="114" t="s">
        <v>1161</v>
      </c>
      <c r="H250" s="128"/>
      <c r="I250" s="130"/>
      <c r="J250" s="193"/>
      <c r="K250" s="130"/>
      <c r="L250" s="193"/>
      <c r="M250" s="193"/>
      <c r="N250" s="193"/>
      <c r="O250" s="193"/>
    </row>
    <row r="251" spans="1:16" ht="31.5" customHeight="1">
      <c r="A251" s="109">
        <v>250</v>
      </c>
      <c r="B251" s="261"/>
      <c r="C251" s="110" t="s">
        <v>1924</v>
      </c>
      <c r="D251" s="261"/>
      <c r="E251" s="261" t="s">
        <v>1162</v>
      </c>
      <c r="F251" s="114" t="s">
        <v>1163</v>
      </c>
      <c r="G251" s="114" t="s">
        <v>1949</v>
      </c>
      <c r="H251" s="128"/>
      <c r="I251" s="130"/>
      <c r="J251" s="193"/>
      <c r="K251" s="130"/>
      <c r="L251" s="193"/>
      <c r="M251" s="193"/>
      <c r="N251" s="193"/>
      <c r="O251" s="193"/>
    </row>
    <row r="252" spans="1:16" ht="33">
      <c r="A252" s="109">
        <v>251</v>
      </c>
      <c r="B252" s="261"/>
      <c r="C252" s="110" t="s">
        <v>1924</v>
      </c>
      <c r="D252" s="261"/>
      <c r="E252" s="261"/>
      <c r="F252" s="114" t="s">
        <v>1978</v>
      </c>
      <c r="G252" s="114" t="s">
        <v>1979</v>
      </c>
      <c r="H252" s="128"/>
      <c r="I252" s="130"/>
      <c r="J252" s="193"/>
      <c r="K252" s="130"/>
      <c r="L252" s="193"/>
      <c r="M252" s="193"/>
      <c r="N252" s="193"/>
      <c r="O252" s="193"/>
    </row>
    <row r="253" spans="1:16" ht="33">
      <c r="A253" s="109">
        <v>252</v>
      </c>
      <c r="B253" s="261"/>
      <c r="C253" s="110" t="s">
        <v>1924</v>
      </c>
      <c r="D253" s="261"/>
      <c r="E253" s="261"/>
      <c r="F253" s="114" t="s">
        <v>1980</v>
      </c>
      <c r="G253" s="114" t="s">
        <v>1953</v>
      </c>
      <c r="H253" s="128"/>
      <c r="I253" s="130"/>
      <c r="J253" s="193"/>
      <c r="K253" s="130"/>
      <c r="L253" s="193"/>
      <c r="M253" s="193"/>
      <c r="N253" s="193"/>
      <c r="O253" s="193"/>
    </row>
    <row r="254" spans="1:16" ht="33">
      <c r="A254" s="109">
        <v>253</v>
      </c>
      <c r="B254" s="261"/>
      <c r="C254" s="110" t="s">
        <v>1924</v>
      </c>
      <c r="D254" s="261"/>
      <c r="E254" s="261"/>
      <c r="F254" s="114" t="s">
        <v>1981</v>
      </c>
      <c r="G254" s="114" t="s">
        <v>1953</v>
      </c>
      <c r="H254" s="128"/>
      <c r="I254" s="130"/>
      <c r="J254" s="193"/>
      <c r="K254" s="130"/>
      <c r="L254" s="193"/>
      <c r="M254" s="193"/>
      <c r="N254" s="193"/>
      <c r="O254" s="193"/>
    </row>
    <row r="255" spans="1:16">
      <c r="A255" s="109">
        <v>254</v>
      </c>
      <c r="B255" s="261"/>
      <c r="C255" s="110" t="s">
        <v>1924</v>
      </c>
      <c r="D255" s="261"/>
      <c r="E255" s="261"/>
      <c r="F255" s="114" t="s">
        <v>1982</v>
      </c>
      <c r="G255" s="114" t="s">
        <v>1758</v>
      </c>
      <c r="H255" s="128"/>
      <c r="I255" s="130"/>
      <c r="J255" s="193"/>
      <c r="K255" s="130"/>
      <c r="L255" s="193"/>
      <c r="M255" s="193"/>
      <c r="N255" s="193"/>
      <c r="O255" s="193"/>
    </row>
    <row r="256" spans="1:16" ht="49.5">
      <c r="A256" s="109">
        <v>255</v>
      </c>
      <c r="B256" s="261"/>
      <c r="C256" s="110" t="s">
        <v>1924</v>
      </c>
      <c r="D256" s="261"/>
      <c r="E256" s="261"/>
      <c r="F256" s="114" t="s">
        <v>1983</v>
      </c>
      <c r="G256" s="114" t="s">
        <v>1957</v>
      </c>
      <c r="H256" s="128"/>
      <c r="I256" s="130"/>
      <c r="J256" s="197"/>
      <c r="K256" s="130"/>
      <c r="L256" s="198"/>
      <c r="M256" s="199"/>
      <c r="N256" s="200"/>
      <c r="O256" s="193"/>
      <c r="P256" s="96" t="s">
        <v>1958</v>
      </c>
    </row>
    <row r="257" spans="1:16" ht="33">
      <c r="A257" s="109">
        <v>256</v>
      </c>
      <c r="B257" s="261"/>
      <c r="C257" s="110" t="s">
        <v>1924</v>
      </c>
      <c r="D257" s="261" t="s">
        <v>1959</v>
      </c>
      <c r="E257" s="114" t="s">
        <v>1164</v>
      </c>
      <c r="F257" s="114"/>
      <c r="G257" s="114" t="s">
        <v>1165</v>
      </c>
      <c r="H257" s="128"/>
      <c r="I257" s="130"/>
      <c r="J257" s="193"/>
      <c r="K257" s="130"/>
      <c r="L257" s="193"/>
      <c r="M257" s="193"/>
      <c r="N257" s="193"/>
      <c r="O257" s="193"/>
    </row>
    <row r="258" spans="1:16" ht="33">
      <c r="A258" s="109">
        <v>257</v>
      </c>
      <c r="B258" s="261"/>
      <c r="C258" s="110" t="s">
        <v>1924</v>
      </c>
      <c r="D258" s="261"/>
      <c r="E258" s="114" t="s">
        <v>2023</v>
      </c>
      <c r="F258" s="114"/>
      <c r="G258" s="114" t="s">
        <v>1166</v>
      </c>
      <c r="H258" s="128"/>
      <c r="I258" s="130"/>
      <c r="J258" s="193"/>
      <c r="K258" s="130"/>
      <c r="L258" s="193"/>
      <c r="M258" s="193"/>
      <c r="N258" s="193"/>
      <c r="O258" s="193"/>
    </row>
    <row r="259" spans="1:16" ht="31.5" customHeight="1">
      <c r="A259" s="109">
        <v>258</v>
      </c>
      <c r="B259" s="261"/>
      <c r="C259" s="110" t="s">
        <v>1869</v>
      </c>
      <c r="D259" s="261"/>
      <c r="E259" s="261" t="s">
        <v>1167</v>
      </c>
      <c r="F259" s="114" t="s">
        <v>1163</v>
      </c>
      <c r="G259" s="114" t="s">
        <v>2011</v>
      </c>
      <c r="H259" s="128"/>
      <c r="I259" s="130"/>
      <c r="J259" s="193"/>
      <c r="K259" s="130"/>
      <c r="L259" s="193"/>
      <c r="M259" s="193"/>
      <c r="N259" s="193"/>
      <c r="O259" s="193"/>
    </row>
    <row r="260" spans="1:16" ht="33">
      <c r="A260" s="109">
        <v>259</v>
      </c>
      <c r="B260" s="261"/>
      <c r="C260" s="110" t="s">
        <v>1924</v>
      </c>
      <c r="D260" s="261"/>
      <c r="E260" s="261"/>
      <c r="F260" s="114" t="s">
        <v>1010</v>
      </c>
      <c r="G260" s="114" t="s">
        <v>1979</v>
      </c>
      <c r="H260" s="128"/>
      <c r="I260" s="130"/>
      <c r="J260" s="193"/>
      <c r="K260" s="130"/>
      <c r="L260" s="193"/>
      <c r="M260" s="193"/>
      <c r="N260" s="193"/>
      <c r="O260" s="193"/>
    </row>
    <row r="261" spans="1:16" ht="33">
      <c r="A261" s="109">
        <v>260</v>
      </c>
      <c r="B261" s="261"/>
      <c r="C261" s="110" t="s">
        <v>1924</v>
      </c>
      <c r="D261" s="261"/>
      <c r="E261" s="261"/>
      <c r="F261" s="114" t="s">
        <v>1011</v>
      </c>
      <c r="G261" s="114" t="s">
        <v>1953</v>
      </c>
      <c r="H261" s="128"/>
      <c r="I261" s="130"/>
      <c r="J261" s="193"/>
      <c r="K261" s="130"/>
      <c r="L261" s="193"/>
      <c r="M261" s="193"/>
      <c r="N261" s="193"/>
      <c r="O261" s="193"/>
    </row>
    <row r="262" spans="1:16" ht="33">
      <c r="A262" s="109">
        <v>261</v>
      </c>
      <c r="B262" s="261"/>
      <c r="C262" s="110" t="s">
        <v>1924</v>
      </c>
      <c r="D262" s="261"/>
      <c r="E262" s="261"/>
      <c r="F262" s="114" t="s">
        <v>1012</v>
      </c>
      <c r="G262" s="114" t="s">
        <v>1953</v>
      </c>
      <c r="H262" s="128"/>
      <c r="I262" s="130"/>
      <c r="J262" s="193"/>
      <c r="K262" s="130"/>
      <c r="L262" s="193"/>
      <c r="M262" s="193"/>
      <c r="N262" s="193"/>
      <c r="O262" s="193"/>
    </row>
    <row r="263" spans="1:16">
      <c r="A263" s="109">
        <v>262</v>
      </c>
      <c r="B263" s="261"/>
      <c r="C263" s="110" t="s">
        <v>1924</v>
      </c>
      <c r="D263" s="261"/>
      <c r="E263" s="261"/>
      <c r="F263" s="114" t="s">
        <v>1013</v>
      </c>
      <c r="G263" s="114" t="s">
        <v>1758</v>
      </c>
      <c r="H263" s="128"/>
      <c r="I263" s="130"/>
      <c r="J263" s="193"/>
      <c r="K263" s="130"/>
      <c r="L263" s="193"/>
      <c r="M263" s="193"/>
      <c r="N263" s="193"/>
      <c r="O263" s="193"/>
    </row>
    <row r="264" spans="1:16" ht="33">
      <c r="A264" s="109">
        <v>263</v>
      </c>
      <c r="B264" s="261"/>
      <c r="C264" s="110" t="s">
        <v>1924</v>
      </c>
      <c r="D264" s="261"/>
      <c r="E264" s="261"/>
      <c r="F264" s="114" t="s">
        <v>1983</v>
      </c>
      <c r="G264" s="114" t="s">
        <v>1957</v>
      </c>
      <c r="H264" s="128"/>
      <c r="I264" s="130"/>
      <c r="J264" s="193"/>
      <c r="K264" s="130"/>
      <c r="L264" s="193"/>
      <c r="M264" s="193"/>
      <c r="N264" s="193"/>
      <c r="O264" s="193"/>
    </row>
    <row r="265" spans="1:16">
      <c r="A265" s="109">
        <v>264</v>
      </c>
      <c r="B265" s="261"/>
      <c r="C265" s="110" t="s">
        <v>1924</v>
      </c>
      <c r="D265" s="114" t="s">
        <v>1967</v>
      </c>
      <c r="E265" s="114" t="s">
        <v>1168</v>
      </c>
      <c r="F265" s="114"/>
      <c r="G265" s="114" t="s">
        <v>1069</v>
      </c>
      <c r="H265" s="128"/>
      <c r="I265" s="130"/>
      <c r="J265" s="193"/>
      <c r="K265" s="130"/>
      <c r="L265" s="193"/>
      <c r="M265" s="193"/>
      <c r="N265" s="193"/>
      <c r="O265" s="193"/>
      <c r="P265" s="108" t="s">
        <v>1970</v>
      </c>
    </row>
    <row r="266" spans="1:16">
      <c r="A266" s="109">
        <v>265</v>
      </c>
      <c r="B266" s="261"/>
      <c r="C266" s="110" t="s">
        <v>1924</v>
      </c>
      <c r="D266" s="114" t="s">
        <v>1990</v>
      </c>
      <c r="E266" s="114" t="s">
        <v>1169</v>
      </c>
      <c r="F266" s="114"/>
      <c r="G266" s="114" t="s">
        <v>1170</v>
      </c>
      <c r="H266" s="128"/>
      <c r="I266" s="130"/>
      <c r="J266" s="193"/>
      <c r="K266" s="130"/>
      <c r="L266" s="193"/>
      <c r="M266" s="193"/>
      <c r="N266" s="193"/>
      <c r="O266" s="193"/>
      <c r="P266" s="108" t="s">
        <v>1881</v>
      </c>
    </row>
    <row r="267" spans="1:16" ht="33">
      <c r="A267" s="109">
        <v>266</v>
      </c>
      <c r="B267" s="261" t="s">
        <v>1171</v>
      </c>
      <c r="C267" s="110" t="s">
        <v>1924</v>
      </c>
      <c r="D267" s="261" t="s">
        <v>1974</v>
      </c>
      <c r="E267" s="114" t="s">
        <v>1172</v>
      </c>
      <c r="F267" s="114"/>
      <c r="G267" s="114" t="s">
        <v>1173</v>
      </c>
      <c r="H267" s="128"/>
      <c r="I267" s="130"/>
      <c r="J267" s="193"/>
      <c r="K267" s="130"/>
      <c r="L267" s="193"/>
      <c r="M267" s="193"/>
      <c r="N267" s="193"/>
      <c r="O267" s="193"/>
    </row>
    <row r="268" spans="1:16" ht="33">
      <c r="A268" s="109">
        <v>267</v>
      </c>
      <c r="B268" s="261"/>
      <c r="C268" s="110" t="s">
        <v>1924</v>
      </c>
      <c r="D268" s="261"/>
      <c r="E268" s="114" t="s">
        <v>1174</v>
      </c>
      <c r="F268" s="114"/>
      <c r="G268" s="114" t="s">
        <v>1175</v>
      </c>
      <c r="H268" s="128"/>
      <c r="I268" s="130"/>
      <c r="J268" s="193"/>
      <c r="K268" s="130"/>
      <c r="L268" s="193"/>
      <c r="M268" s="193"/>
      <c r="N268" s="193"/>
      <c r="O268" s="193"/>
    </row>
    <row r="269" spans="1:16" ht="31.5" customHeight="1">
      <c r="A269" s="109">
        <v>268</v>
      </c>
      <c r="B269" s="261"/>
      <c r="C269" s="110" t="s">
        <v>1924</v>
      </c>
      <c r="D269" s="261"/>
      <c r="E269" s="261" t="s">
        <v>1176</v>
      </c>
      <c r="F269" s="114" t="s">
        <v>1177</v>
      </c>
      <c r="G269" s="114" t="s">
        <v>1949</v>
      </c>
      <c r="H269" s="128"/>
      <c r="I269" s="130"/>
      <c r="J269" s="193"/>
      <c r="K269" s="130"/>
      <c r="L269" s="193"/>
      <c r="M269" s="193"/>
      <c r="N269" s="193"/>
      <c r="O269" s="193"/>
    </row>
    <row r="270" spans="1:16" ht="33">
      <c r="A270" s="109">
        <v>269</v>
      </c>
      <c r="B270" s="261"/>
      <c r="C270" s="110" t="s">
        <v>1924</v>
      </c>
      <c r="D270" s="261"/>
      <c r="E270" s="261"/>
      <c r="F270" s="114" t="s">
        <v>1978</v>
      </c>
      <c r="G270" s="114" t="s">
        <v>1979</v>
      </c>
      <c r="H270" s="128"/>
      <c r="I270" s="130"/>
      <c r="J270" s="193"/>
      <c r="K270" s="130"/>
      <c r="L270" s="193"/>
      <c r="M270" s="193"/>
      <c r="N270" s="193"/>
      <c r="O270" s="193"/>
    </row>
    <row r="271" spans="1:16" ht="33">
      <c r="A271" s="109">
        <v>270</v>
      </c>
      <c r="B271" s="261"/>
      <c r="C271" s="110" t="s">
        <v>1924</v>
      </c>
      <c r="D271" s="261"/>
      <c r="E271" s="261"/>
      <c r="F271" s="114" t="s">
        <v>1980</v>
      </c>
      <c r="G271" s="114" t="s">
        <v>1953</v>
      </c>
      <c r="H271" s="128"/>
      <c r="I271" s="130"/>
      <c r="J271" s="193"/>
      <c r="K271" s="130"/>
      <c r="L271" s="193"/>
      <c r="M271" s="193"/>
      <c r="N271" s="193"/>
      <c r="O271" s="193"/>
    </row>
    <row r="272" spans="1:16" ht="33">
      <c r="A272" s="109">
        <v>271</v>
      </c>
      <c r="B272" s="261"/>
      <c r="C272" s="110" t="s">
        <v>1924</v>
      </c>
      <c r="D272" s="261"/>
      <c r="E272" s="261"/>
      <c r="F272" s="114" t="s">
        <v>1981</v>
      </c>
      <c r="G272" s="114" t="s">
        <v>1953</v>
      </c>
      <c r="H272" s="128"/>
      <c r="I272" s="130"/>
      <c r="J272" s="193"/>
      <c r="K272" s="130"/>
      <c r="L272" s="193"/>
      <c r="M272" s="193"/>
      <c r="N272" s="193"/>
      <c r="O272" s="193"/>
    </row>
    <row r="273" spans="1:16">
      <c r="A273" s="109">
        <v>272</v>
      </c>
      <c r="B273" s="261"/>
      <c r="C273" s="110" t="s">
        <v>1924</v>
      </c>
      <c r="D273" s="261"/>
      <c r="E273" s="261"/>
      <c r="F273" s="114" t="s">
        <v>1982</v>
      </c>
      <c r="G273" s="114" t="s">
        <v>1758</v>
      </c>
      <c r="H273" s="128"/>
      <c r="I273" s="130"/>
      <c r="J273" s="193"/>
      <c r="K273" s="130"/>
      <c r="L273" s="193"/>
      <c r="M273" s="193"/>
      <c r="N273" s="193"/>
      <c r="O273" s="193"/>
    </row>
    <row r="274" spans="1:16" ht="49.5">
      <c r="A274" s="109">
        <v>273</v>
      </c>
      <c r="B274" s="261"/>
      <c r="C274" s="110" t="s">
        <v>1924</v>
      </c>
      <c r="D274" s="115"/>
      <c r="E274" s="115"/>
      <c r="F274" s="114" t="s">
        <v>1983</v>
      </c>
      <c r="G274" s="114" t="s">
        <v>1957</v>
      </c>
      <c r="H274" s="128"/>
      <c r="I274" s="130"/>
      <c r="J274" s="197"/>
      <c r="K274" s="130"/>
      <c r="L274" s="198"/>
      <c r="M274" s="199"/>
      <c r="N274" s="200"/>
      <c r="O274" s="193"/>
      <c r="P274" s="96" t="s">
        <v>1958</v>
      </c>
    </row>
    <row r="275" spans="1:16" ht="33">
      <c r="A275" s="109">
        <v>274</v>
      </c>
      <c r="B275" s="261"/>
      <c r="C275" s="110" t="s">
        <v>1924</v>
      </c>
      <c r="D275" s="261" t="s">
        <v>1959</v>
      </c>
      <c r="E275" s="114" t="s">
        <v>1178</v>
      </c>
      <c r="F275" s="114"/>
      <c r="G275" s="114" t="s">
        <v>1179</v>
      </c>
      <c r="H275" s="128"/>
      <c r="I275" s="130"/>
      <c r="J275" s="193"/>
      <c r="K275" s="130"/>
      <c r="L275" s="193"/>
      <c r="M275" s="193"/>
      <c r="N275" s="193"/>
      <c r="O275" s="193"/>
    </row>
    <row r="276" spans="1:16" ht="33">
      <c r="A276" s="109">
        <v>275</v>
      </c>
      <c r="B276" s="261"/>
      <c r="C276" s="110" t="s">
        <v>1924</v>
      </c>
      <c r="D276" s="261"/>
      <c r="E276" s="114" t="s">
        <v>1180</v>
      </c>
      <c r="F276" s="114"/>
      <c r="G276" s="114" t="s">
        <v>1181</v>
      </c>
      <c r="H276" s="128"/>
      <c r="I276" s="130"/>
      <c r="J276" s="193"/>
      <c r="K276" s="130"/>
      <c r="L276" s="193"/>
      <c r="M276" s="193"/>
      <c r="N276" s="193"/>
      <c r="O276" s="193"/>
    </row>
    <row r="277" spans="1:16" ht="31.5" customHeight="1">
      <c r="A277" s="109">
        <v>276</v>
      </c>
      <c r="B277" s="261"/>
      <c r="C277" s="110" t="s">
        <v>1924</v>
      </c>
      <c r="D277" s="261"/>
      <c r="E277" s="261" t="s">
        <v>1182</v>
      </c>
      <c r="F277" s="114" t="s">
        <v>1177</v>
      </c>
      <c r="G277" s="114" t="s">
        <v>1949</v>
      </c>
      <c r="H277" s="128"/>
      <c r="I277" s="130"/>
      <c r="J277" s="193"/>
      <c r="K277" s="130"/>
      <c r="L277" s="193"/>
      <c r="M277" s="193"/>
      <c r="N277" s="193"/>
      <c r="O277" s="193"/>
    </row>
    <row r="278" spans="1:16" ht="33">
      <c r="A278" s="109">
        <v>277</v>
      </c>
      <c r="B278" s="261"/>
      <c r="C278" s="110" t="s">
        <v>1924</v>
      </c>
      <c r="D278" s="261"/>
      <c r="E278" s="261"/>
      <c r="F278" s="114" t="s">
        <v>1993</v>
      </c>
      <c r="G278" s="114" t="s">
        <v>1979</v>
      </c>
      <c r="H278" s="128"/>
      <c r="I278" s="130"/>
      <c r="J278" s="193"/>
      <c r="K278" s="130"/>
      <c r="L278" s="193"/>
      <c r="M278" s="193"/>
      <c r="N278" s="193"/>
      <c r="O278" s="193"/>
    </row>
    <row r="279" spans="1:16" ht="33">
      <c r="A279" s="109">
        <v>278</v>
      </c>
      <c r="B279" s="261"/>
      <c r="C279" s="110" t="s">
        <v>1924</v>
      </c>
      <c r="D279" s="261"/>
      <c r="E279" s="261"/>
      <c r="F279" s="114" t="s">
        <v>1994</v>
      </c>
      <c r="G279" s="114" t="s">
        <v>1953</v>
      </c>
      <c r="H279" s="128"/>
      <c r="I279" s="130"/>
      <c r="J279" s="193"/>
      <c r="K279" s="130"/>
      <c r="L279" s="193"/>
      <c r="M279" s="193"/>
      <c r="N279" s="193"/>
      <c r="O279" s="193"/>
    </row>
    <row r="280" spans="1:16" ht="33">
      <c r="A280" s="109">
        <v>279</v>
      </c>
      <c r="B280" s="261"/>
      <c r="C280" s="110" t="s">
        <v>1924</v>
      </c>
      <c r="D280" s="261"/>
      <c r="E280" s="261"/>
      <c r="F280" s="114" t="s">
        <v>1995</v>
      </c>
      <c r="G280" s="114" t="s">
        <v>1953</v>
      </c>
      <c r="H280" s="128"/>
      <c r="I280" s="130"/>
      <c r="J280" s="193"/>
      <c r="K280" s="130"/>
      <c r="L280" s="193"/>
      <c r="M280" s="193"/>
      <c r="N280" s="193"/>
      <c r="O280" s="193"/>
    </row>
    <row r="281" spans="1:16">
      <c r="A281" s="109">
        <v>280</v>
      </c>
      <c r="B281" s="261"/>
      <c r="C281" s="110" t="s">
        <v>1924</v>
      </c>
      <c r="D281" s="261"/>
      <c r="E281" s="261"/>
      <c r="F281" s="114" t="s">
        <v>1053</v>
      </c>
      <c r="G281" s="114" t="s">
        <v>1758</v>
      </c>
      <c r="H281" s="128"/>
      <c r="I281" s="130"/>
      <c r="J281" s="193"/>
      <c r="K281" s="130"/>
      <c r="L281" s="193"/>
      <c r="M281" s="193"/>
      <c r="N281" s="193"/>
      <c r="O281" s="193"/>
    </row>
    <row r="282" spans="1:16" ht="33">
      <c r="A282" s="109">
        <v>281</v>
      </c>
      <c r="B282" s="261"/>
      <c r="C282" s="110" t="s">
        <v>1924</v>
      </c>
      <c r="D282" s="115"/>
      <c r="E282" s="115"/>
      <c r="F282" s="114" t="s">
        <v>1983</v>
      </c>
      <c r="G282" s="114" t="s">
        <v>1957</v>
      </c>
      <c r="H282" s="128"/>
      <c r="I282" s="130"/>
      <c r="J282" s="193"/>
      <c r="K282" s="130"/>
      <c r="L282" s="193"/>
      <c r="M282" s="193"/>
      <c r="N282" s="193"/>
      <c r="O282" s="193"/>
    </row>
    <row r="283" spans="1:16">
      <c r="A283" s="109">
        <v>282</v>
      </c>
      <c r="B283" s="261"/>
      <c r="C283" s="110" t="s">
        <v>1924</v>
      </c>
      <c r="D283" s="114" t="s">
        <v>1967</v>
      </c>
      <c r="E283" s="114" t="s">
        <v>1183</v>
      </c>
      <c r="F283" s="114"/>
      <c r="G283" s="114" t="s">
        <v>2019</v>
      </c>
      <c r="H283" s="128"/>
      <c r="I283" s="130"/>
      <c r="J283" s="193"/>
      <c r="K283" s="130"/>
      <c r="L283" s="193"/>
      <c r="M283" s="193"/>
      <c r="N283" s="193"/>
      <c r="O283" s="193"/>
      <c r="P283" s="108" t="s">
        <v>1970</v>
      </c>
    </row>
    <row r="284" spans="1:16">
      <c r="A284" s="109">
        <v>283</v>
      </c>
      <c r="B284" s="261"/>
      <c r="C284" s="110" t="s">
        <v>1924</v>
      </c>
      <c r="D284" s="114" t="s">
        <v>1990</v>
      </c>
      <c r="E284" s="114" t="s">
        <v>1184</v>
      </c>
      <c r="F284" s="114"/>
      <c r="G284" s="114" t="s">
        <v>2024</v>
      </c>
      <c r="H284" s="128"/>
      <c r="I284" s="130"/>
      <c r="J284" s="193"/>
      <c r="K284" s="130"/>
      <c r="L284" s="193"/>
      <c r="M284" s="193"/>
      <c r="N284" s="193"/>
      <c r="O284" s="193"/>
      <c r="P284" s="108" t="s">
        <v>1881</v>
      </c>
    </row>
    <row r="285" spans="1:16" ht="33">
      <c r="A285" s="109">
        <v>284</v>
      </c>
      <c r="B285" s="261" t="s">
        <v>1185</v>
      </c>
      <c r="C285" s="110" t="s">
        <v>1924</v>
      </c>
      <c r="D285" s="261" t="s">
        <v>1974</v>
      </c>
      <c r="E285" s="114" t="s">
        <v>1186</v>
      </c>
      <c r="F285" s="114"/>
      <c r="G285" s="114" t="s">
        <v>1187</v>
      </c>
      <c r="H285" s="128"/>
      <c r="I285" s="130"/>
      <c r="J285" s="193"/>
      <c r="K285" s="130"/>
      <c r="L285" s="193"/>
      <c r="M285" s="193"/>
      <c r="N285" s="193"/>
      <c r="O285" s="193"/>
    </row>
    <row r="286" spans="1:16" ht="33">
      <c r="A286" s="109">
        <v>285</v>
      </c>
      <c r="B286" s="261"/>
      <c r="C286" s="110" t="s">
        <v>1924</v>
      </c>
      <c r="D286" s="261"/>
      <c r="E286" s="114" t="s">
        <v>1188</v>
      </c>
      <c r="F286" s="114"/>
      <c r="G286" s="114" t="s">
        <v>1189</v>
      </c>
      <c r="H286" s="128"/>
      <c r="I286" s="130"/>
      <c r="J286" s="193"/>
      <c r="K286" s="130"/>
      <c r="L286" s="193"/>
      <c r="M286" s="193"/>
      <c r="N286" s="193"/>
      <c r="O286" s="193"/>
    </row>
    <row r="287" spans="1:16" ht="31.5" customHeight="1">
      <c r="A287" s="109">
        <v>286</v>
      </c>
      <c r="B287" s="261"/>
      <c r="C287" s="110" t="s">
        <v>1924</v>
      </c>
      <c r="D287" s="261"/>
      <c r="E287" s="261" t="s">
        <v>1190</v>
      </c>
      <c r="F287" s="114" t="s">
        <v>1191</v>
      </c>
      <c r="G287" s="114" t="s">
        <v>1949</v>
      </c>
      <c r="H287" s="128"/>
      <c r="I287" s="130"/>
      <c r="J287" s="193"/>
      <c r="K287" s="130"/>
      <c r="L287" s="193"/>
      <c r="M287" s="193"/>
      <c r="N287" s="193"/>
      <c r="O287" s="193"/>
    </row>
    <row r="288" spans="1:16" ht="33">
      <c r="A288" s="109">
        <v>287</v>
      </c>
      <c r="B288" s="261"/>
      <c r="C288" s="110" t="s">
        <v>1924</v>
      </c>
      <c r="D288" s="261"/>
      <c r="E288" s="261"/>
      <c r="F288" s="114" t="s">
        <v>1978</v>
      </c>
      <c r="G288" s="114" t="s">
        <v>1979</v>
      </c>
      <c r="H288" s="128"/>
      <c r="I288" s="130"/>
      <c r="J288" s="193"/>
      <c r="K288" s="130"/>
      <c r="L288" s="193"/>
      <c r="M288" s="193"/>
      <c r="N288" s="193"/>
      <c r="O288" s="193"/>
    </row>
    <row r="289" spans="1:16" ht="33">
      <c r="A289" s="109">
        <v>288</v>
      </c>
      <c r="B289" s="261"/>
      <c r="C289" s="110" t="s">
        <v>1924</v>
      </c>
      <c r="D289" s="261"/>
      <c r="E289" s="261"/>
      <c r="F289" s="114" t="s">
        <v>1980</v>
      </c>
      <c r="G289" s="114" t="s">
        <v>1953</v>
      </c>
      <c r="H289" s="128"/>
      <c r="I289" s="130"/>
      <c r="J289" s="193"/>
      <c r="K289" s="130"/>
      <c r="L289" s="193"/>
      <c r="M289" s="193"/>
      <c r="N289" s="193"/>
      <c r="O289" s="193"/>
    </row>
    <row r="290" spans="1:16" ht="33">
      <c r="A290" s="109">
        <v>289</v>
      </c>
      <c r="B290" s="261"/>
      <c r="C290" s="110" t="s">
        <v>1924</v>
      </c>
      <c r="D290" s="261"/>
      <c r="E290" s="261"/>
      <c r="F290" s="114" t="s">
        <v>1981</v>
      </c>
      <c r="G290" s="114" t="s">
        <v>1953</v>
      </c>
      <c r="H290" s="128"/>
      <c r="I290" s="130"/>
      <c r="J290" s="193"/>
      <c r="K290" s="130"/>
      <c r="L290" s="193"/>
      <c r="M290" s="193"/>
      <c r="N290" s="193"/>
      <c r="O290" s="193"/>
    </row>
    <row r="291" spans="1:16">
      <c r="A291" s="109">
        <v>290</v>
      </c>
      <c r="B291" s="261"/>
      <c r="C291" s="110" t="s">
        <v>1924</v>
      </c>
      <c r="D291" s="261"/>
      <c r="E291" s="261"/>
      <c r="F291" s="114" t="s">
        <v>1982</v>
      </c>
      <c r="G291" s="114" t="s">
        <v>1758</v>
      </c>
      <c r="H291" s="128"/>
      <c r="I291" s="130"/>
      <c r="J291" s="193"/>
      <c r="K291" s="130"/>
      <c r="L291" s="193"/>
      <c r="M291" s="193"/>
      <c r="N291" s="193"/>
      <c r="O291" s="193"/>
    </row>
    <row r="292" spans="1:16" ht="49.5">
      <c r="A292" s="109">
        <v>291</v>
      </c>
      <c r="B292" s="261"/>
      <c r="C292" s="110" t="s">
        <v>1924</v>
      </c>
      <c r="D292" s="115"/>
      <c r="E292" s="115"/>
      <c r="F292" s="114" t="s">
        <v>1983</v>
      </c>
      <c r="G292" s="114" t="s">
        <v>1957</v>
      </c>
      <c r="H292" s="128"/>
      <c r="I292" s="130"/>
      <c r="J292" s="197"/>
      <c r="K292" s="130"/>
      <c r="L292" s="198"/>
      <c r="M292" s="199"/>
      <c r="N292" s="200"/>
      <c r="O292" s="193"/>
      <c r="P292" s="96" t="s">
        <v>1958</v>
      </c>
    </row>
    <row r="293" spans="1:16" ht="33">
      <c r="A293" s="109">
        <v>292</v>
      </c>
      <c r="B293" s="261"/>
      <c r="C293" s="110" t="s">
        <v>1924</v>
      </c>
      <c r="D293" s="261" t="s">
        <v>1959</v>
      </c>
      <c r="E293" s="114" t="s">
        <v>1192</v>
      </c>
      <c r="F293" s="114"/>
      <c r="G293" s="114" t="s">
        <v>1193</v>
      </c>
      <c r="H293" s="128"/>
      <c r="I293" s="130"/>
      <c r="J293" s="193"/>
      <c r="K293" s="130"/>
      <c r="L293" s="193"/>
      <c r="M293" s="193"/>
      <c r="N293" s="193"/>
      <c r="O293" s="193"/>
    </row>
    <row r="294" spans="1:16" ht="33">
      <c r="A294" s="109">
        <v>293</v>
      </c>
      <c r="B294" s="261"/>
      <c r="C294" s="110" t="s">
        <v>1924</v>
      </c>
      <c r="D294" s="261"/>
      <c r="E294" s="114" t="s">
        <v>1194</v>
      </c>
      <c r="F294" s="114"/>
      <c r="G294" s="114" t="s">
        <v>1195</v>
      </c>
      <c r="H294" s="128"/>
      <c r="I294" s="130"/>
      <c r="J294" s="193"/>
      <c r="K294" s="130"/>
      <c r="L294" s="193"/>
      <c r="M294" s="193"/>
      <c r="N294" s="193"/>
      <c r="O294" s="193"/>
    </row>
    <row r="295" spans="1:16" ht="31.5" customHeight="1">
      <c r="A295" s="109">
        <v>294</v>
      </c>
      <c r="B295" s="261"/>
      <c r="C295" s="110" t="s">
        <v>1924</v>
      </c>
      <c r="D295" s="261"/>
      <c r="E295" s="261" t="s">
        <v>1196</v>
      </c>
      <c r="F295" s="114" t="s">
        <v>1191</v>
      </c>
      <c r="G295" s="114" t="s">
        <v>1949</v>
      </c>
      <c r="H295" s="128"/>
      <c r="I295" s="130"/>
      <c r="J295" s="193"/>
      <c r="K295" s="130"/>
      <c r="L295" s="193"/>
      <c r="M295" s="193"/>
      <c r="N295" s="193"/>
      <c r="O295" s="193"/>
    </row>
    <row r="296" spans="1:16" ht="33">
      <c r="A296" s="109">
        <v>295</v>
      </c>
      <c r="B296" s="261"/>
      <c r="C296" s="110" t="s">
        <v>1924</v>
      </c>
      <c r="D296" s="261"/>
      <c r="E296" s="261"/>
      <c r="F296" s="114" t="s">
        <v>1010</v>
      </c>
      <c r="G296" s="114" t="s">
        <v>1979</v>
      </c>
      <c r="H296" s="128"/>
      <c r="I296" s="130"/>
      <c r="J296" s="193"/>
      <c r="K296" s="130"/>
      <c r="L296" s="193"/>
      <c r="M296" s="193"/>
      <c r="N296" s="193"/>
      <c r="O296" s="193"/>
    </row>
    <row r="297" spans="1:16" ht="33">
      <c r="A297" s="109">
        <v>296</v>
      </c>
      <c r="B297" s="261"/>
      <c r="C297" s="110" t="s">
        <v>1924</v>
      </c>
      <c r="D297" s="261"/>
      <c r="E297" s="261"/>
      <c r="F297" s="114" t="s">
        <v>1011</v>
      </c>
      <c r="G297" s="114" t="s">
        <v>1953</v>
      </c>
      <c r="H297" s="128"/>
      <c r="I297" s="130"/>
      <c r="J297" s="193"/>
      <c r="K297" s="130"/>
      <c r="L297" s="193"/>
      <c r="M297" s="193"/>
      <c r="N297" s="193"/>
      <c r="O297" s="193"/>
    </row>
    <row r="298" spans="1:16" ht="33">
      <c r="A298" s="109">
        <v>297</v>
      </c>
      <c r="B298" s="261"/>
      <c r="C298" s="110" t="s">
        <v>1924</v>
      </c>
      <c r="D298" s="261"/>
      <c r="E298" s="261"/>
      <c r="F298" s="114" t="s">
        <v>1012</v>
      </c>
      <c r="G298" s="114" t="s">
        <v>1953</v>
      </c>
      <c r="H298" s="128"/>
      <c r="I298" s="177"/>
      <c r="J298" s="193"/>
      <c r="K298" s="177"/>
      <c r="L298" s="193"/>
      <c r="M298" s="193"/>
      <c r="N298" s="193"/>
      <c r="O298" s="193"/>
    </row>
    <row r="299" spans="1:16">
      <c r="A299" s="109">
        <v>298</v>
      </c>
      <c r="B299" s="261"/>
      <c r="C299" s="110" t="s">
        <v>1924</v>
      </c>
      <c r="D299" s="261"/>
      <c r="E299" s="261"/>
      <c r="F299" s="114" t="s">
        <v>1013</v>
      </c>
      <c r="G299" s="114" t="s">
        <v>1758</v>
      </c>
      <c r="H299" s="128"/>
      <c r="I299" s="177"/>
      <c r="J299" s="193"/>
      <c r="K299" s="177"/>
      <c r="L299" s="193"/>
      <c r="M299" s="193"/>
      <c r="N299" s="193"/>
      <c r="O299" s="193"/>
    </row>
    <row r="300" spans="1:16" ht="33">
      <c r="A300" s="109">
        <v>299</v>
      </c>
      <c r="B300" s="261"/>
      <c r="C300" s="110" t="s">
        <v>1924</v>
      </c>
      <c r="D300" s="115"/>
      <c r="E300" s="115"/>
      <c r="F300" s="114" t="s">
        <v>1983</v>
      </c>
      <c r="G300" s="114" t="s">
        <v>1957</v>
      </c>
      <c r="H300" s="128"/>
      <c r="I300" s="177"/>
      <c r="J300" s="193"/>
      <c r="K300" s="177"/>
      <c r="L300" s="193"/>
      <c r="M300" s="193"/>
      <c r="N300" s="193"/>
      <c r="O300" s="193"/>
    </row>
    <row r="301" spans="1:16">
      <c r="A301" s="109">
        <v>300</v>
      </c>
      <c r="B301" s="261"/>
      <c r="C301" s="110" t="s">
        <v>1924</v>
      </c>
      <c r="D301" s="114" t="s">
        <v>1967</v>
      </c>
      <c r="E301" s="114" t="s">
        <v>1197</v>
      </c>
      <c r="F301" s="114"/>
      <c r="G301" s="114" t="s">
        <v>2025</v>
      </c>
      <c r="H301" s="128"/>
      <c r="I301" s="177"/>
      <c r="J301" s="193"/>
      <c r="K301" s="177"/>
      <c r="L301" s="193"/>
      <c r="M301" s="193"/>
      <c r="N301" s="193"/>
      <c r="O301" s="193"/>
      <c r="P301" s="108" t="s">
        <v>1970</v>
      </c>
    </row>
    <row r="302" spans="1:16">
      <c r="A302" s="109">
        <v>301</v>
      </c>
      <c r="B302" s="261"/>
      <c r="C302" s="110" t="s">
        <v>1924</v>
      </c>
      <c r="D302" s="114" t="s">
        <v>1990</v>
      </c>
      <c r="E302" s="114" t="s">
        <v>1198</v>
      </c>
      <c r="F302" s="114"/>
      <c r="G302" s="114" t="s">
        <v>2026</v>
      </c>
      <c r="H302" s="128"/>
      <c r="I302" s="177"/>
      <c r="J302" s="193"/>
      <c r="K302" s="177"/>
      <c r="L302" s="193"/>
      <c r="M302" s="193"/>
      <c r="N302" s="193"/>
      <c r="O302" s="193"/>
      <c r="P302" s="108" t="s">
        <v>1881</v>
      </c>
    </row>
    <row r="303" spans="1:16" ht="33">
      <c r="A303" s="109">
        <v>302</v>
      </c>
      <c r="B303" s="261" t="s">
        <v>1199</v>
      </c>
      <c r="C303" s="110" t="s">
        <v>1924</v>
      </c>
      <c r="D303" s="261" t="s">
        <v>1974</v>
      </c>
      <c r="E303" s="114" t="s">
        <v>1200</v>
      </c>
      <c r="F303" s="114"/>
      <c r="G303" s="114" t="s">
        <v>1201</v>
      </c>
      <c r="H303" s="128"/>
      <c r="I303" s="177"/>
      <c r="J303" s="193"/>
      <c r="K303" s="177"/>
      <c r="L303" s="193"/>
      <c r="M303" s="193"/>
      <c r="N303" s="193"/>
      <c r="O303" s="193"/>
    </row>
    <row r="304" spans="1:16" ht="33">
      <c r="A304" s="109">
        <v>303</v>
      </c>
      <c r="B304" s="261"/>
      <c r="C304" s="110" t="s">
        <v>1924</v>
      </c>
      <c r="D304" s="261"/>
      <c r="E304" s="114" t="s">
        <v>1202</v>
      </c>
      <c r="F304" s="114"/>
      <c r="G304" s="114" t="s">
        <v>1203</v>
      </c>
      <c r="H304" s="128"/>
      <c r="I304" s="177"/>
      <c r="J304" s="193"/>
      <c r="K304" s="177"/>
      <c r="L304" s="193"/>
      <c r="M304" s="193"/>
      <c r="N304" s="193"/>
      <c r="O304" s="193"/>
    </row>
    <row r="305" spans="1:16" ht="31.5" customHeight="1">
      <c r="A305" s="109">
        <v>304</v>
      </c>
      <c r="B305" s="261"/>
      <c r="C305" s="110" t="s">
        <v>1924</v>
      </c>
      <c r="D305" s="261"/>
      <c r="E305" s="261" t="s">
        <v>1204</v>
      </c>
      <c r="F305" s="114" t="s">
        <v>1205</v>
      </c>
      <c r="G305" s="114" t="s">
        <v>1949</v>
      </c>
      <c r="H305" s="128"/>
      <c r="I305" s="177"/>
      <c r="J305" s="193"/>
      <c r="K305" s="177"/>
      <c r="L305" s="193"/>
      <c r="M305" s="193"/>
      <c r="N305" s="193"/>
      <c r="O305" s="193"/>
    </row>
    <row r="306" spans="1:16" ht="33">
      <c r="A306" s="109">
        <v>305</v>
      </c>
      <c r="B306" s="261"/>
      <c r="C306" s="110" t="s">
        <v>1924</v>
      </c>
      <c r="D306" s="261"/>
      <c r="E306" s="261"/>
      <c r="F306" s="114" t="s">
        <v>1978</v>
      </c>
      <c r="G306" s="114" t="s">
        <v>1979</v>
      </c>
      <c r="H306" s="128"/>
      <c r="I306" s="177"/>
      <c r="J306" s="193"/>
      <c r="K306" s="177"/>
      <c r="L306" s="193"/>
      <c r="M306" s="193"/>
      <c r="N306" s="193"/>
      <c r="O306" s="193"/>
    </row>
    <row r="307" spans="1:16" ht="33">
      <c r="A307" s="109">
        <v>306</v>
      </c>
      <c r="B307" s="261"/>
      <c r="C307" s="110" t="s">
        <v>1924</v>
      </c>
      <c r="D307" s="261"/>
      <c r="E307" s="261"/>
      <c r="F307" s="114" t="s">
        <v>1980</v>
      </c>
      <c r="G307" s="114" t="s">
        <v>1953</v>
      </c>
      <c r="H307" s="128"/>
      <c r="I307" s="181"/>
      <c r="J307" s="193"/>
      <c r="K307" s="181"/>
      <c r="L307" s="193"/>
      <c r="M307" s="193"/>
      <c r="N307" s="193"/>
      <c r="O307" s="193"/>
    </row>
    <row r="308" spans="1:16" ht="33">
      <c r="A308" s="109">
        <v>307</v>
      </c>
      <c r="B308" s="261"/>
      <c r="C308" s="110" t="s">
        <v>1924</v>
      </c>
      <c r="D308" s="261"/>
      <c r="E308" s="261"/>
      <c r="F308" s="114" t="s">
        <v>1981</v>
      </c>
      <c r="G308" s="114" t="s">
        <v>1953</v>
      </c>
      <c r="H308" s="128"/>
      <c r="I308" s="177"/>
      <c r="J308" s="193"/>
      <c r="K308" s="177"/>
      <c r="L308" s="193"/>
      <c r="M308" s="193"/>
      <c r="N308" s="193"/>
      <c r="O308" s="193"/>
    </row>
    <row r="309" spans="1:16">
      <c r="A309" s="109">
        <v>308</v>
      </c>
      <c r="B309" s="261"/>
      <c r="C309" s="110" t="s">
        <v>1924</v>
      </c>
      <c r="D309" s="261"/>
      <c r="E309" s="261"/>
      <c r="F309" s="114" t="s">
        <v>1982</v>
      </c>
      <c r="G309" s="114" t="s">
        <v>1758</v>
      </c>
      <c r="H309" s="128"/>
      <c r="I309" s="177"/>
      <c r="J309" s="193"/>
      <c r="K309" s="177"/>
      <c r="L309" s="193"/>
      <c r="M309" s="193"/>
      <c r="N309" s="193"/>
      <c r="O309" s="193"/>
    </row>
    <row r="310" spans="1:16" ht="49.5">
      <c r="A310" s="109">
        <v>309</v>
      </c>
      <c r="B310" s="261"/>
      <c r="C310" s="110" t="s">
        <v>1924</v>
      </c>
      <c r="D310" s="115"/>
      <c r="E310" s="115"/>
      <c r="F310" s="114" t="s">
        <v>1983</v>
      </c>
      <c r="G310" s="114" t="s">
        <v>1957</v>
      </c>
      <c r="H310" s="128"/>
      <c r="I310" s="177"/>
      <c r="J310" s="197"/>
      <c r="K310" s="177"/>
      <c r="L310" s="198"/>
      <c r="M310" s="199"/>
      <c r="N310" s="200"/>
      <c r="O310" s="193"/>
      <c r="P310" s="96" t="s">
        <v>1958</v>
      </c>
    </row>
    <row r="311" spans="1:16" ht="33">
      <c r="A311" s="109">
        <v>310</v>
      </c>
      <c r="B311" s="261"/>
      <c r="C311" s="110" t="s">
        <v>1924</v>
      </c>
      <c r="D311" s="261" t="s">
        <v>1959</v>
      </c>
      <c r="E311" s="114" t="s">
        <v>1206</v>
      </c>
      <c r="F311" s="114"/>
      <c r="G311" s="114" t="s">
        <v>1207</v>
      </c>
      <c r="H311" s="128"/>
      <c r="I311" s="177"/>
      <c r="J311" s="193"/>
      <c r="K311" s="177"/>
      <c r="L311" s="193"/>
      <c r="M311" s="193"/>
      <c r="N311" s="193"/>
      <c r="O311" s="193"/>
    </row>
    <row r="312" spans="1:16" ht="33">
      <c r="A312" s="109">
        <v>311</v>
      </c>
      <c r="B312" s="261"/>
      <c r="C312" s="110" t="s">
        <v>1924</v>
      </c>
      <c r="D312" s="261"/>
      <c r="E312" s="114" t="s">
        <v>1208</v>
      </c>
      <c r="F312" s="114"/>
      <c r="G312" s="114" t="s">
        <v>1209</v>
      </c>
      <c r="H312" s="128"/>
      <c r="I312" s="177"/>
      <c r="J312" s="193"/>
      <c r="K312" s="177"/>
      <c r="L312" s="193"/>
      <c r="M312" s="193"/>
      <c r="N312" s="193"/>
      <c r="O312" s="193"/>
    </row>
    <row r="313" spans="1:16" ht="31.5" customHeight="1">
      <c r="A313" s="109">
        <v>312</v>
      </c>
      <c r="B313" s="261"/>
      <c r="C313" s="110" t="s">
        <v>1924</v>
      </c>
      <c r="D313" s="261"/>
      <c r="E313" s="261" t="s">
        <v>1210</v>
      </c>
      <c r="F313" s="114" t="s">
        <v>1205</v>
      </c>
      <c r="G313" s="114" t="s">
        <v>1949</v>
      </c>
      <c r="H313" s="128"/>
      <c r="I313" s="181"/>
      <c r="J313" s="193"/>
      <c r="K313" s="181"/>
      <c r="L313" s="193"/>
      <c r="M313" s="193"/>
      <c r="N313" s="193"/>
      <c r="O313" s="193"/>
    </row>
    <row r="314" spans="1:16" ht="33">
      <c r="A314" s="109">
        <v>313</v>
      </c>
      <c r="B314" s="261"/>
      <c r="C314" s="110" t="s">
        <v>1924</v>
      </c>
      <c r="D314" s="261"/>
      <c r="E314" s="261"/>
      <c r="F314" s="114" t="s">
        <v>1993</v>
      </c>
      <c r="G314" s="114" t="s">
        <v>1979</v>
      </c>
      <c r="H314" s="128"/>
      <c r="I314" s="177"/>
      <c r="J314" s="193"/>
      <c r="K314" s="177"/>
      <c r="L314" s="193"/>
      <c r="M314" s="193"/>
      <c r="N314" s="193"/>
      <c r="O314" s="193"/>
    </row>
    <row r="315" spans="1:16" ht="33">
      <c r="A315" s="109">
        <v>314</v>
      </c>
      <c r="B315" s="261"/>
      <c r="C315" s="110" t="s">
        <v>1924</v>
      </c>
      <c r="D315" s="261"/>
      <c r="E315" s="261"/>
      <c r="F315" s="114" t="s">
        <v>1994</v>
      </c>
      <c r="G315" s="114" t="s">
        <v>1953</v>
      </c>
      <c r="H315" s="128"/>
      <c r="I315" s="177"/>
      <c r="J315" s="193"/>
      <c r="K315" s="177"/>
      <c r="L315" s="193"/>
      <c r="M315" s="193"/>
      <c r="N315" s="193"/>
      <c r="O315" s="193"/>
    </row>
    <row r="316" spans="1:16" ht="33">
      <c r="A316" s="109">
        <v>315</v>
      </c>
      <c r="B316" s="261"/>
      <c r="C316" s="110" t="s">
        <v>1924</v>
      </c>
      <c r="D316" s="261"/>
      <c r="E316" s="261"/>
      <c r="F316" s="114" t="s">
        <v>1995</v>
      </c>
      <c r="G316" s="114" t="s">
        <v>1953</v>
      </c>
      <c r="H316" s="128"/>
      <c r="I316" s="177"/>
      <c r="J316" s="193"/>
      <c r="K316" s="177"/>
      <c r="L316" s="193"/>
      <c r="M316" s="193"/>
      <c r="N316" s="193"/>
      <c r="O316" s="193"/>
    </row>
    <row r="317" spans="1:16">
      <c r="A317" s="109">
        <v>316</v>
      </c>
      <c r="B317" s="261"/>
      <c r="C317" s="110" t="s">
        <v>1924</v>
      </c>
      <c r="D317" s="261"/>
      <c r="E317" s="261"/>
      <c r="F317" s="114" t="s">
        <v>1053</v>
      </c>
      <c r="G317" s="114" t="s">
        <v>1758</v>
      </c>
      <c r="H317" s="128"/>
      <c r="I317" s="177"/>
      <c r="J317" s="193"/>
      <c r="K317" s="177"/>
      <c r="L317" s="193"/>
      <c r="M317" s="193"/>
      <c r="N317" s="193"/>
      <c r="O317" s="193"/>
    </row>
    <row r="318" spans="1:16" ht="33">
      <c r="A318" s="109">
        <v>317</v>
      </c>
      <c r="B318" s="261"/>
      <c r="C318" s="110" t="s">
        <v>1924</v>
      </c>
      <c r="D318" s="115"/>
      <c r="E318" s="115"/>
      <c r="F318" s="114" t="s">
        <v>1983</v>
      </c>
      <c r="G318" s="114" t="s">
        <v>1957</v>
      </c>
      <c r="H318" s="128"/>
      <c r="I318" s="177"/>
      <c r="J318" s="193"/>
      <c r="K318" s="177"/>
      <c r="L318" s="193"/>
      <c r="M318" s="193"/>
      <c r="N318" s="193"/>
      <c r="O318" s="193"/>
    </row>
    <row r="319" spans="1:16">
      <c r="A319" s="109">
        <v>318</v>
      </c>
      <c r="B319" s="261"/>
      <c r="C319" s="110" t="s">
        <v>1924</v>
      </c>
      <c r="D319" s="114" t="s">
        <v>1967</v>
      </c>
      <c r="E319" s="114" t="s">
        <v>1211</v>
      </c>
      <c r="F319" s="114"/>
      <c r="G319" s="114" t="s">
        <v>2019</v>
      </c>
      <c r="H319" s="128"/>
      <c r="I319" s="177"/>
      <c r="J319" s="193"/>
      <c r="K319" s="177"/>
      <c r="L319" s="193"/>
      <c r="M319" s="193"/>
      <c r="N319" s="193"/>
      <c r="O319" s="193"/>
      <c r="P319" s="108" t="s">
        <v>1970</v>
      </c>
    </row>
    <row r="320" spans="1:16">
      <c r="A320" s="109">
        <v>319</v>
      </c>
      <c r="B320" s="261"/>
      <c r="C320" s="110" t="s">
        <v>1924</v>
      </c>
      <c r="D320" s="114" t="s">
        <v>1990</v>
      </c>
      <c r="E320" s="114" t="s">
        <v>1212</v>
      </c>
      <c r="F320" s="114"/>
      <c r="G320" s="114" t="s">
        <v>2027</v>
      </c>
      <c r="H320" s="128"/>
      <c r="I320" s="177"/>
      <c r="J320" s="193"/>
      <c r="K320" s="177"/>
      <c r="L320" s="193"/>
      <c r="M320" s="193"/>
      <c r="N320" s="193"/>
      <c r="O320" s="193"/>
      <c r="P320" s="108" t="s">
        <v>1881</v>
      </c>
    </row>
    <row r="321" spans="1:16" ht="33">
      <c r="A321" s="109">
        <v>320</v>
      </c>
      <c r="B321" s="261" t="s">
        <v>1213</v>
      </c>
      <c r="C321" s="110" t="s">
        <v>1924</v>
      </c>
      <c r="D321" s="261" t="s">
        <v>1974</v>
      </c>
      <c r="E321" s="114" t="s">
        <v>1214</v>
      </c>
      <c r="F321" s="114"/>
      <c r="G321" s="114" t="s">
        <v>1215</v>
      </c>
      <c r="H321" s="128"/>
      <c r="I321" s="177"/>
      <c r="J321" s="193"/>
      <c r="K321" s="177"/>
      <c r="L321" s="193"/>
      <c r="M321" s="193"/>
      <c r="N321" s="193"/>
      <c r="O321" s="193"/>
    </row>
    <row r="322" spans="1:16" ht="33">
      <c r="A322" s="109">
        <v>321</v>
      </c>
      <c r="B322" s="261"/>
      <c r="C322" s="110" t="s">
        <v>1885</v>
      </c>
      <c r="D322" s="261"/>
      <c r="E322" s="114" t="s">
        <v>1216</v>
      </c>
      <c r="F322" s="114"/>
      <c r="G322" s="114" t="s">
        <v>1217</v>
      </c>
      <c r="H322" s="128"/>
      <c r="I322" s="177"/>
      <c r="J322" s="193"/>
      <c r="K322" s="177"/>
      <c r="L322" s="193"/>
      <c r="M322" s="193"/>
      <c r="N322" s="193"/>
      <c r="O322" s="193"/>
    </row>
    <row r="323" spans="1:16" ht="31.5" customHeight="1">
      <c r="A323" s="109">
        <v>322</v>
      </c>
      <c r="B323" s="261"/>
      <c r="C323" s="110" t="s">
        <v>1924</v>
      </c>
      <c r="D323" s="261"/>
      <c r="E323" s="261" t="s">
        <v>1218</v>
      </c>
      <c r="F323" s="114" t="s">
        <v>1219</v>
      </c>
      <c r="G323" s="114" t="s">
        <v>1949</v>
      </c>
      <c r="H323" s="128"/>
      <c r="I323" s="177"/>
      <c r="J323" s="193"/>
      <c r="K323" s="177"/>
      <c r="L323" s="193"/>
      <c r="M323" s="193"/>
      <c r="N323" s="193"/>
      <c r="O323" s="193"/>
    </row>
    <row r="324" spans="1:16" ht="33">
      <c r="A324" s="109">
        <v>323</v>
      </c>
      <c r="B324" s="261"/>
      <c r="C324" s="110" t="s">
        <v>1924</v>
      </c>
      <c r="D324" s="261"/>
      <c r="E324" s="261"/>
      <c r="F324" s="114" t="s">
        <v>1978</v>
      </c>
      <c r="G324" s="114" t="s">
        <v>1979</v>
      </c>
      <c r="H324" s="128"/>
      <c r="I324" s="177"/>
      <c r="J324" s="193"/>
      <c r="K324" s="177"/>
      <c r="L324" s="193"/>
      <c r="M324" s="193"/>
      <c r="N324" s="193"/>
      <c r="O324" s="193"/>
    </row>
    <row r="325" spans="1:16" ht="33">
      <c r="A325" s="109">
        <v>324</v>
      </c>
      <c r="B325" s="261"/>
      <c r="C325" s="110" t="s">
        <v>1924</v>
      </c>
      <c r="D325" s="261"/>
      <c r="E325" s="261"/>
      <c r="F325" s="114" t="s">
        <v>1980</v>
      </c>
      <c r="G325" s="114" t="s">
        <v>1953</v>
      </c>
      <c r="H325" s="128"/>
      <c r="I325" s="181"/>
      <c r="J325" s="193"/>
      <c r="K325" s="181"/>
      <c r="L325" s="193"/>
      <c r="M325" s="193"/>
      <c r="N325" s="193"/>
      <c r="O325" s="193"/>
    </row>
    <row r="326" spans="1:16" ht="33">
      <c r="A326" s="109">
        <v>325</v>
      </c>
      <c r="B326" s="261"/>
      <c r="C326" s="110" t="s">
        <v>1924</v>
      </c>
      <c r="D326" s="261"/>
      <c r="E326" s="261"/>
      <c r="F326" s="114" t="s">
        <v>1981</v>
      </c>
      <c r="G326" s="114" t="s">
        <v>1953</v>
      </c>
      <c r="H326" s="128"/>
      <c r="I326" s="177"/>
      <c r="J326" s="193"/>
      <c r="K326" s="177"/>
      <c r="L326" s="193"/>
      <c r="M326" s="193"/>
      <c r="N326" s="193"/>
      <c r="O326" s="193"/>
    </row>
    <row r="327" spans="1:16">
      <c r="A327" s="109">
        <v>326</v>
      </c>
      <c r="B327" s="261"/>
      <c r="C327" s="110" t="s">
        <v>1924</v>
      </c>
      <c r="D327" s="261"/>
      <c r="E327" s="261"/>
      <c r="F327" s="114" t="s">
        <v>1982</v>
      </c>
      <c r="G327" s="114" t="s">
        <v>1758</v>
      </c>
      <c r="H327" s="128"/>
      <c r="I327" s="177"/>
      <c r="J327" s="193"/>
      <c r="K327" s="177"/>
      <c r="L327" s="193"/>
      <c r="M327" s="193"/>
      <c r="N327" s="193"/>
      <c r="O327" s="193"/>
    </row>
    <row r="328" spans="1:16" ht="49.5">
      <c r="A328" s="109">
        <v>327</v>
      </c>
      <c r="B328" s="261"/>
      <c r="C328" s="110" t="s">
        <v>1924</v>
      </c>
      <c r="D328" s="261"/>
      <c r="E328" s="261"/>
      <c r="F328" s="114" t="s">
        <v>1983</v>
      </c>
      <c r="G328" s="114" t="s">
        <v>1957</v>
      </c>
      <c r="H328" s="128"/>
      <c r="I328" s="177"/>
      <c r="J328" s="197"/>
      <c r="K328" s="177"/>
      <c r="L328" s="198"/>
      <c r="M328" s="199"/>
      <c r="N328" s="200"/>
      <c r="O328" s="193"/>
      <c r="P328" s="96" t="s">
        <v>1958</v>
      </c>
    </row>
    <row r="329" spans="1:16" ht="33">
      <c r="A329" s="109">
        <v>328</v>
      </c>
      <c r="B329" s="261"/>
      <c r="C329" s="110" t="s">
        <v>1924</v>
      </c>
      <c r="D329" s="261" t="s">
        <v>1959</v>
      </c>
      <c r="E329" s="114" t="s">
        <v>1220</v>
      </c>
      <c r="F329" s="114"/>
      <c r="G329" s="114" t="s">
        <v>1221</v>
      </c>
      <c r="H329" s="128"/>
      <c r="I329" s="177"/>
      <c r="J329" s="193"/>
      <c r="K329" s="177"/>
      <c r="L329" s="193"/>
      <c r="M329" s="193"/>
      <c r="N329" s="193"/>
      <c r="O329" s="193"/>
    </row>
    <row r="330" spans="1:16" ht="33">
      <c r="A330" s="109">
        <v>329</v>
      </c>
      <c r="B330" s="261"/>
      <c r="C330" s="110" t="s">
        <v>1924</v>
      </c>
      <c r="D330" s="261"/>
      <c r="E330" s="114" t="s">
        <v>1222</v>
      </c>
      <c r="F330" s="114"/>
      <c r="G330" s="114" t="s">
        <v>1223</v>
      </c>
      <c r="H330" s="128"/>
      <c r="I330" s="177"/>
      <c r="J330" s="193"/>
      <c r="K330" s="177"/>
      <c r="L330" s="193"/>
      <c r="M330" s="193"/>
      <c r="N330" s="193"/>
      <c r="O330" s="193"/>
    </row>
    <row r="331" spans="1:16" ht="31.5" customHeight="1">
      <c r="A331" s="109">
        <v>330</v>
      </c>
      <c r="B331" s="261"/>
      <c r="C331" s="110" t="s">
        <v>1924</v>
      </c>
      <c r="D331" s="261"/>
      <c r="E331" s="261" t="s">
        <v>1224</v>
      </c>
      <c r="F331" s="114" t="s">
        <v>1219</v>
      </c>
      <c r="G331" s="114" t="s">
        <v>1949</v>
      </c>
      <c r="H331" s="128"/>
      <c r="I331" s="177"/>
      <c r="J331" s="193"/>
      <c r="K331" s="177"/>
      <c r="L331" s="193"/>
      <c r="M331" s="193"/>
      <c r="N331" s="193"/>
      <c r="O331" s="193"/>
    </row>
    <row r="332" spans="1:16" ht="33">
      <c r="A332" s="109">
        <v>331</v>
      </c>
      <c r="B332" s="261"/>
      <c r="C332" s="110" t="s">
        <v>1924</v>
      </c>
      <c r="D332" s="261"/>
      <c r="E332" s="261"/>
      <c r="F332" s="114" t="s">
        <v>1010</v>
      </c>
      <c r="G332" s="114" t="s">
        <v>1979</v>
      </c>
      <c r="H332" s="128"/>
      <c r="I332" s="177"/>
      <c r="J332" s="193"/>
      <c r="K332" s="177"/>
      <c r="L332" s="193"/>
      <c r="M332" s="193"/>
      <c r="N332" s="193"/>
      <c r="O332" s="193"/>
    </row>
    <row r="333" spans="1:16" ht="33">
      <c r="A333" s="109">
        <v>332</v>
      </c>
      <c r="B333" s="261"/>
      <c r="C333" s="110" t="s">
        <v>1924</v>
      </c>
      <c r="D333" s="261"/>
      <c r="E333" s="261"/>
      <c r="F333" s="114" t="s">
        <v>1011</v>
      </c>
      <c r="G333" s="114" t="s">
        <v>1953</v>
      </c>
      <c r="H333" s="128"/>
      <c r="I333" s="177"/>
      <c r="J333" s="193"/>
      <c r="K333" s="177"/>
      <c r="L333" s="193"/>
      <c r="M333" s="193"/>
      <c r="N333" s="193"/>
      <c r="O333" s="193"/>
    </row>
    <row r="334" spans="1:16" ht="33">
      <c r="A334" s="109">
        <v>333</v>
      </c>
      <c r="B334" s="261"/>
      <c r="C334" s="110" t="s">
        <v>1924</v>
      </c>
      <c r="D334" s="261"/>
      <c r="E334" s="261"/>
      <c r="F334" s="114" t="s">
        <v>1012</v>
      </c>
      <c r="G334" s="114" t="s">
        <v>1953</v>
      </c>
      <c r="H334" s="128"/>
      <c r="I334" s="177"/>
      <c r="J334" s="193"/>
      <c r="K334" s="177"/>
      <c r="L334" s="193"/>
      <c r="M334" s="193"/>
      <c r="N334" s="193"/>
      <c r="O334" s="193"/>
    </row>
    <row r="335" spans="1:16">
      <c r="A335" s="109">
        <v>334</v>
      </c>
      <c r="B335" s="261"/>
      <c r="C335" s="110" t="s">
        <v>1924</v>
      </c>
      <c r="D335" s="261"/>
      <c r="E335" s="261"/>
      <c r="F335" s="114" t="s">
        <v>1013</v>
      </c>
      <c r="G335" s="114" t="s">
        <v>1758</v>
      </c>
      <c r="H335" s="128"/>
      <c r="I335" s="177"/>
      <c r="J335" s="193"/>
      <c r="K335" s="177"/>
      <c r="L335" s="193"/>
      <c r="M335" s="193"/>
      <c r="N335" s="193"/>
      <c r="O335" s="193"/>
    </row>
    <row r="336" spans="1:16" ht="33">
      <c r="A336" s="109">
        <v>335</v>
      </c>
      <c r="B336" s="261"/>
      <c r="C336" s="110" t="s">
        <v>1924</v>
      </c>
      <c r="D336" s="115"/>
      <c r="E336" s="115"/>
      <c r="F336" s="114" t="s">
        <v>1983</v>
      </c>
      <c r="G336" s="114" t="s">
        <v>1957</v>
      </c>
      <c r="H336" s="128"/>
      <c r="I336" s="177"/>
      <c r="J336" s="193"/>
      <c r="K336" s="177"/>
      <c r="L336" s="193"/>
      <c r="M336" s="193"/>
      <c r="N336" s="193"/>
      <c r="O336" s="193"/>
    </row>
    <row r="337" spans="1:16">
      <c r="A337" s="109">
        <v>336</v>
      </c>
      <c r="B337" s="261"/>
      <c r="C337" s="110" t="s">
        <v>1924</v>
      </c>
      <c r="D337" s="114" t="s">
        <v>1967</v>
      </c>
      <c r="E337" s="114" t="s">
        <v>1225</v>
      </c>
      <c r="F337" s="114"/>
      <c r="G337" s="114" t="s">
        <v>2025</v>
      </c>
      <c r="H337" s="128"/>
      <c r="I337" s="177"/>
      <c r="J337" s="193"/>
      <c r="K337" s="177"/>
      <c r="L337" s="193"/>
      <c r="M337" s="193"/>
      <c r="N337" s="193"/>
      <c r="O337" s="193"/>
      <c r="P337" s="108" t="s">
        <v>1970</v>
      </c>
    </row>
    <row r="338" spans="1:16">
      <c r="A338" s="109">
        <v>337</v>
      </c>
      <c r="B338" s="261"/>
      <c r="C338" s="110" t="s">
        <v>1924</v>
      </c>
      <c r="D338" s="114" t="s">
        <v>1990</v>
      </c>
      <c r="E338" s="114" t="s">
        <v>1226</v>
      </c>
      <c r="F338" s="114"/>
      <c r="G338" s="114" t="s">
        <v>2028</v>
      </c>
      <c r="H338" s="128"/>
      <c r="I338" s="177"/>
      <c r="J338" s="193"/>
      <c r="K338" s="177"/>
      <c r="L338" s="193"/>
      <c r="M338" s="193"/>
      <c r="N338" s="193"/>
      <c r="O338" s="193"/>
      <c r="P338" s="108" t="s">
        <v>1881</v>
      </c>
    </row>
    <row r="339" spans="1:16" ht="33">
      <c r="A339" s="109">
        <v>338</v>
      </c>
      <c r="B339" s="261" t="s">
        <v>1227</v>
      </c>
      <c r="C339" s="110" t="s">
        <v>1924</v>
      </c>
      <c r="D339" s="261" t="s">
        <v>1974</v>
      </c>
      <c r="E339" s="114" t="s">
        <v>1228</v>
      </c>
      <c r="F339" s="114"/>
      <c r="G339" s="114" t="s">
        <v>1229</v>
      </c>
      <c r="H339" s="128"/>
      <c r="I339" s="177"/>
      <c r="J339" s="193"/>
      <c r="K339" s="177"/>
      <c r="L339" s="193"/>
      <c r="M339" s="193"/>
      <c r="N339" s="193"/>
      <c r="O339" s="193"/>
    </row>
    <row r="340" spans="1:16" ht="33">
      <c r="A340" s="109">
        <v>339</v>
      </c>
      <c r="B340" s="261"/>
      <c r="C340" s="110" t="s">
        <v>1924</v>
      </c>
      <c r="D340" s="261"/>
      <c r="E340" s="114" t="s">
        <v>2029</v>
      </c>
      <c r="F340" s="114"/>
      <c r="G340" s="114" t="s">
        <v>2030</v>
      </c>
      <c r="H340" s="128"/>
      <c r="I340" s="177"/>
      <c r="J340" s="193"/>
      <c r="K340" s="177"/>
      <c r="L340" s="193"/>
      <c r="M340" s="193"/>
      <c r="N340" s="193"/>
      <c r="O340" s="193"/>
    </row>
    <row r="341" spans="1:16" ht="31.5" customHeight="1">
      <c r="A341" s="109">
        <v>340</v>
      </c>
      <c r="B341" s="261"/>
      <c r="C341" s="110" t="s">
        <v>2031</v>
      </c>
      <c r="D341" s="261"/>
      <c r="E341" s="261" t="s">
        <v>1230</v>
      </c>
      <c r="F341" s="114" t="s">
        <v>1231</v>
      </c>
      <c r="G341" s="114" t="s">
        <v>2032</v>
      </c>
      <c r="H341" s="128"/>
      <c r="I341" s="177"/>
      <c r="J341" s="193"/>
      <c r="K341" s="177"/>
      <c r="L341" s="193"/>
      <c r="M341" s="193"/>
      <c r="N341" s="193"/>
      <c r="O341" s="193"/>
    </row>
    <row r="342" spans="1:16" ht="33">
      <c r="A342" s="109">
        <v>341</v>
      </c>
      <c r="B342" s="261"/>
      <c r="C342" s="110" t="s">
        <v>1924</v>
      </c>
      <c r="D342" s="261"/>
      <c r="E342" s="261"/>
      <c r="F342" s="114" t="s">
        <v>1232</v>
      </c>
      <c r="G342" s="114" t="s">
        <v>1979</v>
      </c>
      <c r="H342" s="128"/>
      <c r="I342" s="177"/>
      <c r="J342" s="193"/>
      <c r="K342" s="177"/>
      <c r="L342" s="193"/>
      <c r="M342" s="193"/>
      <c r="N342" s="193"/>
      <c r="O342" s="193"/>
    </row>
    <row r="343" spans="1:16" ht="33">
      <c r="A343" s="109">
        <v>342</v>
      </c>
      <c r="B343" s="261"/>
      <c r="C343" s="110" t="s">
        <v>1924</v>
      </c>
      <c r="D343" s="261"/>
      <c r="E343" s="261"/>
      <c r="F343" s="114" t="s">
        <v>1233</v>
      </c>
      <c r="G343" s="114" t="s">
        <v>1953</v>
      </c>
      <c r="H343" s="128"/>
      <c r="I343" s="177"/>
      <c r="J343" s="193"/>
      <c r="K343" s="177"/>
      <c r="L343" s="193"/>
      <c r="M343" s="193"/>
      <c r="N343" s="193"/>
      <c r="O343" s="193"/>
    </row>
    <row r="344" spans="1:16" ht="33">
      <c r="A344" s="109">
        <v>343</v>
      </c>
      <c r="B344" s="261"/>
      <c r="C344" s="110" t="s">
        <v>1924</v>
      </c>
      <c r="D344" s="261"/>
      <c r="E344" s="261"/>
      <c r="F344" s="114" t="s">
        <v>1234</v>
      </c>
      <c r="G344" s="114" t="s">
        <v>1953</v>
      </c>
      <c r="H344" s="128"/>
      <c r="I344" s="177"/>
      <c r="J344" s="193"/>
      <c r="K344" s="177"/>
      <c r="L344" s="193"/>
      <c r="M344" s="193"/>
      <c r="N344" s="193"/>
      <c r="O344" s="193"/>
    </row>
    <row r="345" spans="1:16">
      <c r="A345" s="109">
        <v>344</v>
      </c>
      <c r="B345" s="261"/>
      <c r="C345" s="110" t="s">
        <v>1924</v>
      </c>
      <c r="D345" s="261"/>
      <c r="E345" s="261"/>
      <c r="F345" s="114" t="s">
        <v>1235</v>
      </c>
      <c r="G345" s="114" t="s">
        <v>1758</v>
      </c>
      <c r="H345" s="128"/>
      <c r="I345" s="177"/>
      <c r="J345" s="193"/>
      <c r="K345" s="177"/>
      <c r="L345" s="193"/>
      <c r="M345" s="193"/>
      <c r="N345" s="193"/>
      <c r="O345" s="193"/>
    </row>
    <row r="346" spans="1:16" ht="49.5">
      <c r="A346" s="109">
        <v>345</v>
      </c>
      <c r="B346" s="261"/>
      <c r="C346" s="110" t="s">
        <v>1924</v>
      </c>
      <c r="D346" s="115"/>
      <c r="E346" s="115"/>
      <c r="F346" s="114" t="s">
        <v>1983</v>
      </c>
      <c r="G346" s="114" t="s">
        <v>1957</v>
      </c>
      <c r="H346" s="128"/>
      <c r="I346" s="177"/>
      <c r="J346" s="197"/>
      <c r="K346" s="177"/>
      <c r="L346" s="198"/>
      <c r="M346" s="199"/>
      <c r="N346" s="200"/>
      <c r="O346" s="193"/>
      <c r="P346" s="96" t="s">
        <v>1958</v>
      </c>
    </row>
    <row r="347" spans="1:16" ht="33">
      <c r="A347" s="109">
        <v>346</v>
      </c>
      <c r="B347" s="261"/>
      <c r="C347" s="110" t="s">
        <v>1924</v>
      </c>
      <c r="D347" s="261" t="s">
        <v>1959</v>
      </c>
      <c r="E347" s="114" t="s">
        <v>1236</v>
      </c>
      <c r="F347" s="114"/>
      <c r="G347" s="114" t="s">
        <v>1237</v>
      </c>
      <c r="H347" s="128"/>
      <c r="I347" s="177"/>
      <c r="J347" s="193"/>
      <c r="K347" s="177"/>
      <c r="L347" s="193"/>
      <c r="M347" s="193"/>
      <c r="N347" s="193"/>
      <c r="O347" s="193"/>
    </row>
    <row r="348" spans="1:16" ht="33">
      <c r="A348" s="109">
        <v>347</v>
      </c>
      <c r="B348" s="261"/>
      <c r="C348" s="110" t="s">
        <v>1924</v>
      </c>
      <c r="D348" s="261"/>
      <c r="E348" s="114" t="s">
        <v>1238</v>
      </c>
      <c r="F348" s="114"/>
      <c r="G348" s="114" t="s">
        <v>1239</v>
      </c>
      <c r="H348" s="128"/>
      <c r="I348" s="177"/>
      <c r="J348" s="193"/>
      <c r="K348" s="177"/>
      <c r="L348" s="193"/>
      <c r="M348" s="193"/>
      <c r="N348" s="193"/>
      <c r="O348" s="193"/>
    </row>
    <row r="349" spans="1:16" ht="31.5" customHeight="1">
      <c r="A349" s="109">
        <v>348</v>
      </c>
      <c r="B349" s="261"/>
      <c r="C349" s="110" t="s">
        <v>1924</v>
      </c>
      <c r="D349" s="261"/>
      <c r="E349" s="261" t="s">
        <v>1240</v>
      </c>
      <c r="F349" s="114" t="s">
        <v>1231</v>
      </c>
      <c r="G349" s="114" t="s">
        <v>1949</v>
      </c>
      <c r="H349" s="128"/>
      <c r="I349" s="177"/>
      <c r="J349" s="193"/>
      <c r="K349" s="177"/>
      <c r="L349" s="193"/>
      <c r="M349" s="193"/>
      <c r="N349" s="193"/>
      <c r="O349" s="193"/>
    </row>
    <row r="350" spans="1:16" ht="33">
      <c r="A350" s="109">
        <v>349</v>
      </c>
      <c r="B350" s="261"/>
      <c r="C350" s="110" t="s">
        <v>1924</v>
      </c>
      <c r="D350" s="261"/>
      <c r="E350" s="261"/>
      <c r="F350" s="114" t="s">
        <v>1993</v>
      </c>
      <c r="G350" s="114" t="s">
        <v>1979</v>
      </c>
      <c r="H350" s="128"/>
      <c r="I350" s="177"/>
      <c r="J350" s="193"/>
      <c r="K350" s="177"/>
      <c r="L350" s="193"/>
      <c r="M350" s="193"/>
      <c r="N350" s="193"/>
      <c r="O350" s="193"/>
    </row>
    <row r="351" spans="1:16" ht="33">
      <c r="A351" s="109">
        <v>350</v>
      </c>
      <c r="B351" s="261"/>
      <c r="C351" s="110" t="s">
        <v>1924</v>
      </c>
      <c r="D351" s="261"/>
      <c r="E351" s="261"/>
      <c r="F351" s="114" t="s">
        <v>1994</v>
      </c>
      <c r="G351" s="114" t="s">
        <v>1953</v>
      </c>
      <c r="H351" s="128"/>
      <c r="I351" s="177"/>
      <c r="J351" s="193"/>
      <c r="K351" s="177"/>
      <c r="L351" s="193"/>
      <c r="M351" s="193"/>
      <c r="N351" s="193"/>
      <c r="O351" s="193"/>
    </row>
    <row r="352" spans="1:16" ht="33">
      <c r="A352" s="109">
        <v>351</v>
      </c>
      <c r="B352" s="261"/>
      <c r="C352" s="110" t="s">
        <v>1924</v>
      </c>
      <c r="D352" s="261"/>
      <c r="E352" s="261"/>
      <c r="F352" s="114" t="s">
        <v>1995</v>
      </c>
      <c r="G352" s="114" t="s">
        <v>1953</v>
      </c>
      <c r="H352" s="128"/>
      <c r="I352" s="177"/>
      <c r="J352" s="193"/>
      <c r="K352" s="177"/>
      <c r="L352" s="193"/>
      <c r="M352" s="193"/>
      <c r="N352" s="193"/>
      <c r="O352" s="193"/>
    </row>
    <row r="353" spans="1:16">
      <c r="A353" s="109">
        <v>352</v>
      </c>
      <c r="B353" s="261"/>
      <c r="C353" s="110" t="s">
        <v>1924</v>
      </c>
      <c r="D353" s="261"/>
      <c r="E353" s="261"/>
      <c r="F353" s="114" t="s">
        <v>1053</v>
      </c>
      <c r="G353" s="114" t="s">
        <v>1758</v>
      </c>
      <c r="H353" s="128"/>
      <c r="I353" s="177"/>
      <c r="J353" s="193"/>
      <c r="K353" s="177"/>
      <c r="L353" s="193"/>
      <c r="M353" s="193"/>
      <c r="N353" s="193"/>
      <c r="O353" s="193"/>
    </row>
    <row r="354" spans="1:16" ht="33">
      <c r="A354" s="109">
        <v>353</v>
      </c>
      <c r="B354" s="261"/>
      <c r="C354" s="110" t="s">
        <v>1924</v>
      </c>
      <c r="D354" s="115"/>
      <c r="E354" s="115"/>
      <c r="F354" s="114" t="s">
        <v>1983</v>
      </c>
      <c r="G354" s="114" t="s">
        <v>1957</v>
      </c>
      <c r="H354" s="128"/>
      <c r="I354" s="177"/>
      <c r="J354" s="193"/>
      <c r="K354" s="177"/>
      <c r="L354" s="193"/>
      <c r="M354" s="193"/>
      <c r="N354" s="193"/>
      <c r="O354" s="193"/>
    </row>
    <row r="355" spans="1:16">
      <c r="A355" s="109">
        <v>354</v>
      </c>
      <c r="B355" s="261"/>
      <c r="C355" s="110" t="s">
        <v>1924</v>
      </c>
      <c r="D355" s="114" t="s">
        <v>1967</v>
      </c>
      <c r="E355" s="114" t="s">
        <v>1241</v>
      </c>
      <c r="F355" s="114"/>
      <c r="G355" s="114" t="s">
        <v>2033</v>
      </c>
      <c r="H355" s="128"/>
      <c r="I355" s="184"/>
      <c r="J355" s="193"/>
      <c r="K355" s="184"/>
      <c r="L355" s="193"/>
      <c r="M355" s="193"/>
      <c r="N355" s="193"/>
      <c r="O355" s="193"/>
      <c r="P355" s="108" t="s">
        <v>1970</v>
      </c>
    </row>
    <row r="356" spans="1:16">
      <c r="A356" s="109">
        <v>355</v>
      </c>
      <c r="B356" s="261"/>
      <c r="C356" s="110" t="s">
        <v>1924</v>
      </c>
      <c r="D356" s="114" t="s">
        <v>1990</v>
      </c>
      <c r="E356" s="114" t="s">
        <v>1242</v>
      </c>
      <c r="F356" s="114"/>
      <c r="G356" s="114" t="s">
        <v>2034</v>
      </c>
      <c r="H356" s="128"/>
      <c r="I356" s="177"/>
      <c r="J356" s="193"/>
      <c r="K356" s="177"/>
      <c r="L356" s="193"/>
      <c r="M356" s="193"/>
      <c r="N356" s="193"/>
      <c r="O356" s="193"/>
      <c r="P356" s="108" t="s">
        <v>1881</v>
      </c>
    </row>
    <row r="357" spans="1:16" ht="33">
      <c r="A357" s="109">
        <v>356</v>
      </c>
      <c r="B357" s="261" t="s">
        <v>1243</v>
      </c>
      <c r="C357" s="110" t="s">
        <v>1924</v>
      </c>
      <c r="D357" s="261" t="s">
        <v>1974</v>
      </c>
      <c r="E357" s="114" t="s">
        <v>1244</v>
      </c>
      <c r="F357" s="114"/>
      <c r="G357" s="114" t="s">
        <v>1245</v>
      </c>
      <c r="H357" s="128"/>
      <c r="I357" s="177"/>
      <c r="J357" s="193"/>
      <c r="K357" s="177"/>
      <c r="L357" s="193"/>
      <c r="M357" s="193"/>
      <c r="N357" s="193"/>
      <c r="O357" s="193"/>
    </row>
    <row r="358" spans="1:16" ht="33">
      <c r="A358" s="109">
        <v>357</v>
      </c>
      <c r="B358" s="261"/>
      <c r="C358" s="110" t="s">
        <v>1924</v>
      </c>
      <c r="D358" s="261"/>
      <c r="E358" s="114" t="s">
        <v>1246</v>
      </c>
      <c r="F358" s="114"/>
      <c r="G358" s="114" t="s">
        <v>1247</v>
      </c>
      <c r="H358" s="128"/>
      <c r="I358" s="184"/>
      <c r="J358" s="193"/>
      <c r="K358" s="184"/>
      <c r="L358" s="193"/>
      <c r="M358" s="193"/>
      <c r="N358" s="193"/>
      <c r="O358" s="193"/>
    </row>
    <row r="359" spans="1:16" ht="31.5" customHeight="1">
      <c r="A359" s="109">
        <v>358</v>
      </c>
      <c r="B359" s="261"/>
      <c r="C359" s="110" t="s">
        <v>1924</v>
      </c>
      <c r="D359" s="261"/>
      <c r="E359" s="261" t="s">
        <v>1248</v>
      </c>
      <c r="F359" s="114" t="s">
        <v>1249</v>
      </c>
      <c r="G359" s="114" t="s">
        <v>1949</v>
      </c>
      <c r="H359" s="128"/>
      <c r="I359" s="177"/>
      <c r="J359" s="193"/>
      <c r="K359" s="177"/>
      <c r="L359" s="193"/>
      <c r="M359" s="193"/>
      <c r="N359" s="193"/>
      <c r="O359" s="193"/>
    </row>
    <row r="360" spans="1:16" ht="33">
      <c r="A360" s="109">
        <v>359</v>
      </c>
      <c r="B360" s="261"/>
      <c r="C360" s="110" t="s">
        <v>1924</v>
      </c>
      <c r="D360" s="261"/>
      <c r="E360" s="261"/>
      <c r="F360" s="114" t="s">
        <v>1232</v>
      </c>
      <c r="G360" s="114" t="s">
        <v>1979</v>
      </c>
      <c r="H360" s="128"/>
      <c r="I360" s="177"/>
      <c r="J360" s="193"/>
      <c r="K360" s="177"/>
      <c r="L360" s="193"/>
      <c r="M360" s="193"/>
      <c r="N360" s="193"/>
      <c r="O360" s="193"/>
    </row>
    <row r="361" spans="1:16" ht="33">
      <c r="A361" s="109">
        <v>360</v>
      </c>
      <c r="B361" s="261"/>
      <c r="C361" s="110" t="s">
        <v>1924</v>
      </c>
      <c r="D361" s="261"/>
      <c r="E361" s="261"/>
      <c r="F361" s="114" t="s">
        <v>1233</v>
      </c>
      <c r="G361" s="114" t="s">
        <v>1953</v>
      </c>
      <c r="H361" s="128"/>
      <c r="I361" s="177"/>
      <c r="J361" s="193"/>
      <c r="K361" s="177"/>
      <c r="L361" s="193"/>
      <c r="M361" s="193"/>
      <c r="N361" s="193"/>
      <c r="O361" s="193"/>
    </row>
    <row r="362" spans="1:16" ht="33">
      <c r="A362" s="109">
        <v>361</v>
      </c>
      <c r="B362" s="261"/>
      <c r="C362" s="110" t="s">
        <v>1924</v>
      </c>
      <c r="D362" s="261"/>
      <c r="E362" s="261"/>
      <c r="F362" s="114" t="s">
        <v>1234</v>
      </c>
      <c r="G362" s="114" t="s">
        <v>1953</v>
      </c>
      <c r="H362" s="128"/>
      <c r="I362" s="177"/>
      <c r="J362" s="193"/>
      <c r="K362" s="177"/>
      <c r="L362" s="193"/>
      <c r="M362" s="193"/>
      <c r="N362" s="193"/>
      <c r="O362" s="193"/>
    </row>
    <row r="363" spans="1:16">
      <c r="A363" s="109">
        <v>362</v>
      </c>
      <c r="B363" s="261"/>
      <c r="C363" s="110" t="s">
        <v>1924</v>
      </c>
      <c r="D363" s="261"/>
      <c r="E363" s="261"/>
      <c r="F363" s="114" t="s">
        <v>1235</v>
      </c>
      <c r="G363" s="114" t="s">
        <v>1758</v>
      </c>
      <c r="H363" s="128"/>
      <c r="I363" s="186"/>
      <c r="J363" s="193"/>
      <c r="K363" s="186"/>
      <c r="L363" s="193"/>
      <c r="M363" s="193"/>
      <c r="N363" s="193"/>
      <c r="O363" s="193"/>
    </row>
    <row r="364" spans="1:16" ht="49.5">
      <c r="A364" s="109">
        <v>363</v>
      </c>
      <c r="B364" s="261"/>
      <c r="C364" s="110" t="s">
        <v>1924</v>
      </c>
      <c r="D364" s="115"/>
      <c r="E364" s="115"/>
      <c r="F364" s="114" t="s">
        <v>1983</v>
      </c>
      <c r="G364" s="114" t="s">
        <v>1957</v>
      </c>
      <c r="H364" s="128"/>
      <c r="I364" s="186"/>
      <c r="J364" s="197"/>
      <c r="K364" s="186"/>
      <c r="L364" s="198"/>
      <c r="M364" s="199"/>
      <c r="N364" s="200"/>
      <c r="O364" s="193"/>
      <c r="P364" s="96" t="s">
        <v>1958</v>
      </c>
    </row>
    <row r="365" spans="1:16" ht="33">
      <c r="A365" s="109">
        <v>364</v>
      </c>
      <c r="B365" s="261"/>
      <c r="C365" s="110" t="s">
        <v>1924</v>
      </c>
      <c r="D365" s="261" t="s">
        <v>1959</v>
      </c>
      <c r="E365" s="114" t="s">
        <v>1250</v>
      </c>
      <c r="F365" s="114"/>
      <c r="G365" s="114" t="s">
        <v>1251</v>
      </c>
      <c r="H365" s="128"/>
      <c r="I365" s="186"/>
      <c r="J365" s="193"/>
      <c r="K365" s="186"/>
      <c r="L365" s="193"/>
      <c r="M365" s="193"/>
      <c r="N365" s="193"/>
      <c r="O365" s="193"/>
    </row>
    <row r="366" spans="1:16" ht="33">
      <c r="A366" s="109">
        <v>365</v>
      </c>
      <c r="B366" s="261"/>
      <c r="C366" s="110" t="s">
        <v>1924</v>
      </c>
      <c r="D366" s="261"/>
      <c r="E366" s="114" t="s">
        <v>1252</v>
      </c>
      <c r="F366" s="114"/>
      <c r="G366" s="114" t="s">
        <v>1253</v>
      </c>
      <c r="H366" s="128"/>
      <c r="I366" s="186"/>
      <c r="J366" s="193"/>
      <c r="K366" s="186"/>
      <c r="L366" s="193"/>
      <c r="M366" s="193"/>
      <c r="N366" s="193"/>
      <c r="O366" s="193"/>
    </row>
    <row r="367" spans="1:16" ht="31.5" customHeight="1">
      <c r="A367" s="109">
        <v>366</v>
      </c>
      <c r="B367" s="261"/>
      <c r="C367" s="110" t="s">
        <v>1924</v>
      </c>
      <c r="D367" s="261"/>
      <c r="E367" s="261" t="s">
        <v>1254</v>
      </c>
      <c r="F367" s="114" t="s">
        <v>1249</v>
      </c>
      <c r="G367" s="114" t="s">
        <v>1949</v>
      </c>
      <c r="H367" s="128"/>
      <c r="I367" s="130"/>
      <c r="J367" s="193"/>
      <c r="K367" s="130"/>
      <c r="L367" s="193"/>
      <c r="M367" s="193"/>
      <c r="N367" s="193"/>
      <c r="O367" s="193"/>
    </row>
    <row r="368" spans="1:16" ht="33">
      <c r="A368" s="109">
        <v>367</v>
      </c>
      <c r="B368" s="261"/>
      <c r="C368" s="110" t="s">
        <v>1924</v>
      </c>
      <c r="D368" s="261"/>
      <c r="E368" s="261"/>
      <c r="F368" s="114" t="s">
        <v>1993</v>
      </c>
      <c r="G368" s="114" t="s">
        <v>1979</v>
      </c>
      <c r="H368" s="128"/>
      <c r="I368" s="130"/>
      <c r="J368" s="193"/>
      <c r="K368" s="130"/>
      <c r="L368" s="193"/>
      <c r="M368" s="193"/>
      <c r="N368" s="193"/>
      <c r="O368" s="193"/>
    </row>
    <row r="369" spans="1:16" ht="33">
      <c r="A369" s="109">
        <v>368</v>
      </c>
      <c r="B369" s="261"/>
      <c r="C369" s="110" t="s">
        <v>1924</v>
      </c>
      <c r="D369" s="261"/>
      <c r="E369" s="261"/>
      <c r="F369" s="114" t="s">
        <v>1994</v>
      </c>
      <c r="G369" s="114" t="s">
        <v>1953</v>
      </c>
      <c r="H369" s="128"/>
      <c r="I369" s="130"/>
      <c r="J369" s="193"/>
      <c r="K369" s="130"/>
      <c r="L369" s="193"/>
      <c r="M369" s="193"/>
      <c r="N369" s="193"/>
      <c r="O369" s="193"/>
    </row>
    <row r="370" spans="1:16" ht="33">
      <c r="A370" s="109">
        <v>369</v>
      </c>
      <c r="B370" s="261"/>
      <c r="C370" s="110" t="s">
        <v>1924</v>
      </c>
      <c r="D370" s="261"/>
      <c r="E370" s="261"/>
      <c r="F370" s="114" t="s">
        <v>1995</v>
      </c>
      <c r="G370" s="114" t="s">
        <v>1953</v>
      </c>
      <c r="H370" s="128"/>
      <c r="I370" s="137"/>
      <c r="J370" s="193"/>
      <c r="K370" s="137"/>
      <c r="L370" s="193"/>
      <c r="M370" s="193"/>
      <c r="N370" s="193"/>
      <c r="O370" s="193"/>
    </row>
    <row r="371" spans="1:16">
      <c r="A371" s="109">
        <v>370</v>
      </c>
      <c r="B371" s="261"/>
      <c r="C371" s="110" t="s">
        <v>1924</v>
      </c>
      <c r="D371" s="261"/>
      <c r="E371" s="261"/>
      <c r="F371" s="114" t="s">
        <v>1053</v>
      </c>
      <c r="G371" s="114" t="s">
        <v>1758</v>
      </c>
      <c r="H371" s="128"/>
      <c r="I371" s="130"/>
      <c r="J371" s="193"/>
      <c r="K371" s="130"/>
      <c r="L371" s="193"/>
      <c r="M371" s="193"/>
      <c r="N371" s="193"/>
      <c r="O371" s="193"/>
    </row>
    <row r="372" spans="1:16" ht="33">
      <c r="A372" s="109">
        <v>371</v>
      </c>
      <c r="B372" s="261"/>
      <c r="C372" s="110" t="s">
        <v>1924</v>
      </c>
      <c r="D372" s="115"/>
      <c r="E372" s="115"/>
      <c r="F372" s="114" t="s">
        <v>1983</v>
      </c>
      <c r="G372" s="114" t="s">
        <v>1957</v>
      </c>
      <c r="H372" s="128"/>
      <c r="I372" s="130"/>
      <c r="J372" s="193"/>
      <c r="K372" s="130"/>
      <c r="L372" s="193"/>
      <c r="M372" s="193"/>
      <c r="N372" s="193"/>
      <c r="O372" s="193"/>
    </row>
    <row r="373" spans="1:16">
      <c r="A373" s="109">
        <v>372</v>
      </c>
      <c r="B373" s="261"/>
      <c r="C373" s="110" t="s">
        <v>1924</v>
      </c>
      <c r="D373" s="114" t="s">
        <v>1967</v>
      </c>
      <c r="E373" s="114" t="s">
        <v>1255</v>
      </c>
      <c r="F373" s="114"/>
      <c r="G373" s="114" t="s">
        <v>2033</v>
      </c>
      <c r="H373" s="128"/>
      <c r="I373" s="130"/>
      <c r="J373" s="193"/>
      <c r="K373" s="130"/>
      <c r="L373" s="193"/>
      <c r="M373" s="193"/>
      <c r="N373" s="193"/>
      <c r="O373" s="193"/>
      <c r="P373" s="108" t="s">
        <v>1970</v>
      </c>
    </row>
    <row r="374" spans="1:16">
      <c r="A374" s="109">
        <v>373</v>
      </c>
      <c r="B374" s="261"/>
      <c r="C374" s="110" t="s">
        <v>1924</v>
      </c>
      <c r="D374" s="114" t="s">
        <v>1990</v>
      </c>
      <c r="E374" s="114" t="s">
        <v>1256</v>
      </c>
      <c r="F374" s="114"/>
      <c r="G374" s="114" t="s">
        <v>2035</v>
      </c>
      <c r="H374" s="128"/>
      <c r="I374" s="130"/>
      <c r="J374" s="193"/>
      <c r="K374" s="130"/>
      <c r="L374" s="193"/>
      <c r="M374" s="193"/>
      <c r="N374" s="193"/>
      <c r="O374" s="193"/>
      <c r="P374" s="108" t="s">
        <v>1881</v>
      </c>
    </row>
    <row r="375" spans="1:16" ht="33">
      <c r="A375" s="109">
        <v>374</v>
      </c>
      <c r="B375" s="261" t="s">
        <v>1257</v>
      </c>
      <c r="C375" s="110" t="s">
        <v>1924</v>
      </c>
      <c r="D375" s="261" t="s">
        <v>1974</v>
      </c>
      <c r="E375" s="114" t="s">
        <v>1258</v>
      </c>
      <c r="F375" s="114"/>
      <c r="G375" s="114" t="s">
        <v>1259</v>
      </c>
      <c r="H375" s="128"/>
      <c r="I375" s="130"/>
      <c r="J375" s="193"/>
      <c r="K375" s="130"/>
      <c r="L375" s="193"/>
      <c r="M375" s="193"/>
      <c r="N375" s="193"/>
      <c r="O375" s="193"/>
    </row>
    <row r="376" spans="1:16" ht="33">
      <c r="A376" s="109">
        <v>375</v>
      </c>
      <c r="B376" s="261"/>
      <c r="C376" s="110" t="s">
        <v>1885</v>
      </c>
      <c r="D376" s="261"/>
      <c r="E376" s="114" t="s">
        <v>1260</v>
      </c>
      <c r="F376" s="114"/>
      <c r="G376" s="114" t="s">
        <v>1261</v>
      </c>
      <c r="H376" s="128"/>
      <c r="I376" s="130"/>
      <c r="J376" s="193"/>
      <c r="K376" s="130"/>
      <c r="L376" s="193"/>
      <c r="M376" s="193"/>
      <c r="N376" s="193"/>
      <c r="O376" s="193"/>
    </row>
    <row r="377" spans="1:16" ht="31.5" customHeight="1">
      <c r="A377" s="109">
        <v>376</v>
      </c>
      <c r="B377" s="261"/>
      <c r="C377" s="110" t="s">
        <v>1924</v>
      </c>
      <c r="D377" s="261"/>
      <c r="E377" s="261" t="s">
        <v>1262</v>
      </c>
      <c r="F377" s="114" t="s">
        <v>1263</v>
      </c>
      <c r="G377" s="114" t="s">
        <v>1949</v>
      </c>
      <c r="H377" s="128"/>
      <c r="I377" s="130"/>
      <c r="J377" s="193"/>
      <c r="K377" s="130"/>
      <c r="L377" s="193"/>
      <c r="M377" s="193"/>
      <c r="N377" s="193"/>
      <c r="O377" s="193"/>
    </row>
    <row r="378" spans="1:16" ht="33">
      <c r="A378" s="109">
        <v>377</v>
      </c>
      <c r="B378" s="261"/>
      <c r="C378" s="110" t="s">
        <v>1924</v>
      </c>
      <c r="D378" s="261"/>
      <c r="E378" s="261"/>
      <c r="F378" s="114" t="s">
        <v>2036</v>
      </c>
      <c r="G378" s="114" t="s">
        <v>1979</v>
      </c>
      <c r="H378" s="128"/>
      <c r="I378" s="130"/>
      <c r="J378" s="193"/>
      <c r="K378" s="130"/>
      <c r="L378" s="193"/>
      <c r="M378" s="193"/>
      <c r="N378" s="193"/>
      <c r="O378" s="193"/>
    </row>
    <row r="379" spans="1:16" ht="33">
      <c r="A379" s="109">
        <v>378</v>
      </c>
      <c r="B379" s="261"/>
      <c r="C379" s="110" t="s">
        <v>1924</v>
      </c>
      <c r="D379" s="261"/>
      <c r="E379" s="261"/>
      <c r="F379" s="114" t="s">
        <v>2037</v>
      </c>
      <c r="G379" s="114" t="s">
        <v>1953</v>
      </c>
      <c r="H379" s="128"/>
      <c r="I379" s="130"/>
      <c r="J379" s="193"/>
      <c r="K379" s="130"/>
      <c r="L379" s="193"/>
      <c r="M379" s="193"/>
      <c r="N379" s="193"/>
      <c r="O379" s="193"/>
    </row>
    <row r="380" spans="1:16" ht="33">
      <c r="A380" s="109">
        <v>379</v>
      </c>
      <c r="B380" s="261"/>
      <c r="C380" s="110" t="s">
        <v>1924</v>
      </c>
      <c r="D380" s="261"/>
      <c r="E380" s="261"/>
      <c r="F380" s="114" t="s">
        <v>2038</v>
      </c>
      <c r="G380" s="114" t="s">
        <v>1953</v>
      </c>
      <c r="H380" s="128"/>
      <c r="I380" s="130"/>
      <c r="J380" s="193"/>
      <c r="K380" s="130"/>
      <c r="L380" s="193"/>
      <c r="M380" s="193"/>
      <c r="N380" s="193"/>
      <c r="O380" s="193"/>
    </row>
    <row r="381" spans="1:16">
      <c r="A381" s="109">
        <v>380</v>
      </c>
      <c r="B381" s="261"/>
      <c r="C381" s="110" t="s">
        <v>1924</v>
      </c>
      <c r="D381" s="261"/>
      <c r="E381" s="261"/>
      <c r="F381" s="114" t="s">
        <v>1235</v>
      </c>
      <c r="G381" s="114" t="s">
        <v>1758</v>
      </c>
      <c r="H381" s="128"/>
      <c r="I381" s="130"/>
      <c r="J381" s="193"/>
      <c r="K381" s="130"/>
      <c r="L381" s="193"/>
      <c r="M381" s="193"/>
      <c r="N381" s="193"/>
      <c r="O381" s="193"/>
    </row>
    <row r="382" spans="1:16" ht="49.5">
      <c r="A382" s="109">
        <v>381</v>
      </c>
      <c r="B382" s="261"/>
      <c r="C382" s="110" t="s">
        <v>1924</v>
      </c>
      <c r="D382" s="261"/>
      <c r="E382" s="261"/>
      <c r="F382" s="114" t="s">
        <v>1983</v>
      </c>
      <c r="G382" s="114" t="s">
        <v>1957</v>
      </c>
      <c r="H382" s="128"/>
      <c r="I382" s="130"/>
      <c r="J382" s="197"/>
      <c r="K382" s="130"/>
      <c r="L382" s="198"/>
      <c r="M382" s="199"/>
      <c r="N382" s="200"/>
      <c r="O382" s="193"/>
      <c r="P382" s="96" t="s">
        <v>1958</v>
      </c>
    </row>
    <row r="383" spans="1:16" ht="33">
      <c r="A383" s="109">
        <v>382</v>
      </c>
      <c r="B383" s="261"/>
      <c r="C383" s="110" t="s">
        <v>1924</v>
      </c>
      <c r="D383" s="261" t="s">
        <v>1959</v>
      </c>
      <c r="E383" s="114" t="s">
        <v>1264</v>
      </c>
      <c r="F383" s="114"/>
      <c r="G383" s="114" t="s">
        <v>1265</v>
      </c>
      <c r="H383" s="128"/>
      <c r="I383" s="137"/>
      <c r="J383" s="193"/>
      <c r="K383" s="137"/>
      <c r="L383" s="193"/>
      <c r="M383" s="193"/>
      <c r="N383" s="193"/>
      <c r="O383" s="193"/>
    </row>
    <row r="384" spans="1:16" ht="33">
      <c r="A384" s="109">
        <v>383</v>
      </c>
      <c r="B384" s="261"/>
      <c r="C384" s="110" t="s">
        <v>1924</v>
      </c>
      <c r="D384" s="261"/>
      <c r="E384" s="114" t="s">
        <v>2039</v>
      </c>
      <c r="F384" s="114"/>
      <c r="G384" s="114" t="s">
        <v>1266</v>
      </c>
      <c r="H384" s="128"/>
      <c r="I384" s="130"/>
      <c r="J384" s="193"/>
      <c r="K384" s="130"/>
      <c r="L384" s="193"/>
      <c r="M384" s="193"/>
      <c r="N384" s="193"/>
      <c r="O384" s="193"/>
    </row>
    <row r="385" spans="1:16" ht="31.5" customHeight="1">
      <c r="A385" s="109">
        <v>384</v>
      </c>
      <c r="B385" s="261"/>
      <c r="C385" s="110" t="s">
        <v>1930</v>
      </c>
      <c r="D385" s="261"/>
      <c r="E385" s="261" t="s">
        <v>1267</v>
      </c>
      <c r="F385" s="114" t="s">
        <v>1263</v>
      </c>
      <c r="G385" s="114" t="s">
        <v>2040</v>
      </c>
      <c r="H385" s="128"/>
      <c r="I385" s="186"/>
      <c r="J385" s="193"/>
      <c r="K385" s="186"/>
      <c r="L385" s="193"/>
      <c r="M385" s="193"/>
      <c r="N385" s="193"/>
      <c r="O385" s="193"/>
    </row>
    <row r="386" spans="1:16" ht="33">
      <c r="A386" s="109">
        <v>385</v>
      </c>
      <c r="B386" s="261"/>
      <c r="C386" s="110" t="s">
        <v>1924</v>
      </c>
      <c r="D386" s="261"/>
      <c r="E386" s="261"/>
      <c r="F386" s="114" t="s">
        <v>1010</v>
      </c>
      <c r="G386" s="114" t="s">
        <v>1979</v>
      </c>
      <c r="H386" s="128"/>
      <c r="I386" s="186"/>
      <c r="J386" s="193"/>
      <c r="K386" s="186"/>
      <c r="L386" s="193"/>
      <c r="M386" s="193"/>
      <c r="N386" s="193"/>
      <c r="O386" s="193"/>
    </row>
    <row r="387" spans="1:16" ht="33">
      <c r="A387" s="109">
        <v>386</v>
      </c>
      <c r="B387" s="261"/>
      <c r="C387" s="110" t="s">
        <v>1924</v>
      </c>
      <c r="D387" s="261"/>
      <c r="E387" s="261"/>
      <c r="F387" s="114" t="s">
        <v>1011</v>
      </c>
      <c r="G387" s="114" t="s">
        <v>1953</v>
      </c>
      <c r="H387" s="128"/>
      <c r="I387" s="186"/>
      <c r="J387" s="193"/>
      <c r="K387" s="186"/>
      <c r="L387" s="193"/>
      <c r="M387" s="193"/>
      <c r="N387" s="193"/>
      <c r="O387" s="193"/>
    </row>
    <row r="388" spans="1:16" ht="33">
      <c r="A388" s="109">
        <v>387</v>
      </c>
      <c r="B388" s="261"/>
      <c r="C388" s="110" t="s">
        <v>1924</v>
      </c>
      <c r="D388" s="261"/>
      <c r="E388" s="261"/>
      <c r="F388" s="114" t="s">
        <v>1012</v>
      </c>
      <c r="G388" s="114" t="s">
        <v>1953</v>
      </c>
      <c r="H388" s="128"/>
      <c r="I388" s="186"/>
      <c r="J388" s="193"/>
      <c r="K388" s="186"/>
      <c r="L388" s="193"/>
      <c r="M388" s="193"/>
      <c r="N388" s="193"/>
      <c r="O388" s="193"/>
    </row>
    <row r="389" spans="1:16">
      <c r="A389" s="109">
        <v>388</v>
      </c>
      <c r="B389" s="261"/>
      <c r="C389" s="110" t="s">
        <v>1924</v>
      </c>
      <c r="D389" s="261"/>
      <c r="E389" s="261"/>
      <c r="F389" s="114" t="s">
        <v>1013</v>
      </c>
      <c r="G389" s="114" t="s">
        <v>1758</v>
      </c>
      <c r="H389" s="128"/>
      <c r="I389" s="186"/>
      <c r="J389" s="193"/>
      <c r="K389" s="186"/>
      <c r="L389" s="193"/>
      <c r="M389" s="193"/>
      <c r="N389" s="193"/>
      <c r="O389" s="193"/>
    </row>
    <row r="390" spans="1:16" ht="33">
      <c r="A390" s="109">
        <v>389</v>
      </c>
      <c r="B390" s="261"/>
      <c r="C390" s="110" t="s">
        <v>1924</v>
      </c>
      <c r="D390" s="261"/>
      <c r="E390" s="261"/>
      <c r="F390" s="114" t="s">
        <v>1983</v>
      </c>
      <c r="G390" s="114" t="s">
        <v>1957</v>
      </c>
      <c r="H390" s="128"/>
      <c r="I390" s="186"/>
      <c r="J390" s="193"/>
      <c r="K390" s="186"/>
      <c r="L390" s="193"/>
      <c r="M390" s="193"/>
      <c r="N390" s="193"/>
      <c r="O390" s="193"/>
    </row>
    <row r="391" spans="1:16">
      <c r="A391" s="109">
        <v>390</v>
      </c>
      <c r="B391" s="261"/>
      <c r="C391" s="110" t="s">
        <v>1924</v>
      </c>
      <c r="D391" s="114" t="s">
        <v>1967</v>
      </c>
      <c r="E391" s="114" t="s">
        <v>1268</v>
      </c>
      <c r="F391" s="114"/>
      <c r="G391" s="114" t="s">
        <v>1269</v>
      </c>
      <c r="H391" s="128"/>
      <c r="I391" s="186"/>
      <c r="J391" s="193"/>
      <c r="K391" s="186"/>
      <c r="L391" s="193"/>
      <c r="M391" s="193"/>
      <c r="N391" s="193"/>
      <c r="O391" s="193"/>
      <c r="P391" s="108" t="s">
        <v>1970</v>
      </c>
    </row>
    <row r="392" spans="1:16">
      <c r="A392" s="109">
        <v>391</v>
      </c>
      <c r="B392" s="261"/>
      <c r="C392" s="110" t="s">
        <v>1924</v>
      </c>
      <c r="D392" s="114" t="s">
        <v>1990</v>
      </c>
      <c r="E392" s="114" t="s">
        <v>1270</v>
      </c>
      <c r="F392" s="114"/>
      <c r="G392" s="114" t="s">
        <v>1271</v>
      </c>
      <c r="H392" s="128"/>
      <c r="I392" s="186"/>
      <c r="J392" s="193"/>
      <c r="K392" s="186"/>
      <c r="L392" s="193"/>
      <c r="M392" s="193"/>
      <c r="N392" s="193"/>
      <c r="O392" s="193"/>
      <c r="P392" s="108" t="s">
        <v>1881</v>
      </c>
    </row>
    <row r="393" spans="1:16" ht="33">
      <c r="A393" s="109">
        <v>392</v>
      </c>
      <c r="B393" s="261" t="s">
        <v>1272</v>
      </c>
      <c r="C393" s="110" t="s">
        <v>1924</v>
      </c>
      <c r="D393" s="261" t="s">
        <v>1974</v>
      </c>
      <c r="E393" s="114" t="s">
        <v>1273</v>
      </c>
      <c r="F393" s="114"/>
      <c r="G393" s="114" t="s">
        <v>1274</v>
      </c>
      <c r="H393" s="128"/>
      <c r="I393" s="186"/>
      <c r="J393" s="193"/>
      <c r="K393" s="186"/>
      <c r="L393" s="193"/>
      <c r="M393" s="193"/>
      <c r="N393" s="193"/>
      <c r="O393" s="193"/>
    </row>
    <row r="394" spans="1:16" ht="33">
      <c r="A394" s="109">
        <v>393</v>
      </c>
      <c r="B394" s="261"/>
      <c r="C394" s="110" t="s">
        <v>1924</v>
      </c>
      <c r="D394" s="261"/>
      <c r="E394" s="114" t="s">
        <v>1275</v>
      </c>
      <c r="F394" s="114"/>
      <c r="G394" s="114" t="s">
        <v>1276</v>
      </c>
      <c r="H394" s="128"/>
      <c r="I394" s="186"/>
      <c r="J394" s="193"/>
      <c r="K394" s="186"/>
      <c r="L394" s="193"/>
      <c r="M394" s="193"/>
      <c r="N394" s="193"/>
      <c r="O394" s="193"/>
    </row>
    <row r="395" spans="1:16" ht="31.5" customHeight="1">
      <c r="A395" s="109">
        <v>394</v>
      </c>
      <c r="B395" s="261"/>
      <c r="C395" s="110" t="s">
        <v>1924</v>
      </c>
      <c r="D395" s="261"/>
      <c r="E395" s="261" t="s">
        <v>1277</v>
      </c>
      <c r="F395" s="114" t="s">
        <v>1278</v>
      </c>
      <c r="G395" s="114" t="s">
        <v>1949</v>
      </c>
      <c r="H395" s="128"/>
      <c r="I395" s="186"/>
      <c r="J395" s="193"/>
      <c r="K395" s="186"/>
      <c r="L395" s="193"/>
      <c r="M395" s="193"/>
      <c r="N395" s="193"/>
      <c r="O395" s="193"/>
    </row>
    <row r="396" spans="1:16" ht="33">
      <c r="A396" s="109">
        <v>395</v>
      </c>
      <c r="B396" s="261"/>
      <c r="C396" s="110" t="s">
        <v>1924</v>
      </c>
      <c r="D396" s="261"/>
      <c r="E396" s="261"/>
      <c r="F396" s="114" t="s">
        <v>2036</v>
      </c>
      <c r="G396" s="114" t="s">
        <v>1979</v>
      </c>
      <c r="H396" s="128"/>
      <c r="I396" s="186"/>
      <c r="J396" s="193"/>
      <c r="K396" s="186"/>
      <c r="L396" s="193"/>
      <c r="M396" s="193"/>
      <c r="N396" s="193"/>
      <c r="O396" s="193"/>
    </row>
    <row r="397" spans="1:16" ht="33">
      <c r="A397" s="109">
        <v>396</v>
      </c>
      <c r="B397" s="261"/>
      <c r="C397" s="110" t="s">
        <v>1924</v>
      </c>
      <c r="D397" s="261"/>
      <c r="E397" s="261"/>
      <c r="F397" s="114" t="s">
        <v>2037</v>
      </c>
      <c r="G397" s="114" t="s">
        <v>1953</v>
      </c>
      <c r="H397" s="128"/>
      <c r="I397" s="186"/>
      <c r="J397" s="193"/>
      <c r="K397" s="186"/>
      <c r="L397" s="193"/>
      <c r="M397" s="193"/>
      <c r="N397" s="193"/>
      <c r="O397" s="193"/>
    </row>
    <row r="398" spans="1:16" ht="33">
      <c r="A398" s="109">
        <v>397</v>
      </c>
      <c r="B398" s="261"/>
      <c r="C398" s="110" t="s">
        <v>1924</v>
      </c>
      <c r="D398" s="261"/>
      <c r="E398" s="261"/>
      <c r="F398" s="114" t="s">
        <v>2038</v>
      </c>
      <c r="G398" s="114" t="s">
        <v>1953</v>
      </c>
      <c r="H398" s="128"/>
      <c r="I398" s="186"/>
      <c r="J398" s="193"/>
      <c r="K398" s="186"/>
      <c r="L398" s="193"/>
      <c r="M398" s="193"/>
      <c r="N398" s="193"/>
      <c r="O398" s="193"/>
    </row>
    <row r="399" spans="1:16">
      <c r="A399" s="109">
        <v>398</v>
      </c>
      <c r="B399" s="261"/>
      <c r="C399" s="110" t="s">
        <v>1924</v>
      </c>
      <c r="D399" s="261"/>
      <c r="E399" s="261"/>
      <c r="F399" s="114" t="s">
        <v>1235</v>
      </c>
      <c r="G399" s="114" t="s">
        <v>1758</v>
      </c>
      <c r="H399" s="128"/>
      <c r="I399" s="186"/>
      <c r="J399" s="193"/>
      <c r="K399" s="186"/>
      <c r="L399" s="193"/>
      <c r="M399" s="193"/>
      <c r="N399" s="193"/>
      <c r="O399" s="193"/>
    </row>
    <row r="400" spans="1:16" ht="49.5">
      <c r="A400" s="109">
        <v>399</v>
      </c>
      <c r="B400" s="261"/>
      <c r="C400" s="110" t="s">
        <v>1924</v>
      </c>
      <c r="D400" s="115"/>
      <c r="E400" s="115"/>
      <c r="F400" s="114" t="s">
        <v>1983</v>
      </c>
      <c r="G400" s="114" t="s">
        <v>1957</v>
      </c>
      <c r="H400" s="128"/>
      <c r="I400" s="186"/>
      <c r="J400" s="197"/>
      <c r="K400" s="186"/>
      <c r="L400" s="198"/>
      <c r="M400" s="199"/>
      <c r="N400" s="200"/>
      <c r="O400" s="193"/>
      <c r="P400" s="96" t="s">
        <v>1958</v>
      </c>
    </row>
    <row r="401" spans="1:16" ht="33">
      <c r="A401" s="109">
        <v>400</v>
      </c>
      <c r="B401" s="261"/>
      <c r="C401" s="110" t="s">
        <v>1924</v>
      </c>
      <c r="D401" s="261" t="s">
        <v>1959</v>
      </c>
      <c r="E401" s="114" t="s">
        <v>1279</v>
      </c>
      <c r="F401" s="114"/>
      <c r="G401" s="114" t="s">
        <v>1280</v>
      </c>
      <c r="H401" s="128"/>
      <c r="I401" s="186"/>
      <c r="J401" s="193"/>
      <c r="K401" s="186"/>
      <c r="L401" s="193"/>
      <c r="M401" s="193"/>
      <c r="N401" s="193"/>
      <c r="O401" s="193"/>
    </row>
    <row r="402" spans="1:16" ht="33">
      <c r="A402" s="109">
        <v>401</v>
      </c>
      <c r="B402" s="261"/>
      <c r="C402" s="110" t="s">
        <v>1924</v>
      </c>
      <c r="D402" s="261"/>
      <c r="E402" s="114" t="s">
        <v>2041</v>
      </c>
      <c r="F402" s="114"/>
      <c r="G402" s="114" t="s">
        <v>1281</v>
      </c>
      <c r="H402" s="128"/>
      <c r="I402" s="186"/>
      <c r="J402" s="193"/>
      <c r="K402" s="186"/>
      <c r="L402" s="193"/>
      <c r="M402" s="193"/>
      <c r="N402" s="193"/>
      <c r="O402" s="193"/>
    </row>
    <row r="403" spans="1:16" ht="31.5" customHeight="1">
      <c r="A403" s="109">
        <v>402</v>
      </c>
      <c r="B403" s="261"/>
      <c r="C403" s="110" t="s">
        <v>1885</v>
      </c>
      <c r="D403" s="261"/>
      <c r="E403" s="261" t="s">
        <v>1282</v>
      </c>
      <c r="F403" s="114" t="s">
        <v>1278</v>
      </c>
      <c r="G403" s="114" t="s">
        <v>2000</v>
      </c>
      <c r="H403" s="128"/>
      <c r="I403" s="186"/>
      <c r="J403" s="193"/>
      <c r="K403" s="186"/>
      <c r="L403" s="193"/>
      <c r="M403" s="193"/>
      <c r="N403" s="193"/>
      <c r="O403" s="193"/>
    </row>
    <row r="404" spans="1:16" ht="33">
      <c r="A404" s="109">
        <v>403</v>
      </c>
      <c r="B404" s="261"/>
      <c r="C404" s="110" t="s">
        <v>1924</v>
      </c>
      <c r="D404" s="261"/>
      <c r="E404" s="261"/>
      <c r="F404" s="114" t="s">
        <v>1138</v>
      </c>
      <c r="G404" s="114" t="s">
        <v>1979</v>
      </c>
      <c r="H404" s="128"/>
      <c r="I404" s="186"/>
      <c r="J404" s="193"/>
      <c r="K404" s="186"/>
      <c r="L404" s="193"/>
      <c r="M404" s="193"/>
      <c r="N404" s="193"/>
      <c r="O404" s="193"/>
    </row>
    <row r="405" spans="1:16" ht="33">
      <c r="A405" s="109">
        <v>404</v>
      </c>
      <c r="B405" s="261"/>
      <c r="C405" s="110" t="s">
        <v>1924</v>
      </c>
      <c r="D405" s="261"/>
      <c r="E405" s="261"/>
      <c r="F405" s="114" t="s">
        <v>1139</v>
      </c>
      <c r="G405" s="114" t="s">
        <v>1953</v>
      </c>
      <c r="H405" s="128"/>
      <c r="I405" s="166"/>
      <c r="J405" s="193"/>
      <c r="K405" s="166"/>
      <c r="L405" s="193"/>
      <c r="M405" s="193"/>
      <c r="N405" s="193"/>
      <c r="O405" s="193"/>
    </row>
    <row r="406" spans="1:16" ht="33">
      <c r="A406" s="109">
        <v>405</v>
      </c>
      <c r="B406" s="261"/>
      <c r="C406" s="110" t="s">
        <v>1924</v>
      </c>
      <c r="D406" s="261"/>
      <c r="E406" s="261"/>
      <c r="F406" s="114" t="s">
        <v>1140</v>
      </c>
      <c r="G406" s="114" t="s">
        <v>1953</v>
      </c>
      <c r="H406" s="128"/>
      <c r="I406" s="166"/>
      <c r="J406" s="193"/>
      <c r="K406" s="166"/>
      <c r="L406" s="193"/>
      <c r="M406" s="193"/>
      <c r="N406" s="193"/>
      <c r="O406" s="193"/>
    </row>
    <row r="407" spans="1:16">
      <c r="A407" s="109">
        <v>406</v>
      </c>
      <c r="B407" s="261"/>
      <c r="C407" s="110" t="s">
        <v>1924</v>
      </c>
      <c r="D407" s="261"/>
      <c r="E407" s="261"/>
      <c r="F407" s="114" t="s">
        <v>1053</v>
      </c>
      <c r="G407" s="114" t="s">
        <v>1758</v>
      </c>
      <c r="H407" s="128"/>
      <c r="I407" s="166"/>
      <c r="J407" s="193"/>
      <c r="K407" s="166"/>
      <c r="L407" s="193"/>
      <c r="M407" s="193"/>
      <c r="N407" s="193"/>
      <c r="O407" s="193"/>
    </row>
    <row r="408" spans="1:16" ht="33">
      <c r="A408" s="109">
        <v>407</v>
      </c>
      <c r="B408" s="261"/>
      <c r="C408" s="110" t="s">
        <v>1924</v>
      </c>
      <c r="D408" s="115"/>
      <c r="E408" s="115"/>
      <c r="F408" s="114" t="s">
        <v>1983</v>
      </c>
      <c r="G408" s="114" t="s">
        <v>1957</v>
      </c>
      <c r="H408" s="128"/>
      <c r="I408" s="166"/>
      <c r="J408" s="193"/>
      <c r="K408" s="166"/>
      <c r="L408" s="193"/>
      <c r="M408" s="193"/>
      <c r="N408" s="193"/>
      <c r="O408" s="193"/>
    </row>
    <row r="409" spans="1:16">
      <c r="A409" s="109">
        <v>408</v>
      </c>
      <c r="B409" s="261"/>
      <c r="C409" s="110" t="s">
        <v>1924</v>
      </c>
      <c r="D409" s="114" t="s">
        <v>1967</v>
      </c>
      <c r="E409" s="114" t="s">
        <v>1283</v>
      </c>
      <c r="F409" s="114"/>
      <c r="G409" s="114" t="s">
        <v>2042</v>
      </c>
      <c r="H409" s="128"/>
      <c r="I409" s="166"/>
      <c r="J409" s="193"/>
      <c r="K409" s="166"/>
      <c r="L409" s="193"/>
      <c r="M409" s="193"/>
      <c r="N409" s="193"/>
      <c r="O409" s="193"/>
      <c r="P409" s="108" t="s">
        <v>1970</v>
      </c>
    </row>
    <row r="410" spans="1:16">
      <c r="A410" s="109">
        <v>409</v>
      </c>
      <c r="B410" s="261"/>
      <c r="C410" s="110" t="s">
        <v>1924</v>
      </c>
      <c r="D410" s="114" t="s">
        <v>1990</v>
      </c>
      <c r="E410" s="114" t="s">
        <v>1284</v>
      </c>
      <c r="F410" s="114"/>
      <c r="G410" s="114" t="s">
        <v>2043</v>
      </c>
      <c r="H410" s="128"/>
      <c r="I410" s="166"/>
      <c r="J410" s="193"/>
      <c r="K410" s="166"/>
      <c r="L410" s="193"/>
      <c r="M410" s="193"/>
      <c r="N410" s="193"/>
      <c r="O410" s="193"/>
      <c r="P410" s="108" t="s">
        <v>1881</v>
      </c>
    </row>
    <row r="411" spans="1:16" ht="33">
      <c r="A411" s="109">
        <v>410</v>
      </c>
      <c r="B411" s="261" t="s">
        <v>1285</v>
      </c>
      <c r="C411" s="110" t="s">
        <v>1885</v>
      </c>
      <c r="D411" s="261" t="s">
        <v>1941</v>
      </c>
      <c r="E411" s="114" t="s">
        <v>1286</v>
      </c>
      <c r="F411" s="114"/>
      <c r="G411" s="114" t="s">
        <v>1287</v>
      </c>
      <c r="H411" s="128"/>
      <c r="I411" s="166"/>
      <c r="J411" s="193"/>
      <c r="K411" s="166"/>
      <c r="L411" s="193"/>
      <c r="M411" s="193"/>
      <c r="N411" s="193"/>
      <c r="O411" s="193"/>
    </row>
    <row r="412" spans="1:16" ht="33">
      <c r="A412" s="109">
        <v>411</v>
      </c>
      <c r="B412" s="261"/>
      <c r="C412" s="110" t="s">
        <v>1885</v>
      </c>
      <c r="D412" s="261"/>
      <c r="E412" s="114" t="s">
        <v>1288</v>
      </c>
      <c r="F412" s="114"/>
      <c r="G412" s="114" t="s">
        <v>1289</v>
      </c>
      <c r="H412" s="128"/>
      <c r="I412" s="166"/>
      <c r="J412" s="193"/>
      <c r="K412" s="166"/>
      <c r="L412" s="193"/>
      <c r="M412" s="193"/>
      <c r="N412" s="193"/>
      <c r="O412" s="193"/>
    </row>
    <row r="413" spans="1:16" ht="31.5" customHeight="1">
      <c r="A413" s="109">
        <v>412</v>
      </c>
      <c r="B413" s="261"/>
      <c r="C413" s="110" t="s">
        <v>1924</v>
      </c>
      <c r="D413" s="261"/>
      <c r="E413" s="261" t="s">
        <v>1290</v>
      </c>
      <c r="F413" s="114" t="s">
        <v>1291</v>
      </c>
      <c r="G413" s="114" t="s">
        <v>1949</v>
      </c>
      <c r="H413" s="128"/>
      <c r="I413" s="166"/>
      <c r="J413" s="193"/>
      <c r="K413" s="166"/>
      <c r="L413" s="193"/>
      <c r="M413" s="193"/>
      <c r="N413" s="193"/>
      <c r="O413" s="193"/>
    </row>
    <row r="414" spans="1:16" ht="33">
      <c r="A414" s="109">
        <v>413</v>
      </c>
      <c r="B414" s="261"/>
      <c r="C414" s="110" t="s">
        <v>1924</v>
      </c>
      <c r="D414" s="261"/>
      <c r="E414" s="261"/>
      <c r="F414" s="114" t="s">
        <v>2044</v>
      </c>
      <c r="G414" s="114" t="s">
        <v>1979</v>
      </c>
      <c r="H414" s="128"/>
      <c r="I414" s="166"/>
      <c r="J414" s="193"/>
      <c r="K414" s="166"/>
      <c r="L414" s="193"/>
      <c r="M414" s="193"/>
      <c r="N414" s="193"/>
      <c r="O414" s="193"/>
    </row>
    <row r="415" spans="1:16" ht="33">
      <c r="A415" s="109">
        <v>414</v>
      </c>
      <c r="B415" s="261"/>
      <c r="C415" s="110" t="s">
        <v>1924</v>
      </c>
      <c r="D415" s="261"/>
      <c r="E415" s="261"/>
      <c r="F415" s="114" t="s">
        <v>1952</v>
      </c>
      <c r="G415" s="114" t="s">
        <v>1953</v>
      </c>
      <c r="H415" s="128"/>
      <c r="I415" s="166"/>
      <c r="J415" s="193"/>
      <c r="K415" s="166"/>
      <c r="L415" s="193"/>
      <c r="M415" s="193"/>
      <c r="N415" s="193"/>
      <c r="O415" s="193"/>
    </row>
    <row r="416" spans="1:16" ht="33">
      <c r="A416" s="109">
        <v>415</v>
      </c>
      <c r="B416" s="261"/>
      <c r="C416" s="110" t="s">
        <v>1924</v>
      </c>
      <c r="D416" s="261"/>
      <c r="E416" s="261"/>
      <c r="F416" s="114" t="s">
        <v>1954</v>
      </c>
      <c r="G416" s="114" t="s">
        <v>1953</v>
      </c>
      <c r="H416" s="128"/>
      <c r="I416" s="166"/>
      <c r="J416" s="193"/>
      <c r="K416" s="166"/>
      <c r="L416" s="193"/>
      <c r="M416" s="193"/>
      <c r="N416" s="193"/>
      <c r="O416" s="193"/>
    </row>
    <row r="417" spans="1:16">
      <c r="A417" s="109">
        <v>416</v>
      </c>
      <c r="B417" s="261"/>
      <c r="C417" s="110" t="s">
        <v>1924</v>
      </c>
      <c r="D417" s="261"/>
      <c r="E417" s="261"/>
      <c r="F417" s="114" t="s">
        <v>1955</v>
      </c>
      <c r="G417" s="114" t="s">
        <v>1758</v>
      </c>
      <c r="H417" s="128"/>
      <c r="I417" s="166"/>
      <c r="J417" s="193"/>
      <c r="K417" s="166"/>
      <c r="L417" s="193"/>
      <c r="M417" s="193"/>
      <c r="N417" s="193"/>
      <c r="O417" s="193"/>
    </row>
    <row r="418" spans="1:16" ht="49.5">
      <c r="A418" s="109">
        <v>417</v>
      </c>
      <c r="B418" s="261"/>
      <c r="C418" s="110" t="s">
        <v>1924</v>
      </c>
      <c r="D418" s="261"/>
      <c r="E418" s="261"/>
      <c r="F418" s="114" t="s">
        <v>1983</v>
      </c>
      <c r="G418" s="114" t="s">
        <v>1957</v>
      </c>
      <c r="H418" s="128"/>
      <c r="I418" s="166"/>
      <c r="J418" s="197"/>
      <c r="K418" s="166"/>
      <c r="L418" s="198"/>
      <c r="M418" s="199"/>
      <c r="N418" s="200"/>
      <c r="O418" s="193"/>
      <c r="P418" s="96" t="s">
        <v>1958</v>
      </c>
    </row>
    <row r="419" spans="1:16" ht="33">
      <c r="A419" s="109">
        <v>418</v>
      </c>
      <c r="B419" s="261"/>
      <c r="C419" s="110" t="s">
        <v>1924</v>
      </c>
      <c r="D419" s="261" t="s">
        <v>1959</v>
      </c>
      <c r="E419" s="114" t="s">
        <v>1292</v>
      </c>
      <c r="F419" s="114"/>
      <c r="G419" s="114" t="s">
        <v>1287</v>
      </c>
      <c r="H419" s="128"/>
      <c r="I419" s="166"/>
      <c r="J419" s="193"/>
      <c r="K419" s="166"/>
      <c r="L419" s="193"/>
      <c r="M419" s="193"/>
      <c r="N419" s="193"/>
      <c r="O419" s="193"/>
    </row>
    <row r="420" spans="1:16" ht="33">
      <c r="A420" s="109">
        <v>419</v>
      </c>
      <c r="B420" s="261"/>
      <c r="C420" s="110" t="s">
        <v>1924</v>
      </c>
      <c r="D420" s="261"/>
      <c r="E420" s="114" t="s">
        <v>1293</v>
      </c>
      <c r="F420" s="114"/>
      <c r="G420" s="114" t="s">
        <v>1289</v>
      </c>
      <c r="H420" s="128"/>
      <c r="I420" s="166"/>
      <c r="J420" s="193"/>
      <c r="K420" s="166"/>
      <c r="L420" s="193"/>
      <c r="M420" s="193"/>
      <c r="N420" s="193"/>
      <c r="O420" s="193"/>
    </row>
    <row r="421" spans="1:16" ht="31.5" customHeight="1">
      <c r="A421" s="109">
        <v>420</v>
      </c>
      <c r="B421" s="261"/>
      <c r="C421" s="110" t="s">
        <v>1924</v>
      </c>
      <c r="D421" s="261"/>
      <c r="E421" s="261" t="s">
        <v>1294</v>
      </c>
      <c r="F421" s="114" t="s">
        <v>1291</v>
      </c>
      <c r="G421" s="114" t="s">
        <v>1949</v>
      </c>
      <c r="H421" s="128"/>
      <c r="I421" s="166"/>
      <c r="J421" s="193"/>
      <c r="K421" s="166"/>
      <c r="L421" s="193"/>
      <c r="M421" s="193"/>
      <c r="N421" s="193"/>
      <c r="O421" s="193"/>
    </row>
    <row r="422" spans="1:16" ht="33">
      <c r="A422" s="109">
        <v>421</v>
      </c>
      <c r="B422" s="261"/>
      <c r="C422" s="110" t="s">
        <v>1924</v>
      </c>
      <c r="D422" s="261"/>
      <c r="E422" s="261"/>
      <c r="F422" s="114" t="s">
        <v>2044</v>
      </c>
      <c r="G422" s="114" t="s">
        <v>1979</v>
      </c>
      <c r="H422" s="128"/>
      <c r="I422" s="166"/>
      <c r="J422" s="193"/>
      <c r="K422" s="166"/>
      <c r="L422" s="193"/>
      <c r="M422" s="193"/>
      <c r="N422" s="193"/>
      <c r="O422" s="193"/>
    </row>
    <row r="423" spans="1:16" ht="33">
      <c r="A423" s="109">
        <v>422</v>
      </c>
      <c r="B423" s="261"/>
      <c r="C423" s="110" t="s">
        <v>1924</v>
      </c>
      <c r="D423" s="261"/>
      <c r="E423" s="261"/>
      <c r="F423" s="114" t="s">
        <v>1952</v>
      </c>
      <c r="G423" s="114" t="s">
        <v>1953</v>
      </c>
      <c r="H423" s="128"/>
      <c r="I423" s="166"/>
      <c r="J423" s="193"/>
      <c r="K423" s="166"/>
      <c r="L423" s="193"/>
      <c r="M423" s="193"/>
      <c r="N423" s="193"/>
      <c r="O423" s="193"/>
    </row>
    <row r="424" spans="1:16" ht="33">
      <c r="A424" s="109">
        <v>423</v>
      </c>
      <c r="B424" s="261"/>
      <c r="C424" s="110" t="s">
        <v>1924</v>
      </c>
      <c r="D424" s="261"/>
      <c r="E424" s="261"/>
      <c r="F424" s="114" t="s">
        <v>1954</v>
      </c>
      <c r="G424" s="114" t="s">
        <v>1953</v>
      </c>
      <c r="H424" s="128"/>
      <c r="I424" s="166"/>
      <c r="J424" s="193"/>
      <c r="K424" s="166"/>
      <c r="L424" s="193"/>
      <c r="M424" s="193"/>
      <c r="N424" s="193"/>
      <c r="O424" s="193"/>
    </row>
    <row r="425" spans="1:16">
      <c r="A425" s="109">
        <v>424</v>
      </c>
      <c r="B425" s="261"/>
      <c r="C425" s="110" t="s">
        <v>1924</v>
      </c>
      <c r="D425" s="261"/>
      <c r="E425" s="261"/>
      <c r="F425" s="114" t="s">
        <v>1955</v>
      </c>
      <c r="G425" s="114" t="s">
        <v>1758</v>
      </c>
      <c r="H425" s="128"/>
      <c r="I425" s="166"/>
      <c r="J425" s="193"/>
      <c r="K425" s="166"/>
      <c r="L425" s="193"/>
      <c r="M425" s="193"/>
      <c r="N425" s="193"/>
      <c r="O425" s="193"/>
    </row>
    <row r="426" spans="1:16" ht="33">
      <c r="A426" s="109">
        <v>425</v>
      </c>
      <c r="B426" s="261"/>
      <c r="C426" s="110" t="s">
        <v>1924</v>
      </c>
      <c r="D426" s="261"/>
      <c r="E426" s="261"/>
      <c r="F426" s="114" t="s">
        <v>1983</v>
      </c>
      <c r="G426" s="114" t="s">
        <v>1957</v>
      </c>
      <c r="H426" s="128"/>
      <c r="I426" s="166"/>
      <c r="J426" s="193"/>
      <c r="K426" s="166"/>
      <c r="L426" s="193"/>
      <c r="M426" s="193"/>
      <c r="N426" s="193"/>
      <c r="O426" s="193"/>
    </row>
    <row r="427" spans="1:16">
      <c r="A427" s="109">
        <v>426</v>
      </c>
      <c r="B427" s="261"/>
      <c r="C427" s="110" t="s">
        <v>1924</v>
      </c>
      <c r="D427" s="114" t="s">
        <v>1967</v>
      </c>
      <c r="E427" s="114" t="s">
        <v>1295</v>
      </c>
      <c r="F427" s="114"/>
      <c r="G427" s="114" t="s">
        <v>2045</v>
      </c>
      <c r="H427" s="128"/>
      <c r="I427" s="166"/>
      <c r="J427" s="193"/>
      <c r="K427" s="166"/>
      <c r="L427" s="193"/>
      <c r="M427" s="193"/>
      <c r="N427" s="193"/>
      <c r="O427" s="193"/>
      <c r="P427" s="108" t="s">
        <v>1970</v>
      </c>
    </row>
    <row r="428" spans="1:16">
      <c r="A428" s="109">
        <v>427</v>
      </c>
      <c r="B428" s="261"/>
      <c r="C428" s="110" t="s">
        <v>1924</v>
      </c>
      <c r="D428" s="114" t="s">
        <v>1990</v>
      </c>
      <c r="E428" s="114" t="s">
        <v>1296</v>
      </c>
      <c r="F428" s="114"/>
      <c r="G428" s="114" t="s">
        <v>2046</v>
      </c>
      <c r="H428" s="128"/>
      <c r="I428" s="166"/>
      <c r="J428" s="193"/>
      <c r="K428" s="166"/>
      <c r="L428" s="193"/>
      <c r="M428" s="193"/>
      <c r="N428" s="193"/>
      <c r="O428" s="193"/>
      <c r="P428" s="108" t="s">
        <v>1881</v>
      </c>
    </row>
    <row r="429" spans="1:16" ht="33">
      <c r="A429" s="109">
        <v>428</v>
      </c>
      <c r="B429" s="261" t="s">
        <v>1297</v>
      </c>
      <c r="C429" s="110" t="s">
        <v>1924</v>
      </c>
      <c r="D429" s="261" t="s">
        <v>1974</v>
      </c>
      <c r="E429" s="114" t="s">
        <v>1298</v>
      </c>
      <c r="F429" s="114"/>
      <c r="G429" s="114" t="s">
        <v>1299</v>
      </c>
      <c r="H429" s="128"/>
      <c r="I429" s="166"/>
      <c r="J429" s="193"/>
      <c r="K429" s="166"/>
      <c r="L429" s="193"/>
      <c r="M429" s="193"/>
      <c r="N429" s="193"/>
      <c r="O429" s="193"/>
    </row>
    <row r="430" spans="1:16" ht="33">
      <c r="A430" s="109">
        <v>429</v>
      </c>
      <c r="B430" s="261"/>
      <c r="C430" s="110" t="s">
        <v>1877</v>
      </c>
      <c r="D430" s="261"/>
      <c r="E430" s="114" t="s">
        <v>1300</v>
      </c>
      <c r="F430" s="114"/>
      <c r="G430" s="114" t="s">
        <v>1301</v>
      </c>
      <c r="H430" s="128"/>
      <c r="I430" s="166"/>
      <c r="J430" s="193"/>
      <c r="K430" s="166"/>
      <c r="L430" s="193"/>
      <c r="M430" s="193"/>
      <c r="N430" s="193"/>
      <c r="O430" s="193"/>
    </row>
    <row r="431" spans="1:16" ht="31.5" customHeight="1">
      <c r="A431" s="109">
        <v>430</v>
      </c>
      <c r="B431" s="261"/>
      <c r="C431" s="110" t="s">
        <v>1924</v>
      </c>
      <c r="D431" s="261"/>
      <c r="E431" s="261" t="s">
        <v>1302</v>
      </c>
      <c r="F431" s="114" t="s">
        <v>1303</v>
      </c>
      <c r="G431" s="114" t="s">
        <v>1949</v>
      </c>
      <c r="H431" s="128"/>
      <c r="I431" s="166"/>
      <c r="J431" s="193"/>
      <c r="K431" s="166"/>
      <c r="L431" s="193"/>
      <c r="M431" s="193"/>
      <c r="N431" s="193"/>
      <c r="O431" s="193"/>
    </row>
    <row r="432" spans="1:16" ht="33">
      <c r="A432" s="109">
        <v>431</v>
      </c>
      <c r="B432" s="261"/>
      <c r="C432" s="110" t="s">
        <v>1924</v>
      </c>
      <c r="D432" s="261"/>
      <c r="E432" s="261"/>
      <c r="F432" s="114" t="s">
        <v>1978</v>
      </c>
      <c r="G432" s="114" t="s">
        <v>1979</v>
      </c>
      <c r="H432" s="128"/>
      <c r="I432" s="166"/>
      <c r="J432" s="193"/>
      <c r="K432" s="166"/>
      <c r="L432" s="193"/>
      <c r="M432" s="193"/>
      <c r="N432" s="193"/>
      <c r="O432" s="193"/>
    </row>
    <row r="433" spans="1:16" ht="33">
      <c r="A433" s="109">
        <v>432</v>
      </c>
      <c r="B433" s="261"/>
      <c r="C433" s="110" t="s">
        <v>1924</v>
      </c>
      <c r="D433" s="261"/>
      <c r="E433" s="261"/>
      <c r="F433" s="114" t="s">
        <v>1980</v>
      </c>
      <c r="G433" s="114" t="s">
        <v>1953</v>
      </c>
      <c r="H433" s="128"/>
      <c r="I433" s="166"/>
      <c r="J433" s="193"/>
      <c r="K433" s="166"/>
      <c r="L433" s="193"/>
      <c r="M433" s="193"/>
      <c r="N433" s="193"/>
      <c r="O433" s="193"/>
    </row>
    <row r="434" spans="1:16" ht="33">
      <c r="A434" s="109">
        <v>433</v>
      </c>
      <c r="B434" s="261"/>
      <c r="C434" s="110" t="s">
        <v>1924</v>
      </c>
      <c r="D434" s="261"/>
      <c r="E434" s="261"/>
      <c r="F434" s="114" t="s">
        <v>1981</v>
      </c>
      <c r="G434" s="114" t="s">
        <v>1953</v>
      </c>
      <c r="H434" s="128"/>
      <c r="I434" s="166"/>
      <c r="J434" s="193"/>
      <c r="K434" s="166"/>
      <c r="L434" s="193"/>
      <c r="M434" s="193"/>
      <c r="N434" s="193"/>
      <c r="O434" s="193"/>
    </row>
    <row r="435" spans="1:16">
      <c r="A435" s="109">
        <v>434</v>
      </c>
      <c r="B435" s="261"/>
      <c r="C435" s="110" t="s">
        <v>1924</v>
      </c>
      <c r="D435" s="261"/>
      <c r="E435" s="261"/>
      <c r="F435" s="114" t="s">
        <v>1982</v>
      </c>
      <c r="G435" s="114" t="s">
        <v>1758</v>
      </c>
      <c r="H435" s="128"/>
      <c r="I435" s="166"/>
      <c r="J435" s="193"/>
      <c r="K435" s="166"/>
      <c r="L435" s="193"/>
      <c r="M435" s="193"/>
      <c r="N435" s="193"/>
      <c r="O435" s="193"/>
    </row>
    <row r="436" spans="1:16" ht="49.5">
      <c r="A436" s="109">
        <v>435</v>
      </c>
      <c r="B436" s="261"/>
      <c r="C436" s="110" t="s">
        <v>1924</v>
      </c>
      <c r="D436" s="115"/>
      <c r="E436" s="115"/>
      <c r="F436" s="114" t="s">
        <v>1983</v>
      </c>
      <c r="G436" s="114" t="s">
        <v>1957</v>
      </c>
      <c r="H436" s="128"/>
      <c r="I436" s="166"/>
      <c r="J436" s="197"/>
      <c r="K436" s="166"/>
      <c r="L436" s="198"/>
      <c r="M436" s="199"/>
      <c r="N436" s="200"/>
      <c r="O436" s="193"/>
      <c r="P436" s="96" t="s">
        <v>1958</v>
      </c>
    </row>
    <row r="437" spans="1:16" ht="33">
      <c r="A437" s="109">
        <v>436</v>
      </c>
      <c r="B437" s="261"/>
      <c r="C437" s="110" t="s">
        <v>1924</v>
      </c>
      <c r="D437" s="261" t="s">
        <v>1959</v>
      </c>
      <c r="E437" s="114" t="s">
        <v>1304</v>
      </c>
      <c r="F437" s="114"/>
      <c r="G437" s="114" t="s">
        <v>1305</v>
      </c>
      <c r="H437" s="128"/>
      <c r="I437" s="166"/>
      <c r="J437" s="193"/>
      <c r="K437" s="166"/>
      <c r="L437" s="193"/>
      <c r="M437" s="193"/>
      <c r="N437" s="193"/>
      <c r="O437" s="193"/>
    </row>
    <row r="438" spans="1:16" ht="33">
      <c r="A438" s="109">
        <v>437</v>
      </c>
      <c r="B438" s="261"/>
      <c r="C438" s="110" t="s">
        <v>1924</v>
      </c>
      <c r="D438" s="261"/>
      <c r="E438" s="114" t="s">
        <v>1306</v>
      </c>
      <c r="F438" s="114"/>
      <c r="G438" s="114" t="s">
        <v>1307</v>
      </c>
      <c r="H438" s="128"/>
      <c r="I438" s="166"/>
      <c r="J438" s="193"/>
      <c r="K438" s="166"/>
      <c r="L438" s="193"/>
      <c r="M438" s="193"/>
      <c r="N438" s="193"/>
      <c r="O438" s="193"/>
    </row>
    <row r="439" spans="1:16" ht="31.5" customHeight="1">
      <c r="A439" s="109">
        <v>438</v>
      </c>
      <c r="B439" s="261"/>
      <c r="C439" s="110" t="s">
        <v>1924</v>
      </c>
      <c r="D439" s="261"/>
      <c r="E439" s="261" t="s">
        <v>1308</v>
      </c>
      <c r="F439" s="114" t="s">
        <v>1303</v>
      </c>
      <c r="G439" s="114" t="s">
        <v>1949</v>
      </c>
      <c r="H439" s="128"/>
      <c r="I439" s="166"/>
      <c r="J439" s="193"/>
      <c r="K439" s="166"/>
      <c r="L439" s="193"/>
      <c r="M439" s="193"/>
      <c r="N439" s="193"/>
      <c r="O439" s="193"/>
    </row>
    <row r="440" spans="1:16" ht="33">
      <c r="A440" s="109">
        <v>439</v>
      </c>
      <c r="B440" s="261"/>
      <c r="C440" s="110" t="s">
        <v>1924</v>
      </c>
      <c r="D440" s="261"/>
      <c r="E440" s="261"/>
      <c r="F440" s="114" t="s">
        <v>1993</v>
      </c>
      <c r="G440" s="114" t="s">
        <v>1979</v>
      </c>
      <c r="H440" s="128"/>
      <c r="I440" s="166"/>
      <c r="J440" s="193"/>
      <c r="K440" s="166"/>
      <c r="L440" s="193"/>
      <c r="M440" s="193"/>
      <c r="N440" s="193"/>
      <c r="O440" s="193"/>
    </row>
    <row r="441" spans="1:16" ht="33">
      <c r="A441" s="109">
        <v>440</v>
      </c>
      <c r="B441" s="261"/>
      <c r="C441" s="110" t="s">
        <v>1924</v>
      </c>
      <c r="D441" s="261"/>
      <c r="E441" s="261"/>
      <c r="F441" s="114" t="s">
        <v>1994</v>
      </c>
      <c r="G441" s="114" t="s">
        <v>1953</v>
      </c>
      <c r="H441" s="128"/>
      <c r="I441" s="166"/>
      <c r="J441" s="193"/>
      <c r="K441" s="166"/>
      <c r="L441" s="193"/>
      <c r="M441" s="193"/>
      <c r="N441" s="193"/>
      <c r="O441" s="193"/>
    </row>
    <row r="442" spans="1:16" ht="33">
      <c r="A442" s="109">
        <v>441</v>
      </c>
      <c r="B442" s="261"/>
      <c r="C442" s="110" t="s">
        <v>1924</v>
      </c>
      <c r="D442" s="261"/>
      <c r="E442" s="261"/>
      <c r="F442" s="114" t="s">
        <v>1995</v>
      </c>
      <c r="G442" s="114" t="s">
        <v>1953</v>
      </c>
      <c r="H442" s="128"/>
      <c r="I442" s="166"/>
      <c r="J442" s="193"/>
      <c r="K442" s="166"/>
      <c r="L442" s="193"/>
      <c r="M442" s="193"/>
      <c r="N442" s="193"/>
      <c r="O442" s="193"/>
    </row>
    <row r="443" spans="1:16">
      <c r="A443" s="109">
        <v>442</v>
      </c>
      <c r="B443" s="261"/>
      <c r="C443" s="110" t="s">
        <v>1924</v>
      </c>
      <c r="D443" s="261"/>
      <c r="E443" s="261"/>
      <c r="F443" s="114" t="s">
        <v>1053</v>
      </c>
      <c r="G443" s="114" t="s">
        <v>1758</v>
      </c>
      <c r="H443" s="128"/>
      <c r="I443" s="166"/>
      <c r="J443" s="193"/>
      <c r="K443" s="166"/>
      <c r="L443" s="193"/>
      <c r="M443" s="193"/>
      <c r="N443" s="193"/>
      <c r="O443" s="193"/>
    </row>
    <row r="444" spans="1:16" ht="33">
      <c r="A444" s="109">
        <v>443</v>
      </c>
      <c r="B444" s="261"/>
      <c r="C444" s="110" t="s">
        <v>1924</v>
      </c>
      <c r="D444" s="115"/>
      <c r="E444" s="115"/>
      <c r="F444" s="114" t="s">
        <v>1983</v>
      </c>
      <c r="G444" s="114" t="s">
        <v>1957</v>
      </c>
      <c r="H444" s="128"/>
      <c r="I444" s="166"/>
      <c r="J444" s="193"/>
      <c r="K444" s="166"/>
      <c r="L444" s="193"/>
      <c r="M444" s="193"/>
      <c r="N444" s="193"/>
      <c r="O444" s="193"/>
    </row>
    <row r="445" spans="1:16">
      <c r="A445" s="109">
        <v>444</v>
      </c>
      <c r="B445" s="261"/>
      <c r="C445" s="110" t="s">
        <v>1924</v>
      </c>
      <c r="D445" s="114" t="s">
        <v>1967</v>
      </c>
      <c r="E445" s="114" t="s">
        <v>1309</v>
      </c>
      <c r="F445" s="114"/>
      <c r="G445" s="114" t="s">
        <v>2021</v>
      </c>
      <c r="H445" s="128"/>
      <c r="I445" s="166"/>
      <c r="J445" s="193"/>
      <c r="K445" s="166"/>
      <c r="L445" s="193"/>
      <c r="M445" s="193"/>
      <c r="N445" s="193"/>
      <c r="O445" s="193"/>
      <c r="P445" s="108" t="s">
        <v>1970</v>
      </c>
    </row>
    <row r="446" spans="1:16">
      <c r="A446" s="109">
        <v>445</v>
      </c>
      <c r="B446" s="261"/>
      <c r="C446" s="110" t="s">
        <v>1924</v>
      </c>
      <c r="D446" s="114" t="s">
        <v>1990</v>
      </c>
      <c r="E446" s="114" t="s">
        <v>1310</v>
      </c>
      <c r="F446" s="114"/>
      <c r="G446" s="114" t="s">
        <v>2047</v>
      </c>
      <c r="H446" s="128"/>
      <c r="I446" s="166"/>
      <c r="J446" s="193"/>
      <c r="K446" s="166"/>
      <c r="L446" s="193"/>
      <c r="M446" s="193"/>
      <c r="N446" s="193"/>
      <c r="O446" s="193"/>
      <c r="P446" s="108" t="s">
        <v>1881</v>
      </c>
    </row>
    <row r="447" spans="1:16" ht="33">
      <c r="A447" s="109">
        <v>446</v>
      </c>
      <c r="B447" s="261" t="s">
        <v>1311</v>
      </c>
      <c r="C447" s="110" t="s">
        <v>1924</v>
      </c>
      <c r="D447" s="261" t="s">
        <v>1974</v>
      </c>
      <c r="E447" s="114" t="s">
        <v>1312</v>
      </c>
      <c r="F447" s="114"/>
      <c r="G447" s="114" t="s">
        <v>1313</v>
      </c>
      <c r="H447" s="128"/>
      <c r="I447" s="166"/>
      <c r="J447" s="193"/>
      <c r="K447" s="166"/>
      <c r="L447" s="193"/>
      <c r="M447" s="193"/>
      <c r="N447" s="193"/>
      <c r="O447" s="193"/>
    </row>
    <row r="448" spans="1:16" ht="33">
      <c r="A448" s="109">
        <v>447</v>
      </c>
      <c r="B448" s="261"/>
      <c r="C448" s="110" t="s">
        <v>1924</v>
      </c>
      <c r="D448" s="261"/>
      <c r="E448" s="114" t="s">
        <v>1314</v>
      </c>
      <c r="F448" s="114"/>
      <c r="G448" s="114" t="s">
        <v>1315</v>
      </c>
      <c r="H448" s="128"/>
      <c r="I448" s="166"/>
      <c r="J448" s="193"/>
      <c r="K448" s="166"/>
      <c r="L448" s="193"/>
      <c r="M448" s="193"/>
      <c r="N448" s="193"/>
      <c r="O448" s="193"/>
    </row>
    <row r="449" spans="1:16" ht="31.5" customHeight="1">
      <c r="A449" s="109">
        <v>448</v>
      </c>
      <c r="B449" s="261"/>
      <c r="C449" s="110" t="s">
        <v>1924</v>
      </c>
      <c r="D449" s="261"/>
      <c r="E449" s="261" t="s">
        <v>1316</v>
      </c>
      <c r="F449" s="114" t="s">
        <v>1317</v>
      </c>
      <c r="G449" s="114" t="s">
        <v>1949</v>
      </c>
      <c r="H449" s="128"/>
      <c r="I449" s="166"/>
      <c r="J449" s="193"/>
      <c r="K449" s="166"/>
      <c r="L449" s="193"/>
      <c r="M449" s="193"/>
      <c r="N449" s="193"/>
      <c r="O449" s="193"/>
    </row>
    <row r="450" spans="1:16" ht="33">
      <c r="A450" s="109">
        <v>449</v>
      </c>
      <c r="B450" s="261"/>
      <c r="C450" s="110" t="s">
        <v>1924</v>
      </c>
      <c r="D450" s="261"/>
      <c r="E450" s="261"/>
      <c r="F450" s="114" t="s">
        <v>1978</v>
      </c>
      <c r="G450" s="114" t="s">
        <v>1979</v>
      </c>
      <c r="H450" s="128"/>
      <c r="I450" s="166"/>
      <c r="J450" s="193"/>
      <c r="K450" s="166"/>
      <c r="L450" s="193"/>
      <c r="M450" s="193"/>
      <c r="N450" s="193"/>
      <c r="O450" s="193"/>
    </row>
    <row r="451" spans="1:16" ht="33">
      <c r="A451" s="109">
        <v>450</v>
      </c>
      <c r="B451" s="261"/>
      <c r="C451" s="110" t="s">
        <v>1924</v>
      </c>
      <c r="D451" s="261"/>
      <c r="E451" s="261"/>
      <c r="F451" s="114" t="s">
        <v>1980</v>
      </c>
      <c r="G451" s="114" t="s">
        <v>1953</v>
      </c>
      <c r="H451" s="128"/>
      <c r="I451" s="166"/>
      <c r="J451" s="193"/>
      <c r="K451" s="166"/>
      <c r="L451" s="193"/>
      <c r="M451" s="193"/>
      <c r="N451" s="193"/>
      <c r="O451" s="193"/>
    </row>
    <row r="452" spans="1:16" ht="33">
      <c r="A452" s="109">
        <v>451</v>
      </c>
      <c r="B452" s="261"/>
      <c r="C452" s="110" t="s">
        <v>1924</v>
      </c>
      <c r="D452" s="261"/>
      <c r="E452" s="261"/>
      <c r="F452" s="114" t="s">
        <v>1981</v>
      </c>
      <c r="G452" s="114" t="s">
        <v>1953</v>
      </c>
      <c r="H452" s="128"/>
      <c r="I452" s="166"/>
      <c r="J452" s="193"/>
      <c r="K452" s="166"/>
      <c r="L452" s="193"/>
      <c r="M452" s="193"/>
      <c r="N452" s="193"/>
      <c r="O452" s="193"/>
    </row>
    <row r="453" spans="1:16">
      <c r="A453" s="109">
        <v>452</v>
      </c>
      <c r="B453" s="261"/>
      <c r="C453" s="110" t="s">
        <v>1924</v>
      </c>
      <c r="D453" s="261"/>
      <c r="E453" s="261"/>
      <c r="F453" s="114" t="s">
        <v>1982</v>
      </c>
      <c r="G453" s="114" t="s">
        <v>1758</v>
      </c>
      <c r="H453" s="128"/>
      <c r="I453" s="166"/>
      <c r="J453" s="193"/>
      <c r="K453" s="166"/>
      <c r="L453" s="193"/>
      <c r="M453" s="193"/>
      <c r="N453" s="193"/>
      <c r="O453" s="193"/>
    </row>
    <row r="454" spans="1:16" ht="49.5">
      <c r="A454" s="109">
        <v>453</v>
      </c>
      <c r="B454" s="261"/>
      <c r="C454" s="110" t="s">
        <v>1924</v>
      </c>
      <c r="D454" s="115"/>
      <c r="E454" s="115"/>
      <c r="F454" s="114" t="s">
        <v>1983</v>
      </c>
      <c r="G454" s="114" t="s">
        <v>1957</v>
      </c>
      <c r="H454" s="128"/>
      <c r="I454" s="166"/>
      <c r="J454" s="197"/>
      <c r="K454" s="166"/>
      <c r="L454" s="198"/>
      <c r="M454" s="199"/>
      <c r="N454" s="200"/>
      <c r="O454" s="193"/>
      <c r="P454" s="96" t="s">
        <v>1958</v>
      </c>
    </row>
    <row r="455" spans="1:16" ht="33">
      <c r="A455" s="109">
        <v>454</v>
      </c>
      <c r="B455" s="261"/>
      <c r="C455" s="110" t="s">
        <v>1924</v>
      </c>
      <c r="D455" s="261" t="s">
        <v>1959</v>
      </c>
      <c r="E455" s="114" t="s">
        <v>1318</v>
      </c>
      <c r="F455" s="114"/>
      <c r="G455" s="114" t="s">
        <v>1319</v>
      </c>
      <c r="H455" s="128"/>
      <c r="I455" s="166"/>
      <c r="J455" s="193"/>
      <c r="K455" s="166"/>
      <c r="L455" s="193"/>
      <c r="M455" s="193"/>
      <c r="N455" s="193"/>
      <c r="O455" s="193"/>
    </row>
    <row r="456" spans="1:16" ht="33">
      <c r="A456" s="109">
        <v>455</v>
      </c>
      <c r="B456" s="261"/>
      <c r="C456" s="110" t="s">
        <v>1924</v>
      </c>
      <c r="D456" s="261"/>
      <c r="E456" s="114" t="s">
        <v>1320</v>
      </c>
      <c r="F456" s="114"/>
      <c r="G456" s="114" t="s">
        <v>1321</v>
      </c>
      <c r="H456" s="128"/>
      <c r="I456" s="166"/>
      <c r="J456" s="193"/>
      <c r="K456" s="166"/>
      <c r="L456" s="193"/>
      <c r="M456" s="193"/>
      <c r="N456" s="193"/>
      <c r="O456" s="193"/>
    </row>
    <row r="457" spans="1:16" ht="31.5" customHeight="1">
      <c r="A457" s="109">
        <v>456</v>
      </c>
      <c r="B457" s="261"/>
      <c r="C457" s="110" t="s">
        <v>1924</v>
      </c>
      <c r="D457" s="261"/>
      <c r="E457" s="261" t="s">
        <v>1322</v>
      </c>
      <c r="F457" s="114" t="s">
        <v>1317</v>
      </c>
      <c r="G457" s="114" t="s">
        <v>1949</v>
      </c>
      <c r="H457" s="128"/>
      <c r="I457" s="166"/>
      <c r="J457" s="193"/>
      <c r="K457" s="166"/>
      <c r="L457" s="193"/>
      <c r="M457" s="193"/>
      <c r="N457" s="193"/>
      <c r="O457" s="193"/>
    </row>
    <row r="458" spans="1:16" ht="33">
      <c r="A458" s="109">
        <v>457</v>
      </c>
      <c r="B458" s="261"/>
      <c r="C458" s="110" t="s">
        <v>1924</v>
      </c>
      <c r="D458" s="261"/>
      <c r="E458" s="261"/>
      <c r="F458" s="114" t="s">
        <v>1010</v>
      </c>
      <c r="G458" s="114" t="s">
        <v>1979</v>
      </c>
      <c r="H458" s="128"/>
      <c r="I458" s="166"/>
      <c r="J458" s="193"/>
      <c r="K458" s="166"/>
      <c r="L458" s="193"/>
      <c r="M458" s="193"/>
      <c r="N458" s="193"/>
      <c r="O458" s="193"/>
    </row>
    <row r="459" spans="1:16" ht="33">
      <c r="A459" s="109">
        <v>458</v>
      </c>
      <c r="B459" s="261"/>
      <c r="C459" s="110" t="s">
        <v>1924</v>
      </c>
      <c r="D459" s="261"/>
      <c r="E459" s="261"/>
      <c r="F459" s="114" t="s">
        <v>1011</v>
      </c>
      <c r="G459" s="114" t="s">
        <v>1953</v>
      </c>
      <c r="H459" s="128"/>
      <c r="I459" s="166"/>
      <c r="J459" s="193"/>
      <c r="K459" s="166"/>
      <c r="L459" s="193"/>
      <c r="M459" s="193"/>
      <c r="N459" s="193"/>
      <c r="O459" s="193"/>
    </row>
    <row r="460" spans="1:16" ht="33">
      <c r="A460" s="109">
        <v>459</v>
      </c>
      <c r="B460" s="261"/>
      <c r="C460" s="110" t="s">
        <v>1924</v>
      </c>
      <c r="D460" s="261"/>
      <c r="E460" s="261"/>
      <c r="F460" s="114" t="s">
        <v>1012</v>
      </c>
      <c r="G460" s="114" t="s">
        <v>1953</v>
      </c>
      <c r="H460" s="128"/>
      <c r="I460" s="166"/>
      <c r="J460" s="193"/>
      <c r="K460" s="166"/>
      <c r="L460" s="193"/>
      <c r="M460" s="193"/>
      <c r="N460" s="193"/>
      <c r="O460" s="193"/>
    </row>
    <row r="461" spans="1:16">
      <c r="A461" s="109">
        <v>460</v>
      </c>
      <c r="B461" s="261"/>
      <c r="C461" s="110" t="s">
        <v>1924</v>
      </c>
      <c r="D461" s="261"/>
      <c r="E461" s="261"/>
      <c r="F461" s="114" t="s">
        <v>1013</v>
      </c>
      <c r="G461" s="114" t="s">
        <v>1758</v>
      </c>
      <c r="H461" s="128"/>
      <c r="I461" s="166"/>
      <c r="J461" s="193"/>
      <c r="K461" s="166"/>
      <c r="L461" s="193"/>
      <c r="M461" s="193"/>
      <c r="N461" s="193"/>
      <c r="O461" s="193"/>
    </row>
    <row r="462" spans="1:16" ht="33">
      <c r="A462" s="109">
        <v>461</v>
      </c>
      <c r="B462" s="261"/>
      <c r="C462" s="110" t="s">
        <v>1924</v>
      </c>
      <c r="D462" s="115"/>
      <c r="E462" s="115"/>
      <c r="F462" s="114" t="s">
        <v>1983</v>
      </c>
      <c r="G462" s="114" t="s">
        <v>1957</v>
      </c>
      <c r="H462" s="128"/>
      <c r="I462" s="166"/>
      <c r="J462" s="193"/>
      <c r="K462" s="166"/>
      <c r="L462" s="193"/>
      <c r="M462" s="193"/>
      <c r="N462" s="193"/>
      <c r="O462" s="193"/>
    </row>
    <row r="463" spans="1:16">
      <c r="A463" s="109">
        <v>462</v>
      </c>
      <c r="B463" s="261"/>
      <c r="C463" s="110" t="s">
        <v>1924</v>
      </c>
      <c r="D463" s="114" t="s">
        <v>1967</v>
      </c>
      <c r="E463" s="114" t="s">
        <v>1323</v>
      </c>
      <c r="F463" s="114"/>
      <c r="G463" s="114" t="s">
        <v>1069</v>
      </c>
      <c r="H463" s="128"/>
      <c r="I463" s="166"/>
      <c r="J463" s="193"/>
      <c r="K463" s="166"/>
      <c r="L463" s="193"/>
      <c r="M463" s="193"/>
      <c r="N463" s="193"/>
      <c r="O463" s="193"/>
      <c r="P463" s="108" t="s">
        <v>1970</v>
      </c>
    </row>
    <row r="464" spans="1:16">
      <c r="A464" s="109">
        <v>463</v>
      </c>
      <c r="B464" s="261"/>
      <c r="C464" s="110" t="s">
        <v>1924</v>
      </c>
      <c r="D464" s="114" t="s">
        <v>1990</v>
      </c>
      <c r="E464" s="114" t="s">
        <v>1324</v>
      </c>
      <c r="F464" s="114"/>
      <c r="G464" s="114" t="s">
        <v>2048</v>
      </c>
      <c r="H464" s="128"/>
      <c r="I464" s="166"/>
      <c r="J464" s="193"/>
      <c r="K464" s="166"/>
      <c r="L464" s="193"/>
      <c r="M464" s="193"/>
      <c r="N464" s="193"/>
      <c r="O464" s="193"/>
      <c r="P464" s="108" t="s">
        <v>1881</v>
      </c>
    </row>
    <row r="465" spans="1:16" ht="33">
      <c r="A465" s="109">
        <v>464</v>
      </c>
      <c r="B465" s="261" t="s">
        <v>1325</v>
      </c>
      <c r="C465" s="110" t="s">
        <v>1924</v>
      </c>
      <c r="D465" s="261" t="s">
        <v>1974</v>
      </c>
      <c r="E465" s="114" t="s">
        <v>1326</v>
      </c>
      <c r="F465" s="114"/>
      <c r="G465" s="114" t="s">
        <v>1327</v>
      </c>
      <c r="H465" s="128"/>
      <c r="I465" s="166"/>
      <c r="J465" s="193"/>
      <c r="K465" s="166"/>
      <c r="L465" s="193"/>
      <c r="M465" s="193"/>
      <c r="N465" s="193"/>
      <c r="O465" s="193"/>
    </row>
    <row r="466" spans="1:16" ht="33">
      <c r="A466" s="109">
        <v>465</v>
      </c>
      <c r="B466" s="261"/>
      <c r="C466" s="110" t="s">
        <v>1944</v>
      </c>
      <c r="D466" s="261"/>
      <c r="E466" s="114" t="s">
        <v>1328</v>
      </c>
      <c r="F466" s="114"/>
      <c r="G466" s="114" t="s">
        <v>1329</v>
      </c>
      <c r="H466" s="128"/>
      <c r="I466" s="166"/>
      <c r="J466" s="193"/>
      <c r="K466" s="166"/>
      <c r="L466" s="193"/>
      <c r="M466" s="193"/>
      <c r="N466" s="193"/>
      <c r="O466" s="193"/>
    </row>
    <row r="467" spans="1:16" ht="31.5" customHeight="1">
      <c r="A467" s="109">
        <v>466</v>
      </c>
      <c r="B467" s="261"/>
      <c r="C467" s="110" t="s">
        <v>1924</v>
      </c>
      <c r="D467" s="261"/>
      <c r="E467" s="261" t="s">
        <v>1330</v>
      </c>
      <c r="F467" s="114" t="s">
        <v>1331</v>
      </c>
      <c r="G467" s="114" t="s">
        <v>1949</v>
      </c>
      <c r="H467" s="128"/>
      <c r="I467" s="166"/>
      <c r="J467" s="193"/>
      <c r="K467" s="166"/>
      <c r="L467" s="193"/>
      <c r="M467" s="193"/>
      <c r="N467" s="193"/>
      <c r="O467" s="193"/>
    </row>
    <row r="468" spans="1:16" ht="33">
      <c r="A468" s="109">
        <v>467</v>
      </c>
      <c r="B468" s="261"/>
      <c r="C468" s="110" t="s">
        <v>1924</v>
      </c>
      <c r="D468" s="261"/>
      <c r="E468" s="261"/>
      <c r="F468" s="114" t="s">
        <v>1978</v>
      </c>
      <c r="G468" s="114" t="s">
        <v>1979</v>
      </c>
      <c r="H468" s="128"/>
      <c r="I468" s="166"/>
      <c r="J468" s="193"/>
      <c r="K468" s="166"/>
      <c r="L468" s="193"/>
      <c r="M468" s="193"/>
      <c r="N468" s="193"/>
      <c r="O468" s="193"/>
    </row>
    <row r="469" spans="1:16" ht="33">
      <c r="A469" s="109">
        <v>468</v>
      </c>
      <c r="B469" s="261"/>
      <c r="C469" s="110" t="s">
        <v>1924</v>
      </c>
      <c r="D469" s="261"/>
      <c r="E469" s="261"/>
      <c r="F469" s="114" t="s">
        <v>1980</v>
      </c>
      <c r="G469" s="114" t="s">
        <v>1953</v>
      </c>
      <c r="H469" s="128"/>
      <c r="I469" s="166"/>
      <c r="J469" s="193"/>
      <c r="K469" s="166"/>
      <c r="L469" s="193"/>
      <c r="M469" s="193"/>
      <c r="N469" s="193"/>
      <c r="O469" s="193"/>
    </row>
    <row r="470" spans="1:16" ht="33">
      <c r="A470" s="109">
        <v>469</v>
      </c>
      <c r="B470" s="261"/>
      <c r="C470" s="110" t="s">
        <v>1924</v>
      </c>
      <c r="D470" s="261"/>
      <c r="E470" s="261"/>
      <c r="F470" s="114" t="s">
        <v>1981</v>
      </c>
      <c r="G470" s="114" t="s">
        <v>1953</v>
      </c>
      <c r="H470" s="128"/>
      <c r="I470" s="166"/>
      <c r="J470" s="193"/>
      <c r="K470" s="166"/>
      <c r="L470" s="193"/>
      <c r="M470" s="193"/>
      <c r="N470" s="193"/>
      <c r="O470" s="193"/>
    </row>
    <row r="471" spans="1:16">
      <c r="A471" s="109">
        <v>470</v>
      </c>
      <c r="B471" s="261"/>
      <c r="C471" s="110" t="s">
        <v>1924</v>
      </c>
      <c r="D471" s="261"/>
      <c r="E471" s="261"/>
      <c r="F471" s="114" t="s">
        <v>1982</v>
      </c>
      <c r="G471" s="114" t="s">
        <v>1758</v>
      </c>
      <c r="H471" s="128"/>
      <c r="I471" s="166"/>
      <c r="J471" s="193"/>
      <c r="K471" s="166"/>
      <c r="L471" s="193"/>
      <c r="M471" s="193"/>
      <c r="N471" s="193"/>
      <c r="O471" s="193"/>
    </row>
    <row r="472" spans="1:16" ht="49.5">
      <c r="A472" s="109">
        <v>471</v>
      </c>
      <c r="B472" s="261"/>
      <c r="C472" s="110" t="s">
        <v>1924</v>
      </c>
      <c r="D472" s="115"/>
      <c r="E472" s="115"/>
      <c r="F472" s="114" t="s">
        <v>1983</v>
      </c>
      <c r="G472" s="114" t="s">
        <v>1957</v>
      </c>
      <c r="H472" s="128"/>
      <c r="I472" s="166"/>
      <c r="J472" s="197"/>
      <c r="K472" s="166"/>
      <c r="L472" s="198"/>
      <c r="M472" s="199"/>
      <c r="N472" s="200"/>
      <c r="O472" s="193"/>
      <c r="P472" s="96" t="s">
        <v>1958</v>
      </c>
    </row>
    <row r="473" spans="1:16" ht="33">
      <c r="A473" s="109">
        <v>472</v>
      </c>
      <c r="B473" s="261"/>
      <c r="C473" s="110" t="s">
        <v>1924</v>
      </c>
      <c r="D473" s="261" t="s">
        <v>1959</v>
      </c>
      <c r="E473" s="114" t="s">
        <v>1332</v>
      </c>
      <c r="F473" s="114"/>
      <c r="G473" s="114" t="s">
        <v>1333</v>
      </c>
      <c r="H473" s="128"/>
      <c r="I473" s="166"/>
      <c r="J473" s="193"/>
      <c r="K473" s="166"/>
      <c r="L473" s="193"/>
      <c r="M473" s="193"/>
      <c r="N473" s="193"/>
      <c r="O473" s="193"/>
    </row>
    <row r="474" spans="1:16" ht="33">
      <c r="A474" s="109">
        <v>473</v>
      </c>
      <c r="B474" s="261"/>
      <c r="C474" s="110" t="s">
        <v>1924</v>
      </c>
      <c r="D474" s="261"/>
      <c r="E474" s="114" t="s">
        <v>1334</v>
      </c>
      <c r="F474" s="114"/>
      <c r="G474" s="114" t="s">
        <v>1335</v>
      </c>
      <c r="H474" s="128"/>
      <c r="I474" s="166"/>
      <c r="J474" s="193"/>
      <c r="K474" s="166"/>
      <c r="L474" s="193"/>
      <c r="M474" s="193"/>
      <c r="N474" s="193"/>
      <c r="O474" s="193"/>
    </row>
    <row r="475" spans="1:16" ht="31.5" customHeight="1">
      <c r="A475" s="109">
        <v>474</v>
      </c>
      <c r="B475" s="261"/>
      <c r="C475" s="110" t="s">
        <v>1924</v>
      </c>
      <c r="D475" s="261"/>
      <c r="E475" s="261" t="s">
        <v>1336</v>
      </c>
      <c r="F475" s="114" t="s">
        <v>1331</v>
      </c>
      <c r="G475" s="114" t="s">
        <v>1949</v>
      </c>
      <c r="H475" s="128"/>
      <c r="I475" s="166"/>
      <c r="J475" s="193"/>
      <c r="K475" s="166"/>
      <c r="L475" s="193"/>
      <c r="M475" s="193"/>
      <c r="N475" s="193"/>
      <c r="O475" s="193"/>
    </row>
    <row r="476" spans="1:16" ht="33">
      <c r="A476" s="109">
        <v>475</v>
      </c>
      <c r="B476" s="261"/>
      <c r="C476" s="110" t="s">
        <v>1924</v>
      </c>
      <c r="D476" s="261"/>
      <c r="E476" s="261"/>
      <c r="F476" s="114" t="s">
        <v>1993</v>
      </c>
      <c r="G476" s="114" t="s">
        <v>1979</v>
      </c>
      <c r="H476" s="128"/>
      <c r="I476" s="166"/>
      <c r="J476" s="193"/>
      <c r="K476" s="166"/>
      <c r="L476" s="193"/>
      <c r="M476" s="193"/>
      <c r="N476" s="193"/>
      <c r="O476" s="193"/>
    </row>
    <row r="477" spans="1:16" ht="33">
      <c r="A477" s="109">
        <v>476</v>
      </c>
      <c r="B477" s="261"/>
      <c r="C477" s="110" t="s">
        <v>1924</v>
      </c>
      <c r="D477" s="261"/>
      <c r="E477" s="261"/>
      <c r="F477" s="114" t="s">
        <v>1994</v>
      </c>
      <c r="G477" s="114" t="s">
        <v>1953</v>
      </c>
      <c r="H477" s="128"/>
      <c r="I477" s="166"/>
      <c r="J477" s="193"/>
      <c r="K477" s="166"/>
      <c r="L477" s="193"/>
      <c r="M477" s="193"/>
      <c r="N477" s="193"/>
      <c r="O477" s="193"/>
    </row>
    <row r="478" spans="1:16" ht="33">
      <c r="A478" s="109">
        <v>477</v>
      </c>
      <c r="B478" s="261"/>
      <c r="C478" s="110" t="s">
        <v>1924</v>
      </c>
      <c r="D478" s="261"/>
      <c r="E478" s="261"/>
      <c r="F478" s="114" t="s">
        <v>1995</v>
      </c>
      <c r="G478" s="114" t="s">
        <v>1953</v>
      </c>
      <c r="H478" s="128"/>
      <c r="I478" s="166"/>
      <c r="J478" s="193"/>
      <c r="K478" s="166"/>
      <c r="L478" s="193"/>
      <c r="M478" s="193"/>
      <c r="N478" s="193"/>
      <c r="O478" s="193"/>
    </row>
    <row r="479" spans="1:16">
      <c r="A479" s="109">
        <v>478</v>
      </c>
      <c r="B479" s="261"/>
      <c r="C479" s="110" t="s">
        <v>1924</v>
      </c>
      <c r="D479" s="261"/>
      <c r="E479" s="261"/>
      <c r="F479" s="114" t="s">
        <v>1053</v>
      </c>
      <c r="G479" s="114" t="s">
        <v>1758</v>
      </c>
      <c r="H479" s="128"/>
      <c r="I479" s="166"/>
      <c r="J479" s="193"/>
      <c r="K479" s="166"/>
      <c r="L479" s="193"/>
      <c r="M479" s="193"/>
      <c r="N479" s="193"/>
      <c r="O479" s="193"/>
    </row>
    <row r="480" spans="1:16" ht="33">
      <c r="A480" s="109">
        <v>479</v>
      </c>
      <c r="B480" s="261"/>
      <c r="C480" s="110" t="s">
        <v>1924</v>
      </c>
      <c r="D480" s="115"/>
      <c r="E480" s="115"/>
      <c r="F480" s="114" t="s">
        <v>1983</v>
      </c>
      <c r="G480" s="114" t="s">
        <v>1957</v>
      </c>
      <c r="H480" s="128"/>
      <c r="I480" s="166"/>
      <c r="J480" s="193"/>
      <c r="K480" s="166"/>
      <c r="L480" s="193"/>
      <c r="M480" s="193"/>
      <c r="N480" s="193"/>
      <c r="O480" s="193"/>
    </row>
    <row r="481" spans="1:16">
      <c r="A481" s="109">
        <v>480</v>
      </c>
      <c r="B481" s="261"/>
      <c r="C481" s="110" t="s">
        <v>1924</v>
      </c>
      <c r="D481" s="114" t="s">
        <v>1967</v>
      </c>
      <c r="E481" s="114" t="s">
        <v>1337</v>
      </c>
      <c r="F481" s="114"/>
      <c r="G481" s="114" t="s">
        <v>2019</v>
      </c>
      <c r="H481" s="128"/>
      <c r="I481" s="166"/>
      <c r="J481" s="193"/>
      <c r="K481" s="166"/>
      <c r="L481" s="193"/>
      <c r="M481" s="193"/>
      <c r="N481" s="193"/>
      <c r="O481" s="193"/>
      <c r="P481" s="108" t="s">
        <v>1970</v>
      </c>
    </row>
    <row r="482" spans="1:16">
      <c r="A482" s="109">
        <v>481</v>
      </c>
      <c r="B482" s="261"/>
      <c r="C482" s="110" t="s">
        <v>1924</v>
      </c>
      <c r="D482" s="114" t="s">
        <v>1990</v>
      </c>
      <c r="E482" s="114" t="s">
        <v>1338</v>
      </c>
      <c r="F482" s="114"/>
      <c r="G482" s="114" t="s">
        <v>2049</v>
      </c>
      <c r="H482" s="128"/>
      <c r="I482" s="166"/>
      <c r="J482" s="193"/>
      <c r="K482" s="166"/>
      <c r="L482" s="193"/>
      <c r="M482" s="193"/>
      <c r="N482" s="193"/>
      <c r="O482" s="193"/>
      <c r="P482" s="108" t="s">
        <v>1881</v>
      </c>
    </row>
    <row r="483" spans="1:16" ht="33">
      <c r="A483" s="109">
        <v>482</v>
      </c>
      <c r="B483" s="261" t="s">
        <v>1339</v>
      </c>
      <c r="C483" s="110" t="s">
        <v>1924</v>
      </c>
      <c r="D483" s="261" t="s">
        <v>1974</v>
      </c>
      <c r="E483" s="114" t="s">
        <v>1340</v>
      </c>
      <c r="F483" s="114"/>
      <c r="G483" s="114" t="s">
        <v>1341</v>
      </c>
      <c r="H483" s="128"/>
      <c r="I483" s="166"/>
      <c r="J483" s="193"/>
      <c r="K483" s="166"/>
      <c r="L483" s="193"/>
      <c r="M483" s="193"/>
      <c r="N483" s="193"/>
      <c r="O483" s="193"/>
    </row>
    <row r="484" spans="1:16" ht="33">
      <c r="A484" s="109">
        <v>483</v>
      </c>
      <c r="B484" s="261"/>
      <c r="C484" s="110" t="s">
        <v>1924</v>
      </c>
      <c r="D484" s="261"/>
      <c r="E484" s="114" t="s">
        <v>1342</v>
      </c>
      <c r="F484" s="114"/>
      <c r="G484" s="114" t="s">
        <v>1343</v>
      </c>
      <c r="H484" s="128"/>
      <c r="I484" s="166"/>
      <c r="J484" s="193"/>
      <c r="K484" s="166"/>
      <c r="L484" s="193"/>
      <c r="M484" s="193"/>
      <c r="N484" s="193"/>
      <c r="O484" s="193"/>
    </row>
    <row r="485" spans="1:16" ht="31.5" customHeight="1">
      <c r="A485" s="109">
        <v>484</v>
      </c>
      <c r="B485" s="261"/>
      <c r="C485" s="110" t="s">
        <v>1924</v>
      </c>
      <c r="D485" s="261"/>
      <c r="E485" s="261" t="s">
        <v>1344</v>
      </c>
      <c r="F485" s="114" t="s">
        <v>1345</v>
      </c>
      <c r="G485" s="114" t="s">
        <v>1949</v>
      </c>
      <c r="H485" s="128"/>
      <c r="I485" s="166"/>
      <c r="J485" s="193"/>
      <c r="K485" s="166"/>
      <c r="L485" s="193"/>
      <c r="M485" s="193"/>
      <c r="N485" s="193"/>
      <c r="O485" s="193"/>
    </row>
    <row r="486" spans="1:16" ht="33">
      <c r="A486" s="109">
        <v>485</v>
      </c>
      <c r="B486" s="261"/>
      <c r="C486" s="110" t="s">
        <v>1924</v>
      </c>
      <c r="D486" s="261"/>
      <c r="E486" s="261"/>
      <c r="F486" s="114" t="s">
        <v>1978</v>
      </c>
      <c r="G486" s="114" t="s">
        <v>1979</v>
      </c>
      <c r="H486" s="128"/>
      <c r="I486" s="166"/>
      <c r="J486" s="193"/>
      <c r="K486" s="166"/>
      <c r="L486" s="193"/>
      <c r="M486" s="193"/>
      <c r="N486" s="193"/>
      <c r="O486" s="193"/>
    </row>
    <row r="487" spans="1:16" ht="33">
      <c r="A487" s="109">
        <v>486</v>
      </c>
      <c r="B487" s="261"/>
      <c r="C487" s="110" t="s">
        <v>1924</v>
      </c>
      <c r="D487" s="261"/>
      <c r="E487" s="261"/>
      <c r="F487" s="114" t="s">
        <v>1980</v>
      </c>
      <c r="G487" s="114" t="s">
        <v>1953</v>
      </c>
      <c r="H487" s="128"/>
      <c r="I487" s="166"/>
      <c r="J487" s="193"/>
      <c r="K487" s="166"/>
      <c r="L487" s="193"/>
      <c r="M487" s="193"/>
      <c r="N487" s="193"/>
      <c r="O487" s="193"/>
    </row>
    <row r="488" spans="1:16" ht="33">
      <c r="A488" s="109">
        <v>487</v>
      </c>
      <c r="B488" s="261"/>
      <c r="C488" s="110" t="s">
        <v>1924</v>
      </c>
      <c r="D488" s="261"/>
      <c r="E488" s="261"/>
      <c r="F488" s="114" t="s">
        <v>1981</v>
      </c>
      <c r="G488" s="114" t="s">
        <v>1953</v>
      </c>
      <c r="H488" s="128"/>
      <c r="I488" s="166"/>
      <c r="J488" s="193"/>
      <c r="K488" s="166"/>
      <c r="L488" s="193"/>
      <c r="M488" s="193"/>
      <c r="N488" s="193"/>
      <c r="O488" s="193"/>
    </row>
    <row r="489" spans="1:16">
      <c r="A489" s="109">
        <v>488</v>
      </c>
      <c r="B489" s="261"/>
      <c r="C489" s="110" t="s">
        <v>1924</v>
      </c>
      <c r="D489" s="261"/>
      <c r="E489" s="261"/>
      <c r="F489" s="114" t="s">
        <v>1982</v>
      </c>
      <c r="G489" s="114" t="s">
        <v>1758</v>
      </c>
      <c r="H489" s="128"/>
      <c r="I489" s="166"/>
      <c r="J489" s="193"/>
      <c r="K489" s="166"/>
      <c r="L489" s="193"/>
      <c r="M489" s="193"/>
      <c r="N489" s="193"/>
      <c r="O489" s="193"/>
    </row>
    <row r="490" spans="1:16" ht="49.5">
      <c r="A490" s="109">
        <v>489</v>
      </c>
      <c r="B490" s="261"/>
      <c r="C490" s="110" t="s">
        <v>1924</v>
      </c>
      <c r="D490" s="115"/>
      <c r="E490" s="115"/>
      <c r="F490" s="114" t="s">
        <v>1983</v>
      </c>
      <c r="G490" s="114" t="s">
        <v>1957</v>
      </c>
      <c r="H490" s="128"/>
      <c r="I490" s="166"/>
      <c r="J490" s="197"/>
      <c r="K490" s="166"/>
      <c r="L490" s="198"/>
      <c r="M490" s="199"/>
      <c r="N490" s="200"/>
      <c r="O490" s="193"/>
      <c r="P490" s="96" t="s">
        <v>1958</v>
      </c>
    </row>
    <row r="491" spans="1:16" ht="33">
      <c r="A491" s="109">
        <v>490</v>
      </c>
      <c r="B491" s="261"/>
      <c r="C491" s="110" t="s">
        <v>1924</v>
      </c>
      <c r="D491" s="261" t="s">
        <v>1959</v>
      </c>
      <c r="E491" s="114" t="s">
        <v>1346</v>
      </c>
      <c r="F491" s="114"/>
      <c r="G491" s="114" t="s">
        <v>1347</v>
      </c>
      <c r="H491" s="128"/>
      <c r="I491" s="166"/>
      <c r="J491" s="193"/>
      <c r="K491" s="166"/>
      <c r="L491" s="193"/>
      <c r="M491" s="193"/>
      <c r="N491" s="193"/>
      <c r="O491" s="193"/>
    </row>
    <row r="492" spans="1:16" ht="33">
      <c r="A492" s="109">
        <v>491</v>
      </c>
      <c r="B492" s="261"/>
      <c r="C492" s="110" t="s">
        <v>1924</v>
      </c>
      <c r="D492" s="261"/>
      <c r="E492" s="114" t="s">
        <v>1348</v>
      </c>
      <c r="F492" s="114"/>
      <c r="G492" s="114" t="s">
        <v>1349</v>
      </c>
      <c r="H492" s="128"/>
      <c r="I492" s="166"/>
      <c r="J492" s="193"/>
      <c r="K492" s="166"/>
      <c r="L492" s="193"/>
      <c r="M492" s="193"/>
      <c r="N492" s="193"/>
      <c r="O492" s="193"/>
    </row>
    <row r="493" spans="1:16" ht="31.5" customHeight="1">
      <c r="A493" s="109">
        <v>492</v>
      </c>
      <c r="B493" s="261"/>
      <c r="C493" s="110" t="s">
        <v>1924</v>
      </c>
      <c r="D493" s="261"/>
      <c r="E493" s="261" t="s">
        <v>1350</v>
      </c>
      <c r="F493" s="114" t="s">
        <v>1345</v>
      </c>
      <c r="G493" s="114" t="s">
        <v>1949</v>
      </c>
      <c r="H493" s="128"/>
      <c r="I493" s="166"/>
      <c r="J493" s="193"/>
      <c r="K493" s="166"/>
      <c r="L493" s="193"/>
      <c r="M493" s="193"/>
      <c r="N493" s="193"/>
      <c r="O493" s="193"/>
    </row>
    <row r="494" spans="1:16" ht="33">
      <c r="A494" s="109">
        <v>493</v>
      </c>
      <c r="B494" s="261"/>
      <c r="C494" s="110" t="s">
        <v>1924</v>
      </c>
      <c r="D494" s="261"/>
      <c r="E494" s="261"/>
      <c r="F494" s="114" t="s">
        <v>1010</v>
      </c>
      <c r="G494" s="114" t="s">
        <v>1979</v>
      </c>
      <c r="H494" s="128"/>
      <c r="I494" s="166"/>
      <c r="J494" s="193"/>
      <c r="K494" s="166"/>
      <c r="L494" s="193"/>
      <c r="M494" s="193"/>
      <c r="N494" s="193"/>
      <c r="O494" s="193"/>
    </row>
    <row r="495" spans="1:16" ht="33">
      <c r="A495" s="109">
        <v>494</v>
      </c>
      <c r="B495" s="261"/>
      <c r="C495" s="110" t="s">
        <v>1924</v>
      </c>
      <c r="D495" s="261"/>
      <c r="E495" s="261"/>
      <c r="F495" s="114" t="s">
        <v>1011</v>
      </c>
      <c r="G495" s="114" t="s">
        <v>1953</v>
      </c>
      <c r="H495" s="128"/>
      <c r="I495" s="166"/>
      <c r="J495" s="193"/>
      <c r="K495" s="166"/>
      <c r="L495" s="193"/>
      <c r="M495" s="193"/>
      <c r="N495" s="193"/>
      <c r="O495" s="193"/>
    </row>
    <row r="496" spans="1:16" ht="33">
      <c r="A496" s="109">
        <v>495</v>
      </c>
      <c r="B496" s="261"/>
      <c r="C496" s="110" t="s">
        <v>1924</v>
      </c>
      <c r="D496" s="261"/>
      <c r="E496" s="261"/>
      <c r="F496" s="114" t="s">
        <v>1012</v>
      </c>
      <c r="G496" s="114" t="s">
        <v>1953</v>
      </c>
      <c r="H496" s="128"/>
      <c r="I496" s="166"/>
      <c r="J496" s="193"/>
      <c r="K496" s="166"/>
      <c r="L496" s="193"/>
      <c r="M496" s="193"/>
      <c r="N496" s="193"/>
      <c r="O496" s="193"/>
    </row>
    <row r="497" spans="1:16">
      <c r="A497" s="109">
        <v>496</v>
      </c>
      <c r="B497" s="261"/>
      <c r="C497" s="110" t="s">
        <v>1924</v>
      </c>
      <c r="D497" s="261"/>
      <c r="E497" s="261"/>
      <c r="F497" s="114" t="s">
        <v>1013</v>
      </c>
      <c r="G497" s="114" t="s">
        <v>1758</v>
      </c>
      <c r="H497" s="128"/>
      <c r="I497" s="166"/>
      <c r="J497" s="193"/>
      <c r="K497" s="166"/>
      <c r="L497" s="193"/>
      <c r="M497" s="193"/>
      <c r="N497" s="193"/>
      <c r="O497" s="193"/>
    </row>
    <row r="498" spans="1:16" ht="33">
      <c r="A498" s="109">
        <v>497</v>
      </c>
      <c r="B498" s="261"/>
      <c r="C498" s="110" t="s">
        <v>1924</v>
      </c>
      <c r="D498" s="115"/>
      <c r="E498" s="115"/>
      <c r="F498" s="114" t="s">
        <v>1983</v>
      </c>
      <c r="G498" s="114" t="s">
        <v>1957</v>
      </c>
      <c r="H498" s="128"/>
      <c r="I498" s="166"/>
      <c r="J498" s="193"/>
      <c r="K498" s="166"/>
      <c r="L498" s="193"/>
      <c r="M498" s="193"/>
      <c r="N498" s="193"/>
      <c r="O498" s="193"/>
    </row>
    <row r="499" spans="1:16">
      <c r="A499" s="109">
        <v>498</v>
      </c>
      <c r="B499" s="261"/>
      <c r="C499" s="110" t="s">
        <v>1924</v>
      </c>
      <c r="D499" s="114" t="s">
        <v>1967</v>
      </c>
      <c r="E499" s="114" t="s">
        <v>1351</v>
      </c>
      <c r="F499" s="114"/>
      <c r="G499" s="114" t="s">
        <v>2025</v>
      </c>
      <c r="H499" s="128"/>
      <c r="I499" s="166"/>
      <c r="J499" s="193"/>
      <c r="K499" s="166"/>
      <c r="L499" s="193"/>
      <c r="M499" s="193"/>
      <c r="N499" s="193"/>
      <c r="O499" s="193"/>
      <c r="P499" s="108" t="s">
        <v>1970</v>
      </c>
    </row>
    <row r="500" spans="1:16">
      <c r="A500" s="109">
        <v>499</v>
      </c>
      <c r="B500" s="261"/>
      <c r="C500" s="110" t="s">
        <v>1924</v>
      </c>
      <c r="D500" s="114" t="s">
        <v>1990</v>
      </c>
      <c r="E500" s="114" t="s">
        <v>1352</v>
      </c>
      <c r="F500" s="114"/>
      <c r="G500" s="114" t="s">
        <v>2050</v>
      </c>
      <c r="H500" s="128"/>
      <c r="I500" s="166"/>
      <c r="J500" s="193"/>
      <c r="K500" s="166"/>
      <c r="L500" s="193"/>
      <c r="M500" s="193"/>
      <c r="N500" s="193"/>
      <c r="O500" s="193"/>
      <c r="P500" s="108" t="s">
        <v>1881</v>
      </c>
    </row>
    <row r="501" spans="1:16" ht="33">
      <c r="A501" s="109">
        <v>500</v>
      </c>
      <c r="B501" s="261" t="s">
        <v>2051</v>
      </c>
      <c r="C501" s="110" t="s">
        <v>1924</v>
      </c>
      <c r="D501" s="261" t="s">
        <v>1974</v>
      </c>
      <c r="E501" s="114" t="s">
        <v>1353</v>
      </c>
      <c r="F501" s="114"/>
      <c r="G501" s="114" t="s">
        <v>1354</v>
      </c>
      <c r="H501" s="128"/>
      <c r="I501" s="166"/>
      <c r="J501" s="193"/>
      <c r="K501" s="166"/>
      <c r="L501" s="193"/>
      <c r="M501" s="193"/>
      <c r="N501" s="193"/>
      <c r="O501" s="193"/>
    </row>
    <row r="502" spans="1:16" ht="33">
      <c r="A502" s="109">
        <v>501</v>
      </c>
      <c r="B502" s="261"/>
      <c r="C502" s="110" t="s">
        <v>1885</v>
      </c>
      <c r="D502" s="261"/>
      <c r="E502" s="114" t="s">
        <v>1355</v>
      </c>
      <c r="F502" s="114"/>
      <c r="G502" s="114" t="s">
        <v>1356</v>
      </c>
      <c r="H502" s="128"/>
      <c r="I502" s="166"/>
      <c r="J502" s="193"/>
      <c r="K502" s="166"/>
      <c r="L502" s="193"/>
      <c r="M502" s="193"/>
      <c r="N502" s="193"/>
      <c r="O502" s="193"/>
    </row>
    <row r="503" spans="1:16" ht="31.5" customHeight="1">
      <c r="A503" s="109">
        <v>502</v>
      </c>
      <c r="B503" s="261"/>
      <c r="C503" s="110" t="s">
        <v>1924</v>
      </c>
      <c r="D503" s="261"/>
      <c r="E503" s="261" t="s">
        <v>1357</v>
      </c>
      <c r="F503" s="114" t="s">
        <v>1358</v>
      </c>
      <c r="G503" s="114" t="s">
        <v>1949</v>
      </c>
      <c r="H503" s="128"/>
      <c r="I503" s="166"/>
      <c r="J503" s="193"/>
      <c r="K503" s="166"/>
      <c r="L503" s="193"/>
      <c r="M503" s="193"/>
      <c r="N503" s="193"/>
      <c r="O503" s="193"/>
    </row>
    <row r="504" spans="1:16" ht="33">
      <c r="A504" s="109">
        <v>503</v>
      </c>
      <c r="B504" s="261"/>
      <c r="C504" s="110" t="s">
        <v>1924</v>
      </c>
      <c r="D504" s="261"/>
      <c r="E504" s="261"/>
      <c r="F504" s="114" t="s">
        <v>1978</v>
      </c>
      <c r="G504" s="114" t="s">
        <v>1979</v>
      </c>
      <c r="H504" s="128"/>
      <c r="I504" s="166"/>
      <c r="J504" s="193"/>
      <c r="K504" s="166"/>
      <c r="L504" s="193"/>
      <c r="M504" s="193"/>
      <c r="N504" s="193"/>
      <c r="O504" s="193"/>
    </row>
    <row r="505" spans="1:16" ht="33">
      <c r="A505" s="109">
        <v>504</v>
      </c>
      <c r="B505" s="261"/>
      <c r="C505" s="110" t="s">
        <v>1924</v>
      </c>
      <c r="D505" s="261"/>
      <c r="E505" s="261"/>
      <c r="F505" s="114" t="s">
        <v>1980</v>
      </c>
      <c r="G505" s="114" t="s">
        <v>1953</v>
      </c>
      <c r="H505" s="128"/>
      <c r="I505" s="166"/>
      <c r="J505" s="193"/>
      <c r="K505" s="166"/>
      <c r="L505" s="193"/>
      <c r="M505" s="193"/>
      <c r="N505" s="193"/>
      <c r="O505" s="193"/>
    </row>
    <row r="506" spans="1:16" ht="33">
      <c r="A506" s="109">
        <v>505</v>
      </c>
      <c r="B506" s="261"/>
      <c r="C506" s="110" t="s">
        <v>1924</v>
      </c>
      <c r="D506" s="261"/>
      <c r="E506" s="261"/>
      <c r="F506" s="114" t="s">
        <v>1981</v>
      </c>
      <c r="G506" s="114" t="s">
        <v>1953</v>
      </c>
      <c r="H506" s="128"/>
      <c r="I506" s="166"/>
      <c r="J506" s="193"/>
      <c r="K506" s="166"/>
      <c r="L506" s="193"/>
      <c r="M506" s="193"/>
      <c r="N506" s="193"/>
      <c r="O506" s="193"/>
    </row>
    <row r="507" spans="1:16">
      <c r="A507" s="109">
        <v>506</v>
      </c>
      <c r="B507" s="261"/>
      <c r="C507" s="110" t="s">
        <v>1924</v>
      </c>
      <c r="D507" s="261"/>
      <c r="E507" s="261"/>
      <c r="F507" s="114" t="s">
        <v>1982</v>
      </c>
      <c r="G507" s="114" t="s">
        <v>1758</v>
      </c>
      <c r="H507" s="128"/>
      <c r="I507" s="166"/>
      <c r="J507" s="193"/>
      <c r="K507" s="166"/>
      <c r="L507" s="193"/>
      <c r="M507" s="193"/>
      <c r="N507" s="193"/>
      <c r="O507" s="193"/>
    </row>
    <row r="508" spans="1:16" ht="49.5">
      <c r="A508" s="109">
        <v>507</v>
      </c>
      <c r="B508" s="261"/>
      <c r="C508" s="110" t="s">
        <v>1924</v>
      </c>
      <c r="D508" s="115"/>
      <c r="E508" s="115"/>
      <c r="F508" s="114" t="s">
        <v>1983</v>
      </c>
      <c r="G508" s="114" t="s">
        <v>1957</v>
      </c>
      <c r="H508" s="128"/>
      <c r="I508" s="166"/>
      <c r="J508" s="197"/>
      <c r="K508" s="166"/>
      <c r="L508" s="198"/>
      <c r="M508" s="199"/>
      <c r="N508" s="200"/>
      <c r="O508" s="193"/>
      <c r="P508" s="96" t="s">
        <v>1958</v>
      </c>
    </row>
    <row r="509" spans="1:16" ht="33">
      <c r="A509" s="109">
        <v>508</v>
      </c>
      <c r="B509" s="261"/>
      <c r="C509" s="110" t="s">
        <v>1924</v>
      </c>
      <c r="D509" s="261" t="s">
        <v>1959</v>
      </c>
      <c r="E509" s="114" t="s">
        <v>1359</v>
      </c>
      <c r="F509" s="114"/>
      <c r="G509" s="114" t="s">
        <v>1360</v>
      </c>
      <c r="H509" s="128"/>
      <c r="I509" s="166"/>
      <c r="J509" s="193"/>
      <c r="K509" s="166"/>
      <c r="L509" s="193"/>
      <c r="M509" s="193"/>
      <c r="N509" s="193"/>
      <c r="O509" s="193"/>
    </row>
    <row r="510" spans="1:16" ht="33">
      <c r="A510" s="109">
        <v>509</v>
      </c>
      <c r="B510" s="261"/>
      <c r="C510" s="110" t="s">
        <v>1924</v>
      </c>
      <c r="D510" s="261"/>
      <c r="E510" s="114" t="s">
        <v>1361</v>
      </c>
      <c r="F510" s="114"/>
      <c r="G510" s="114" t="s">
        <v>1362</v>
      </c>
      <c r="H510" s="128"/>
      <c r="I510" s="166"/>
      <c r="J510" s="193"/>
      <c r="K510" s="166"/>
      <c r="L510" s="193"/>
      <c r="M510" s="193"/>
      <c r="N510" s="193"/>
      <c r="O510" s="193"/>
    </row>
    <row r="511" spans="1:16" ht="31.5" customHeight="1">
      <c r="A511" s="109">
        <v>510</v>
      </c>
      <c r="B511" s="261"/>
      <c r="C511" s="110" t="s">
        <v>1924</v>
      </c>
      <c r="D511" s="261"/>
      <c r="E511" s="261" t="s">
        <v>1363</v>
      </c>
      <c r="F511" s="114" t="s">
        <v>1358</v>
      </c>
      <c r="G511" s="114" t="s">
        <v>1949</v>
      </c>
      <c r="H511" s="128"/>
      <c r="I511" s="166"/>
      <c r="J511" s="193"/>
      <c r="K511" s="166"/>
      <c r="L511" s="193"/>
      <c r="M511" s="193"/>
      <c r="N511" s="193"/>
      <c r="O511" s="193"/>
    </row>
    <row r="512" spans="1:16" ht="33">
      <c r="A512" s="109">
        <v>511</v>
      </c>
      <c r="B512" s="261"/>
      <c r="C512" s="110" t="s">
        <v>1924</v>
      </c>
      <c r="D512" s="261"/>
      <c r="E512" s="261"/>
      <c r="F512" s="114" t="s">
        <v>1010</v>
      </c>
      <c r="G512" s="114" t="s">
        <v>1979</v>
      </c>
      <c r="H512" s="128"/>
      <c r="I512" s="166"/>
      <c r="J512" s="193"/>
      <c r="K512" s="166"/>
      <c r="L512" s="193"/>
      <c r="M512" s="193"/>
      <c r="N512" s="193"/>
      <c r="O512" s="193"/>
    </row>
    <row r="513" spans="1:16" ht="33">
      <c r="A513" s="109">
        <v>512</v>
      </c>
      <c r="B513" s="261"/>
      <c r="C513" s="110" t="s">
        <v>1924</v>
      </c>
      <c r="D513" s="261"/>
      <c r="E513" s="261"/>
      <c r="F513" s="114" t="s">
        <v>1011</v>
      </c>
      <c r="G513" s="114" t="s">
        <v>1953</v>
      </c>
      <c r="H513" s="128"/>
      <c r="I513" s="166"/>
      <c r="J513" s="193"/>
      <c r="K513" s="166"/>
      <c r="L513" s="193"/>
      <c r="M513" s="193"/>
      <c r="N513" s="193"/>
      <c r="O513" s="193"/>
    </row>
    <row r="514" spans="1:16" ht="33">
      <c r="A514" s="109">
        <v>513</v>
      </c>
      <c r="B514" s="261"/>
      <c r="C514" s="110" t="s">
        <v>1924</v>
      </c>
      <c r="D514" s="261"/>
      <c r="E514" s="261"/>
      <c r="F514" s="114" t="s">
        <v>1012</v>
      </c>
      <c r="G514" s="114" t="s">
        <v>1953</v>
      </c>
      <c r="H514" s="128"/>
      <c r="I514" s="166"/>
      <c r="J514" s="193"/>
      <c r="K514" s="166"/>
      <c r="L514" s="193"/>
      <c r="M514" s="193"/>
      <c r="N514" s="193"/>
      <c r="O514" s="193"/>
    </row>
    <row r="515" spans="1:16">
      <c r="A515" s="109">
        <v>514</v>
      </c>
      <c r="B515" s="261"/>
      <c r="C515" s="110" t="s">
        <v>1924</v>
      </c>
      <c r="D515" s="261"/>
      <c r="E515" s="261"/>
      <c r="F515" s="114" t="s">
        <v>1013</v>
      </c>
      <c r="G515" s="114" t="s">
        <v>1758</v>
      </c>
      <c r="H515" s="128"/>
      <c r="I515" s="166"/>
      <c r="J515" s="193"/>
      <c r="K515" s="166"/>
      <c r="L515" s="193"/>
      <c r="M515" s="193"/>
      <c r="N515" s="193"/>
      <c r="O515" s="193"/>
    </row>
    <row r="516" spans="1:16" ht="33">
      <c r="A516" s="109">
        <v>515</v>
      </c>
      <c r="B516" s="261"/>
      <c r="C516" s="110" t="s">
        <v>1924</v>
      </c>
      <c r="D516" s="115"/>
      <c r="E516" s="115"/>
      <c r="F516" s="114" t="s">
        <v>1983</v>
      </c>
      <c r="G516" s="114" t="s">
        <v>1957</v>
      </c>
      <c r="H516" s="128"/>
      <c r="I516" s="166"/>
      <c r="J516" s="193"/>
      <c r="K516" s="166"/>
      <c r="L516" s="193"/>
      <c r="M516" s="193"/>
      <c r="N516" s="193"/>
      <c r="O516" s="193"/>
    </row>
    <row r="517" spans="1:16">
      <c r="A517" s="109">
        <v>516</v>
      </c>
      <c r="B517" s="261"/>
      <c r="C517" s="110" t="s">
        <v>1924</v>
      </c>
      <c r="D517" s="114" t="s">
        <v>1967</v>
      </c>
      <c r="E517" s="114" t="s">
        <v>1364</v>
      </c>
      <c r="F517" s="114"/>
      <c r="G517" s="114" t="s">
        <v>1069</v>
      </c>
      <c r="H517" s="128"/>
      <c r="I517" s="166"/>
      <c r="J517" s="193"/>
      <c r="K517" s="166"/>
      <c r="L517" s="193"/>
      <c r="M517" s="193"/>
      <c r="N517" s="193"/>
      <c r="O517" s="193"/>
      <c r="P517" s="108" t="s">
        <v>1970</v>
      </c>
    </row>
    <row r="518" spans="1:16">
      <c r="A518" s="109">
        <v>517</v>
      </c>
      <c r="B518" s="261"/>
      <c r="C518" s="110" t="s">
        <v>1924</v>
      </c>
      <c r="D518" s="114" t="s">
        <v>1990</v>
      </c>
      <c r="E518" s="114" t="s">
        <v>1365</v>
      </c>
      <c r="F518" s="114"/>
      <c r="G518" s="114" t="s">
        <v>2052</v>
      </c>
      <c r="H518" s="128"/>
      <c r="I518" s="166"/>
      <c r="J518" s="193"/>
      <c r="K518" s="166"/>
      <c r="L518" s="193"/>
      <c r="M518" s="193"/>
      <c r="N518" s="193"/>
      <c r="O518" s="193"/>
      <c r="P518" s="108" t="s">
        <v>1881</v>
      </c>
    </row>
    <row r="519" spans="1:16" ht="33">
      <c r="A519" s="109">
        <v>518</v>
      </c>
      <c r="B519" s="261" t="s">
        <v>1366</v>
      </c>
      <c r="C519" s="110" t="s">
        <v>1924</v>
      </c>
      <c r="D519" s="261" t="s">
        <v>1974</v>
      </c>
      <c r="E519" s="114" t="s">
        <v>1367</v>
      </c>
      <c r="F519" s="114"/>
      <c r="G519" s="114" t="s">
        <v>1368</v>
      </c>
      <c r="H519" s="128"/>
      <c r="I519" s="166"/>
      <c r="J519" s="193"/>
      <c r="K519" s="166"/>
      <c r="L519" s="193"/>
      <c r="M519" s="193"/>
      <c r="N519" s="193"/>
      <c r="O519" s="193"/>
    </row>
    <row r="520" spans="1:16" ht="33">
      <c r="A520" s="109">
        <v>519</v>
      </c>
      <c r="B520" s="261"/>
      <c r="C520" s="110" t="s">
        <v>1885</v>
      </c>
      <c r="D520" s="261"/>
      <c r="E520" s="114" t="s">
        <v>1369</v>
      </c>
      <c r="F520" s="114"/>
      <c r="G520" s="114" t="s">
        <v>1370</v>
      </c>
      <c r="H520" s="128"/>
      <c r="I520" s="166"/>
      <c r="J520" s="193"/>
      <c r="K520" s="166"/>
      <c r="L520" s="193"/>
      <c r="M520" s="193"/>
      <c r="N520" s="193"/>
      <c r="O520" s="193"/>
    </row>
    <row r="521" spans="1:16" ht="31.5" customHeight="1">
      <c r="A521" s="109">
        <v>520</v>
      </c>
      <c r="B521" s="261"/>
      <c r="C521" s="110" t="s">
        <v>1924</v>
      </c>
      <c r="D521" s="261"/>
      <c r="E521" s="261" t="s">
        <v>1371</v>
      </c>
      <c r="F521" s="114" t="s">
        <v>1372</v>
      </c>
      <c r="G521" s="114" t="s">
        <v>1949</v>
      </c>
      <c r="H521" s="128"/>
      <c r="I521" s="166"/>
      <c r="J521" s="193"/>
      <c r="K521" s="166"/>
      <c r="L521" s="193"/>
      <c r="M521" s="193"/>
      <c r="N521" s="193"/>
      <c r="O521" s="193"/>
    </row>
    <row r="522" spans="1:16" ht="33">
      <c r="A522" s="109">
        <v>521</v>
      </c>
      <c r="B522" s="261"/>
      <c r="C522" s="110" t="s">
        <v>1924</v>
      </c>
      <c r="D522" s="261"/>
      <c r="E522" s="261"/>
      <c r="F522" s="114" t="s">
        <v>1978</v>
      </c>
      <c r="G522" s="114" t="s">
        <v>1979</v>
      </c>
      <c r="H522" s="128"/>
      <c r="I522" s="166"/>
      <c r="J522" s="193"/>
      <c r="K522" s="166"/>
      <c r="L522" s="193"/>
      <c r="M522" s="193"/>
      <c r="N522" s="193"/>
      <c r="O522" s="193"/>
    </row>
    <row r="523" spans="1:16" ht="33">
      <c r="A523" s="109">
        <v>522</v>
      </c>
      <c r="B523" s="261"/>
      <c r="C523" s="110" t="s">
        <v>1924</v>
      </c>
      <c r="D523" s="261"/>
      <c r="E523" s="261"/>
      <c r="F523" s="114" t="s">
        <v>1980</v>
      </c>
      <c r="G523" s="114" t="s">
        <v>1953</v>
      </c>
      <c r="H523" s="128"/>
      <c r="I523" s="166"/>
      <c r="J523" s="193"/>
      <c r="K523" s="166"/>
      <c r="L523" s="193"/>
      <c r="M523" s="193"/>
      <c r="N523" s="193"/>
      <c r="O523" s="193"/>
    </row>
    <row r="524" spans="1:16" ht="33">
      <c r="A524" s="109">
        <v>523</v>
      </c>
      <c r="B524" s="261"/>
      <c r="C524" s="110" t="s">
        <v>1924</v>
      </c>
      <c r="D524" s="261"/>
      <c r="E524" s="261"/>
      <c r="F524" s="114" t="s">
        <v>1981</v>
      </c>
      <c r="G524" s="114" t="s">
        <v>1953</v>
      </c>
      <c r="H524" s="128"/>
      <c r="I524" s="166"/>
      <c r="J524" s="193"/>
      <c r="K524" s="166"/>
      <c r="L524" s="193"/>
      <c r="M524" s="193"/>
      <c r="N524" s="193"/>
      <c r="O524" s="193"/>
    </row>
    <row r="525" spans="1:16">
      <c r="A525" s="109">
        <v>524</v>
      </c>
      <c r="B525" s="261"/>
      <c r="C525" s="110" t="s">
        <v>1924</v>
      </c>
      <c r="D525" s="261"/>
      <c r="E525" s="261"/>
      <c r="F525" s="114" t="s">
        <v>1982</v>
      </c>
      <c r="G525" s="114" t="s">
        <v>1758</v>
      </c>
      <c r="H525" s="128"/>
      <c r="I525" s="166"/>
      <c r="J525" s="193"/>
      <c r="K525" s="166"/>
      <c r="L525" s="193"/>
      <c r="M525" s="193"/>
      <c r="N525" s="193"/>
      <c r="O525" s="193"/>
    </row>
    <row r="526" spans="1:16" ht="49.5">
      <c r="A526" s="109">
        <v>525</v>
      </c>
      <c r="B526" s="261"/>
      <c r="C526" s="110" t="s">
        <v>1924</v>
      </c>
      <c r="D526" s="115"/>
      <c r="E526" s="115"/>
      <c r="F526" s="114" t="s">
        <v>1983</v>
      </c>
      <c r="G526" s="114" t="s">
        <v>1957</v>
      </c>
      <c r="H526" s="128"/>
      <c r="I526" s="166"/>
      <c r="J526" s="197"/>
      <c r="K526" s="166"/>
      <c r="L526" s="198"/>
      <c r="M526" s="199"/>
      <c r="N526" s="200"/>
      <c r="O526" s="193"/>
      <c r="P526" s="96" t="s">
        <v>1958</v>
      </c>
    </row>
    <row r="527" spans="1:16" ht="33">
      <c r="A527" s="109">
        <v>526</v>
      </c>
      <c r="B527" s="261"/>
      <c r="C527" s="110" t="s">
        <v>1924</v>
      </c>
      <c r="D527" s="261" t="s">
        <v>1959</v>
      </c>
      <c r="E527" s="114" t="s">
        <v>1373</v>
      </c>
      <c r="F527" s="114"/>
      <c r="G527" s="114" t="s">
        <v>1374</v>
      </c>
      <c r="H527" s="128"/>
      <c r="I527" s="166"/>
      <c r="J527" s="193"/>
      <c r="K527" s="166"/>
      <c r="L527" s="193"/>
      <c r="M527" s="193"/>
      <c r="N527" s="193"/>
      <c r="O527" s="193"/>
    </row>
    <row r="528" spans="1:16" ht="33">
      <c r="A528" s="109">
        <v>527</v>
      </c>
      <c r="B528" s="261"/>
      <c r="C528" s="110" t="s">
        <v>1924</v>
      </c>
      <c r="D528" s="261"/>
      <c r="E528" s="114" t="s">
        <v>1375</v>
      </c>
      <c r="F528" s="114"/>
      <c r="G528" s="114" t="s">
        <v>1376</v>
      </c>
      <c r="H528" s="128"/>
      <c r="I528" s="166"/>
      <c r="J528" s="193"/>
      <c r="K528" s="166"/>
      <c r="L528" s="193"/>
      <c r="M528" s="193"/>
      <c r="N528" s="193"/>
      <c r="O528" s="193"/>
    </row>
    <row r="529" spans="1:16" ht="31.5" customHeight="1">
      <c r="A529" s="109">
        <v>528</v>
      </c>
      <c r="B529" s="261"/>
      <c r="C529" s="110" t="s">
        <v>1924</v>
      </c>
      <c r="D529" s="261"/>
      <c r="E529" s="261" t="s">
        <v>1377</v>
      </c>
      <c r="F529" s="114" t="s">
        <v>1372</v>
      </c>
      <c r="G529" s="114" t="s">
        <v>1949</v>
      </c>
      <c r="H529" s="128"/>
      <c r="I529" s="166"/>
      <c r="J529" s="193"/>
      <c r="K529" s="166"/>
      <c r="L529" s="193"/>
      <c r="M529" s="193"/>
      <c r="N529" s="193"/>
      <c r="O529" s="193"/>
    </row>
    <row r="530" spans="1:16" ht="33">
      <c r="A530" s="109">
        <v>529</v>
      </c>
      <c r="B530" s="261"/>
      <c r="C530" s="110" t="s">
        <v>1924</v>
      </c>
      <c r="D530" s="261"/>
      <c r="E530" s="261"/>
      <c r="F530" s="114" t="s">
        <v>1993</v>
      </c>
      <c r="G530" s="114" t="s">
        <v>1979</v>
      </c>
      <c r="H530" s="128"/>
      <c r="I530" s="166"/>
      <c r="J530" s="193"/>
      <c r="K530" s="166"/>
      <c r="L530" s="193"/>
      <c r="M530" s="193"/>
      <c r="N530" s="193"/>
      <c r="O530" s="193"/>
    </row>
    <row r="531" spans="1:16" ht="33">
      <c r="A531" s="109">
        <v>530</v>
      </c>
      <c r="B531" s="261"/>
      <c r="C531" s="110" t="s">
        <v>1924</v>
      </c>
      <c r="D531" s="261"/>
      <c r="E531" s="261"/>
      <c r="F531" s="114" t="s">
        <v>1994</v>
      </c>
      <c r="G531" s="114" t="s">
        <v>1953</v>
      </c>
      <c r="H531" s="128"/>
      <c r="I531" s="166"/>
      <c r="J531" s="193"/>
      <c r="K531" s="166"/>
      <c r="L531" s="193"/>
      <c r="M531" s="193"/>
      <c r="N531" s="193"/>
      <c r="O531" s="193"/>
    </row>
    <row r="532" spans="1:16" ht="33">
      <c r="A532" s="109">
        <v>531</v>
      </c>
      <c r="B532" s="261"/>
      <c r="C532" s="110" t="s">
        <v>1924</v>
      </c>
      <c r="D532" s="261"/>
      <c r="E532" s="261"/>
      <c r="F532" s="114" t="s">
        <v>1995</v>
      </c>
      <c r="G532" s="114" t="s">
        <v>1953</v>
      </c>
      <c r="H532" s="128"/>
      <c r="I532" s="166"/>
      <c r="J532" s="193"/>
      <c r="K532" s="166"/>
      <c r="L532" s="193"/>
      <c r="M532" s="193"/>
      <c r="N532" s="193"/>
      <c r="O532" s="193"/>
    </row>
    <row r="533" spans="1:16">
      <c r="A533" s="109">
        <v>532</v>
      </c>
      <c r="B533" s="261"/>
      <c r="C533" s="110" t="s">
        <v>1924</v>
      </c>
      <c r="D533" s="261"/>
      <c r="E533" s="261"/>
      <c r="F533" s="114" t="s">
        <v>1053</v>
      </c>
      <c r="G533" s="114" t="s">
        <v>1758</v>
      </c>
      <c r="H533" s="128"/>
      <c r="I533" s="166"/>
      <c r="J533" s="193"/>
      <c r="K533" s="166"/>
      <c r="L533" s="193"/>
      <c r="M533" s="193"/>
      <c r="N533" s="193"/>
      <c r="O533" s="193"/>
    </row>
    <row r="534" spans="1:16" ht="33">
      <c r="A534" s="109">
        <v>533</v>
      </c>
      <c r="B534" s="261"/>
      <c r="C534" s="110" t="s">
        <v>1924</v>
      </c>
      <c r="D534" s="115"/>
      <c r="E534" s="115"/>
      <c r="F534" s="114" t="s">
        <v>1983</v>
      </c>
      <c r="G534" s="114" t="s">
        <v>1957</v>
      </c>
      <c r="H534" s="128"/>
      <c r="I534" s="166"/>
      <c r="J534" s="193"/>
      <c r="K534" s="166"/>
      <c r="L534" s="193"/>
      <c r="M534" s="193"/>
      <c r="N534" s="193"/>
      <c r="O534" s="193"/>
    </row>
    <row r="535" spans="1:16">
      <c r="A535" s="109">
        <v>534</v>
      </c>
      <c r="B535" s="261"/>
      <c r="C535" s="110" t="s">
        <v>1924</v>
      </c>
      <c r="D535" s="114" t="s">
        <v>1967</v>
      </c>
      <c r="E535" s="114" t="s">
        <v>1378</v>
      </c>
      <c r="F535" s="114"/>
      <c r="G535" s="114" t="s">
        <v>2019</v>
      </c>
      <c r="H535" s="128"/>
      <c r="I535" s="166"/>
      <c r="J535" s="193"/>
      <c r="K535" s="166"/>
      <c r="L535" s="193"/>
      <c r="M535" s="193"/>
      <c r="N535" s="193"/>
      <c r="O535" s="193"/>
      <c r="P535" s="108" t="s">
        <v>1970</v>
      </c>
    </row>
    <row r="536" spans="1:16">
      <c r="A536" s="109">
        <v>535</v>
      </c>
      <c r="B536" s="261"/>
      <c r="C536" s="110" t="s">
        <v>1924</v>
      </c>
      <c r="D536" s="114" t="s">
        <v>1990</v>
      </c>
      <c r="E536" s="114" t="s">
        <v>1379</v>
      </c>
      <c r="F536" s="114"/>
      <c r="G536" s="114" t="s">
        <v>2053</v>
      </c>
      <c r="H536" s="128"/>
      <c r="I536" s="166"/>
      <c r="J536" s="193"/>
      <c r="K536" s="166"/>
      <c r="L536" s="193"/>
      <c r="M536" s="193"/>
      <c r="N536" s="193"/>
      <c r="O536" s="193"/>
      <c r="P536" s="108" t="s">
        <v>1881</v>
      </c>
    </row>
    <row r="537" spans="1:16" ht="33">
      <c r="A537" s="109">
        <v>536</v>
      </c>
      <c r="B537" s="261" t="s">
        <v>1380</v>
      </c>
      <c r="C537" s="110" t="s">
        <v>1924</v>
      </c>
      <c r="D537" s="261" t="s">
        <v>1974</v>
      </c>
      <c r="E537" s="114" t="s">
        <v>1381</v>
      </c>
      <c r="F537" s="114"/>
      <c r="G537" s="114" t="s">
        <v>1382</v>
      </c>
      <c r="H537" s="128"/>
      <c r="I537" s="166"/>
      <c r="J537" s="193"/>
      <c r="K537" s="166"/>
      <c r="L537" s="193"/>
      <c r="M537" s="193"/>
      <c r="N537" s="193"/>
      <c r="O537" s="193"/>
    </row>
    <row r="538" spans="1:16" ht="33">
      <c r="A538" s="109">
        <v>537</v>
      </c>
      <c r="B538" s="261"/>
      <c r="C538" s="110" t="s">
        <v>1885</v>
      </c>
      <c r="D538" s="261"/>
      <c r="E538" s="114" t="s">
        <v>1383</v>
      </c>
      <c r="F538" s="114"/>
      <c r="G538" s="114" t="s">
        <v>1384</v>
      </c>
      <c r="H538" s="128"/>
      <c r="I538" s="166"/>
      <c r="J538" s="193"/>
      <c r="K538" s="166"/>
      <c r="L538" s="193"/>
      <c r="M538" s="193"/>
      <c r="N538" s="193"/>
      <c r="O538" s="193"/>
    </row>
    <row r="539" spans="1:16" ht="31.5" customHeight="1">
      <c r="A539" s="109">
        <v>538</v>
      </c>
      <c r="B539" s="261"/>
      <c r="C539" s="110" t="s">
        <v>1924</v>
      </c>
      <c r="D539" s="261"/>
      <c r="E539" s="261" t="s">
        <v>1385</v>
      </c>
      <c r="F539" s="114" t="s">
        <v>1386</v>
      </c>
      <c r="G539" s="114" t="s">
        <v>1949</v>
      </c>
      <c r="H539" s="128"/>
      <c r="I539" s="166"/>
      <c r="J539" s="193"/>
      <c r="K539" s="166"/>
      <c r="L539" s="193"/>
      <c r="M539" s="193"/>
      <c r="N539" s="193"/>
      <c r="O539" s="193"/>
    </row>
    <row r="540" spans="1:16" ht="33">
      <c r="A540" s="109">
        <v>539</v>
      </c>
      <c r="B540" s="261"/>
      <c r="C540" s="110" t="s">
        <v>1924</v>
      </c>
      <c r="D540" s="261"/>
      <c r="E540" s="261"/>
      <c r="F540" s="114" t="s">
        <v>1978</v>
      </c>
      <c r="G540" s="114" t="s">
        <v>1979</v>
      </c>
      <c r="H540" s="128"/>
      <c r="I540" s="166"/>
      <c r="J540" s="193"/>
      <c r="K540" s="166"/>
      <c r="L540" s="193"/>
      <c r="M540" s="193"/>
      <c r="N540" s="193"/>
      <c r="O540" s="193"/>
    </row>
    <row r="541" spans="1:16" ht="33">
      <c r="A541" s="109">
        <v>540</v>
      </c>
      <c r="B541" s="261"/>
      <c r="C541" s="110" t="s">
        <v>1924</v>
      </c>
      <c r="D541" s="261"/>
      <c r="E541" s="261"/>
      <c r="F541" s="114" t="s">
        <v>1980</v>
      </c>
      <c r="G541" s="114" t="s">
        <v>1953</v>
      </c>
      <c r="H541" s="128"/>
      <c r="I541" s="166"/>
      <c r="J541" s="193"/>
      <c r="K541" s="166"/>
      <c r="L541" s="193"/>
      <c r="M541" s="193"/>
      <c r="N541" s="193"/>
      <c r="O541" s="193"/>
    </row>
    <row r="542" spans="1:16" ht="33">
      <c r="A542" s="109">
        <v>541</v>
      </c>
      <c r="B542" s="261"/>
      <c r="C542" s="110" t="s">
        <v>1924</v>
      </c>
      <c r="D542" s="261"/>
      <c r="E542" s="261"/>
      <c r="F542" s="114" t="s">
        <v>1981</v>
      </c>
      <c r="G542" s="114" t="s">
        <v>1953</v>
      </c>
      <c r="H542" s="128"/>
      <c r="I542" s="166"/>
      <c r="J542" s="193"/>
      <c r="K542" s="166"/>
      <c r="L542" s="193"/>
      <c r="M542" s="193"/>
      <c r="N542" s="193"/>
      <c r="O542" s="193"/>
    </row>
    <row r="543" spans="1:16">
      <c r="A543" s="109">
        <v>542</v>
      </c>
      <c r="B543" s="261"/>
      <c r="C543" s="110" t="s">
        <v>1924</v>
      </c>
      <c r="D543" s="261"/>
      <c r="E543" s="261"/>
      <c r="F543" s="114" t="s">
        <v>1982</v>
      </c>
      <c r="G543" s="114" t="s">
        <v>1758</v>
      </c>
      <c r="H543" s="128"/>
      <c r="I543" s="166"/>
      <c r="J543" s="193"/>
      <c r="K543" s="166"/>
      <c r="L543" s="193"/>
      <c r="M543" s="193"/>
      <c r="N543" s="193"/>
      <c r="O543" s="193"/>
    </row>
    <row r="544" spans="1:16" ht="49.5">
      <c r="A544" s="109">
        <v>543</v>
      </c>
      <c r="B544" s="261"/>
      <c r="C544" s="110" t="s">
        <v>1924</v>
      </c>
      <c r="D544" s="261"/>
      <c r="E544" s="261"/>
      <c r="F544" s="114" t="s">
        <v>1983</v>
      </c>
      <c r="G544" s="114" t="s">
        <v>1957</v>
      </c>
      <c r="H544" s="128"/>
      <c r="I544" s="166"/>
      <c r="J544" s="197"/>
      <c r="K544" s="166"/>
      <c r="L544" s="198"/>
      <c r="M544" s="199"/>
      <c r="N544" s="200"/>
      <c r="O544" s="193"/>
      <c r="P544" s="96" t="s">
        <v>1958</v>
      </c>
    </row>
    <row r="545" spans="1:16" ht="33">
      <c r="A545" s="109">
        <v>544</v>
      </c>
      <c r="B545" s="261"/>
      <c r="C545" s="110" t="s">
        <v>1924</v>
      </c>
      <c r="D545" s="261" t="s">
        <v>1959</v>
      </c>
      <c r="E545" s="114" t="s">
        <v>1387</v>
      </c>
      <c r="F545" s="114"/>
      <c r="G545" s="114" t="s">
        <v>1388</v>
      </c>
      <c r="H545" s="128"/>
      <c r="I545" s="166"/>
      <c r="J545" s="193"/>
      <c r="K545" s="166"/>
      <c r="L545" s="193"/>
      <c r="M545" s="193"/>
      <c r="N545" s="193"/>
      <c r="O545" s="193"/>
    </row>
    <row r="546" spans="1:16" ht="33">
      <c r="A546" s="109">
        <v>545</v>
      </c>
      <c r="B546" s="261"/>
      <c r="C546" s="110" t="s">
        <v>1924</v>
      </c>
      <c r="D546" s="261"/>
      <c r="E546" s="114" t="s">
        <v>1389</v>
      </c>
      <c r="F546" s="114"/>
      <c r="G546" s="114" t="s">
        <v>1390</v>
      </c>
      <c r="H546" s="128"/>
      <c r="I546" s="166"/>
      <c r="J546" s="193"/>
      <c r="K546" s="166"/>
      <c r="L546" s="193"/>
      <c r="M546" s="193"/>
      <c r="N546" s="193"/>
      <c r="O546" s="193"/>
    </row>
    <row r="547" spans="1:16" ht="31.5" customHeight="1">
      <c r="A547" s="109">
        <v>546</v>
      </c>
      <c r="B547" s="261"/>
      <c r="C547" s="110" t="s">
        <v>1924</v>
      </c>
      <c r="D547" s="261"/>
      <c r="E547" s="261" t="s">
        <v>1391</v>
      </c>
      <c r="F547" s="114" t="s">
        <v>1386</v>
      </c>
      <c r="G547" s="114" t="s">
        <v>1949</v>
      </c>
      <c r="H547" s="128"/>
      <c r="I547" s="166"/>
      <c r="J547" s="193"/>
      <c r="K547" s="166"/>
      <c r="L547" s="193"/>
      <c r="M547" s="193"/>
      <c r="N547" s="193"/>
      <c r="O547" s="193"/>
    </row>
    <row r="548" spans="1:16" ht="33">
      <c r="A548" s="109">
        <v>547</v>
      </c>
      <c r="B548" s="261"/>
      <c r="C548" s="110" t="s">
        <v>1924</v>
      </c>
      <c r="D548" s="261"/>
      <c r="E548" s="261"/>
      <c r="F548" s="114" t="s">
        <v>1010</v>
      </c>
      <c r="G548" s="114" t="s">
        <v>1979</v>
      </c>
      <c r="H548" s="128"/>
      <c r="I548" s="166"/>
      <c r="J548" s="193"/>
      <c r="K548" s="166"/>
      <c r="L548" s="193"/>
      <c r="M548" s="193"/>
      <c r="N548" s="193"/>
      <c r="O548" s="193"/>
    </row>
    <row r="549" spans="1:16" ht="33">
      <c r="A549" s="109">
        <v>548</v>
      </c>
      <c r="B549" s="261"/>
      <c r="C549" s="110" t="s">
        <v>1924</v>
      </c>
      <c r="D549" s="261"/>
      <c r="E549" s="261"/>
      <c r="F549" s="114" t="s">
        <v>1011</v>
      </c>
      <c r="G549" s="114" t="s">
        <v>1953</v>
      </c>
      <c r="H549" s="128"/>
      <c r="I549" s="166"/>
      <c r="J549" s="193"/>
      <c r="K549" s="166"/>
      <c r="L549" s="193"/>
      <c r="M549" s="193"/>
      <c r="N549" s="193"/>
      <c r="O549" s="193"/>
    </row>
    <row r="550" spans="1:16" ht="33">
      <c r="A550" s="109">
        <v>549</v>
      </c>
      <c r="B550" s="261"/>
      <c r="C550" s="110" t="s">
        <v>1924</v>
      </c>
      <c r="D550" s="261"/>
      <c r="E550" s="261"/>
      <c r="F550" s="114" t="s">
        <v>1012</v>
      </c>
      <c r="G550" s="114" t="s">
        <v>1953</v>
      </c>
      <c r="H550" s="128"/>
      <c r="I550" s="166"/>
      <c r="J550" s="193"/>
      <c r="K550" s="166"/>
      <c r="L550" s="193"/>
      <c r="M550" s="193"/>
      <c r="N550" s="193"/>
      <c r="O550" s="193"/>
    </row>
    <row r="551" spans="1:16">
      <c r="A551" s="109">
        <v>550</v>
      </c>
      <c r="B551" s="261"/>
      <c r="C551" s="110" t="s">
        <v>1924</v>
      </c>
      <c r="D551" s="261"/>
      <c r="E551" s="261"/>
      <c r="F551" s="114" t="s">
        <v>1013</v>
      </c>
      <c r="G551" s="114" t="s">
        <v>1758</v>
      </c>
      <c r="H551" s="128"/>
      <c r="I551" s="166"/>
      <c r="J551" s="193"/>
      <c r="K551" s="166"/>
      <c r="L551" s="193"/>
      <c r="M551" s="193"/>
      <c r="N551" s="193"/>
      <c r="O551" s="193"/>
    </row>
    <row r="552" spans="1:16" ht="33">
      <c r="A552" s="109">
        <v>551</v>
      </c>
      <c r="B552" s="261"/>
      <c r="C552" s="110" t="s">
        <v>1924</v>
      </c>
      <c r="D552" s="115"/>
      <c r="E552" s="115"/>
      <c r="F552" s="114" t="s">
        <v>1983</v>
      </c>
      <c r="G552" s="114" t="s">
        <v>1957</v>
      </c>
      <c r="H552" s="128"/>
      <c r="I552" s="166"/>
      <c r="J552" s="193"/>
      <c r="K552" s="166"/>
      <c r="L552" s="193"/>
      <c r="M552" s="193"/>
      <c r="N552" s="193"/>
      <c r="O552" s="193"/>
    </row>
    <row r="553" spans="1:16">
      <c r="A553" s="109">
        <v>552</v>
      </c>
      <c r="B553" s="261"/>
      <c r="C553" s="110" t="s">
        <v>1924</v>
      </c>
      <c r="D553" s="114" t="s">
        <v>1967</v>
      </c>
      <c r="E553" s="114" t="s">
        <v>1392</v>
      </c>
      <c r="F553" s="114"/>
      <c r="G553" s="114" t="s">
        <v>2025</v>
      </c>
      <c r="H553" s="128"/>
      <c r="I553" s="166"/>
      <c r="J553" s="193"/>
      <c r="K553" s="166"/>
      <c r="L553" s="193"/>
      <c r="M553" s="193"/>
      <c r="N553" s="193"/>
      <c r="O553" s="193"/>
      <c r="P553" s="108" t="s">
        <v>1970</v>
      </c>
    </row>
    <row r="554" spans="1:16">
      <c r="A554" s="109">
        <v>553</v>
      </c>
      <c r="B554" s="261"/>
      <c r="C554" s="110" t="s">
        <v>1924</v>
      </c>
      <c r="D554" s="114" t="s">
        <v>1990</v>
      </c>
      <c r="E554" s="114" t="s">
        <v>1393</v>
      </c>
      <c r="F554" s="114"/>
      <c r="G554" s="114" t="s">
        <v>2054</v>
      </c>
      <c r="H554" s="128"/>
      <c r="I554" s="166"/>
      <c r="J554" s="193"/>
      <c r="K554" s="166"/>
      <c r="L554" s="193"/>
      <c r="M554" s="193"/>
      <c r="N554" s="193"/>
      <c r="O554" s="193"/>
      <c r="P554" s="108" t="s">
        <v>1881</v>
      </c>
    </row>
    <row r="555" spans="1:16" ht="33">
      <c r="A555" s="109">
        <v>554</v>
      </c>
      <c r="B555" s="261" t="s">
        <v>2055</v>
      </c>
      <c r="C555" s="110" t="s">
        <v>1924</v>
      </c>
      <c r="D555" s="261" t="s">
        <v>1974</v>
      </c>
      <c r="E555" s="114" t="s">
        <v>1394</v>
      </c>
      <c r="F555" s="114"/>
      <c r="G555" s="114" t="s">
        <v>1395</v>
      </c>
      <c r="H555" s="128"/>
      <c r="I555" s="166"/>
      <c r="J555" s="193"/>
      <c r="K555" s="166"/>
      <c r="L555" s="193"/>
      <c r="M555" s="193"/>
      <c r="N555" s="193"/>
      <c r="O555" s="193"/>
    </row>
    <row r="556" spans="1:16" ht="33">
      <c r="A556" s="109">
        <v>555</v>
      </c>
      <c r="B556" s="261"/>
      <c r="C556" s="110" t="s">
        <v>1885</v>
      </c>
      <c r="D556" s="261"/>
      <c r="E556" s="114" t="s">
        <v>1396</v>
      </c>
      <c r="F556" s="114"/>
      <c r="G556" s="114" t="s">
        <v>1397</v>
      </c>
      <c r="H556" s="128"/>
      <c r="I556" s="166"/>
      <c r="J556" s="193"/>
      <c r="K556" s="166"/>
      <c r="L556" s="193"/>
      <c r="M556" s="193"/>
      <c r="N556" s="193"/>
      <c r="O556" s="193"/>
    </row>
    <row r="557" spans="1:16" ht="31.5" customHeight="1">
      <c r="A557" s="109">
        <v>556</v>
      </c>
      <c r="B557" s="261"/>
      <c r="C557" s="110" t="s">
        <v>1924</v>
      </c>
      <c r="D557" s="261"/>
      <c r="E557" s="261" t="s">
        <v>1398</v>
      </c>
      <c r="F557" s="114" t="s">
        <v>1399</v>
      </c>
      <c r="G557" s="114" t="s">
        <v>1949</v>
      </c>
      <c r="H557" s="128"/>
      <c r="I557" s="166"/>
      <c r="J557" s="193"/>
      <c r="K557" s="166"/>
      <c r="L557" s="193"/>
      <c r="M557" s="193"/>
      <c r="N557" s="193"/>
      <c r="O557" s="193"/>
    </row>
    <row r="558" spans="1:16" ht="33">
      <c r="A558" s="109">
        <v>557</v>
      </c>
      <c r="B558" s="261"/>
      <c r="C558" s="110" t="s">
        <v>1924</v>
      </c>
      <c r="D558" s="261"/>
      <c r="E558" s="261"/>
      <c r="F558" s="114" t="s">
        <v>1232</v>
      </c>
      <c r="G558" s="114" t="s">
        <v>1979</v>
      </c>
      <c r="H558" s="128"/>
      <c r="I558" s="166"/>
      <c r="J558" s="193"/>
      <c r="K558" s="166"/>
      <c r="L558" s="193"/>
      <c r="M558" s="193"/>
      <c r="N558" s="193"/>
      <c r="O558" s="193"/>
    </row>
    <row r="559" spans="1:16" ht="33">
      <c r="A559" s="109">
        <v>558</v>
      </c>
      <c r="B559" s="261"/>
      <c r="C559" s="110" t="s">
        <v>1924</v>
      </c>
      <c r="D559" s="261"/>
      <c r="E559" s="261"/>
      <c r="F559" s="114" t="s">
        <v>1233</v>
      </c>
      <c r="G559" s="114" t="s">
        <v>1953</v>
      </c>
      <c r="H559" s="128"/>
      <c r="I559" s="166"/>
      <c r="J559" s="193"/>
      <c r="K559" s="166"/>
      <c r="L559" s="193"/>
      <c r="M559" s="193"/>
      <c r="N559" s="193"/>
      <c r="O559" s="193"/>
    </row>
    <row r="560" spans="1:16" ht="33">
      <c r="A560" s="109">
        <v>559</v>
      </c>
      <c r="B560" s="261"/>
      <c r="C560" s="110" t="s">
        <v>1924</v>
      </c>
      <c r="D560" s="261"/>
      <c r="E560" s="261"/>
      <c r="F560" s="114" t="s">
        <v>1234</v>
      </c>
      <c r="G560" s="114" t="s">
        <v>1953</v>
      </c>
      <c r="H560" s="128"/>
      <c r="I560" s="166"/>
      <c r="J560" s="193"/>
      <c r="K560" s="166"/>
      <c r="L560" s="193"/>
      <c r="M560" s="193"/>
      <c r="N560" s="193"/>
      <c r="O560" s="193"/>
    </row>
    <row r="561" spans="1:16">
      <c r="A561" s="109">
        <v>560</v>
      </c>
      <c r="B561" s="261"/>
      <c r="C561" s="110" t="s">
        <v>1924</v>
      </c>
      <c r="D561" s="261"/>
      <c r="E561" s="261"/>
      <c r="F561" s="114" t="s">
        <v>1235</v>
      </c>
      <c r="G561" s="114" t="s">
        <v>1758</v>
      </c>
      <c r="H561" s="128"/>
      <c r="I561" s="166"/>
      <c r="J561" s="193"/>
      <c r="K561" s="166"/>
      <c r="L561" s="193"/>
      <c r="M561" s="193"/>
      <c r="N561" s="193"/>
      <c r="O561" s="193"/>
    </row>
    <row r="562" spans="1:16" ht="49.5">
      <c r="A562" s="109">
        <v>561</v>
      </c>
      <c r="B562" s="261"/>
      <c r="C562" s="110" t="s">
        <v>1924</v>
      </c>
      <c r="D562" s="115"/>
      <c r="E562" s="115"/>
      <c r="F562" s="114" t="s">
        <v>1983</v>
      </c>
      <c r="G562" s="114" t="s">
        <v>1957</v>
      </c>
      <c r="H562" s="128"/>
      <c r="I562" s="166"/>
      <c r="J562" s="197"/>
      <c r="K562" s="166"/>
      <c r="L562" s="198"/>
      <c r="M562" s="199"/>
      <c r="N562" s="200"/>
      <c r="O562" s="193"/>
      <c r="P562" s="96" t="s">
        <v>1958</v>
      </c>
    </row>
    <row r="563" spans="1:16" ht="33">
      <c r="A563" s="109">
        <v>562</v>
      </c>
      <c r="B563" s="261"/>
      <c r="C563" s="110" t="s">
        <v>1924</v>
      </c>
      <c r="D563" s="261" t="s">
        <v>1959</v>
      </c>
      <c r="E563" s="114" t="s">
        <v>1400</v>
      </c>
      <c r="F563" s="114"/>
      <c r="G563" s="114" t="s">
        <v>1401</v>
      </c>
      <c r="H563" s="128"/>
      <c r="I563" s="166"/>
      <c r="J563" s="193"/>
      <c r="K563" s="166"/>
      <c r="L563" s="193"/>
      <c r="M563" s="193"/>
      <c r="N563" s="193"/>
      <c r="O563" s="193"/>
    </row>
    <row r="564" spans="1:16" ht="33">
      <c r="A564" s="109">
        <v>563</v>
      </c>
      <c r="B564" s="261"/>
      <c r="C564" s="110" t="s">
        <v>1924</v>
      </c>
      <c r="D564" s="261"/>
      <c r="E564" s="114" t="s">
        <v>1402</v>
      </c>
      <c r="F564" s="114"/>
      <c r="G564" s="114" t="s">
        <v>1403</v>
      </c>
      <c r="H564" s="128"/>
      <c r="I564" s="166"/>
      <c r="J564" s="193"/>
      <c r="K564" s="166"/>
      <c r="L564" s="193"/>
      <c r="M564" s="193"/>
      <c r="N564" s="193"/>
      <c r="O564" s="193"/>
    </row>
    <row r="565" spans="1:16" ht="31.5" customHeight="1">
      <c r="A565" s="109">
        <v>564</v>
      </c>
      <c r="B565" s="261"/>
      <c r="C565" s="110" t="s">
        <v>1924</v>
      </c>
      <c r="D565" s="261"/>
      <c r="E565" s="261" t="s">
        <v>1404</v>
      </c>
      <c r="F565" s="114" t="s">
        <v>1399</v>
      </c>
      <c r="G565" s="114" t="s">
        <v>1949</v>
      </c>
      <c r="H565" s="128"/>
      <c r="I565" s="166"/>
      <c r="J565" s="193"/>
      <c r="K565" s="166"/>
      <c r="L565" s="193"/>
      <c r="M565" s="193"/>
      <c r="N565" s="193"/>
      <c r="O565" s="193"/>
    </row>
    <row r="566" spans="1:16" ht="33">
      <c r="A566" s="109">
        <v>565</v>
      </c>
      <c r="B566" s="261"/>
      <c r="C566" s="110" t="s">
        <v>1924</v>
      </c>
      <c r="D566" s="261"/>
      <c r="E566" s="261"/>
      <c r="F566" s="114" t="s">
        <v>1993</v>
      </c>
      <c r="G566" s="114" t="s">
        <v>1979</v>
      </c>
      <c r="H566" s="128"/>
      <c r="I566" s="166"/>
      <c r="J566" s="193"/>
      <c r="K566" s="166"/>
      <c r="L566" s="193"/>
      <c r="M566" s="193"/>
      <c r="N566" s="193"/>
      <c r="O566" s="193"/>
    </row>
    <row r="567" spans="1:16" ht="33">
      <c r="A567" s="109">
        <v>566</v>
      </c>
      <c r="B567" s="261"/>
      <c r="C567" s="110" t="s">
        <v>1924</v>
      </c>
      <c r="D567" s="261"/>
      <c r="E567" s="261"/>
      <c r="F567" s="114" t="s">
        <v>1994</v>
      </c>
      <c r="G567" s="114" t="s">
        <v>1953</v>
      </c>
      <c r="H567" s="128"/>
      <c r="I567" s="166"/>
      <c r="J567" s="193"/>
      <c r="K567" s="166"/>
      <c r="L567" s="193"/>
      <c r="M567" s="193"/>
      <c r="N567" s="193"/>
      <c r="O567" s="193"/>
    </row>
    <row r="568" spans="1:16" ht="33">
      <c r="A568" s="109">
        <v>567</v>
      </c>
      <c r="B568" s="261"/>
      <c r="C568" s="110" t="s">
        <v>1924</v>
      </c>
      <c r="D568" s="261"/>
      <c r="E568" s="261"/>
      <c r="F568" s="114" t="s">
        <v>1995</v>
      </c>
      <c r="G568" s="114" t="s">
        <v>1953</v>
      </c>
      <c r="H568" s="128"/>
      <c r="I568" s="166"/>
      <c r="J568" s="193"/>
      <c r="K568" s="166"/>
      <c r="L568" s="193"/>
      <c r="M568" s="193"/>
      <c r="N568" s="193"/>
      <c r="O568" s="193"/>
    </row>
    <row r="569" spans="1:16">
      <c r="A569" s="109">
        <v>568</v>
      </c>
      <c r="B569" s="261"/>
      <c r="C569" s="110" t="s">
        <v>1924</v>
      </c>
      <c r="D569" s="261"/>
      <c r="E569" s="261"/>
      <c r="F569" s="114" t="s">
        <v>1053</v>
      </c>
      <c r="G569" s="114" t="s">
        <v>1758</v>
      </c>
      <c r="H569" s="128"/>
      <c r="I569" s="166"/>
      <c r="J569" s="193"/>
      <c r="K569" s="166"/>
      <c r="L569" s="193"/>
      <c r="M569" s="193"/>
      <c r="N569" s="193"/>
      <c r="O569" s="193"/>
    </row>
    <row r="570" spans="1:16" ht="33">
      <c r="A570" s="109">
        <v>569</v>
      </c>
      <c r="B570" s="261"/>
      <c r="C570" s="110" t="s">
        <v>1924</v>
      </c>
      <c r="D570" s="115"/>
      <c r="E570" s="115"/>
      <c r="F570" s="114" t="s">
        <v>1983</v>
      </c>
      <c r="G570" s="114" t="s">
        <v>1957</v>
      </c>
      <c r="H570" s="128"/>
      <c r="I570" s="166"/>
      <c r="J570" s="193"/>
      <c r="K570" s="166"/>
      <c r="L570" s="193"/>
      <c r="M570" s="193"/>
      <c r="N570" s="193"/>
      <c r="O570" s="193"/>
    </row>
    <row r="571" spans="1:16">
      <c r="A571" s="109">
        <v>570</v>
      </c>
      <c r="B571" s="261"/>
      <c r="C571" s="110" t="s">
        <v>1924</v>
      </c>
      <c r="D571" s="114" t="s">
        <v>1967</v>
      </c>
      <c r="E571" s="114" t="s">
        <v>1405</v>
      </c>
      <c r="F571" s="114"/>
      <c r="G571" s="114" t="s">
        <v>2033</v>
      </c>
      <c r="H571" s="128"/>
      <c r="I571" s="166"/>
      <c r="J571" s="193"/>
      <c r="K571" s="166"/>
      <c r="L571" s="193"/>
      <c r="M571" s="193"/>
      <c r="N571" s="193"/>
      <c r="O571" s="193"/>
      <c r="P571" s="108" t="s">
        <v>1970</v>
      </c>
    </row>
    <row r="572" spans="1:16">
      <c r="A572" s="109">
        <v>571</v>
      </c>
      <c r="B572" s="261"/>
      <c r="C572" s="110" t="s">
        <v>1924</v>
      </c>
      <c r="D572" s="114" t="s">
        <v>1990</v>
      </c>
      <c r="E572" s="114" t="s">
        <v>1406</v>
      </c>
      <c r="F572" s="114"/>
      <c r="G572" s="114" t="s">
        <v>2056</v>
      </c>
      <c r="H572" s="128"/>
      <c r="I572" s="166"/>
      <c r="J572" s="193"/>
      <c r="K572" s="166"/>
      <c r="L572" s="193"/>
      <c r="M572" s="193"/>
      <c r="N572" s="193"/>
      <c r="O572" s="193"/>
      <c r="P572" s="108" t="s">
        <v>1881</v>
      </c>
    </row>
    <row r="573" spans="1:16" ht="33">
      <c r="A573" s="109">
        <v>572</v>
      </c>
      <c r="B573" s="261" t="s">
        <v>2057</v>
      </c>
      <c r="C573" s="110" t="s">
        <v>1924</v>
      </c>
      <c r="D573" s="261" t="s">
        <v>1974</v>
      </c>
      <c r="E573" s="114" t="s">
        <v>1407</v>
      </c>
      <c r="F573" s="114"/>
      <c r="G573" s="114" t="s">
        <v>1408</v>
      </c>
      <c r="H573" s="128"/>
      <c r="I573" s="166"/>
      <c r="J573" s="193"/>
      <c r="K573" s="166"/>
      <c r="L573" s="193"/>
      <c r="M573" s="193"/>
      <c r="N573" s="193"/>
      <c r="O573" s="193"/>
    </row>
    <row r="574" spans="1:16" ht="33">
      <c r="A574" s="109">
        <v>573</v>
      </c>
      <c r="B574" s="261"/>
      <c r="C574" s="110" t="s">
        <v>1885</v>
      </c>
      <c r="D574" s="261"/>
      <c r="E574" s="114" t="s">
        <v>1409</v>
      </c>
      <c r="F574" s="114"/>
      <c r="G574" s="114" t="s">
        <v>1410</v>
      </c>
      <c r="H574" s="128"/>
      <c r="I574" s="166"/>
      <c r="J574" s="193"/>
      <c r="K574" s="166"/>
      <c r="L574" s="193"/>
      <c r="M574" s="193"/>
      <c r="N574" s="193"/>
      <c r="O574" s="193"/>
    </row>
    <row r="575" spans="1:16" ht="31.5" customHeight="1">
      <c r="A575" s="109">
        <v>574</v>
      </c>
      <c r="B575" s="261"/>
      <c r="C575" s="110" t="s">
        <v>1924</v>
      </c>
      <c r="D575" s="261"/>
      <c r="E575" s="261" t="s">
        <v>1411</v>
      </c>
      <c r="F575" s="114" t="s">
        <v>1412</v>
      </c>
      <c r="G575" s="114" t="s">
        <v>1949</v>
      </c>
      <c r="H575" s="128"/>
      <c r="I575" s="166"/>
      <c r="J575" s="193"/>
      <c r="K575" s="166"/>
      <c r="L575" s="193"/>
      <c r="M575" s="193"/>
      <c r="N575" s="193"/>
      <c r="O575" s="193"/>
    </row>
    <row r="576" spans="1:16" ht="33">
      <c r="A576" s="109">
        <v>575</v>
      </c>
      <c r="B576" s="261"/>
      <c r="C576" s="110" t="s">
        <v>1924</v>
      </c>
      <c r="D576" s="261"/>
      <c r="E576" s="261"/>
      <c r="F576" s="114" t="s">
        <v>1978</v>
      </c>
      <c r="G576" s="114" t="s">
        <v>1979</v>
      </c>
      <c r="H576" s="128"/>
      <c r="I576" s="166"/>
      <c r="J576" s="193"/>
      <c r="K576" s="166"/>
      <c r="L576" s="193"/>
      <c r="M576" s="193"/>
      <c r="N576" s="193"/>
      <c r="O576" s="193"/>
    </row>
    <row r="577" spans="1:16" ht="33">
      <c r="A577" s="109">
        <v>576</v>
      </c>
      <c r="B577" s="261"/>
      <c r="C577" s="110" t="s">
        <v>1924</v>
      </c>
      <c r="D577" s="261"/>
      <c r="E577" s="261"/>
      <c r="F577" s="114" t="s">
        <v>1980</v>
      </c>
      <c r="G577" s="114" t="s">
        <v>1953</v>
      </c>
      <c r="H577" s="128"/>
      <c r="I577" s="166"/>
      <c r="J577" s="193"/>
      <c r="K577" s="166"/>
      <c r="L577" s="193"/>
      <c r="M577" s="193"/>
      <c r="N577" s="193"/>
      <c r="O577" s="193"/>
    </row>
    <row r="578" spans="1:16" ht="33">
      <c r="A578" s="109">
        <v>577</v>
      </c>
      <c r="B578" s="261"/>
      <c r="C578" s="110" t="s">
        <v>1924</v>
      </c>
      <c r="D578" s="261"/>
      <c r="E578" s="261"/>
      <c r="F578" s="114" t="s">
        <v>1981</v>
      </c>
      <c r="G578" s="114" t="s">
        <v>1953</v>
      </c>
      <c r="H578" s="128"/>
      <c r="I578" s="166"/>
      <c r="J578" s="193"/>
      <c r="K578" s="166"/>
      <c r="L578" s="193"/>
      <c r="M578" s="193"/>
      <c r="N578" s="193"/>
      <c r="O578" s="193"/>
    </row>
    <row r="579" spans="1:16">
      <c r="A579" s="109">
        <v>578</v>
      </c>
      <c r="B579" s="261"/>
      <c r="C579" s="110" t="s">
        <v>1924</v>
      </c>
      <c r="D579" s="261"/>
      <c r="E579" s="261"/>
      <c r="F579" s="114" t="s">
        <v>1982</v>
      </c>
      <c r="G579" s="114" t="s">
        <v>1758</v>
      </c>
      <c r="H579" s="128"/>
      <c r="I579" s="166"/>
      <c r="J579" s="193"/>
      <c r="K579" s="166"/>
      <c r="L579" s="193"/>
      <c r="M579" s="193"/>
      <c r="N579" s="193"/>
      <c r="O579" s="193"/>
    </row>
    <row r="580" spans="1:16" ht="49.5">
      <c r="A580" s="109">
        <v>579</v>
      </c>
      <c r="B580" s="261"/>
      <c r="C580" s="110" t="s">
        <v>1924</v>
      </c>
      <c r="D580" s="115"/>
      <c r="E580" s="115"/>
      <c r="F580" s="114" t="s">
        <v>1983</v>
      </c>
      <c r="G580" s="114" t="s">
        <v>1957</v>
      </c>
      <c r="H580" s="128"/>
      <c r="I580" s="166"/>
      <c r="J580" s="197"/>
      <c r="K580" s="166"/>
      <c r="L580" s="198"/>
      <c r="M580" s="199"/>
      <c r="N580" s="200"/>
      <c r="O580" s="193"/>
      <c r="P580" s="96" t="s">
        <v>1958</v>
      </c>
    </row>
    <row r="581" spans="1:16" ht="33">
      <c r="A581" s="109">
        <v>580</v>
      </c>
      <c r="B581" s="261"/>
      <c r="C581" s="110" t="s">
        <v>1924</v>
      </c>
      <c r="D581" s="261" t="s">
        <v>1959</v>
      </c>
      <c r="E581" s="114" t="s">
        <v>1413</v>
      </c>
      <c r="F581" s="114"/>
      <c r="G581" s="114" t="s">
        <v>1414</v>
      </c>
      <c r="H581" s="128"/>
      <c r="I581" s="166"/>
      <c r="J581" s="193"/>
      <c r="K581" s="166"/>
      <c r="L581" s="193"/>
      <c r="M581" s="193"/>
      <c r="N581" s="193"/>
      <c r="O581" s="193"/>
    </row>
    <row r="582" spans="1:16" ht="33">
      <c r="A582" s="109">
        <v>581</v>
      </c>
      <c r="B582" s="261"/>
      <c r="C582" s="110" t="s">
        <v>1924</v>
      </c>
      <c r="D582" s="261"/>
      <c r="E582" s="114" t="s">
        <v>1415</v>
      </c>
      <c r="F582" s="114"/>
      <c r="G582" s="114" t="s">
        <v>1416</v>
      </c>
      <c r="H582" s="128"/>
      <c r="I582" s="166"/>
      <c r="J582" s="193"/>
      <c r="K582" s="166"/>
      <c r="L582" s="193"/>
      <c r="M582" s="193"/>
      <c r="N582" s="193"/>
      <c r="O582" s="193"/>
    </row>
    <row r="583" spans="1:16" ht="31.5" customHeight="1">
      <c r="A583" s="109">
        <v>582</v>
      </c>
      <c r="B583" s="261"/>
      <c r="C583" s="110" t="s">
        <v>1924</v>
      </c>
      <c r="D583" s="261"/>
      <c r="E583" s="261" t="s">
        <v>1417</v>
      </c>
      <c r="F583" s="114" t="s">
        <v>1412</v>
      </c>
      <c r="G583" s="114" t="s">
        <v>1949</v>
      </c>
      <c r="H583" s="128"/>
      <c r="I583" s="166"/>
      <c r="J583" s="193"/>
      <c r="K583" s="166"/>
      <c r="L583" s="193"/>
      <c r="M583" s="193"/>
      <c r="N583" s="193"/>
      <c r="O583" s="193"/>
    </row>
    <row r="584" spans="1:16" ht="33">
      <c r="A584" s="109">
        <v>583</v>
      </c>
      <c r="B584" s="261"/>
      <c r="C584" s="110" t="s">
        <v>1924</v>
      </c>
      <c r="D584" s="261"/>
      <c r="E584" s="261"/>
      <c r="F584" s="114" t="s">
        <v>1010</v>
      </c>
      <c r="G584" s="114" t="s">
        <v>1979</v>
      </c>
      <c r="H584" s="128"/>
      <c r="I584" s="166"/>
      <c r="J584" s="193"/>
      <c r="K584" s="166"/>
      <c r="L584" s="193"/>
      <c r="M584" s="193"/>
      <c r="N584" s="193"/>
      <c r="O584" s="193"/>
    </row>
    <row r="585" spans="1:16" ht="33">
      <c r="A585" s="109">
        <v>584</v>
      </c>
      <c r="B585" s="261"/>
      <c r="C585" s="110" t="s">
        <v>1924</v>
      </c>
      <c r="D585" s="261"/>
      <c r="E585" s="261"/>
      <c r="F585" s="114" t="s">
        <v>1011</v>
      </c>
      <c r="G585" s="114" t="s">
        <v>1953</v>
      </c>
      <c r="H585" s="128"/>
      <c r="I585" s="166"/>
      <c r="J585" s="193"/>
      <c r="K585" s="166"/>
      <c r="L585" s="193"/>
      <c r="M585" s="193"/>
      <c r="N585" s="193"/>
      <c r="O585" s="193"/>
    </row>
    <row r="586" spans="1:16" ht="33">
      <c r="A586" s="109">
        <v>585</v>
      </c>
      <c r="B586" s="261"/>
      <c r="C586" s="110" t="s">
        <v>1924</v>
      </c>
      <c r="D586" s="261"/>
      <c r="E586" s="261"/>
      <c r="F586" s="114" t="s">
        <v>1012</v>
      </c>
      <c r="G586" s="114" t="s">
        <v>1953</v>
      </c>
      <c r="H586" s="128"/>
      <c r="I586" s="166"/>
      <c r="J586" s="193"/>
      <c r="K586" s="166"/>
      <c r="L586" s="193"/>
      <c r="M586" s="193"/>
      <c r="N586" s="193"/>
      <c r="O586" s="193"/>
    </row>
    <row r="587" spans="1:16">
      <c r="A587" s="109">
        <v>586</v>
      </c>
      <c r="B587" s="261"/>
      <c r="C587" s="110" t="s">
        <v>1924</v>
      </c>
      <c r="D587" s="261"/>
      <c r="E587" s="261"/>
      <c r="F587" s="114" t="s">
        <v>1013</v>
      </c>
      <c r="G587" s="114" t="s">
        <v>1758</v>
      </c>
      <c r="H587" s="128"/>
      <c r="I587" s="166"/>
      <c r="J587" s="193"/>
      <c r="K587" s="166"/>
      <c r="L587" s="193"/>
      <c r="M587" s="193"/>
      <c r="N587" s="193"/>
      <c r="O587" s="193"/>
    </row>
    <row r="588" spans="1:16" ht="33">
      <c r="A588" s="109">
        <v>587</v>
      </c>
      <c r="B588" s="261"/>
      <c r="C588" s="110" t="s">
        <v>1924</v>
      </c>
      <c r="D588" s="115"/>
      <c r="E588" s="115"/>
      <c r="F588" s="114" t="s">
        <v>1983</v>
      </c>
      <c r="G588" s="114" t="s">
        <v>1957</v>
      </c>
      <c r="H588" s="128"/>
      <c r="I588" s="166"/>
      <c r="J588" s="193"/>
      <c r="K588" s="166"/>
      <c r="L588" s="193"/>
      <c r="M588" s="193"/>
      <c r="N588" s="193"/>
      <c r="O588" s="193"/>
    </row>
    <row r="589" spans="1:16">
      <c r="A589" s="109">
        <v>588</v>
      </c>
      <c r="B589" s="261"/>
      <c r="C589" s="110" t="s">
        <v>1924</v>
      </c>
      <c r="D589" s="114" t="s">
        <v>1967</v>
      </c>
      <c r="E589" s="114" t="s">
        <v>1418</v>
      </c>
      <c r="F589" s="114"/>
      <c r="G589" s="114" t="s">
        <v>2025</v>
      </c>
      <c r="H589" s="128"/>
      <c r="I589" s="166"/>
      <c r="J589" s="193"/>
      <c r="K589" s="166"/>
      <c r="L589" s="193"/>
      <c r="M589" s="193"/>
      <c r="N589" s="193"/>
      <c r="O589" s="193"/>
      <c r="P589" s="108" t="s">
        <v>1970</v>
      </c>
    </row>
    <row r="590" spans="1:16">
      <c r="A590" s="109">
        <v>589</v>
      </c>
      <c r="B590" s="261"/>
      <c r="C590" s="110" t="s">
        <v>1924</v>
      </c>
      <c r="D590" s="114" t="s">
        <v>1990</v>
      </c>
      <c r="E590" s="114" t="s">
        <v>1419</v>
      </c>
      <c r="F590" s="114"/>
      <c r="G590" s="114" t="s">
        <v>2058</v>
      </c>
      <c r="H590" s="128"/>
      <c r="I590" s="166"/>
      <c r="J590" s="193"/>
      <c r="K590" s="166"/>
      <c r="L590" s="193"/>
      <c r="M590" s="193"/>
      <c r="N590" s="193"/>
      <c r="O590" s="193"/>
      <c r="P590" s="108" t="s">
        <v>1881</v>
      </c>
    </row>
    <row r="591" spans="1:16" ht="33">
      <c r="A591" s="109">
        <v>590</v>
      </c>
      <c r="B591" s="261" t="s">
        <v>1420</v>
      </c>
      <c r="C591" s="110" t="s">
        <v>1924</v>
      </c>
      <c r="D591" s="261" t="s">
        <v>1974</v>
      </c>
      <c r="E591" s="114" t="s">
        <v>1421</v>
      </c>
      <c r="F591" s="114"/>
      <c r="G591" s="114" t="s">
        <v>1422</v>
      </c>
      <c r="H591" s="128"/>
      <c r="I591" s="166"/>
      <c r="J591" s="193"/>
      <c r="K591" s="166"/>
      <c r="L591" s="193"/>
      <c r="M591" s="193"/>
      <c r="N591" s="193"/>
      <c r="O591" s="193"/>
    </row>
    <row r="592" spans="1:16" ht="33">
      <c r="A592" s="109">
        <v>591</v>
      </c>
      <c r="B592" s="261"/>
      <c r="C592" s="110" t="s">
        <v>1924</v>
      </c>
      <c r="D592" s="261"/>
      <c r="E592" s="114" t="s">
        <v>1423</v>
      </c>
      <c r="F592" s="114"/>
      <c r="G592" s="114" t="s">
        <v>1424</v>
      </c>
      <c r="H592" s="128"/>
      <c r="I592" s="166"/>
      <c r="J592" s="193"/>
      <c r="K592" s="166"/>
      <c r="L592" s="193"/>
      <c r="M592" s="193"/>
      <c r="N592" s="193"/>
      <c r="O592" s="193"/>
    </row>
    <row r="593" spans="1:16" ht="31.5" customHeight="1">
      <c r="A593" s="109">
        <v>592</v>
      </c>
      <c r="B593" s="261"/>
      <c r="C593" s="110" t="s">
        <v>1924</v>
      </c>
      <c r="D593" s="261"/>
      <c r="E593" s="261" t="s">
        <v>1425</v>
      </c>
      <c r="F593" s="114" t="s">
        <v>1426</v>
      </c>
      <c r="G593" s="114" t="s">
        <v>1949</v>
      </c>
      <c r="H593" s="128"/>
      <c r="I593" s="166"/>
      <c r="J593" s="193"/>
      <c r="K593" s="166"/>
      <c r="L593" s="193"/>
      <c r="M593" s="193"/>
      <c r="N593" s="193"/>
      <c r="O593" s="193"/>
    </row>
    <row r="594" spans="1:16" ht="33">
      <c r="A594" s="109">
        <v>593</v>
      </c>
      <c r="B594" s="261"/>
      <c r="C594" s="110" t="s">
        <v>1924</v>
      </c>
      <c r="D594" s="261"/>
      <c r="E594" s="261"/>
      <c r="F594" s="114" t="s">
        <v>1232</v>
      </c>
      <c r="G594" s="114" t="s">
        <v>1979</v>
      </c>
      <c r="H594" s="128"/>
      <c r="I594" s="166"/>
      <c r="J594" s="193"/>
      <c r="K594" s="166"/>
      <c r="L594" s="193"/>
      <c r="M594" s="193"/>
      <c r="N594" s="193"/>
      <c r="O594" s="193"/>
    </row>
    <row r="595" spans="1:16" ht="33">
      <c r="A595" s="109">
        <v>594</v>
      </c>
      <c r="B595" s="261"/>
      <c r="C595" s="110" t="s">
        <v>1924</v>
      </c>
      <c r="D595" s="261"/>
      <c r="E595" s="261"/>
      <c r="F595" s="114" t="s">
        <v>1233</v>
      </c>
      <c r="G595" s="114" t="s">
        <v>1953</v>
      </c>
      <c r="H595" s="128"/>
      <c r="I595" s="166"/>
      <c r="J595" s="193"/>
      <c r="K595" s="166"/>
      <c r="L595" s="193"/>
      <c r="M595" s="193"/>
      <c r="N595" s="193"/>
      <c r="O595" s="193"/>
    </row>
    <row r="596" spans="1:16" ht="33">
      <c r="A596" s="109">
        <v>595</v>
      </c>
      <c r="B596" s="261"/>
      <c r="C596" s="110" t="s">
        <v>1924</v>
      </c>
      <c r="D596" s="261"/>
      <c r="E596" s="261"/>
      <c r="F596" s="114" t="s">
        <v>1234</v>
      </c>
      <c r="G596" s="114" t="s">
        <v>1953</v>
      </c>
      <c r="H596" s="128"/>
      <c r="I596" s="166"/>
      <c r="J596" s="193"/>
      <c r="K596" s="166"/>
      <c r="L596" s="193"/>
      <c r="M596" s="193"/>
      <c r="N596" s="193"/>
      <c r="O596" s="193"/>
    </row>
    <row r="597" spans="1:16">
      <c r="A597" s="109">
        <v>596</v>
      </c>
      <c r="B597" s="261"/>
      <c r="C597" s="110" t="s">
        <v>1924</v>
      </c>
      <c r="D597" s="261"/>
      <c r="E597" s="261"/>
      <c r="F597" s="114" t="s">
        <v>1235</v>
      </c>
      <c r="G597" s="114" t="s">
        <v>1758</v>
      </c>
      <c r="H597" s="128"/>
      <c r="I597" s="166"/>
      <c r="J597" s="193"/>
      <c r="K597" s="166"/>
      <c r="L597" s="193"/>
      <c r="M597" s="193"/>
      <c r="N597" s="193"/>
      <c r="O597" s="193"/>
    </row>
    <row r="598" spans="1:16" ht="49.5">
      <c r="A598" s="109">
        <v>597</v>
      </c>
      <c r="B598" s="261"/>
      <c r="C598" s="110" t="s">
        <v>1924</v>
      </c>
      <c r="D598" s="115"/>
      <c r="E598" s="115"/>
      <c r="F598" s="114" t="s">
        <v>1983</v>
      </c>
      <c r="G598" s="114" t="s">
        <v>1957</v>
      </c>
      <c r="H598" s="128"/>
      <c r="I598" s="166"/>
      <c r="J598" s="197"/>
      <c r="K598" s="166"/>
      <c r="L598" s="198"/>
      <c r="M598" s="199"/>
      <c r="N598" s="200"/>
      <c r="O598" s="193"/>
      <c r="P598" s="96" t="s">
        <v>1958</v>
      </c>
    </row>
    <row r="599" spans="1:16" ht="33">
      <c r="A599" s="109">
        <v>598</v>
      </c>
      <c r="B599" s="261"/>
      <c r="C599" s="110" t="s">
        <v>1924</v>
      </c>
      <c r="D599" s="261" t="s">
        <v>1959</v>
      </c>
      <c r="E599" s="114" t="s">
        <v>1427</v>
      </c>
      <c r="F599" s="114"/>
      <c r="G599" s="114" t="s">
        <v>1428</v>
      </c>
      <c r="H599" s="128"/>
      <c r="I599" s="166"/>
      <c r="J599" s="193"/>
      <c r="K599" s="166"/>
      <c r="L599" s="193"/>
      <c r="M599" s="193"/>
      <c r="N599" s="193"/>
      <c r="O599" s="193"/>
    </row>
    <row r="600" spans="1:16" ht="33">
      <c r="A600" s="109">
        <v>599</v>
      </c>
      <c r="B600" s="261"/>
      <c r="C600" s="110" t="s">
        <v>1924</v>
      </c>
      <c r="D600" s="261"/>
      <c r="E600" s="114" t="s">
        <v>1429</v>
      </c>
      <c r="F600" s="114"/>
      <c r="G600" s="114" t="s">
        <v>1430</v>
      </c>
      <c r="H600" s="128"/>
      <c r="I600" s="166"/>
      <c r="J600" s="193"/>
      <c r="K600" s="166"/>
      <c r="L600" s="193"/>
      <c r="M600" s="193"/>
      <c r="N600" s="193"/>
      <c r="O600" s="193"/>
    </row>
    <row r="601" spans="1:16" ht="31.5" customHeight="1">
      <c r="A601" s="109">
        <v>600</v>
      </c>
      <c r="B601" s="261"/>
      <c r="C601" s="110" t="s">
        <v>1924</v>
      </c>
      <c r="D601" s="261"/>
      <c r="E601" s="261" t="s">
        <v>1431</v>
      </c>
      <c r="F601" s="114" t="s">
        <v>1426</v>
      </c>
      <c r="G601" s="114" t="s">
        <v>1949</v>
      </c>
      <c r="H601" s="128"/>
      <c r="I601" s="166"/>
      <c r="J601" s="193"/>
      <c r="K601" s="166"/>
      <c r="L601" s="193"/>
      <c r="M601" s="193"/>
      <c r="N601" s="193"/>
      <c r="O601" s="193"/>
    </row>
    <row r="602" spans="1:16" ht="33">
      <c r="A602" s="109">
        <v>601</v>
      </c>
      <c r="B602" s="261"/>
      <c r="C602" s="110" t="s">
        <v>1924</v>
      </c>
      <c r="D602" s="261"/>
      <c r="E602" s="261"/>
      <c r="F602" s="114" t="s">
        <v>1993</v>
      </c>
      <c r="G602" s="114" t="s">
        <v>1979</v>
      </c>
      <c r="H602" s="128"/>
      <c r="I602" s="166"/>
      <c r="J602" s="193"/>
      <c r="K602" s="166"/>
      <c r="L602" s="193"/>
      <c r="M602" s="193"/>
      <c r="N602" s="193"/>
      <c r="O602" s="193"/>
    </row>
    <row r="603" spans="1:16" ht="33">
      <c r="A603" s="109">
        <v>602</v>
      </c>
      <c r="B603" s="261"/>
      <c r="C603" s="110" t="s">
        <v>1924</v>
      </c>
      <c r="D603" s="261"/>
      <c r="E603" s="261"/>
      <c r="F603" s="114" t="s">
        <v>1994</v>
      </c>
      <c r="G603" s="114" t="s">
        <v>1953</v>
      </c>
      <c r="H603" s="128"/>
      <c r="I603" s="166"/>
      <c r="J603" s="193"/>
      <c r="K603" s="166"/>
      <c r="L603" s="193"/>
      <c r="M603" s="193"/>
      <c r="N603" s="193"/>
      <c r="O603" s="193"/>
    </row>
    <row r="604" spans="1:16" ht="33">
      <c r="A604" s="109">
        <v>603</v>
      </c>
      <c r="B604" s="261"/>
      <c r="C604" s="110" t="s">
        <v>1924</v>
      </c>
      <c r="D604" s="261"/>
      <c r="E604" s="261"/>
      <c r="F604" s="114" t="s">
        <v>1995</v>
      </c>
      <c r="G604" s="114" t="s">
        <v>1953</v>
      </c>
      <c r="H604" s="128"/>
      <c r="I604" s="166"/>
      <c r="J604" s="193"/>
      <c r="K604" s="166"/>
      <c r="L604" s="193"/>
      <c r="M604" s="193"/>
      <c r="N604" s="193"/>
      <c r="O604" s="193"/>
    </row>
    <row r="605" spans="1:16">
      <c r="A605" s="109">
        <v>604</v>
      </c>
      <c r="B605" s="261"/>
      <c r="C605" s="110" t="s">
        <v>1924</v>
      </c>
      <c r="D605" s="261"/>
      <c r="E605" s="261"/>
      <c r="F605" s="114" t="s">
        <v>1053</v>
      </c>
      <c r="G605" s="114" t="s">
        <v>1758</v>
      </c>
      <c r="H605" s="128"/>
      <c r="I605" s="166"/>
      <c r="J605" s="193"/>
      <c r="K605" s="166"/>
      <c r="L605" s="193"/>
      <c r="M605" s="193"/>
      <c r="N605" s="193"/>
      <c r="O605" s="193"/>
    </row>
    <row r="606" spans="1:16" ht="33">
      <c r="A606" s="109">
        <v>605</v>
      </c>
      <c r="B606" s="261"/>
      <c r="C606" s="110" t="s">
        <v>1924</v>
      </c>
      <c r="D606" s="115"/>
      <c r="E606" s="115"/>
      <c r="F606" s="114" t="s">
        <v>1983</v>
      </c>
      <c r="G606" s="114" t="s">
        <v>1957</v>
      </c>
      <c r="H606" s="128"/>
      <c r="I606" s="166"/>
      <c r="J606" s="193"/>
      <c r="K606" s="166"/>
      <c r="L606" s="193"/>
      <c r="M606" s="193"/>
      <c r="N606" s="193"/>
      <c r="O606" s="193"/>
    </row>
    <row r="607" spans="1:16">
      <c r="A607" s="109">
        <v>606</v>
      </c>
      <c r="B607" s="261"/>
      <c r="C607" s="110" t="s">
        <v>1924</v>
      </c>
      <c r="D607" s="114" t="s">
        <v>1967</v>
      </c>
      <c r="E607" s="114" t="s">
        <v>1432</v>
      </c>
      <c r="F607" s="114"/>
      <c r="G607" s="114" t="s">
        <v>2033</v>
      </c>
      <c r="H607" s="128"/>
      <c r="I607" s="166"/>
      <c r="J607" s="193"/>
      <c r="K607" s="166"/>
      <c r="L607" s="193"/>
      <c r="M607" s="193"/>
      <c r="N607" s="193"/>
      <c r="O607" s="193"/>
      <c r="P607" s="108" t="s">
        <v>1970</v>
      </c>
    </row>
    <row r="608" spans="1:16">
      <c r="A608" s="109">
        <v>607</v>
      </c>
      <c r="B608" s="261"/>
      <c r="C608" s="110" t="s">
        <v>1924</v>
      </c>
      <c r="D608" s="114" t="s">
        <v>1990</v>
      </c>
      <c r="E608" s="114" t="s">
        <v>1433</v>
      </c>
      <c r="F608" s="114"/>
      <c r="G608" s="114" t="s">
        <v>2059</v>
      </c>
      <c r="H608" s="128"/>
      <c r="I608" s="166"/>
      <c r="J608" s="193"/>
      <c r="K608" s="166"/>
      <c r="L608" s="193"/>
      <c r="M608" s="193"/>
      <c r="N608" s="193"/>
      <c r="O608" s="193"/>
      <c r="P608" s="108" t="s">
        <v>1881</v>
      </c>
    </row>
    <row r="609" spans="1:16" ht="33">
      <c r="A609" s="109">
        <v>608</v>
      </c>
      <c r="B609" s="261" t="s">
        <v>1434</v>
      </c>
      <c r="C609" s="110" t="s">
        <v>1924</v>
      </c>
      <c r="D609" s="261" t="s">
        <v>1974</v>
      </c>
      <c r="E609" s="114" t="s">
        <v>1435</v>
      </c>
      <c r="F609" s="114"/>
      <c r="G609" s="114" t="s">
        <v>1436</v>
      </c>
      <c r="H609" s="128"/>
      <c r="I609" s="166"/>
      <c r="J609" s="193"/>
      <c r="K609" s="166"/>
      <c r="L609" s="193"/>
      <c r="M609" s="193"/>
      <c r="N609" s="193"/>
      <c r="O609" s="193"/>
    </row>
    <row r="610" spans="1:16" ht="33">
      <c r="A610" s="109">
        <v>609</v>
      </c>
      <c r="B610" s="261"/>
      <c r="C610" s="110" t="s">
        <v>1885</v>
      </c>
      <c r="D610" s="261"/>
      <c r="E610" s="114" t="s">
        <v>1437</v>
      </c>
      <c r="F610" s="114"/>
      <c r="G610" s="114" t="s">
        <v>1438</v>
      </c>
      <c r="H610" s="128"/>
      <c r="I610" s="166"/>
      <c r="J610" s="193"/>
      <c r="K610" s="166"/>
      <c r="L610" s="193"/>
      <c r="M610" s="193"/>
      <c r="N610" s="193"/>
      <c r="O610" s="193"/>
    </row>
    <row r="611" spans="1:16" ht="31.5" customHeight="1">
      <c r="A611" s="109">
        <v>610</v>
      </c>
      <c r="B611" s="261"/>
      <c r="C611" s="110" t="s">
        <v>1924</v>
      </c>
      <c r="D611" s="261"/>
      <c r="E611" s="261" t="s">
        <v>1439</v>
      </c>
      <c r="F611" s="114" t="s">
        <v>1440</v>
      </c>
      <c r="G611" s="114" t="s">
        <v>1949</v>
      </c>
      <c r="H611" s="128"/>
      <c r="I611" s="166"/>
      <c r="J611" s="193"/>
      <c r="K611" s="166"/>
      <c r="L611" s="193"/>
      <c r="M611" s="193"/>
      <c r="N611" s="193"/>
      <c r="O611" s="193"/>
    </row>
    <row r="612" spans="1:16" ht="33">
      <c r="A612" s="109">
        <v>611</v>
      </c>
      <c r="B612" s="261"/>
      <c r="C612" s="110" t="s">
        <v>1924</v>
      </c>
      <c r="D612" s="261"/>
      <c r="E612" s="261"/>
      <c r="F612" s="114" t="s">
        <v>2036</v>
      </c>
      <c r="G612" s="114" t="s">
        <v>1979</v>
      </c>
      <c r="H612" s="128"/>
      <c r="I612" s="166"/>
      <c r="J612" s="193"/>
      <c r="K612" s="166"/>
      <c r="L612" s="193"/>
      <c r="M612" s="193"/>
      <c r="N612" s="193"/>
      <c r="O612" s="193"/>
    </row>
    <row r="613" spans="1:16" ht="33">
      <c r="A613" s="109">
        <v>612</v>
      </c>
      <c r="B613" s="261"/>
      <c r="C613" s="110" t="s">
        <v>1924</v>
      </c>
      <c r="D613" s="261"/>
      <c r="E613" s="261"/>
      <c r="F613" s="114" t="s">
        <v>2037</v>
      </c>
      <c r="G613" s="114" t="s">
        <v>1953</v>
      </c>
      <c r="H613" s="128"/>
      <c r="I613" s="166"/>
      <c r="J613" s="193"/>
      <c r="K613" s="166"/>
      <c r="L613" s="193"/>
      <c r="M613" s="193"/>
      <c r="N613" s="193"/>
      <c r="O613" s="193"/>
    </row>
    <row r="614" spans="1:16" ht="33">
      <c r="A614" s="109">
        <v>613</v>
      </c>
      <c r="B614" s="261"/>
      <c r="C614" s="110" t="s">
        <v>1924</v>
      </c>
      <c r="D614" s="261"/>
      <c r="E614" s="261"/>
      <c r="F614" s="114" t="s">
        <v>2038</v>
      </c>
      <c r="G614" s="114" t="s">
        <v>1953</v>
      </c>
      <c r="H614" s="128"/>
      <c r="I614" s="166"/>
      <c r="J614" s="193"/>
      <c r="K614" s="166"/>
      <c r="L614" s="193"/>
      <c r="M614" s="193"/>
      <c r="N614" s="193"/>
      <c r="O614" s="193"/>
    </row>
    <row r="615" spans="1:16">
      <c r="A615" s="109">
        <v>614</v>
      </c>
      <c r="B615" s="261"/>
      <c r="C615" s="110" t="s">
        <v>1924</v>
      </c>
      <c r="D615" s="261"/>
      <c r="E615" s="261"/>
      <c r="F615" s="114" t="s">
        <v>1235</v>
      </c>
      <c r="G615" s="114" t="s">
        <v>1758</v>
      </c>
      <c r="H615" s="128"/>
      <c r="I615" s="166"/>
      <c r="J615" s="193"/>
      <c r="K615" s="166"/>
      <c r="L615" s="193"/>
      <c r="M615" s="193"/>
      <c r="N615" s="193"/>
      <c r="O615" s="193"/>
    </row>
    <row r="616" spans="1:16" ht="49.5">
      <c r="A616" s="109">
        <v>615</v>
      </c>
      <c r="B616" s="261"/>
      <c r="C616" s="110" t="s">
        <v>1924</v>
      </c>
      <c r="D616" s="115"/>
      <c r="E616" s="115"/>
      <c r="F616" s="114" t="s">
        <v>1983</v>
      </c>
      <c r="G616" s="114" t="s">
        <v>1957</v>
      </c>
      <c r="H616" s="128"/>
      <c r="I616" s="166"/>
      <c r="J616" s="197"/>
      <c r="K616" s="166"/>
      <c r="L616" s="198"/>
      <c r="M616" s="199"/>
      <c r="N616" s="200"/>
      <c r="O616" s="193"/>
      <c r="P616" s="96" t="s">
        <v>1958</v>
      </c>
    </row>
    <row r="617" spans="1:16" ht="33">
      <c r="A617" s="109">
        <v>616</v>
      </c>
      <c r="B617" s="261"/>
      <c r="C617" s="110" t="s">
        <v>1924</v>
      </c>
      <c r="D617" s="261" t="s">
        <v>1959</v>
      </c>
      <c r="E617" s="114" t="s">
        <v>1441</v>
      </c>
      <c r="F617" s="114"/>
      <c r="G617" s="114" t="s">
        <v>1442</v>
      </c>
      <c r="H617" s="128"/>
      <c r="I617" s="166"/>
      <c r="J617" s="193"/>
      <c r="K617" s="166"/>
      <c r="L617" s="193"/>
      <c r="M617" s="193"/>
      <c r="N617" s="193"/>
      <c r="O617" s="193"/>
    </row>
    <row r="618" spans="1:16" ht="33">
      <c r="A618" s="109">
        <v>617</v>
      </c>
      <c r="B618" s="261"/>
      <c r="C618" s="110" t="s">
        <v>1924</v>
      </c>
      <c r="D618" s="261"/>
      <c r="E618" s="114" t="s">
        <v>1443</v>
      </c>
      <c r="F618" s="114"/>
      <c r="G618" s="114" t="s">
        <v>1444</v>
      </c>
      <c r="H618" s="128"/>
      <c r="I618" s="166"/>
      <c r="J618" s="193"/>
      <c r="K618" s="166"/>
      <c r="L618" s="193"/>
      <c r="M618" s="193"/>
      <c r="N618" s="193"/>
      <c r="O618" s="193"/>
    </row>
    <row r="619" spans="1:16" ht="31.5" customHeight="1">
      <c r="A619" s="109">
        <v>618</v>
      </c>
      <c r="B619" s="261"/>
      <c r="C619" s="110" t="s">
        <v>1924</v>
      </c>
      <c r="D619" s="261"/>
      <c r="E619" s="261" t="s">
        <v>1445</v>
      </c>
      <c r="F619" s="114" t="s">
        <v>1440</v>
      </c>
      <c r="G619" s="114" t="s">
        <v>1949</v>
      </c>
      <c r="H619" s="128"/>
      <c r="I619" s="166"/>
      <c r="J619" s="193"/>
      <c r="K619" s="166"/>
      <c r="L619" s="193"/>
      <c r="M619" s="193"/>
      <c r="N619" s="193"/>
      <c r="O619" s="193"/>
    </row>
    <row r="620" spans="1:16" ht="33">
      <c r="A620" s="109">
        <v>619</v>
      </c>
      <c r="B620" s="261"/>
      <c r="C620" s="110" t="s">
        <v>1924</v>
      </c>
      <c r="D620" s="261"/>
      <c r="E620" s="261"/>
      <c r="F620" s="114" t="s">
        <v>1010</v>
      </c>
      <c r="G620" s="114" t="s">
        <v>1979</v>
      </c>
      <c r="H620" s="128"/>
      <c r="I620" s="166"/>
      <c r="J620" s="193"/>
      <c r="K620" s="166"/>
      <c r="L620" s="193"/>
      <c r="M620" s="193"/>
      <c r="N620" s="193"/>
      <c r="O620" s="193"/>
    </row>
    <row r="621" spans="1:16" ht="33">
      <c r="A621" s="109">
        <v>620</v>
      </c>
      <c r="B621" s="261"/>
      <c r="C621" s="110" t="s">
        <v>1924</v>
      </c>
      <c r="D621" s="261"/>
      <c r="E621" s="261"/>
      <c r="F621" s="114" t="s">
        <v>1011</v>
      </c>
      <c r="G621" s="114" t="s">
        <v>1953</v>
      </c>
      <c r="H621" s="128"/>
      <c r="I621" s="166"/>
      <c r="J621" s="193"/>
      <c r="K621" s="166"/>
      <c r="L621" s="193"/>
      <c r="M621" s="193"/>
      <c r="N621" s="193"/>
      <c r="O621" s="193"/>
    </row>
    <row r="622" spans="1:16" ht="33">
      <c r="A622" s="109">
        <v>621</v>
      </c>
      <c r="B622" s="261"/>
      <c r="C622" s="110" t="s">
        <v>1924</v>
      </c>
      <c r="D622" s="261"/>
      <c r="E622" s="261"/>
      <c r="F622" s="114" t="s">
        <v>1012</v>
      </c>
      <c r="G622" s="114" t="s">
        <v>1953</v>
      </c>
      <c r="H622" s="128"/>
      <c r="I622" s="166"/>
      <c r="J622" s="193"/>
      <c r="K622" s="166"/>
      <c r="L622" s="193"/>
      <c r="M622" s="193"/>
      <c r="N622" s="193"/>
      <c r="O622" s="193"/>
    </row>
    <row r="623" spans="1:16">
      <c r="A623" s="109">
        <v>622</v>
      </c>
      <c r="B623" s="261"/>
      <c r="C623" s="110" t="s">
        <v>1924</v>
      </c>
      <c r="D623" s="261"/>
      <c r="E623" s="261"/>
      <c r="F623" s="114" t="s">
        <v>1013</v>
      </c>
      <c r="G623" s="114" t="s">
        <v>1758</v>
      </c>
      <c r="H623" s="128"/>
      <c r="I623" s="166"/>
      <c r="J623" s="193"/>
      <c r="K623" s="166"/>
      <c r="L623" s="193"/>
      <c r="M623" s="193"/>
      <c r="N623" s="193"/>
      <c r="O623" s="193"/>
    </row>
    <row r="624" spans="1:16" ht="33">
      <c r="A624" s="109">
        <v>623</v>
      </c>
      <c r="B624" s="261"/>
      <c r="C624" s="110" t="s">
        <v>1924</v>
      </c>
      <c r="D624" s="115"/>
      <c r="E624" s="115"/>
      <c r="F624" s="114" t="s">
        <v>1983</v>
      </c>
      <c r="G624" s="114" t="s">
        <v>1957</v>
      </c>
      <c r="H624" s="128"/>
      <c r="I624" s="166"/>
      <c r="J624" s="193"/>
      <c r="K624" s="166"/>
      <c r="L624" s="193"/>
      <c r="M624" s="193"/>
      <c r="N624" s="193"/>
      <c r="O624" s="193"/>
    </row>
    <row r="625" spans="1:16">
      <c r="A625" s="109">
        <v>624</v>
      </c>
      <c r="B625" s="261"/>
      <c r="C625" s="110" t="s">
        <v>1924</v>
      </c>
      <c r="D625" s="114" t="s">
        <v>1967</v>
      </c>
      <c r="E625" s="114" t="s">
        <v>1446</v>
      </c>
      <c r="F625" s="114"/>
      <c r="G625" s="114" t="s">
        <v>1269</v>
      </c>
      <c r="H625" s="128"/>
      <c r="I625" s="166"/>
      <c r="J625" s="193"/>
      <c r="K625" s="166"/>
      <c r="L625" s="193"/>
      <c r="M625" s="193"/>
      <c r="N625" s="193"/>
      <c r="O625" s="193"/>
      <c r="P625" s="108" t="s">
        <v>1970</v>
      </c>
    </row>
    <row r="626" spans="1:16">
      <c r="A626" s="109">
        <v>625</v>
      </c>
      <c r="B626" s="261"/>
      <c r="C626" s="110" t="s">
        <v>1924</v>
      </c>
      <c r="D626" s="114" t="s">
        <v>1990</v>
      </c>
      <c r="E626" s="114" t="s">
        <v>1447</v>
      </c>
      <c r="F626" s="114"/>
      <c r="G626" s="114" t="s">
        <v>2060</v>
      </c>
      <c r="H626" s="128"/>
      <c r="I626" s="166"/>
      <c r="J626" s="193"/>
      <c r="K626" s="166"/>
      <c r="L626" s="193"/>
      <c r="M626" s="193"/>
      <c r="N626" s="193"/>
      <c r="O626" s="193"/>
      <c r="P626" s="108" t="s">
        <v>1881</v>
      </c>
    </row>
    <row r="627" spans="1:16" ht="33">
      <c r="A627" s="109">
        <v>626</v>
      </c>
      <c r="B627" s="261" t="s">
        <v>2061</v>
      </c>
      <c r="C627" s="110" t="s">
        <v>1924</v>
      </c>
      <c r="D627" s="261" t="s">
        <v>1974</v>
      </c>
      <c r="E627" s="114" t="s">
        <v>1448</v>
      </c>
      <c r="F627" s="114"/>
      <c r="G627" s="114" t="s">
        <v>1449</v>
      </c>
      <c r="H627" s="128"/>
      <c r="I627" s="166"/>
      <c r="J627" s="193"/>
      <c r="K627" s="166"/>
      <c r="L627" s="193"/>
      <c r="M627" s="193"/>
      <c r="N627" s="193"/>
      <c r="O627" s="193"/>
    </row>
    <row r="628" spans="1:16" ht="33">
      <c r="A628" s="109">
        <v>627</v>
      </c>
      <c r="B628" s="261"/>
      <c r="C628" s="110" t="s">
        <v>1930</v>
      </c>
      <c r="D628" s="261"/>
      <c r="E628" s="114" t="s">
        <v>1450</v>
      </c>
      <c r="F628" s="114"/>
      <c r="G628" s="114" t="s">
        <v>1451</v>
      </c>
      <c r="H628" s="128"/>
      <c r="I628" s="166"/>
      <c r="J628" s="193"/>
      <c r="K628" s="166"/>
      <c r="L628" s="193"/>
      <c r="M628" s="193"/>
      <c r="N628" s="193"/>
      <c r="O628" s="193"/>
    </row>
    <row r="629" spans="1:16" ht="31.5" customHeight="1">
      <c r="A629" s="109">
        <v>628</v>
      </c>
      <c r="B629" s="261"/>
      <c r="C629" s="110" t="s">
        <v>1924</v>
      </c>
      <c r="D629" s="261"/>
      <c r="E629" s="261" t="s">
        <v>1452</v>
      </c>
      <c r="F629" s="114" t="s">
        <v>1453</v>
      </c>
      <c r="G629" s="114" t="s">
        <v>1949</v>
      </c>
      <c r="H629" s="128"/>
      <c r="I629" s="166"/>
      <c r="J629" s="193"/>
      <c r="K629" s="166"/>
      <c r="L629" s="193"/>
      <c r="M629" s="193"/>
      <c r="N629" s="193"/>
      <c r="O629" s="193"/>
    </row>
    <row r="630" spans="1:16" ht="33">
      <c r="A630" s="109">
        <v>629</v>
      </c>
      <c r="B630" s="261"/>
      <c r="C630" s="110" t="s">
        <v>1924</v>
      </c>
      <c r="D630" s="261"/>
      <c r="E630" s="261"/>
      <c r="F630" s="114" t="s">
        <v>2036</v>
      </c>
      <c r="G630" s="114" t="s">
        <v>1979</v>
      </c>
      <c r="H630" s="128"/>
      <c r="I630" s="166"/>
      <c r="J630" s="193"/>
      <c r="K630" s="166"/>
      <c r="L630" s="193"/>
      <c r="M630" s="193"/>
      <c r="N630" s="193"/>
      <c r="O630" s="193"/>
    </row>
    <row r="631" spans="1:16" ht="33">
      <c r="A631" s="109">
        <v>630</v>
      </c>
      <c r="B631" s="261"/>
      <c r="C631" s="110" t="s">
        <v>1924</v>
      </c>
      <c r="D631" s="261"/>
      <c r="E631" s="261"/>
      <c r="F631" s="114" t="s">
        <v>2037</v>
      </c>
      <c r="G631" s="114" t="s">
        <v>1953</v>
      </c>
      <c r="H631" s="128"/>
      <c r="I631" s="166"/>
      <c r="J631" s="193"/>
      <c r="K631" s="166"/>
      <c r="L631" s="193"/>
      <c r="M631" s="193"/>
      <c r="N631" s="193"/>
      <c r="O631" s="193"/>
    </row>
    <row r="632" spans="1:16" ht="33">
      <c r="A632" s="109">
        <v>631</v>
      </c>
      <c r="B632" s="261"/>
      <c r="C632" s="110" t="s">
        <v>1924</v>
      </c>
      <c r="D632" s="261"/>
      <c r="E632" s="261"/>
      <c r="F632" s="114" t="s">
        <v>2038</v>
      </c>
      <c r="G632" s="114" t="s">
        <v>1953</v>
      </c>
      <c r="H632" s="128"/>
      <c r="I632" s="166"/>
      <c r="J632" s="193"/>
      <c r="K632" s="166"/>
      <c r="L632" s="193"/>
      <c r="M632" s="193"/>
      <c r="N632" s="193"/>
      <c r="O632" s="193"/>
    </row>
    <row r="633" spans="1:16">
      <c r="A633" s="109">
        <v>632</v>
      </c>
      <c r="B633" s="261"/>
      <c r="C633" s="110" t="s">
        <v>1924</v>
      </c>
      <c r="D633" s="261"/>
      <c r="E633" s="261"/>
      <c r="F633" s="114" t="s">
        <v>1235</v>
      </c>
      <c r="G633" s="114" t="s">
        <v>1758</v>
      </c>
      <c r="H633" s="128"/>
      <c r="I633" s="166"/>
      <c r="J633" s="193"/>
      <c r="K633" s="166"/>
      <c r="L633" s="193"/>
      <c r="M633" s="193"/>
      <c r="N633" s="193"/>
      <c r="O633" s="193"/>
    </row>
    <row r="634" spans="1:16" ht="49.5">
      <c r="A634" s="109">
        <v>633</v>
      </c>
      <c r="B634" s="261"/>
      <c r="C634" s="110" t="s">
        <v>1924</v>
      </c>
      <c r="D634" s="115"/>
      <c r="E634" s="115"/>
      <c r="F634" s="114" t="s">
        <v>1983</v>
      </c>
      <c r="G634" s="114" t="s">
        <v>1957</v>
      </c>
      <c r="H634" s="128"/>
      <c r="I634" s="166"/>
      <c r="J634" s="197"/>
      <c r="K634" s="166"/>
      <c r="L634" s="198"/>
      <c r="M634" s="199"/>
      <c r="N634" s="200"/>
      <c r="O634" s="193"/>
      <c r="P634" s="96" t="s">
        <v>1958</v>
      </c>
    </row>
    <row r="635" spans="1:16" ht="33">
      <c r="A635" s="109">
        <v>634</v>
      </c>
      <c r="B635" s="261"/>
      <c r="C635" s="110" t="s">
        <v>1924</v>
      </c>
      <c r="D635" s="261" t="s">
        <v>1959</v>
      </c>
      <c r="E635" s="114" t="s">
        <v>1454</v>
      </c>
      <c r="F635" s="114"/>
      <c r="G635" s="114" t="s">
        <v>1455</v>
      </c>
      <c r="H635" s="128"/>
      <c r="I635" s="166"/>
      <c r="J635" s="193"/>
      <c r="K635" s="166"/>
      <c r="L635" s="193"/>
      <c r="M635" s="193"/>
      <c r="N635" s="193"/>
      <c r="O635" s="193"/>
    </row>
    <row r="636" spans="1:16" ht="33">
      <c r="A636" s="109">
        <v>635</v>
      </c>
      <c r="B636" s="261"/>
      <c r="C636" s="110" t="s">
        <v>1924</v>
      </c>
      <c r="D636" s="261"/>
      <c r="E636" s="114" t="s">
        <v>1456</v>
      </c>
      <c r="F636" s="114"/>
      <c r="G636" s="114" t="s">
        <v>1457</v>
      </c>
      <c r="H636" s="128"/>
      <c r="I636" s="166"/>
      <c r="J636" s="193"/>
      <c r="K636" s="166"/>
      <c r="L636" s="193"/>
      <c r="M636" s="193"/>
      <c r="N636" s="193"/>
      <c r="O636" s="193"/>
    </row>
    <row r="637" spans="1:16" ht="31.5" customHeight="1">
      <c r="A637" s="109">
        <v>636</v>
      </c>
      <c r="B637" s="261"/>
      <c r="C637" s="110" t="s">
        <v>1924</v>
      </c>
      <c r="D637" s="261"/>
      <c r="E637" s="261" t="s">
        <v>1458</v>
      </c>
      <c r="F637" s="114" t="s">
        <v>1453</v>
      </c>
      <c r="G637" s="114" t="s">
        <v>1949</v>
      </c>
      <c r="H637" s="128"/>
      <c r="I637" s="166"/>
      <c r="J637" s="193"/>
      <c r="K637" s="166"/>
      <c r="L637" s="193"/>
      <c r="M637" s="193"/>
      <c r="N637" s="193"/>
      <c r="O637" s="193"/>
    </row>
    <row r="638" spans="1:16" ht="33">
      <c r="A638" s="109">
        <v>637</v>
      </c>
      <c r="B638" s="261"/>
      <c r="C638" s="110" t="s">
        <v>1924</v>
      </c>
      <c r="D638" s="261"/>
      <c r="E638" s="261"/>
      <c r="F638" s="114" t="s">
        <v>1010</v>
      </c>
      <c r="G638" s="114" t="s">
        <v>1979</v>
      </c>
      <c r="H638" s="128"/>
      <c r="I638" s="166"/>
      <c r="J638" s="193"/>
      <c r="K638" s="166"/>
      <c r="L638" s="193"/>
      <c r="M638" s="193"/>
      <c r="N638" s="193"/>
      <c r="O638" s="193"/>
    </row>
    <row r="639" spans="1:16" ht="33">
      <c r="A639" s="109">
        <v>638</v>
      </c>
      <c r="B639" s="261"/>
      <c r="C639" s="110" t="s">
        <v>1924</v>
      </c>
      <c r="D639" s="261"/>
      <c r="E639" s="261"/>
      <c r="F639" s="114" t="s">
        <v>1011</v>
      </c>
      <c r="G639" s="114" t="s">
        <v>1953</v>
      </c>
      <c r="H639" s="128"/>
      <c r="I639" s="166"/>
      <c r="J639" s="193"/>
      <c r="K639" s="166"/>
      <c r="L639" s="193"/>
      <c r="M639" s="193"/>
      <c r="N639" s="193"/>
      <c r="O639" s="193"/>
    </row>
    <row r="640" spans="1:16" ht="33">
      <c r="A640" s="109">
        <v>639</v>
      </c>
      <c r="B640" s="261"/>
      <c r="C640" s="110" t="s">
        <v>1924</v>
      </c>
      <c r="D640" s="261"/>
      <c r="E640" s="261"/>
      <c r="F640" s="114" t="s">
        <v>1012</v>
      </c>
      <c r="G640" s="114" t="s">
        <v>1953</v>
      </c>
      <c r="H640" s="128"/>
      <c r="I640" s="166"/>
      <c r="J640" s="193"/>
      <c r="K640" s="166"/>
      <c r="L640" s="193"/>
      <c r="M640" s="193"/>
      <c r="N640" s="193"/>
      <c r="O640" s="193"/>
    </row>
    <row r="641" spans="1:16">
      <c r="A641" s="109">
        <v>640</v>
      </c>
      <c r="B641" s="261"/>
      <c r="C641" s="110" t="s">
        <v>1924</v>
      </c>
      <c r="D641" s="261"/>
      <c r="E641" s="261"/>
      <c r="F641" s="114" t="s">
        <v>1013</v>
      </c>
      <c r="G641" s="114" t="s">
        <v>1758</v>
      </c>
      <c r="H641" s="128"/>
      <c r="I641" s="166"/>
      <c r="J641" s="193"/>
      <c r="K641" s="166"/>
      <c r="L641" s="193"/>
      <c r="M641" s="193"/>
      <c r="N641" s="193"/>
      <c r="O641" s="193"/>
    </row>
    <row r="642" spans="1:16" ht="33">
      <c r="A642" s="109">
        <v>641</v>
      </c>
      <c r="B642" s="261"/>
      <c r="C642" s="110" t="s">
        <v>1924</v>
      </c>
      <c r="D642" s="115"/>
      <c r="E642" s="115"/>
      <c r="F642" s="114" t="s">
        <v>1983</v>
      </c>
      <c r="G642" s="114" t="s">
        <v>1957</v>
      </c>
      <c r="H642" s="128"/>
      <c r="I642" s="166"/>
      <c r="J642" s="193"/>
      <c r="K642" s="166"/>
      <c r="L642" s="193"/>
      <c r="M642" s="193"/>
      <c r="N642" s="193"/>
      <c r="O642" s="193"/>
    </row>
    <row r="643" spans="1:16">
      <c r="A643" s="109">
        <v>642</v>
      </c>
      <c r="B643" s="261"/>
      <c r="C643" s="110" t="s">
        <v>1924</v>
      </c>
      <c r="D643" s="114" t="s">
        <v>1967</v>
      </c>
      <c r="E643" s="114" t="s">
        <v>1459</v>
      </c>
      <c r="F643" s="114"/>
      <c r="G643" s="114" t="s">
        <v>1269</v>
      </c>
      <c r="H643" s="128"/>
      <c r="I643" s="166"/>
      <c r="J643" s="193"/>
      <c r="K643" s="166"/>
      <c r="L643" s="193"/>
      <c r="M643" s="193"/>
      <c r="N643" s="193"/>
      <c r="O643" s="193"/>
      <c r="P643" s="108" t="s">
        <v>1970</v>
      </c>
    </row>
    <row r="644" spans="1:16">
      <c r="A644" s="109">
        <v>643</v>
      </c>
      <c r="B644" s="261"/>
      <c r="C644" s="110" t="s">
        <v>1924</v>
      </c>
      <c r="D644" s="114" t="s">
        <v>1990</v>
      </c>
      <c r="E644" s="114" t="s">
        <v>1460</v>
      </c>
      <c r="F644" s="114"/>
      <c r="G644" s="114" t="s">
        <v>2062</v>
      </c>
      <c r="H644" s="128"/>
      <c r="I644" s="166"/>
      <c r="J644" s="193"/>
      <c r="K644" s="166"/>
      <c r="L644" s="193"/>
      <c r="M644" s="193"/>
      <c r="N644" s="193"/>
      <c r="O644" s="193"/>
      <c r="P644" s="108" t="s">
        <v>1881</v>
      </c>
    </row>
    <row r="645" spans="1:16" ht="33">
      <c r="A645" s="109">
        <v>644</v>
      </c>
      <c r="B645" s="261" t="s">
        <v>2063</v>
      </c>
      <c r="C645" s="110" t="s">
        <v>1924</v>
      </c>
      <c r="D645" s="261" t="s">
        <v>1974</v>
      </c>
      <c r="E645" s="114" t="s">
        <v>1461</v>
      </c>
      <c r="F645" s="114"/>
      <c r="G645" s="114" t="s">
        <v>1462</v>
      </c>
      <c r="H645" s="128"/>
      <c r="I645" s="166"/>
      <c r="J645" s="193"/>
      <c r="K645" s="166"/>
      <c r="L645" s="193"/>
      <c r="M645" s="193"/>
      <c r="N645" s="193"/>
      <c r="O645" s="193"/>
    </row>
    <row r="646" spans="1:16" ht="33">
      <c r="A646" s="109">
        <v>645</v>
      </c>
      <c r="B646" s="261"/>
      <c r="C646" s="110" t="s">
        <v>1924</v>
      </c>
      <c r="D646" s="261"/>
      <c r="E646" s="114" t="s">
        <v>1463</v>
      </c>
      <c r="F646" s="114"/>
      <c r="G646" s="114" t="s">
        <v>1464</v>
      </c>
      <c r="H646" s="128"/>
      <c r="I646" s="166"/>
      <c r="J646" s="193"/>
      <c r="K646" s="166"/>
      <c r="L646" s="193"/>
      <c r="M646" s="193"/>
      <c r="N646" s="193"/>
      <c r="O646" s="193"/>
    </row>
    <row r="647" spans="1:16" ht="31.5" customHeight="1">
      <c r="A647" s="109">
        <v>646</v>
      </c>
      <c r="B647" s="261"/>
      <c r="C647" s="110" t="s">
        <v>1924</v>
      </c>
      <c r="D647" s="261"/>
      <c r="E647" s="261" t="s">
        <v>1465</v>
      </c>
      <c r="F647" s="114" t="s">
        <v>1466</v>
      </c>
      <c r="G647" s="114" t="s">
        <v>1949</v>
      </c>
      <c r="H647" s="128"/>
      <c r="I647" s="166"/>
      <c r="J647" s="193"/>
      <c r="K647" s="166"/>
      <c r="L647" s="193"/>
      <c r="M647" s="193"/>
      <c r="N647" s="193"/>
      <c r="O647" s="193"/>
    </row>
    <row r="648" spans="1:16" ht="33">
      <c r="A648" s="109">
        <v>647</v>
      </c>
      <c r="B648" s="261"/>
      <c r="C648" s="110" t="s">
        <v>1924</v>
      </c>
      <c r="D648" s="261"/>
      <c r="E648" s="261"/>
      <c r="F648" s="114" t="s">
        <v>2036</v>
      </c>
      <c r="G648" s="114" t="s">
        <v>1979</v>
      </c>
      <c r="H648" s="128"/>
      <c r="I648" s="166"/>
      <c r="J648" s="193"/>
      <c r="K648" s="166"/>
      <c r="L648" s="193"/>
      <c r="M648" s="193"/>
      <c r="N648" s="193"/>
      <c r="O648" s="193"/>
    </row>
    <row r="649" spans="1:16" ht="33">
      <c r="A649" s="109">
        <v>648</v>
      </c>
      <c r="B649" s="261"/>
      <c r="C649" s="110" t="s">
        <v>1924</v>
      </c>
      <c r="D649" s="261"/>
      <c r="E649" s="261"/>
      <c r="F649" s="114" t="s">
        <v>2037</v>
      </c>
      <c r="G649" s="114" t="s">
        <v>1953</v>
      </c>
      <c r="H649" s="128"/>
      <c r="I649" s="166"/>
      <c r="J649" s="193"/>
      <c r="K649" s="166"/>
      <c r="L649" s="193"/>
      <c r="M649" s="193"/>
      <c r="N649" s="193"/>
      <c r="O649" s="193"/>
    </row>
    <row r="650" spans="1:16" ht="33">
      <c r="A650" s="109">
        <v>649</v>
      </c>
      <c r="B650" s="261"/>
      <c r="C650" s="110" t="s">
        <v>1924</v>
      </c>
      <c r="D650" s="261"/>
      <c r="E650" s="261"/>
      <c r="F650" s="114" t="s">
        <v>2038</v>
      </c>
      <c r="G650" s="114" t="s">
        <v>1953</v>
      </c>
      <c r="H650" s="128"/>
      <c r="I650" s="166"/>
      <c r="J650" s="193"/>
      <c r="K650" s="166"/>
      <c r="L650" s="193"/>
      <c r="M650" s="193"/>
      <c r="N650" s="193"/>
      <c r="O650" s="193"/>
    </row>
    <row r="651" spans="1:16">
      <c r="A651" s="109">
        <v>650</v>
      </c>
      <c r="B651" s="261"/>
      <c r="C651" s="110" t="s">
        <v>1924</v>
      </c>
      <c r="D651" s="261"/>
      <c r="E651" s="261"/>
      <c r="F651" s="114" t="s">
        <v>1235</v>
      </c>
      <c r="G651" s="114" t="s">
        <v>1758</v>
      </c>
      <c r="H651" s="128"/>
      <c r="I651" s="166"/>
      <c r="J651" s="193"/>
      <c r="K651" s="166"/>
      <c r="L651" s="193"/>
      <c r="M651" s="193"/>
      <c r="N651" s="193"/>
      <c r="O651" s="193"/>
    </row>
    <row r="652" spans="1:16" ht="49.5">
      <c r="A652" s="109">
        <v>651</v>
      </c>
      <c r="B652" s="261"/>
      <c r="C652" s="110" t="s">
        <v>1924</v>
      </c>
      <c r="D652" s="115"/>
      <c r="E652" s="115"/>
      <c r="F652" s="114" t="s">
        <v>1983</v>
      </c>
      <c r="G652" s="114" t="s">
        <v>1957</v>
      </c>
      <c r="H652" s="128"/>
      <c r="I652" s="166"/>
      <c r="J652" s="197"/>
      <c r="K652" s="166"/>
      <c r="L652" s="198"/>
      <c r="M652" s="199"/>
      <c r="N652" s="200"/>
      <c r="O652" s="193"/>
      <c r="P652" s="96" t="s">
        <v>1958</v>
      </c>
    </row>
    <row r="653" spans="1:16" ht="33">
      <c r="A653" s="109">
        <v>652</v>
      </c>
      <c r="B653" s="261"/>
      <c r="C653" s="110" t="s">
        <v>1924</v>
      </c>
      <c r="D653" s="261" t="s">
        <v>1959</v>
      </c>
      <c r="E653" s="114" t="s">
        <v>1467</v>
      </c>
      <c r="F653" s="114"/>
      <c r="G653" s="114" t="s">
        <v>1468</v>
      </c>
      <c r="H653" s="128"/>
      <c r="I653" s="166"/>
      <c r="J653" s="193"/>
      <c r="K653" s="166"/>
      <c r="L653" s="193"/>
      <c r="M653" s="193"/>
      <c r="N653" s="193"/>
      <c r="O653" s="193"/>
    </row>
    <row r="654" spans="1:16" ht="33">
      <c r="A654" s="109">
        <v>653</v>
      </c>
      <c r="B654" s="261"/>
      <c r="C654" s="110" t="s">
        <v>1924</v>
      </c>
      <c r="D654" s="261"/>
      <c r="E654" s="114" t="s">
        <v>2064</v>
      </c>
      <c r="F654" s="114"/>
      <c r="G654" s="114" t="s">
        <v>1469</v>
      </c>
      <c r="H654" s="128"/>
      <c r="I654" s="166"/>
      <c r="J654" s="193"/>
      <c r="K654" s="166"/>
      <c r="L654" s="193"/>
      <c r="M654" s="193"/>
      <c r="N654" s="193"/>
      <c r="O654" s="193"/>
    </row>
    <row r="655" spans="1:16" ht="31.5" customHeight="1">
      <c r="A655" s="109">
        <v>654</v>
      </c>
      <c r="B655" s="261"/>
      <c r="C655" s="110" t="s">
        <v>1885</v>
      </c>
      <c r="D655" s="261"/>
      <c r="E655" s="261" t="s">
        <v>1470</v>
      </c>
      <c r="F655" s="114" t="s">
        <v>1466</v>
      </c>
      <c r="G655" s="114" t="s">
        <v>2000</v>
      </c>
      <c r="H655" s="128"/>
      <c r="I655" s="166"/>
      <c r="J655" s="193"/>
      <c r="K655" s="166"/>
      <c r="L655" s="193"/>
      <c r="M655" s="193"/>
      <c r="N655" s="193"/>
      <c r="O655" s="193"/>
    </row>
    <row r="656" spans="1:16" ht="33">
      <c r="A656" s="109">
        <v>655</v>
      </c>
      <c r="B656" s="261"/>
      <c r="C656" s="110" t="s">
        <v>1924</v>
      </c>
      <c r="D656" s="261"/>
      <c r="E656" s="261"/>
      <c r="F656" s="114" t="s">
        <v>1138</v>
      </c>
      <c r="G656" s="114" t="s">
        <v>1979</v>
      </c>
      <c r="H656" s="128"/>
      <c r="I656" s="166"/>
      <c r="J656" s="193"/>
      <c r="K656" s="166"/>
      <c r="L656" s="193"/>
      <c r="M656" s="193"/>
      <c r="N656" s="193"/>
      <c r="O656" s="193"/>
    </row>
    <row r="657" spans="1:16" ht="33">
      <c r="A657" s="109">
        <v>656</v>
      </c>
      <c r="B657" s="261"/>
      <c r="C657" s="110" t="s">
        <v>1924</v>
      </c>
      <c r="D657" s="261"/>
      <c r="E657" s="261"/>
      <c r="F657" s="114" t="s">
        <v>1139</v>
      </c>
      <c r="G657" s="114" t="s">
        <v>1953</v>
      </c>
      <c r="H657" s="128"/>
      <c r="I657" s="166"/>
      <c r="J657" s="193"/>
      <c r="K657" s="166"/>
      <c r="L657" s="193"/>
      <c r="M657" s="193"/>
      <c r="N657" s="193"/>
      <c r="O657" s="193"/>
    </row>
    <row r="658" spans="1:16" ht="33">
      <c r="A658" s="109">
        <v>657</v>
      </c>
      <c r="B658" s="261"/>
      <c r="C658" s="110" t="s">
        <v>1924</v>
      </c>
      <c r="D658" s="261"/>
      <c r="E658" s="261"/>
      <c r="F658" s="114" t="s">
        <v>1140</v>
      </c>
      <c r="G658" s="114" t="s">
        <v>1953</v>
      </c>
      <c r="H658" s="128"/>
      <c r="I658" s="166"/>
      <c r="J658" s="193"/>
      <c r="K658" s="166"/>
      <c r="L658" s="193"/>
      <c r="M658" s="193"/>
      <c r="N658" s="193"/>
      <c r="O658" s="193"/>
    </row>
    <row r="659" spans="1:16">
      <c r="A659" s="109">
        <v>658</v>
      </c>
      <c r="B659" s="261"/>
      <c r="C659" s="110" t="s">
        <v>1924</v>
      </c>
      <c r="D659" s="261"/>
      <c r="E659" s="261"/>
      <c r="F659" s="114" t="s">
        <v>1053</v>
      </c>
      <c r="G659" s="114" t="s">
        <v>1758</v>
      </c>
      <c r="H659" s="128"/>
      <c r="I659" s="166"/>
      <c r="J659" s="193"/>
      <c r="K659" s="166"/>
      <c r="L659" s="193"/>
      <c r="M659" s="193"/>
      <c r="N659" s="193"/>
      <c r="O659" s="193"/>
    </row>
    <row r="660" spans="1:16" ht="33">
      <c r="A660" s="109">
        <v>659</v>
      </c>
      <c r="B660" s="261"/>
      <c r="C660" s="110" t="s">
        <v>1924</v>
      </c>
      <c r="D660" s="115"/>
      <c r="E660" s="115"/>
      <c r="F660" s="114" t="s">
        <v>1983</v>
      </c>
      <c r="G660" s="114" t="s">
        <v>1957</v>
      </c>
      <c r="H660" s="128"/>
      <c r="I660" s="166"/>
      <c r="J660" s="193"/>
      <c r="K660" s="166"/>
      <c r="L660" s="193"/>
      <c r="M660" s="193"/>
      <c r="N660" s="193"/>
      <c r="O660" s="193"/>
    </row>
    <row r="661" spans="1:16">
      <c r="A661" s="109">
        <v>660</v>
      </c>
      <c r="B661" s="261"/>
      <c r="C661" s="110" t="s">
        <v>1924</v>
      </c>
      <c r="D661" s="114" t="s">
        <v>1967</v>
      </c>
      <c r="E661" s="114" t="s">
        <v>1471</v>
      </c>
      <c r="F661" s="114"/>
      <c r="G661" s="114" t="s">
        <v>2042</v>
      </c>
      <c r="H661" s="128"/>
      <c r="I661" s="166"/>
      <c r="J661" s="193"/>
      <c r="K661" s="166"/>
      <c r="L661" s="193"/>
      <c r="M661" s="193"/>
      <c r="N661" s="193"/>
      <c r="O661" s="193"/>
      <c r="P661" s="108" t="s">
        <v>1970</v>
      </c>
    </row>
    <row r="662" spans="1:16">
      <c r="A662" s="109">
        <v>661</v>
      </c>
      <c r="B662" s="261"/>
      <c r="C662" s="110" t="s">
        <v>1924</v>
      </c>
      <c r="D662" s="114" t="s">
        <v>1990</v>
      </c>
      <c r="E662" s="114" t="s">
        <v>1472</v>
      </c>
      <c r="F662" s="114"/>
      <c r="G662" s="114" t="s">
        <v>2065</v>
      </c>
      <c r="H662" s="128"/>
      <c r="I662" s="166"/>
      <c r="J662" s="193"/>
      <c r="K662" s="166"/>
      <c r="L662" s="193"/>
      <c r="M662" s="193"/>
      <c r="N662" s="193"/>
      <c r="O662" s="193"/>
      <c r="P662" s="108" t="s">
        <v>1881</v>
      </c>
    </row>
    <row r="663" spans="1:16" ht="33">
      <c r="A663" s="109">
        <v>662</v>
      </c>
      <c r="B663" s="261" t="s">
        <v>2066</v>
      </c>
      <c r="C663" s="110" t="s">
        <v>1877</v>
      </c>
      <c r="D663" s="261" t="s">
        <v>2067</v>
      </c>
      <c r="E663" s="114" t="s">
        <v>1473</v>
      </c>
      <c r="F663" s="114"/>
      <c r="G663" s="114" t="s">
        <v>1474</v>
      </c>
      <c r="H663" s="128"/>
      <c r="I663" s="166"/>
      <c r="J663" s="193"/>
      <c r="K663" s="166"/>
      <c r="L663" s="193"/>
      <c r="M663" s="193"/>
      <c r="N663" s="193"/>
      <c r="O663" s="193"/>
    </row>
    <row r="664" spans="1:16" ht="33">
      <c r="A664" s="109">
        <v>663</v>
      </c>
      <c r="B664" s="261"/>
      <c r="C664" s="110" t="s">
        <v>1885</v>
      </c>
      <c r="D664" s="261"/>
      <c r="E664" s="114" t="s">
        <v>1475</v>
      </c>
      <c r="F664" s="114"/>
      <c r="G664" s="114" t="s">
        <v>1476</v>
      </c>
      <c r="H664" s="128"/>
      <c r="I664" s="166"/>
      <c r="J664" s="193"/>
      <c r="K664" s="166"/>
      <c r="L664" s="193"/>
      <c r="M664" s="193"/>
      <c r="N664" s="193"/>
      <c r="O664" s="193"/>
    </row>
    <row r="665" spans="1:16" ht="31.5" customHeight="1">
      <c r="A665" s="109">
        <v>664</v>
      </c>
      <c r="B665" s="261"/>
      <c r="C665" s="110" t="s">
        <v>1924</v>
      </c>
      <c r="D665" s="261"/>
      <c r="E665" s="261" t="s">
        <v>1477</v>
      </c>
      <c r="F665" s="114" t="s">
        <v>1478</v>
      </c>
      <c r="G665" s="114" t="s">
        <v>1949</v>
      </c>
      <c r="H665" s="128"/>
      <c r="I665" s="166"/>
      <c r="J665" s="193"/>
      <c r="K665" s="166"/>
      <c r="L665" s="193"/>
      <c r="M665" s="193"/>
      <c r="N665" s="193"/>
      <c r="O665" s="193"/>
    </row>
    <row r="666" spans="1:16" ht="33">
      <c r="A666" s="109">
        <v>665</v>
      </c>
      <c r="B666" s="261"/>
      <c r="C666" s="110" t="s">
        <v>1924</v>
      </c>
      <c r="D666" s="261"/>
      <c r="E666" s="261"/>
      <c r="F666" s="114" t="s">
        <v>2036</v>
      </c>
      <c r="G666" s="114" t="s">
        <v>1979</v>
      </c>
      <c r="H666" s="128"/>
      <c r="I666" s="166"/>
      <c r="J666" s="193"/>
      <c r="K666" s="166"/>
      <c r="L666" s="193"/>
      <c r="M666" s="193"/>
      <c r="N666" s="193"/>
      <c r="O666" s="193"/>
    </row>
    <row r="667" spans="1:16" ht="33">
      <c r="A667" s="109">
        <v>666</v>
      </c>
      <c r="B667" s="261"/>
      <c r="C667" s="110" t="s">
        <v>1924</v>
      </c>
      <c r="D667" s="261"/>
      <c r="E667" s="261"/>
      <c r="F667" s="114" t="s">
        <v>2037</v>
      </c>
      <c r="G667" s="114" t="s">
        <v>1953</v>
      </c>
      <c r="H667" s="128"/>
      <c r="I667" s="166"/>
      <c r="J667" s="193"/>
      <c r="K667" s="166"/>
      <c r="L667" s="193"/>
      <c r="M667" s="193"/>
      <c r="N667" s="193"/>
      <c r="O667" s="193"/>
    </row>
    <row r="668" spans="1:16" ht="33">
      <c r="A668" s="109">
        <v>667</v>
      </c>
      <c r="B668" s="261"/>
      <c r="C668" s="110" t="s">
        <v>1924</v>
      </c>
      <c r="D668" s="261"/>
      <c r="E668" s="261"/>
      <c r="F668" s="114" t="s">
        <v>2038</v>
      </c>
      <c r="G668" s="114" t="s">
        <v>1953</v>
      </c>
      <c r="H668" s="128"/>
      <c r="I668" s="166"/>
      <c r="J668" s="193"/>
      <c r="K668" s="166"/>
      <c r="L668" s="193"/>
      <c r="M668" s="193"/>
      <c r="N668" s="193"/>
      <c r="O668" s="193"/>
    </row>
    <row r="669" spans="1:16">
      <c r="A669" s="109">
        <v>668</v>
      </c>
      <c r="B669" s="261"/>
      <c r="C669" s="110" t="s">
        <v>1924</v>
      </c>
      <c r="D669" s="261"/>
      <c r="E669" s="261"/>
      <c r="F669" s="114" t="s">
        <v>1235</v>
      </c>
      <c r="G669" s="114" t="s">
        <v>1758</v>
      </c>
      <c r="H669" s="128"/>
      <c r="I669" s="166"/>
      <c r="J669" s="193"/>
      <c r="K669" s="166"/>
      <c r="L669" s="193"/>
      <c r="M669" s="193"/>
      <c r="N669" s="193"/>
      <c r="O669" s="193"/>
    </row>
    <row r="670" spans="1:16" ht="49.5">
      <c r="A670" s="109">
        <v>669</v>
      </c>
      <c r="B670" s="261"/>
      <c r="C670" s="110" t="s">
        <v>1924</v>
      </c>
      <c r="D670" s="115"/>
      <c r="E670" s="115"/>
      <c r="F670" s="114" t="s">
        <v>1983</v>
      </c>
      <c r="G670" s="114" t="s">
        <v>1957</v>
      </c>
      <c r="H670" s="128"/>
      <c r="I670" s="166"/>
      <c r="J670" s="197"/>
      <c r="K670" s="166"/>
      <c r="L670" s="198"/>
      <c r="M670" s="199"/>
      <c r="N670" s="200"/>
      <c r="O670" s="193"/>
      <c r="P670" s="96" t="s">
        <v>1958</v>
      </c>
    </row>
    <row r="671" spans="1:16" ht="33">
      <c r="A671" s="109">
        <v>670</v>
      </c>
      <c r="B671" s="261"/>
      <c r="C671" s="110" t="s">
        <v>1924</v>
      </c>
      <c r="D671" s="261" t="s">
        <v>1959</v>
      </c>
      <c r="E671" s="114" t="s">
        <v>1479</v>
      </c>
      <c r="F671" s="114"/>
      <c r="G671" s="114" t="s">
        <v>1480</v>
      </c>
      <c r="H671" s="128"/>
      <c r="I671" s="166"/>
      <c r="J671" s="193"/>
      <c r="K671" s="166"/>
      <c r="L671" s="193"/>
      <c r="M671" s="193"/>
      <c r="N671" s="193"/>
      <c r="O671" s="193"/>
    </row>
    <row r="672" spans="1:16" ht="33">
      <c r="A672" s="109">
        <v>671</v>
      </c>
      <c r="B672" s="261"/>
      <c r="C672" s="110" t="s">
        <v>1924</v>
      </c>
      <c r="D672" s="261"/>
      <c r="E672" s="114" t="s">
        <v>1481</v>
      </c>
      <c r="F672" s="114"/>
      <c r="G672" s="114" t="s">
        <v>1482</v>
      </c>
      <c r="H672" s="128"/>
      <c r="I672" s="166"/>
      <c r="J672" s="193"/>
      <c r="K672" s="166"/>
      <c r="L672" s="193"/>
      <c r="M672" s="193"/>
      <c r="N672" s="193"/>
      <c r="O672" s="193"/>
    </row>
    <row r="673" spans="1:16" ht="31.5" customHeight="1">
      <c r="A673" s="109">
        <v>672</v>
      </c>
      <c r="B673" s="261"/>
      <c r="C673" s="110" t="s">
        <v>1924</v>
      </c>
      <c r="D673" s="261"/>
      <c r="E673" s="261" t="s">
        <v>1483</v>
      </c>
      <c r="F673" s="114" t="s">
        <v>1478</v>
      </c>
      <c r="G673" s="114" t="s">
        <v>1949</v>
      </c>
      <c r="H673" s="128"/>
      <c r="I673" s="166"/>
      <c r="J673" s="193"/>
      <c r="K673" s="166"/>
      <c r="L673" s="193"/>
      <c r="M673" s="193"/>
      <c r="N673" s="193"/>
      <c r="O673" s="193"/>
    </row>
    <row r="674" spans="1:16" ht="33">
      <c r="A674" s="109">
        <v>673</v>
      </c>
      <c r="B674" s="261"/>
      <c r="C674" s="110" t="s">
        <v>1924</v>
      </c>
      <c r="D674" s="261"/>
      <c r="E674" s="261"/>
      <c r="F674" s="114" t="s">
        <v>1010</v>
      </c>
      <c r="G674" s="114" t="s">
        <v>1979</v>
      </c>
      <c r="H674" s="128"/>
      <c r="I674" s="166"/>
      <c r="J674" s="193"/>
      <c r="K674" s="166"/>
      <c r="L674" s="193"/>
      <c r="M674" s="193"/>
      <c r="N674" s="193"/>
      <c r="O674" s="193"/>
    </row>
    <row r="675" spans="1:16" ht="33">
      <c r="A675" s="109">
        <v>674</v>
      </c>
      <c r="B675" s="261"/>
      <c r="C675" s="110" t="s">
        <v>1924</v>
      </c>
      <c r="D675" s="261"/>
      <c r="E675" s="261"/>
      <c r="F675" s="114" t="s">
        <v>1011</v>
      </c>
      <c r="G675" s="114" t="s">
        <v>1953</v>
      </c>
      <c r="H675" s="128"/>
      <c r="I675" s="166"/>
      <c r="J675" s="193"/>
      <c r="K675" s="166"/>
      <c r="L675" s="193"/>
      <c r="M675" s="193"/>
      <c r="N675" s="193"/>
      <c r="O675" s="193"/>
    </row>
    <row r="676" spans="1:16" ht="33">
      <c r="A676" s="109">
        <v>675</v>
      </c>
      <c r="B676" s="261"/>
      <c r="C676" s="110" t="s">
        <v>1924</v>
      </c>
      <c r="D676" s="261"/>
      <c r="E676" s="261"/>
      <c r="F676" s="114" t="s">
        <v>1012</v>
      </c>
      <c r="G676" s="114" t="s">
        <v>1953</v>
      </c>
      <c r="H676" s="128"/>
      <c r="I676" s="166"/>
      <c r="J676" s="193"/>
      <c r="K676" s="166"/>
      <c r="L676" s="193"/>
      <c r="M676" s="193"/>
      <c r="N676" s="193"/>
      <c r="O676" s="193"/>
    </row>
    <row r="677" spans="1:16">
      <c r="A677" s="109">
        <v>676</v>
      </c>
      <c r="B677" s="261"/>
      <c r="C677" s="110" t="s">
        <v>1924</v>
      </c>
      <c r="D677" s="261"/>
      <c r="E677" s="261"/>
      <c r="F677" s="114" t="s">
        <v>1013</v>
      </c>
      <c r="G677" s="114" t="s">
        <v>1758</v>
      </c>
      <c r="H677" s="128"/>
      <c r="I677" s="166"/>
      <c r="J677" s="193"/>
      <c r="K677" s="166"/>
      <c r="L677" s="193"/>
      <c r="M677" s="193"/>
      <c r="N677" s="193"/>
      <c r="O677" s="193"/>
    </row>
    <row r="678" spans="1:16" ht="33">
      <c r="A678" s="109">
        <v>677</v>
      </c>
      <c r="B678" s="261"/>
      <c r="C678" s="110" t="s">
        <v>1924</v>
      </c>
      <c r="D678" s="115"/>
      <c r="E678" s="115"/>
      <c r="F678" s="114" t="s">
        <v>1983</v>
      </c>
      <c r="G678" s="114" t="s">
        <v>1957</v>
      </c>
      <c r="H678" s="128"/>
      <c r="I678" s="166"/>
      <c r="J678" s="193"/>
      <c r="K678" s="166"/>
      <c r="L678" s="193"/>
      <c r="M678" s="193"/>
      <c r="N678" s="193"/>
      <c r="O678" s="193"/>
    </row>
    <row r="679" spans="1:16">
      <c r="A679" s="109">
        <v>678</v>
      </c>
      <c r="B679" s="261"/>
      <c r="C679" s="110" t="s">
        <v>1924</v>
      </c>
      <c r="D679" s="114" t="s">
        <v>1967</v>
      </c>
      <c r="E679" s="114" t="s">
        <v>1484</v>
      </c>
      <c r="F679" s="114"/>
      <c r="G679" s="114" t="s">
        <v>2068</v>
      </c>
      <c r="H679" s="128"/>
      <c r="I679" s="166"/>
      <c r="J679" s="193"/>
      <c r="K679" s="166"/>
      <c r="L679" s="193"/>
      <c r="M679" s="193"/>
      <c r="N679" s="193"/>
      <c r="O679" s="193"/>
      <c r="P679" s="108" t="s">
        <v>1970</v>
      </c>
    </row>
    <row r="680" spans="1:16">
      <c r="A680" s="109">
        <v>679</v>
      </c>
      <c r="B680" s="261"/>
      <c r="C680" s="110" t="s">
        <v>1924</v>
      </c>
      <c r="D680" s="114" t="s">
        <v>1990</v>
      </c>
      <c r="E680" s="114" t="s">
        <v>1485</v>
      </c>
      <c r="F680" s="114"/>
      <c r="G680" s="114" t="s">
        <v>2069</v>
      </c>
      <c r="H680" s="128"/>
      <c r="I680" s="166"/>
      <c r="J680" s="193"/>
      <c r="K680" s="166"/>
      <c r="L680" s="193"/>
      <c r="M680" s="193"/>
      <c r="N680" s="193"/>
      <c r="O680" s="193"/>
      <c r="P680" s="108" t="s">
        <v>1881</v>
      </c>
    </row>
    <row r="681" spans="1:16" ht="33">
      <c r="A681" s="109">
        <v>680</v>
      </c>
      <c r="B681" s="261" t="s">
        <v>2070</v>
      </c>
      <c r="C681" s="110" t="s">
        <v>1924</v>
      </c>
      <c r="D681" s="261" t="s">
        <v>1974</v>
      </c>
      <c r="E681" s="114" t="s">
        <v>1486</v>
      </c>
      <c r="F681" s="114"/>
      <c r="G681" s="114" t="s">
        <v>1487</v>
      </c>
      <c r="H681" s="128"/>
      <c r="I681" s="166"/>
      <c r="J681" s="193"/>
      <c r="K681" s="166"/>
      <c r="L681" s="193"/>
      <c r="M681" s="193"/>
      <c r="N681" s="193"/>
      <c r="O681" s="193"/>
    </row>
    <row r="682" spans="1:16" ht="33">
      <c r="A682" s="109">
        <v>681</v>
      </c>
      <c r="B682" s="261"/>
      <c r="C682" s="110" t="s">
        <v>1924</v>
      </c>
      <c r="D682" s="261"/>
      <c r="E682" s="114" t="s">
        <v>1488</v>
      </c>
      <c r="F682" s="114"/>
      <c r="G682" s="114" t="s">
        <v>1489</v>
      </c>
      <c r="H682" s="128"/>
      <c r="I682" s="166"/>
      <c r="J682" s="193"/>
      <c r="K682" s="166"/>
      <c r="L682" s="193"/>
      <c r="M682" s="193"/>
      <c r="N682" s="193"/>
      <c r="O682" s="193"/>
    </row>
    <row r="683" spans="1:16" ht="31.5" customHeight="1">
      <c r="A683" s="109">
        <v>682</v>
      </c>
      <c r="B683" s="261"/>
      <c r="C683" s="110" t="s">
        <v>1924</v>
      </c>
      <c r="D683" s="261"/>
      <c r="E683" s="261" t="s">
        <v>1490</v>
      </c>
      <c r="F683" s="114" t="s">
        <v>1491</v>
      </c>
      <c r="G683" s="114" t="s">
        <v>1949</v>
      </c>
      <c r="H683" s="128"/>
      <c r="I683" s="166"/>
      <c r="J683" s="193"/>
      <c r="K683" s="166"/>
      <c r="L683" s="193"/>
      <c r="M683" s="193"/>
      <c r="N683" s="193"/>
      <c r="O683" s="193"/>
    </row>
    <row r="684" spans="1:16" ht="33">
      <c r="A684" s="109">
        <v>683</v>
      </c>
      <c r="B684" s="261"/>
      <c r="C684" s="110" t="s">
        <v>1924</v>
      </c>
      <c r="D684" s="261"/>
      <c r="E684" s="261"/>
      <c r="F684" s="114" t="s">
        <v>2044</v>
      </c>
      <c r="G684" s="114" t="s">
        <v>1979</v>
      </c>
      <c r="H684" s="128"/>
      <c r="I684" s="166"/>
      <c r="J684" s="193"/>
      <c r="K684" s="166"/>
      <c r="L684" s="193"/>
      <c r="M684" s="193"/>
      <c r="N684" s="193"/>
      <c r="O684" s="193"/>
    </row>
    <row r="685" spans="1:16" ht="33">
      <c r="A685" s="109">
        <v>684</v>
      </c>
      <c r="B685" s="261"/>
      <c r="C685" s="110" t="s">
        <v>1924</v>
      </c>
      <c r="D685" s="261"/>
      <c r="E685" s="261"/>
      <c r="F685" s="114" t="s">
        <v>1952</v>
      </c>
      <c r="G685" s="114" t="s">
        <v>1953</v>
      </c>
      <c r="H685" s="128"/>
      <c r="I685" s="166"/>
      <c r="J685" s="193"/>
      <c r="K685" s="166"/>
      <c r="L685" s="193"/>
      <c r="M685" s="193"/>
      <c r="N685" s="193"/>
      <c r="O685" s="193"/>
    </row>
    <row r="686" spans="1:16" ht="33">
      <c r="A686" s="109">
        <v>685</v>
      </c>
      <c r="B686" s="261"/>
      <c r="C686" s="110" t="s">
        <v>1924</v>
      </c>
      <c r="D686" s="261"/>
      <c r="E686" s="261"/>
      <c r="F686" s="114" t="s">
        <v>1954</v>
      </c>
      <c r="G686" s="114" t="s">
        <v>1953</v>
      </c>
      <c r="H686" s="128"/>
      <c r="I686" s="166"/>
      <c r="J686" s="193"/>
      <c r="K686" s="166"/>
      <c r="L686" s="193"/>
      <c r="M686" s="193"/>
      <c r="N686" s="193"/>
      <c r="O686" s="193"/>
    </row>
    <row r="687" spans="1:16">
      <c r="A687" s="109">
        <v>686</v>
      </c>
      <c r="B687" s="261"/>
      <c r="C687" s="110" t="s">
        <v>1924</v>
      </c>
      <c r="D687" s="261"/>
      <c r="E687" s="261"/>
      <c r="F687" s="114" t="s">
        <v>1955</v>
      </c>
      <c r="G687" s="114" t="s">
        <v>1758</v>
      </c>
      <c r="H687" s="128"/>
      <c r="I687" s="166"/>
      <c r="J687" s="193"/>
      <c r="K687" s="166"/>
      <c r="L687" s="193"/>
      <c r="M687" s="193"/>
      <c r="N687" s="193"/>
      <c r="O687" s="193"/>
    </row>
    <row r="688" spans="1:16" ht="49.5">
      <c r="A688" s="109">
        <v>687</v>
      </c>
      <c r="B688" s="261"/>
      <c r="C688" s="110" t="s">
        <v>1924</v>
      </c>
      <c r="D688" s="115"/>
      <c r="E688" s="115"/>
      <c r="F688" s="114" t="s">
        <v>1983</v>
      </c>
      <c r="G688" s="114" t="s">
        <v>1957</v>
      </c>
      <c r="H688" s="128"/>
      <c r="I688" s="166"/>
      <c r="J688" s="197"/>
      <c r="K688" s="166"/>
      <c r="L688" s="198"/>
      <c r="M688" s="199"/>
      <c r="N688" s="200"/>
      <c r="O688" s="193"/>
      <c r="P688" s="96" t="s">
        <v>1958</v>
      </c>
    </row>
    <row r="689" spans="1:16" ht="33">
      <c r="A689" s="109">
        <v>688</v>
      </c>
      <c r="B689" s="261"/>
      <c r="C689" s="110" t="s">
        <v>1924</v>
      </c>
      <c r="D689" s="261" t="s">
        <v>1959</v>
      </c>
      <c r="E689" s="114" t="s">
        <v>1492</v>
      </c>
      <c r="F689" s="114"/>
      <c r="G689" s="114" t="s">
        <v>1487</v>
      </c>
      <c r="H689" s="128"/>
      <c r="I689" s="166"/>
      <c r="J689" s="193"/>
      <c r="K689" s="166"/>
      <c r="L689" s="193"/>
      <c r="M689" s="193"/>
      <c r="N689" s="193"/>
      <c r="O689" s="193"/>
    </row>
    <row r="690" spans="1:16" ht="33">
      <c r="A690" s="109">
        <v>689</v>
      </c>
      <c r="B690" s="261"/>
      <c r="C690" s="110" t="s">
        <v>1924</v>
      </c>
      <c r="D690" s="261"/>
      <c r="E690" s="114" t="s">
        <v>1493</v>
      </c>
      <c r="F690" s="114"/>
      <c r="G690" s="114" t="s">
        <v>1489</v>
      </c>
      <c r="H690" s="128"/>
      <c r="I690" s="166"/>
      <c r="J690" s="193"/>
      <c r="K690" s="166"/>
      <c r="L690" s="193"/>
      <c r="M690" s="193"/>
      <c r="N690" s="193"/>
      <c r="O690" s="193"/>
    </row>
    <row r="691" spans="1:16" ht="31.5" customHeight="1">
      <c r="A691" s="109">
        <v>690</v>
      </c>
      <c r="B691" s="261"/>
      <c r="C691" s="110" t="s">
        <v>1924</v>
      </c>
      <c r="D691" s="261"/>
      <c r="E691" s="261" t="s">
        <v>1494</v>
      </c>
      <c r="F691" s="114" t="s">
        <v>1491</v>
      </c>
      <c r="G691" s="114" t="s">
        <v>1949</v>
      </c>
      <c r="H691" s="128"/>
      <c r="I691" s="166"/>
      <c r="J691" s="193"/>
      <c r="K691" s="166"/>
      <c r="L691" s="193"/>
      <c r="M691" s="193"/>
      <c r="N691" s="193"/>
      <c r="O691" s="193"/>
    </row>
    <row r="692" spans="1:16" ht="33">
      <c r="A692" s="109">
        <v>691</v>
      </c>
      <c r="B692" s="261"/>
      <c r="C692" s="110" t="s">
        <v>1924</v>
      </c>
      <c r="D692" s="261"/>
      <c r="E692" s="261"/>
      <c r="F692" s="114" t="s">
        <v>2044</v>
      </c>
      <c r="G692" s="114" t="s">
        <v>1979</v>
      </c>
      <c r="H692" s="128"/>
      <c r="I692" s="166"/>
      <c r="J692" s="193"/>
      <c r="K692" s="166"/>
      <c r="L692" s="193"/>
      <c r="M692" s="193"/>
      <c r="N692" s="193"/>
      <c r="O692" s="193"/>
    </row>
    <row r="693" spans="1:16" ht="33">
      <c r="A693" s="109">
        <v>692</v>
      </c>
      <c r="B693" s="261"/>
      <c r="C693" s="110" t="s">
        <v>1924</v>
      </c>
      <c r="D693" s="261"/>
      <c r="E693" s="261"/>
      <c r="F693" s="114" t="s">
        <v>1952</v>
      </c>
      <c r="G693" s="114" t="s">
        <v>1953</v>
      </c>
      <c r="H693" s="128"/>
      <c r="I693" s="166"/>
      <c r="J693" s="193"/>
      <c r="K693" s="166"/>
      <c r="L693" s="193"/>
      <c r="M693" s="193"/>
      <c r="N693" s="193"/>
      <c r="O693" s="193"/>
    </row>
    <row r="694" spans="1:16" ht="33">
      <c r="A694" s="109">
        <v>693</v>
      </c>
      <c r="B694" s="261"/>
      <c r="C694" s="110" t="s">
        <v>1924</v>
      </c>
      <c r="D694" s="261"/>
      <c r="E694" s="261"/>
      <c r="F694" s="114" t="s">
        <v>1954</v>
      </c>
      <c r="G694" s="114" t="s">
        <v>1953</v>
      </c>
      <c r="H694" s="128"/>
      <c r="I694" s="166"/>
      <c r="J694" s="193"/>
      <c r="K694" s="166"/>
      <c r="L694" s="193"/>
      <c r="M694" s="193"/>
      <c r="N694" s="193"/>
      <c r="O694" s="193"/>
    </row>
    <row r="695" spans="1:16">
      <c r="A695" s="109">
        <v>694</v>
      </c>
      <c r="B695" s="261"/>
      <c r="C695" s="110" t="s">
        <v>1924</v>
      </c>
      <c r="D695" s="261"/>
      <c r="E695" s="261"/>
      <c r="F695" s="114" t="s">
        <v>1955</v>
      </c>
      <c r="G695" s="114" t="s">
        <v>1758</v>
      </c>
      <c r="H695" s="128"/>
      <c r="I695" s="166"/>
      <c r="J695" s="193"/>
      <c r="K695" s="166"/>
      <c r="L695" s="193"/>
      <c r="M695" s="193"/>
      <c r="N695" s="193"/>
      <c r="O695" s="193"/>
    </row>
    <row r="696" spans="1:16" ht="33">
      <c r="A696" s="109">
        <v>695</v>
      </c>
      <c r="B696" s="261"/>
      <c r="C696" s="110" t="s">
        <v>1924</v>
      </c>
      <c r="D696" s="115"/>
      <c r="E696" s="115"/>
      <c r="F696" s="114" t="s">
        <v>1983</v>
      </c>
      <c r="G696" s="114" t="s">
        <v>1957</v>
      </c>
      <c r="H696" s="128"/>
      <c r="I696" s="166"/>
      <c r="J696" s="193"/>
      <c r="K696" s="166"/>
      <c r="L696" s="193"/>
      <c r="M696" s="193"/>
      <c r="N696" s="193"/>
      <c r="O696" s="193"/>
    </row>
    <row r="697" spans="1:16">
      <c r="A697" s="109">
        <v>696</v>
      </c>
      <c r="B697" s="261"/>
      <c r="C697" s="110" t="s">
        <v>1924</v>
      </c>
      <c r="D697" s="114" t="s">
        <v>1967</v>
      </c>
      <c r="E697" s="114" t="s">
        <v>1495</v>
      </c>
      <c r="F697" s="114"/>
      <c r="G697" s="114" t="s">
        <v>2019</v>
      </c>
      <c r="H697" s="128"/>
      <c r="I697" s="166"/>
      <c r="J697" s="193"/>
      <c r="K697" s="166"/>
      <c r="L697" s="193"/>
      <c r="M697" s="193"/>
      <c r="N697" s="193"/>
      <c r="O697" s="193"/>
      <c r="P697" s="108" t="s">
        <v>1970</v>
      </c>
    </row>
    <row r="698" spans="1:16">
      <c r="A698" s="109">
        <v>697</v>
      </c>
      <c r="B698" s="261"/>
      <c r="C698" s="110" t="s">
        <v>1924</v>
      </c>
      <c r="D698" s="114" t="s">
        <v>1990</v>
      </c>
      <c r="E698" s="114" t="s">
        <v>1496</v>
      </c>
      <c r="F698" s="114"/>
      <c r="G698" s="114" t="s">
        <v>2071</v>
      </c>
      <c r="H698" s="128"/>
      <c r="I698" s="166"/>
      <c r="J698" s="193"/>
      <c r="K698" s="166"/>
      <c r="L698" s="193"/>
      <c r="M698" s="193"/>
      <c r="N698" s="193"/>
      <c r="O698" s="193"/>
      <c r="P698" s="108" t="s">
        <v>1881</v>
      </c>
    </row>
    <row r="699" spans="1:16" ht="33">
      <c r="A699" s="109">
        <v>698</v>
      </c>
      <c r="B699" s="261" t="s">
        <v>1497</v>
      </c>
      <c r="C699" s="110" t="s">
        <v>1924</v>
      </c>
      <c r="D699" s="261" t="s">
        <v>1974</v>
      </c>
      <c r="E699" s="114" t="s">
        <v>1498</v>
      </c>
      <c r="F699" s="114"/>
      <c r="G699" s="114" t="s">
        <v>1499</v>
      </c>
      <c r="H699" s="128"/>
      <c r="I699" s="166"/>
      <c r="J699" s="193"/>
      <c r="K699" s="166"/>
      <c r="L699" s="193"/>
      <c r="M699" s="193"/>
      <c r="N699" s="193"/>
      <c r="O699" s="193"/>
    </row>
    <row r="700" spans="1:16" ht="33">
      <c r="A700" s="109">
        <v>699</v>
      </c>
      <c r="B700" s="261"/>
      <c r="C700" s="110" t="s">
        <v>1924</v>
      </c>
      <c r="D700" s="261"/>
      <c r="E700" s="114" t="s">
        <v>1500</v>
      </c>
      <c r="F700" s="114"/>
      <c r="G700" s="114" t="s">
        <v>1501</v>
      </c>
      <c r="H700" s="128"/>
      <c r="I700" s="166"/>
      <c r="J700" s="193"/>
      <c r="K700" s="166"/>
      <c r="L700" s="193"/>
      <c r="M700" s="193"/>
      <c r="N700" s="193"/>
      <c r="O700" s="193"/>
    </row>
    <row r="701" spans="1:16" ht="31.5" customHeight="1">
      <c r="A701" s="109">
        <v>700</v>
      </c>
      <c r="B701" s="261"/>
      <c r="C701" s="110" t="s">
        <v>1924</v>
      </c>
      <c r="D701" s="261"/>
      <c r="E701" s="261" t="s">
        <v>1502</v>
      </c>
      <c r="F701" s="114" t="s">
        <v>1503</v>
      </c>
      <c r="G701" s="114" t="s">
        <v>1949</v>
      </c>
      <c r="H701" s="128"/>
      <c r="I701" s="166"/>
      <c r="J701" s="193"/>
      <c r="K701" s="166"/>
      <c r="L701" s="193"/>
      <c r="M701" s="193"/>
      <c r="N701" s="193"/>
      <c r="O701" s="193"/>
    </row>
    <row r="702" spans="1:16" ht="33">
      <c r="A702" s="109">
        <v>701</v>
      </c>
      <c r="B702" s="261"/>
      <c r="C702" s="110" t="s">
        <v>1924</v>
      </c>
      <c r="D702" s="261"/>
      <c r="E702" s="261"/>
      <c r="F702" s="114" t="s">
        <v>1978</v>
      </c>
      <c r="G702" s="114" t="s">
        <v>1979</v>
      </c>
      <c r="H702" s="128"/>
      <c r="I702" s="166"/>
      <c r="J702" s="193"/>
      <c r="K702" s="166"/>
      <c r="L702" s="193"/>
      <c r="M702" s="193"/>
      <c r="N702" s="193"/>
      <c r="O702" s="193"/>
    </row>
    <row r="703" spans="1:16" ht="33">
      <c r="A703" s="109">
        <v>702</v>
      </c>
      <c r="B703" s="261"/>
      <c r="C703" s="110" t="s">
        <v>1924</v>
      </c>
      <c r="D703" s="261"/>
      <c r="E703" s="261"/>
      <c r="F703" s="114" t="s">
        <v>1980</v>
      </c>
      <c r="G703" s="114" t="s">
        <v>1953</v>
      </c>
      <c r="H703" s="128"/>
      <c r="I703" s="166"/>
      <c r="J703" s="193"/>
      <c r="K703" s="166"/>
      <c r="L703" s="193"/>
      <c r="M703" s="193"/>
      <c r="N703" s="193"/>
      <c r="O703" s="193"/>
    </row>
    <row r="704" spans="1:16" ht="33">
      <c r="A704" s="109">
        <v>703</v>
      </c>
      <c r="B704" s="261"/>
      <c r="C704" s="110" t="s">
        <v>1924</v>
      </c>
      <c r="D704" s="261"/>
      <c r="E704" s="261"/>
      <c r="F704" s="114" t="s">
        <v>1981</v>
      </c>
      <c r="G704" s="114" t="s">
        <v>1953</v>
      </c>
      <c r="H704" s="128"/>
      <c r="I704" s="166"/>
      <c r="J704" s="193"/>
      <c r="K704" s="166"/>
      <c r="L704" s="193"/>
      <c r="M704" s="193"/>
      <c r="N704" s="193"/>
      <c r="O704" s="193"/>
    </row>
    <row r="705" spans="1:16">
      <c r="A705" s="109">
        <v>704</v>
      </c>
      <c r="B705" s="261"/>
      <c r="C705" s="110" t="s">
        <v>1924</v>
      </c>
      <c r="D705" s="261"/>
      <c r="E705" s="261"/>
      <c r="F705" s="114" t="s">
        <v>1982</v>
      </c>
      <c r="G705" s="114" t="s">
        <v>1758</v>
      </c>
      <c r="H705" s="128"/>
      <c r="I705" s="166"/>
      <c r="J705" s="193"/>
      <c r="K705" s="166"/>
      <c r="L705" s="193"/>
      <c r="M705" s="193"/>
      <c r="N705" s="193"/>
      <c r="O705" s="193"/>
    </row>
    <row r="706" spans="1:16" ht="49.5">
      <c r="A706" s="109">
        <v>705</v>
      </c>
      <c r="B706" s="261"/>
      <c r="C706" s="110" t="s">
        <v>1924</v>
      </c>
      <c r="D706" s="115"/>
      <c r="E706" s="115"/>
      <c r="F706" s="114" t="s">
        <v>1983</v>
      </c>
      <c r="G706" s="114" t="s">
        <v>1957</v>
      </c>
      <c r="H706" s="128"/>
      <c r="I706" s="166"/>
      <c r="J706" s="197"/>
      <c r="K706" s="166"/>
      <c r="L706" s="198"/>
      <c r="M706" s="199"/>
      <c r="N706" s="200"/>
      <c r="O706" s="193"/>
      <c r="P706" s="96" t="s">
        <v>1958</v>
      </c>
    </row>
    <row r="707" spans="1:16" ht="33">
      <c r="A707" s="109">
        <v>706</v>
      </c>
      <c r="B707" s="261"/>
      <c r="C707" s="110" t="s">
        <v>1924</v>
      </c>
      <c r="D707" s="261" t="s">
        <v>1959</v>
      </c>
      <c r="E707" s="114" t="s">
        <v>1504</v>
      </c>
      <c r="F707" s="114"/>
      <c r="G707" s="114" t="s">
        <v>1505</v>
      </c>
      <c r="H707" s="128"/>
      <c r="I707" s="166"/>
      <c r="J707" s="193"/>
      <c r="K707" s="166"/>
      <c r="L707" s="193"/>
      <c r="M707" s="193"/>
      <c r="N707" s="193"/>
      <c r="O707" s="193"/>
    </row>
    <row r="708" spans="1:16" ht="33">
      <c r="A708" s="109">
        <v>707</v>
      </c>
      <c r="B708" s="261"/>
      <c r="C708" s="110" t="s">
        <v>1924</v>
      </c>
      <c r="D708" s="261"/>
      <c r="E708" s="114" t="s">
        <v>1506</v>
      </c>
      <c r="F708" s="114"/>
      <c r="G708" s="114" t="s">
        <v>1507</v>
      </c>
      <c r="H708" s="128"/>
      <c r="I708" s="166"/>
      <c r="J708" s="193"/>
      <c r="K708" s="166"/>
      <c r="L708" s="193"/>
      <c r="M708" s="193"/>
      <c r="N708" s="193"/>
      <c r="O708" s="193"/>
    </row>
    <row r="709" spans="1:16" ht="31.5" customHeight="1">
      <c r="A709" s="109">
        <v>708</v>
      </c>
      <c r="B709" s="261"/>
      <c r="C709" s="110" t="s">
        <v>1924</v>
      </c>
      <c r="D709" s="261"/>
      <c r="E709" s="261" t="s">
        <v>1508</v>
      </c>
      <c r="F709" s="114" t="s">
        <v>1503</v>
      </c>
      <c r="G709" s="114" t="s">
        <v>1949</v>
      </c>
      <c r="H709" s="128"/>
      <c r="I709" s="166"/>
      <c r="J709" s="193"/>
      <c r="K709" s="166"/>
      <c r="L709" s="193"/>
      <c r="M709" s="193"/>
      <c r="N709" s="193"/>
      <c r="O709" s="193"/>
    </row>
    <row r="710" spans="1:16" ht="33">
      <c r="A710" s="109">
        <v>709</v>
      </c>
      <c r="B710" s="261"/>
      <c r="C710" s="110" t="s">
        <v>1924</v>
      </c>
      <c r="D710" s="261"/>
      <c r="E710" s="261"/>
      <c r="F710" s="114" t="s">
        <v>1010</v>
      </c>
      <c r="G710" s="114" t="s">
        <v>1979</v>
      </c>
      <c r="H710" s="128"/>
      <c r="I710" s="166"/>
      <c r="J710" s="193"/>
      <c r="K710" s="166"/>
      <c r="L710" s="193"/>
      <c r="M710" s="193"/>
      <c r="N710" s="193"/>
      <c r="O710" s="193"/>
    </row>
    <row r="711" spans="1:16" ht="33">
      <c r="A711" s="109">
        <v>710</v>
      </c>
      <c r="B711" s="261"/>
      <c r="C711" s="110" t="s">
        <v>1924</v>
      </c>
      <c r="D711" s="261"/>
      <c r="E711" s="261"/>
      <c r="F711" s="114" t="s">
        <v>1011</v>
      </c>
      <c r="G711" s="114" t="s">
        <v>1953</v>
      </c>
      <c r="H711" s="128"/>
      <c r="I711" s="166"/>
      <c r="J711" s="193"/>
      <c r="K711" s="166"/>
      <c r="L711" s="193"/>
      <c r="M711" s="193"/>
      <c r="N711" s="193"/>
      <c r="O711" s="193"/>
    </row>
    <row r="712" spans="1:16" ht="33">
      <c r="A712" s="109">
        <v>711</v>
      </c>
      <c r="B712" s="261"/>
      <c r="C712" s="110" t="s">
        <v>1924</v>
      </c>
      <c r="D712" s="261"/>
      <c r="E712" s="261"/>
      <c r="F712" s="114" t="s">
        <v>1012</v>
      </c>
      <c r="G712" s="114" t="s">
        <v>1953</v>
      </c>
      <c r="H712" s="128"/>
      <c r="I712" s="166"/>
      <c r="J712" s="193"/>
      <c r="K712" s="166"/>
      <c r="L712" s="193"/>
      <c r="M712" s="193"/>
      <c r="N712" s="193"/>
      <c r="O712" s="193"/>
    </row>
    <row r="713" spans="1:16">
      <c r="A713" s="109">
        <v>712</v>
      </c>
      <c r="B713" s="261"/>
      <c r="C713" s="110" t="s">
        <v>1924</v>
      </c>
      <c r="D713" s="261"/>
      <c r="E713" s="261"/>
      <c r="F713" s="114" t="s">
        <v>1013</v>
      </c>
      <c r="G713" s="114" t="s">
        <v>1758</v>
      </c>
      <c r="H713" s="128"/>
      <c r="I713" s="166"/>
      <c r="J713" s="193"/>
      <c r="K713" s="166"/>
      <c r="L713" s="193"/>
      <c r="M713" s="193"/>
      <c r="N713" s="193"/>
      <c r="O713" s="193"/>
    </row>
    <row r="714" spans="1:16" ht="33">
      <c r="A714" s="109">
        <v>713</v>
      </c>
      <c r="B714" s="261"/>
      <c r="C714" s="110" t="s">
        <v>1924</v>
      </c>
      <c r="D714" s="115"/>
      <c r="E714" s="115"/>
      <c r="F714" s="114" t="s">
        <v>1983</v>
      </c>
      <c r="G714" s="114" t="s">
        <v>1957</v>
      </c>
      <c r="H714" s="128"/>
      <c r="I714" s="166"/>
      <c r="J714" s="193"/>
      <c r="K714" s="166"/>
      <c r="L714" s="193"/>
      <c r="M714" s="193"/>
      <c r="N714" s="193"/>
      <c r="O714" s="193"/>
    </row>
    <row r="715" spans="1:16">
      <c r="A715" s="109">
        <v>714</v>
      </c>
      <c r="B715" s="261"/>
      <c r="C715" s="110" t="s">
        <v>1924</v>
      </c>
      <c r="D715" s="114" t="s">
        <v>1967</v>
      </c>
      <c r="E715" s="114" t="s">
        <v>1509</v>
      </c>
      <c r="F715" s="114"/>
      <c r="G715" s="114" t="s">
        <v>2025</v>
      </c>
      <c r="H715" s="128"/>
      <c r="I715" s="166"/>
      <c r="J715" s="193"/>
      <c r="K715" s="166"/>
      <c r="L715" s="193"/>
      <c r="M715" s="193"/>
      <c r="N715" s="193"/>
      <c r="O715" s="193"/>
      <c r="P715" s="108" t="s">
        <v>1970</v>
      </c>
    </row>
    <row r="716" spans="1:16">
      <c r="A716" s="109">
        <v>715</v>
      </c>
      <c r="B716" s="261"/>
      <c r="C716" s="110" t="s">
        <v>1924</v>
      </c>
      <c r="D716" s="114" t="s">
        <v>1990</v>
      </c>
      <c r="E716" s="114" t="s">
        <v>1510</v>
      </c>
      <c r="F716" s="114"/>
      <c r="G716" s="114" t="s">
        <v>2072</v>
      </c>
      <c r="H716" s="128"/>
      <c r="I716" s="166"/>
      <c r="J716" s="193"/>
      <c r="K716" s="166"/>
      <c r="L716" s="193"/>
      <c r="M716" s="193"/>
      <c r="N716" s="193"/>
      <c r="O716" s="193"/>
      <c r="P716" s="108" t="s">
        <v>1881</v>
      </c>
    </row>
    <row r="717" spans="1:16" ht="33">
      <c r="A717" s="109">
        <v>716</v>
      </c>
      <c r="B717" s="261" t="s">
        <v>1511</v>
      </c>
      <c r="C717" s="110" t="s">
        <v>1924</v>
      </c>
      <c r="D717" s="261" t="s">
        <v>1974</v>
      </c>
      <c r="E717" s="114" t="s">
        <v>1512</v>
      </c>
      <c r="F717" s="114"/>
      <c r="G717" s="114" t="s">
        <v>1513</v>
      </c>
      <c r="H717" s="128"/>
      <c r="I717" s="166"/>
      <c r="J717" s="193"/>
      <c r="K717" s="166"/>
      <c r="L717" s="193"/>
      <c r="M717" s="193"/>
      <c r="N717" s="193"/>
      <c r="O717" s="193"/>
    </row>
    <row r="718" spans="1:16" ht="33">
      <c r="A718" s="109">
        <v>717</v>
      </c>
      <c r="B718" s="261"/>
      <c r="C718" s="110" t="s">
        <v>1924</v>
      </c>
      <c r="D718" s="261"/>
      <c r="E718" s="114" t="s">
        <v>1514</v>
      </c>
      <c r="F718" s="114"/>
      <c r="G718" s="114" t="s">
        <v>1515</v>
      </c>
      <c r="H718" s="128"/>
      <c r="I718" s="166"/>
      <c r="J718" s="193"/>
      <c r="K718" s="166"/>
      <c r="L718" s="193"/>
      <c r="M718" s="193"/>
      <c r="N718" s="193"/>
      <c r="O718" s="193"/>
    </row>
    <row r="719" spans="1:16" ht="31.5" customHeight="1">
      <c r="A719" s="109">
        <v>718</v>
      </c>
      <c r="B719" s="261"/>
      <c r="C719" s="110" t="s">
        <v>1924</v>
      </c>
      <c r="D719" s="261"/>
      <c r="E719" s="261" t="s">
        <v>1516</v>
      </c>
      <c r="F719" s="114" t="s">
        <v>1517</v>
      </c>
      <c r="G719" s="114" t="s">
        <v>1949</v>
      </c>
      <c r="H719" s="128"/>
      <c r="I719" s="166"/>
      <c r="J719" s="193"/>
      <c r="K719" s="166"/>
      <c r="L719" s="193"/>
      <c r="M719" s="193"/>
      <c r="N719" s="193"/>
      <c r="O719" s="193"/>
    </row>
    <row r="720" spans="1:16" ht="33">
      <c r="A720" s="109">
        <v>719</v>
      </c>
      <c r="B720" s="261"/>
      <c r="C720" s="110" t="s">
        <v>1924</v>
      </c>
      <c r="D720" s="261"/>
      <c r="E720" s="261"/>
      <c r="F720" s="114" t="s">
        <v>1232</v>
      </c>
      <c r="G720" s="114" t="s">
        <v>1979</v>
      </c>
      <c r="H720" s="128"/>
      <c r="I720" s="166"/>
      <c r="J720" s="193"/>
      <c r="K720" s="166"/>
      <c r="L720" s="193"/>
      <c r="M720" s="193"/>
      <c r="N720" s="193"/>
      <c r="O720" s="193"/>
    </row>
    <row r="721" spans="1:16" ht="33">
      <c r="A721" s="109">
        <v>720</v>
      </c>
      <c r="B721" s="261"/>
      <c r="C721" s="110" t="s">
        <v>1924</v>
      </c>
      <c r="D721" s="261"/>
      <c r="E721" s="261"/>
      <c r="F721" s="114" t="s">
        <v>1233</v>
      </c>
      <c r="G721" s="114" t="s">
        <v>1953</v>
      </c>
      <c r="H721" s="128"/>
      <c r="I721" s="166"/>
      <c r="J721" s="193"/>
      <c r="K721" s="166"/>
      <c r="L721" s="193"/>
      <c r="M721" s="193"/>
      <c r="N721" s="193"/>
      <c r="O721" s="193"/>
    </row>
    <row r="722" spans="1:16" ht="33">
      <c r="A722" s="109">
        <v>721</v>
      </c>
      <c r="B722" s="261"/>
      <c r="C722" s="110" t="s">
        <v>1924</v>
      </c>
      <c r="D722" s="261"/>
      <c r="E722" s="261"/>
      <c r="F722" s="114" t="s">
        <v>1234</v>
      </c>
      <c r="G722" s="114" t="s">
        <v>1953</v>
      </c>
      <c r="H722" s="128"/>
      <c r="I722" s="166"/>
      <c r="J722" s="193"/>
      <c r="K722" s="166"/>
      <c r="L722" s="193"/>
      <c r="M722" s="193"/>
      <c r="N722" s="193"/>
      <c r="O722" s="193"/>
    </row>
    <row r="723" spans="1:16">
      <c r="A723" s="109">
        <v>722</v>
      </c>
      <c r="B723" s="261"/>
      <c r="C723" s="110" t="s">
        <v>1924</v>
      </c>
      <c r="D723" s="261"/>
      <c r="E723" s="261"/>
      <c r="F723" s="114" t="s">
        <v>1235</v>
      </c>
      <c r="G723" s="114" t="s">
        <v>1758</v>
      </c>
      <c r="H723" s="128"/>
      <c r="I723" s="166"/>
      <c r="J723" s="193"/>
      <c r="K723" s="166"/>
      <c r="L723" s="193"/>
      <c r="M723" s="193"/>
      <c r="N723" s="193"/>
      <c r="O723" s="193"/>
    </row>
    <row r="724" spans="1:16" ht="49.5">
      <c r="A724" s="109">
        <v>723</v>
      </c>
      <c r="B724" s="261"/>
      <c r="C724" s="110" t="s">
        <v>1924</v>
      </c>
      <c r="D724" s="115"/>
      <c r="E724" s="115"/>
      <c r="F724" s="114" t="s">
        <v>1983</v>
      </c>
      <c r="G724" s="114" t="s">
        <v>1957</v>
      </c>
      <c r="H724" s="128"/>
      <c r="I724" s="166"/>
      <c r="J724" s="197"/>
      <c r="K724" s="166"/>
      <c r="L724" s="198"/>
      <c r="M724" s="199"/>
      <c r="N724" s="200"/>
      <c r="O724" s="193"/>
      <c r="P724" s="96" t="s">
        <v>1958</v>
      </c>
    </row>
    <row r="725" spans="1:16" ht="33">
      <c r="A725" s="109">
        <v>724</v>
      </c>
      <c r="B725" s="261"/>
      <c r="C725" s="110" t="s">
        <v>1924</v>
      </c>
      <c r="D725" s="261" t="s">
        <v>1959</v>
      </c>
      <c r="E725" s="114" t="s">
        <v>1518</v>
      </c>
      <c r="F725" s="114"/>
      <c r="G725" s="114" t="s">
        <v>1519</v>
      </c>
      <c r="H725" s="128"/>
      <c r="I725" s="166"/>
      <c r="J725" s="193"/>
      <c r="K725" s="166"/>
      <c r="L725" s="193"/>
      <c r="M725" s="193"/>
      <c r="N725" s="193"/>
      <c r="O725" s="193"/>
    </row>
    <row r="726" spans="1:16" ht="33">
      <c r="A726" s="109">
        <v>725</v>
      </c>
      <c r="B726" s="261"/>
      <c r="C726" s="110" t="s">
        <v>1924</v>
      </c>
      <c r="D726" s="261"/>
      <c r="E726" s="114" t="s">
        <v>1520</v>
      </c>
      <c r="F726" s="114"/>
      <c r="G726" s="114" t="s">
        <v>1521</v>
      </c>
      <c r="H726" s="128"/>
      <c r="I726" s="166"/>
      <c r="J726" s="193"/>
      <c r="K726" s="166"/>
      <c r="L726" s="193"/>
      <c r="M726" s="193"/>
      <c r="N726" s="193"/>
      <c r="O726" s="193"/>
    </row>
    <row r="727" spans="1:16" ht="31.5" customHeight="1">
      <c r="A727" s="109">
        <v>726</v>
      </c>
      <c r="B727" s="261"/>
      <c r="C727" s="110" t="s">
        <v>1924</v>
      </c>
      <c r="D727" s="261"/>
      <c r="E727" s="261" t="s">
        <v>1522</v>
      </c>
      <c r="F727" s="114" t="s">
        <v>1517</v>
      </c>
      <c r="G727" s="114" t="s">
        <v>1949</v>
      </c>
      <c r="H727" s="128"/>
      <c r="I727" s="166"/>
      <c r="J727" s="193"/>
      <c r="K727" s="166"/>
      <c r="L727" s="193"/>
      <c r="M727" s="193"/>
      <c r="N727" s="193"/>
      <c r="O727" s="193"/>
    </row>
    <row r="728" spans="1:16" ht="33">
      <c r="A728" s="109">
        <v>727</v>
      </c>
      <c r="B728" s="261"/>
      <c r="C728" s="110" t="s">
        <v>1924</v>
      </c>
      <c r="D728" s="261"/>
      <c r="E728" s="261"/>
      <c r="F728" s="114" t="s">
        <v>1993</v>
      </c>
      <c r="G728" s="114" t="s">
        <v>1979</v>
      </c>
      <c r="H728" s="128"/>
      <c r="I728" s="166"/>
      <c r="J728" s="193"/>
      <c r="K728" s="166"/>
      <c r="L728" s="193"/>
      <c r="M728" s="193"/>
      <c r="N728" s="193"/>
      <c r="O728" s="193"/>
    </row>
    <row r="729" spans="1:16" ht="33">
      <c r="A729" s="109">
        <v>728</v>
      </c>
      <c r="B729" s="261"/>
      <c r="C729" s="110" t="s">
        <v>1924</v>
      </c>
      <c r="D729" s="261"/>
      <c r="E729" s="261"/>
      <c r="F729" s="114" t="s">
        <v>1994</v>
      </c>
      <c r="G729" s="114" t="s">
        <v>1953</v>
      </c>
      <c r="H729" s="128"/>
      <c r="I729" s="166"/>
      <c r="J729" s="193"/>
      <c r="K729" s="166"/>
      <c r="L729" s="193"/>
      <c r="M729" s="193"/>
      <c r="N729" s="193"/>
      <c r="O729" s="193"/>
    </row>
    <row r="730" spans="1:16" ht="33">
      <c r="A730" s="109">
        <v>729</v>
      </c>
      <c r="B730" s="261"/>
      <c r="C730" s="110" t="s">
        <v>1924</v>
      </c>
      <c r="D730" s="261"/>
      <c r="E730" s="261"/>
      <c r="F730" s="114" t="s">
        <v>1995</v>
      </c>
      <c r="G730" s="114" t="s">
        <v>1953</v>
      </c>
      <c r="H730" s="128"/>
      <c r="I730" s="166"/>
      <c r="J730" s="193"/>
      <c r="K730" s="166"/>
      <c r="L730" s="193"/>
      <c r="M730" s="193"/>
      <c r="N730" s="193"/>
      <c r="O730" s="193"/>
    </row>
    <row r="731" spans="1:16">
      <c r="A731" s="109">
        <v>730</v>
      </c>
      <c r="B731" s="261"/>
      <c r="C731" s="110" t="s">
        <v>1924</v>
      </c>
      <c r="D731" s="261"/>
      <c r="E731" s="261"/>
      <c r="F731" s="114" t="s">
        <v>1053</v>
      </c>
      <c r="G731" s="114" t="s">
        <v>1758</v>
      </c>
      <c r="H731" s="128"/>
      <c r="I731" s="166"/>
      <c r="J731" s="193"/>
      <c r="K731" s="166"/>
      <c r="L731" s="193"/>
      <c r="M731" s="193"/>
      <c r="N731" s="193"/>
      <c r="O731" s="193"/>
    </row>
    <row r="732" spans="1:16" ht="33">
      <c r="A732" s="109">
        <v>731</v>
      </c>
      <c r="B732" s="261"/>
      <c r="C732" s="110" t="s">
        <v>1924</v>
      </c>
      <c r="D732" s="115"/>
      <c r="E732" s="115"/>
      <c r="F732" s="114" t="s">
        <v>1983</v>
      </c>
      <c r="G732" s="114" t="s">
        <v>1957</v>
      </c>
      <c r="H732" s="128"/>
      <c r="I732" s="166"/>
      <c r="J732" s="193"/>
      <c r="K732" s="166"/>
      <c r="L732" s="193"/>
      <c r="M732" s="193"/>
      <c r="N732" s="193"/>
      <c r="O732" s="193"/>
    </row>
    <row r="733" spans="1:16">
      <c r="A733" s="109">
        <v>732</v>
      </c>
      <c r="B733" s="261"/>
      <c r="C733" s="110" t="s">
        <v>1924</v>
      </c>
      <c r="D733" s="114" t="s">
        <v>1967</v>
      </c>
      <c r="E733" s="114" t="s">
        <v>1523</v>
      </c>
      <c r="F733" s="114"/>
      <c r="G733" s="114" t="s">
        <v>2033</v>
      </c>
      <c r="H733" s="128"/>
      <c r="I733" s="166"/>
      <c r="J733" s="193"/>
      <c r="K733" s="166"/>
      <c r="L733" s="193"/>
      <c r="M733" s="193"/>
      <c r="N733" s="193"/>
      <c r="O733" s="193"/>
      <c r="P733" s="108" t="s">
        <v>1970</v>
      </c>
    </row>
    <row r="734" spans="1:16">
      <c r="A734" s="109">
        <v>733</v>
      </c>
      <c r="B734" s="261"/>
      <c r="C734" s="110" t="s">
        <v>1924</v>
      </c>
      <c r="D734" s="114" t="s">
        <v>1990</v>
      </c>
      <c r="E734" s="114" t="s">
        <v>1524</v>
      </c>
      <c r="F734" s="114"/>
      <c r="G734" s="114" t="s">
        <v>2073</v>
      </c>
      <c r="H734" s="128"/>
      <c r="I734" s="166"/>
      <c r="J734" s="193"/>
      <c r="K734" s="166"/>
      <c r="L734" s="193"/>
      <c r="M734" s="193"/>
      <c r="N734" s="193"/>
      <c r="O734" s="193"/>
      <c r="P734" s="108" t="s">
        <v>1881</v>
      </c>
    </row>
    <row r="735" spans="1:16" ht="33">
      <c r="A735" s="109">
        <v>734</v>
      </c>
      <c r="B735" s="261" t="s">
        <v>1525</v>
      </c>
      <c r="C735" s="110" t="s">
        <v>1924</v>
      </c>
      <c r="D735" s="261" t="s">
        <v>1974</v>
      </c>
      <c r="E735" s="114" t="s">
        <v>1526</v>
      </c>
      <c r="F735" s="114"/>
      <c r="G735" s="114" t="s">
        <v>1527</v>
      </c>
      <c r="H735" s="128"/>
      <c r="I735" s="166"/>
      <c r="J735" s="193"/>
      <c r="K735" s="166"/>
      <c r="L735" s="193"/>
      <c r="M735" s="193"/>
      <c r="N735" s="193"/>
      <c r="O735" s="193"/>
    </row>
    <row r="736" spans="1:16" ht="33">
      <c r="A736" s="109">
        <v>735</v>
      </c>
      <c r="B736" s="261"/>
      <c r="C736" s="110" t="s">
        <v>1924</v>
      </c>
      <c r="D736" s="261"/>
      <c r="E736" s="114" t="s">
        <v>1528</v>
      </c>
      <c r="F736" s="114"/>
      <c r="G736" s="114" t="s">
        <v>1529</v>
      </c>
      <c r="H736" s="128"/>
      <c r="I736" s="166"/>
      <c r="J736" s="193"/>
      <c r="K736" s="166"/>
      <c r="L736" s="193"/>
      <c r="M736" s="193"/>
      <c r="N736" s="193"/>
      <c r="O736" s="193"/>
    </row>
    <row r="737" spans="1:16" ht="31.5" customHeight="1">
      <c r="A737" s="109">
        <v>736</v>
      </c>
      <c r="B737" s="261"/>
      <c r="C737" s="110" t="s">
        <v>1924</v>
      </c>
      <c r="D737" s="261"/>
      <c r="E737" s="261" t="s">
        <v>1530</v>
      </c>
      <c r="F737" s="114" t="s">
        <v>1531</v>
      </c>
      <c r="G737" s="114" t="s">
        <v>1949</v>
      </c>
      <c r="H737" s="128"/>
      <c r="I737" s="166"/>
      <c r="J737" s="193"/>
      <c r="K737" s="166"/>
      <c r="L737" s="193"/>
      <c r="M737" s="193"/>
      <c r="N737" s="193"/>
      <c r="O737" s="193"/>
    </row>
    <row r="738" spans="1:16" ht="33">
      <c r="A738" s="109">
        <v>737</v>
      </c>
      <c r="B738" s="261"/>
      <c r="C738" s="110" t="s">
        <v>1924</v>
      </c>
      <c r="D738" s="261"/>
      <c r="E738" s="261"/>
      <c r="F738" s="114" t="s">
        <v>2036</v>
      </c>
      <c r="G738" s="114" t="s">
        <v>1979</v>
      </c>
      <c r="H738" s="128"/>
      <c r="I738" s="166"/>
      <c r="J738" s="193"/>
      <c r="K738" s="166"/>
      <c r="L738" s="193"/>
      <c r="M738" s="193"/>
      <c r="N738" s="193"/>
      <c r="O738" s="193"/>
    </row>
    <row r="739" spans="1:16" ht="33">
      <c r="A739" s="109">
        <v>738</v>
      </c>
      <c r="B739" s="261"/>
      <c r="C739" s="110" t="s">
        <v>1924</v>
      </c>
      <c r="D739" s="261"/>
      <c r="E739" s="261"/>
      <c r="F739" s="114" t="s">
        <v>2037</v>
      </c>
      <c r="G739" s="114" t="s">
        <v>1953</v>
      </c>
      <c r="H739" s="128"/>
      <c r="I739" s="166"/>
      <c r="J739" s="193"/>
      <c r="K739" s="166"/>
      <c r="L739" s="193"/>
      <c r="M739" s="193"/>
      <c r="N739" s="193"/>
      <c r="O739" s="193"/>
    </row>
    <row r="740" spans="1:16" ht="33">
      <c r="A740" s="109">
        <v>739</v>
      </c>
      <c r="B740" s="261"/>
      <c r="C740" s="110" t="s">
        <v>1924</v>
      </c>
      <c r="D740" s="261"/>
      <c r="E740" s="261"/>
      <c r="F740" s="114" t="s">
        <v>2038</v>
      </c>
      <c r="G740" s="114" t="s">
        <v>1953</v>
      </c>
      <c r="H740" s="128"/>
      <c r="I740" s="166"/>
      <c r="J740" s="193"/>
      <c r="K740" s="166"/>
      <c r="L740" s="193"/>
      <c r="M740" s="193"/>
      <c r="N740" s="193"/>
      <c r="O740" s="193"/>
    </row>
    <row r="741" spans="1:16">
      <c r="A741" s="109">
        <v>740</v>
      </c>
      <c r="B741" s="261"/>
      <c r="C741" s="110" t="s">
        <v>1924</v>
      </c>
      <c r="D741" s="261"/>
      <c r="E741" s="261"/>
      <c r="F741" s="114" t="s">
        <v>1235</v>
      </c>
      <c r="G741" s="114" t="s">
        <v>1758</v>
      </c>
      <c r="H741" s="128"/>
      <c r="I741" s="166"/>
      <c r="J741" s="193"/>
      <c r="K741" s="166"/>
      <c r="L741" s="193"/>
      <c r="M741" s="193"/>
      <c r="N741" s="193"/>
      <c r="O741" s="193"/>
    </row>
    <row r="742" spans="1:16" ht="49.5">
      <c r="A742" s="109">
        <v>741</v>
      </c>
      <c r="B742" s="261"/>
      <c r="C742" s="110" t="s">
        <v>1924</v>
      </c>
      <c r="D742" s="115"/>
      <c r="E742" s="115"/>
      <c r="F742" s="114" t="s">
        <v>1983</v>
      </c>
      <c r="G742" s="114" t="s">
        <v>1957</v>
      </c>
      <c r="H742" s="128"/>
      <c r="I742" s="166"/>
      <c r="J742" s="197"/>
      <c r="K742" s="166"/>
      <c r="L742" s="198"/>
      <c r="M742" s="199"/>
      <c r="N742" s="200"/>
      <c r="O742" s="193"/>
      <c r="P742" s="96" t="s">
        <v>1958</v>
      </c>
    </row>
    <row r="743" spans="1:16" ht="33">
      <c r="A743" s="109">
        <v>742</v>
      </c>
      <c r="B743" s="261"/>
      <c r="C743" s="110" t="s">
        <v>1924</v>
      </c>
      <c r="D743" s="261" t="s">
        <v>1959</v>
      </c>
      <c r="E743" s="114" t="s">
        <v>1532</v>
      </c>
      <c r="F743" s="114"/>
      <c r="G743" s="114" t="s">
        <v>1533</v>
      </c>
      <c r="H743" s="128"/>
      <c r="I743" s="166"/>
      <c r="J743" s="193"/>
      <c r="K743" s="166"/>
      <c r="L743" s="193"/>
      <c r="M743" s="193"/>
      <c r="N743" s="193"/>
      <c r="O743" s="193"/>
    </row>
    <row r="744" spans="1:16" ht="33">
      <c r="A744" s="109">
        <v>743</v>
      </c>
      <c r="B744" s="261"/>
      <c r="C744" s="110" t="s">
        <v>1924</v>
      </c>
      <c r="D744" s="261"/>
      <c r="E744" s="114" t="s">
        <v>1534</v>
      </c>
      <c r="F744" s="114"/>
      <c r="G744" s="114" t="s">
        <v>1535</v>
      </c>
      <c r="H744" s="128"/>
      <c r="I744" s="166"/>
      <c r="J744" s="193"/>
      <c r="K744" s="166"/>
      <c r="L744" s="193"/>
      <c r="M744" s="193"/>
      <c r="N744" s="193"/>
      <c r="O744" s="193"/>
    </row>
    <row r="745" spans="1:16" ht="31.5" customHeight="1">
      <c r="A745" s="109">
        <v>744</v>
      </c>
      <c r="B745" s="261"/>
      <c r="C745" s="110" t="s">
        <v>1924</v>
      </c>
      <c r="D745" s="261"/>
      <c r="E745" s="261" t="s">
        <v>1536</v>
      </c>
      <c r="F745" s="114" t="s">
        <v>1531</v>
      </c>
      <c r="G745" s="114" t="s">
        <v>1949</v>
      </c>
      <c r="H745" s="128"/>
      <c r="I745" s="166"/>
      <c r="J745" s="193"/>
      <c r="K745" s="166"/>
      <c r="L745" s="193"/>
      <c r="M745" s="193"/>
      <c r="N745" s="193"/>
      <c r="O745" s="193"/>
    </row>
    <row r="746" spans="1:16" ht="33">
      <c r="A746" s="109">
        <v>745</v>
      </c>
      <c r="B746" s="261"/>
      <c r="C746" s="110" t="s">
        <v>1924</v>
      </c>
      <c r="D746" s="261"/>
      <c r="E746" s="261"/>
      <c r="F746" s="114" t="s">
        <v>1010</v>
      </c>
      <c r="G746" s="114" t="s">
        <v>1979</v>
      </c>
      <c r="H746" s="128"/>
      <c r="I746" s="166"/>
      <c r="J746" s="193"/>
      <c r="K746" s="166"/>
      <c r="L746" s="193"/>
      <c r="M746" s="193"/>
      <c r="N746" s="193"/>
      <c r="O746" s="193"/>
    </row>
    <row r="747" spans="1:16" ht="33">
      <c r="A747" s="109">
        <v>746</v>
      </c>
      <c r="B747" s="261"/>
      <c r="C747" s="110" t="s">
        <v>1924</v>
      </c>
      <c r="D747" s="261"/>
      <c r="E747" s="261"/>
      <c r="F747" s="114" t="s">
        <v>1011</v>
      </c>
      <c r="G747" s="114" t="s">
        <v>1953</v>
      </c>
      <c r="H747" s="128"/>
      <c r="I747" s="166"/>
      <c r="J747" s="193"/>
      <c r="K747" s="166"/>
      <c r="L747" s="193"/>
      <c r="M747" s="193"/>
      <c r="N747" s="193"/>
      <c r="O747" s="193"/>
    </row>
    <row r="748" spans="1:16" ht="33">
      <c r="A748" s="109">
        <v>747</v>
      </c>
      <c r="B748" s="261"/>
      <c r="C748" s="110" t="s">
        <v>1924</v>
      </c>
      <c r="D748" s="261"/>
      <c r="E748" s="261"/>
      <c r="F748" s="114" t="s">
        <v>1012</v>
      </c>
      <c r="G748" s="114" t="s">
        <v>1953</v>
      </c>
      <c r="H748" s="128"/>
      <c r="I748" s="166"/>
      <c r="J748" s="193"/>
      <c r="K748" s="166"/>
      <c r="L748" s="193"/>
      <c r="M748" s="193"/>
      <c r="N748" s="193"/>
      <c r="O748" s="193"/>
    </row>
    <row r="749" spans="1:16">
      <c r="A749" s="109">
        <v>748</v>
      </c>
      <c r="B749" s="261"/>
      <c r="C749" s="110" t="s">
        <v>1924</v>
      </c>
      <c r="D749" s="261"/>
      <c r="E749" s="261"/>
      <c r="F749" s="114" t="s">
        <v>1013</v>
      </c>
      <c r="G749" s="114" t="s">
        <v>1758</v>
      </c>
      <c r="H749" s="128"/>
      <c r="I749" s="166"/>
      <c r="J749" s="193"/>
      <c r="K749" s="166"/>
      <c r="L749" s="193"/>
      <c r="M749" s="193"/>
      <c r="N749" s="193"/>
      <c r="O749" s="193"/>
    </row>
    <row r="750" spans="1:16" ht="33">
      <c r="A750" s="109">
        <v>749</v>
      </c>
      <c r="B750" s="261"/>
      <c r="C750" s="110" t="s">
        <v>1924</v>
      </c>
      <c r="D750" s="115"/>
      <c r="E750" s="115"/>
      <c r="F750" s="114" t="s">
        <v>1983</v>
      </c>
      <c r="G750" s="114" t="s">
        <v>1957</v>
      </c>
      <c r="H750" s="128"/>
      <c r="I750" s="166"/>
      <c r="J750" s="193"/>
      <c r="K750" s="166"/>
      <c r="L750" s="193"/>
      <c r="M750" s="193"/>
      <c r="N750" s="193"/>
      <c r="O750" s="193"/>
    </row>
    <row r="751" spans="1:16">
      <c r="A751" s="109">
        <v>750</v>
      </c>
      <c r="B751" s="261"/>
      <c r="C751" s="110" t="s">
        <v>1924</v>
      </c>
      <c r="D751" s="114" t="s">
        <v>1967</v>
      </c>
      <c r="E751" s="114" t="s">
        <v>1537</v>
      </c>
      <c r="F751" s="114"/>
      <c r="G751" s="114" t="s">
        <v>1269</v>
      </c>
      <c r="H751" s="128"/>
      <c r="I751" s="166"/>
      <c r="J751" s="193"/>
      <c r="K751" s="166"/>
      <c r="L751" s="193"/>
      <c r="M751" s="193"/>
      <c r="N751" s="193"/>
      <c r="O751" s="193"/>
      <c r="P751" s="108" t="s">
        <v>1970</v>
      </c>
    </row>
    <row r="752" spans="1:16">
      <c r="A752" s="109">
        <v>751</v>
      </c>
      <c r="B752" s="261"/>
      <c r="C752" s="110" t="s">
        <v>1924</v>
      </c>
      <c r="D752" s="114" t="s">
        <v>1990</v>
      </c>
      <c r="E752" s="114" t="s">
        <v>1538</v>
      </c>
      <c r="F752" s="114"/>
      <c r="G752" s="114" t="s">
        <v>2074</v>
      </c>
      <c r="H752" s="128"/>
      <c r="I752" s="166"/>
      <c r="J752" s="193"/>
      <c r="K752" s="166"/>
      <c r="L752" s="193"/>
      <c r="M752" s="193"/>
      <c r="N752" s="193"/>
      <c r="O752" s="193"/>
      <c r="P752" s="108" t="s">
        <v>1881</v>
      </c>
    </row>
    <row r="753" spans="1:16" ht="33">
      <c r="A753" s="109">
        <v>752</v>
      </c>
      <c r="B753" s="261" t="s">
        <v>2075</v>
      </c>
      <c r="C753" s="110" t="s">
        <v>1924</v>
      </c>
      <c r="D753" s="261" t="s">
        <v>1974</v>
      </c>
      <c r="E753" s="114" t="s">
        <v>1539</v>
      </c>
      <c r="F753" s="114"/>
      <c r="G753" s="114" t="s">
        <v>1540</v>
      </c>
      <c r="H753" s="128"/>
      <c r="I753" s="166"/>
      <c r="J753" s="193"/>
      <c r="K753" s="166"/>
      <c r="L753" s="193"/>
      <c r="M753" s="193"/>
      <c r="N753" s="193"/>
      <c r="O753" s="193"/>
    </row>
    <row r="754" spans="1:16" ht="33">
      <c r="A754" s="109">
        <v>753</v>
      </c>
      <c r="B754" s="261"/>
      <c r="C754" s="110" t="s">
        <v>1924</v>
      </c>
      <c r="D754" s="261"/>
      <c r="E754" s="114" t="s">
        <v>1541</v>
      </c>
      <c r="F754" s="114"/>
      <c r="G754" s="114" t="s">
        <v>1542</v>
      </c>
      <c r="H754" s="128"/>
      <c r="I754" s="166"/>
      <c r="J754" s="193"/>
      <c r="K754" s="166"/>
      <c r="L754" s="193"/>
      <c r="M754" s="193"/>
      <c r="N754" s="193"/>
      <c r="O754" s="193"/>
    </row>
    <row r="755" spans="1:16" ht="31.5" customHeight="1">
      <c r="A755" s="109">
        <v>754</v>
      </c>
      <c r="B755" s="261"/>
      <c r="C755" s="110" t="s">
        <v>1924</v>
      </c>
      <c r="D755" s="261"/>
      <c r="E755" s="261" t="s">
        <v>1543</v>
      </c>
      <c r="F755" s="114" t="s">
        <v>1544</v>
      </c>
      <c r="G755" s="114" t="s">
        <v>1949</v>
      </c>
      <c r="H755" s="128"/>
      <c r="I755" s="166"/>
      <c r="J755" s="193"/>
      <c r="K755" s="166"/>
      <c r="L755" s="193"/>
      <c r="M755" s="193"/>
      <c r="N755" s="193"/>
      <c r="O755" s="193"/>
    </row>
    <row r="756" spans="1:16" ht="33">
      <c r="A756" s="109">
        <v>755</v>
      </c>
      <c r="B756" s="261"/>
      <c r="C756" s="110" t="s">
        <v>1924</v>
      </c>
      <c r="D756" s="261"/>
      <c r="E756" s="261"/>
      <c r="F756" s="114" t="s">
        <v>1232</v>
      </c>
      <c r="G756" s="114" t="s">
        <v>1979</v>
      </c>
      <c r="H756" s="128"/>
      <c r="I756" s="166"/>
      <c r="J756" s="193"/>
      <c r="K756" s="166"/>
      <c r="L756" s="193"/>
      <c r="M756" s="193"/>
      <c r="N756" s="193"/>
      <c r="O756" s="193"/>
    </row>
    <row r="757" spans="1:16" ht="33">
      <c r="A757" s="109">
        <v>756</v>
      </c>
      <c r="B757" s="261"/>
      <c r="C757" s="110" t="s">
        <v>1924</v>
      </c>
      <c r="D757" s="261"/>
      <c r="E757" s="261"/>
      <c r="F757" s="114" t="s">
        <v>1233</v>
      </c>
      <c r="G757" s="114" t="s">
        <v>1953</v>
      </c>
      <c r="H757" s="128"/>
      <c r="I757" s="166"/>
      <c r="J757" s="193"/>
      <c r="K757" s="166"/>
      <c r="L757" s="193"/>
      <c r="M757" s="193"/>
      <c r="N757" s="193"/>
      <c r="O757" s="193"/>
    </row>
    <row r="758" spans="1:16" ht="33">
      <c r="A758" s="109">
        <v>757</v>
      </c>
      <c r="B758" s="261"/>
      <c r="C758" s="110" t="s">
        <v>1924</v>
      </c>
      <c r="D758" s="261"/>
      <c r="E758" s="261"/>
      <c r="F758" s="114" t="s">
        <v>1234</v>
      </c>
      <c r="G758" s="114" t="s">
        <v>1953</v>
      </c>
      <c r="H758" s="128"/>
      <c r="I758" s="166"/>
      <c r="J758" s="193"/>
      <c r="K758" s="166"/>
      <c r="L758" s="193"/>
      <c r="M758" s="193"/>
      <c r="N758" s="193"/>
      <c r="O758" s="193"/>
    </row>
    <row r="759" spans="1:16">
      <c r="A759" s="109">
        <v>758</v>
      </c>
      <c r="B759" s="261"/>
      <c r="C759" s="110" t="s">
        <v>1924</v>
      </c>
      <c r="D759" s="261"/>
      <c r="E759" s="261"/>
      <c r="F759" s="114" t="s">
        <v>1235</v>
      </c>
      <c r="G759" s="114" t="s">
        <v>1758</v>
      </c>
      <c r="H759" s="128"/>
      <c r="I759" s="166"/>
      <c r="J759" s="193"/>
      <c r="K759" s="166"/>
      <c r="L759" s="193"/>
      <c r="M759" s="193"/>
      <c r="N759" s="193"/>
      <c r="O759" s="193"/>
    </row>
    <row r="760" spans="1:16" ht="49.5">
      <c r="A760" s="109">
        <v>759</v>
      </c>
      <c r="B760" s="261"/>
      <c r="C760" s="110" t="s">
        <v>1924</v>
      </c>
      <c r="D760" s="115"/>
      <c r="E760" s="115"/>
      <c r="F760" s="114" t="s">
        <v>1983</v>
      </c>
      <c r="G760" s="114" t="s">
        <v>1957</v>
      </c>
      <c r="H760" s="128"/>
      <c r="I760" s="166"/>
      <c r="J760" s="197"/>
      <c r="K760" s="166"/>
      <c r="L760" s="198"/>
      <c r="M760" s="199"/>
      <c r="N760" s="200"/>
      <c r="O760" s="193"/>
      <c r="P760" s="96" t="s">
        <v>1958</v>
      </c>
    </row>
    <row r="761" spans="1:16" ht="33">
      <c r="A761" s="109">
        <v>760</v>
      </c>
      <c r="B761" s="261"/>
      <c r="C761" s="110" t="s">
        <v>1924</v>
      </c>
      <c r="D761" s="261" t="s">
        <v>1959</v>
      </c>
      <c r="E761" s="114" t="s">
        <v>1545</v>
      </c>
      <c r="F761" s="114"/>
      <c r="G761" s="114" t="s">
        <v>1546</v>
      </c>
      <c r="H761" s="128"/>
      <c r="I761" s="166"/>
      <c r="J761" s="193"/>
      <c r="K761" s="166"/>
      <c r="L761" s="193"/>
      <c r="M761" s="193"/>
      <c r="N761" s="193"/>
      <c r="O761" s="193"/>
    </row>
    <row r="762" spans="1:16" ht="33">
      <c r="A762" s="109">
        <v>761</v>
      </c>
      <c r="B762" s="261"/>
      <c r="C762" s="110" t="s">
        <v>1924</v>
      </c>
      <c r="D762" s="261"/>
      <c r="E762" s="114" t="s">
        <v>1547</v>
      </c>
      <c r="F762" s="114"/>
      <c r="G762" s="114" t="s">
        <v>1548</v>
      </c>
      <c r="H762" s="128"/>
      <c r="I762" s="166"/>
      <c r="J762" s="193"/>
      <c r="K762" s="166"/>
      <c r="L762" s="193"/>
      <c r="M762" s="193"/>
      <c r="N762" s="193"/>
      <c r="O762" s="193"/>
    </row>
    <row r="763" spans="1:16" ht="31.5" customHeight="1">
      <c r="A763" s="109">
        <v>762</v>
      </c>
      <c r="B763" s="261"/>
      <c r="C763" s="110" t="s">
        <v>1924</v>
      </c>
      <c r="D763" s="261"/>
      <c r="E763" s="261" t="s">
        <v>1549</v>
      </c>
      <c r="F763" s="114" t="s">
        <v>1544</v>
      </c>
      <c r="G763" s="114" t="s">
        <v>1949</v>
      </c>
      <c r="H763" s="128"/>
      <c r="I763" s="166"/>
      <c r="J763" s="193"/>
      <c r="K763" s="166"/>
      <c r="L763" s="193"/>
      <c r="M763" s="193"/>
      <c r="N763" s="193"/>
      <c r="O763" s="193"/>
    </row>
    <row r="764" spans="1:16" ht="33">
      <c r="A764" s="109">
        <v>763</v>
      </c>
      <c r="B764" s="261"/>
      <c r="C764" s="110" t="s">
        <v>1924</v>
      </c>
      <c r="D764" s="261"/>
      <c r="E764" s="261"/>
      <c r="F764" s="114" t="s">
        <v>1993</v>
      </c>
      <c r="G764" s="114" t="s">
        <v>1979</v>
      </c>
      <c r="H764" s="128"/>
      <c r="I764" s="166"/>
      <c r="J764" s="193"/>
      <c r="K764" s="166"/>
      <c r="L764" s="193"/>
      <c r="M764" s="193"/>
      <c r="N764" s="193"/>
      <c r="O764" s="193"/>
    </row>
    <row r="765" spans="1:16" ht="33">
      <c r="A765" s="109">
        <v>764</v>
      </c>
      <c r="B765" s="261"/>
      <c r="C765" s="110" t="s">
        <v>1924</v>
      </c>
      <c r="D765" s="261"/>
      <c r="E765" s="261"/>
      <c r="F765" s="114" t="s">
        <v>1994</v>
      </c>
      <c r="G765" s="114" t="s">
        <v>1953</v>
      </c>
      <c r="H765" s="128"/>
      <c r="I765" s="166"/>
      <c r="J765" s="193"/>
      <c r="K765" s="166"/>
      <c r="L765" s="193"/>
      <c r="M765" s="193"/>
      <c r="N765" s="193"/>
      <c r="O765" s="193"/>
    </row>
    <row r="766" spans="1:16" ht="33">
      <c r="A766" s="109">
        <v>765</v>
      </c>
      <c r="B766" s="261"/>
      <c r="C766" s="110" t="s">
        <v>1924</v>
      </c>
      <c r="D766" s="261"/>
      <c r="E766" s="261"/>
      <c r="F766" s="114" t="s">
        <v>1995</v>
      </c>
      <c r="G766" s="114" t="s">
        <v>1953</v>
      </c>
      <c r="H766" s="128"/>
      <c r="I766" s="166"/>
      <c r="J766" s="193"/>
      <c r="K766" s="166"/>
      <c r="L766" s="193"/>
      <c r="M766" s="193"/>
      <c r="N766" s="193"/>
      <c r="O766" s="193"/>
    </row>
    <row r="767" spans="1:16">
      <c r="A767" s="109">
        <v>766</v>
      </c>
      <c r="B767" s="261"/>
      <c r="C767" s="110" t="s">
        <v>1924</v>
      </c>
      <c r="D767" s="261"/>
      <c r="E767" s="261"/>
      <c r="F767" s="114" t="s">
        <v>1053</v>
      </c>
      <c r="G767" s="114" t="s">
        <v>1758</v>
      </c>
      <c r="H767" s="128"/>
      <c r="I767" s="166"/>
      <c r="J767" s="193"/>
      <c r="K767" s="166"/>
      <c r="L767" s="193"/>
      <c r="M767" s="193"/>
      <c r="N767" s="193"/>
      <c r="O767" s="193"/>
    </row>
    <row r="768" spans="1:16" ht="33">
      <c r="A768" s="109">
        <v>767</v>
      </c>
      <c r="B768" s="261"/>
      <c r="C768" s="110" t="s">
        <v>1924</v>
      </c>
      <c r="D768" s="115"/>
      <c r="E768" s="115"/>
      <c r="F768" s="114" t="s">
        <v>1983</v>
      </c>
      <c r="G768" s="114" t="s">
        <v>1957</v>
      </c>
      <c r="H768" s="128"/>
      <c r="I768" s="166"/>
      <c r="J768" s="193"/>
      <c r="K768" s="166"/>
      <c r="L768" s="193"/>
      <c r="M768" s="193"/>
      <c r="N768" s="193"/>
      <c r="O768" s="193"/>
    </row>
    <row r="769" spans="1:16">
      <c r="A769" s="109">
        <v>768</v>
      </c>
      <c r="B769" s="261"/>
      <c r="C769" s="110" t="s">
        <v>1924</v>
      </c>
      <c r="D769" s="114" t="s">
        <v>1967</v>
      </c>
      <c r="E769" s="114" t="s">
        <v>1550</v>
      </c>
      <c r="F769" s="114"/>
      <c r="G769" s="114" t="s">
        <v>2033</v>
      </c>
      <c r="H769" s="128"/>
      <c r="I769" s="166"/>
      <c r="J769" s="193"/>
      <c r="K769" s="166"/>
      <c r="L769" s="193"/>
      <c r="M769" s="193"/>
      <c r="N769" s="193"/>
      <c r="O769" s="193"/>
      <c r="P769" s="108" t="s">
        <v>1970</v>
      </c>
    </row>
    <row r="770" spans="1:16">
      <c r="A770" s="109">
        <v>769</v>
      </c>
      <c r="B770" s="261"/>
      <c r="C770" s="110" t="s">
        <v>1924</v>
      </c>
      <c r="D770" s="114" t="s">
        <v>1990</v>
      </c>
      <c r="E770" s="114" t="s">
        <v>1551</v>
      </c>
      <c r="F770" s="114"/>
      <c r="G770" s="114" t="s">
        <v>2076</v>
      </c>
      <c r="H770" s="128"/>
      <c r="I770" s="166"/>
      <c r="J770" s="193"/>
      <c r="K770" s="166"/>
      <c r="L770" s="193"/>
      <c r="M770" s="193"/>
      <c r="N770" s="193"/>
      <c r="O770" s="193"/>
      <c r="P770" s="108" t="s">
        <v>1881</v>
      </c>
    </row>
    <row r="771" spans="1:16" ht="33">
      <c r="A771" s="109">
        <v>770</v>
      </c>
      <c r="B771" s="261" t="s">
        <v>1552</v>
      </c>
      <c r="C771" s="110" t="s">
        <v>1924</v>
      </c>
      <c r="D771" s="261" t="s">
        <v>1974</v>
      </c>
      <c r="E771" s="114" t="s">
        <v>1553</v>
      </c>
      <c r="F771" s="114"/>
      <c r="G771" s="114" t="s">
        <v>1554</v>
      </c>
      <c r="H771" s="128"/>
      <c r="I771" s="166"/>
      <c r="J771" s="193"/>
      <c r="K771" s="166"/>
      <c r="L771" s="193"/>
      <c r="M771" s="193"/>
      <c r="N771" s="193"/>
      <c r="O771" s="193"/>
    </row>
    <row r="772" spans="1:16" ht="33">
      <c r="A772" s="109">
        <v>771</v>
      </c>
      <c r="B772" s="261"/>
      <c r="C772" s="110" t="s">
        <v>1885</v>
      </c>
      <c r="D772" s="261"/>
      <c r="E772" s="114" t="s">
        <v>1555</v>
      </c>
      <c r="F772" s="114"/>
      <c r="G772" s="114" t="s">
        <v>1556</v>
      </c>
      <c r="H772" s="128"/>
      <c r="I772" s="166"/>
      <c r="J772" s="193"/>
      <c r="K772" s="166"/>
      <c r="L772" s="193"/>
      <c r="M772" s="193"/>
      <c r="N772" s="193"/>
      <c r="O772" s="193"/>
    </row>
    <row r="773" spans="1:16" ht="31.5" customHeight="1">
      <c r="A773" s="109">
        <v>772</v>
      </c>
      <c r="B773" s="261"/>
      <c r="C773" s="110" t="s">
        <v>1924</v>
      </c>
      <c r="D773" s="261"/>
      <c r="E773" s="261" t="s">
        <v>1557</v>
      </c>
      <c r="F773" s="114" t="s">
        <v>1558</v>
      </c>
      <c r="G773" s="114" t="s">
        <v>1949</v>
      </c>
      <c r="H773" s="128"/>
      <c r="I773" s="166"/>
      <c r="J773" s="193"/>
      <c r="K773" s="166"/>
      <c r="L773" s="193"/>
      <c r="M773" s="193"/>
      <c r="N773" s="193"/>
      <c r="O773" s="193"/>
    </row>
    <row r="774" spans="1:16" ht="33">
      <c r="A774" s="109">
        <v>773</v>
      </c>
      <c r="B774" s="261"/>
      <c r="C774" s="110" t="s">
        <v>1924</v>
      </c>
      <c r="D774" s="261"/>
      <c r="E774" s="261"/>
      <c r="F774" s="114" t="s">
        <v>2036</v>
      </c>
      <c r="G774" s="114" t="s">
        <v>1979</v>
      </c>
      <c r="H774" s="128"/>
      <c r="I774" s="166"/>
      <c r="J774" s="193"/>
      <c r="K774" s="166"/>
      <c r="L774" s="193"/>
      <c r="M774" s="193"/>
      <c r="N774" s="193"/>
      <c r="O774" s="193"/>
    </row>
    <row r="775" spans="1:16" ht="33">
      <c r="A775" s="109">
        <v>774</v>
      </c>
      <c r="B775" s="261"/>
      <c r="C775" s="110" t="s">
        <v>1924</v>
      </c>
      <c r="D775" s="261"/>
      <c r="E775" s="261"/>
      <c r="F775" s="114" t="s">
        <v>2037</v>
      </c>
      <c r="G775" s="114" t="s">
        <v>1953</v>
      </c>
      <c r="H775" s="128"/>
      <c r="I775" s="166"/>
      <c r="J775" s="193"/>
      <c r="K775" s="166"/>
      <c r="L775" s="193"/>
      <c r="M775" s="193"/>
      <c r="N775" s="193"/>
      <c r="O775" s="193"/>
    </row>
    <row r="776" spans="1:16" ht="33">
      <c r="A776" s="109">
        <v>775</v>
      </c>
      <c r="B776" s="261"/>
      <c r="C776" s="110" t="s">
        <v>1924</v>
      </c>
      <c r="D776" s="261"/>
      <c r="E776" s="261"/>
      <c r="F776" s="114" t="s">
        <v>2038</v>
      </c>
      <c r="G776" s="114" t="s">
        <v>1953</v>
      </c>
      <c r="H776" s="128"/>
      <c r="I776" s="166"/>
      <c r="J776" s="193"/>
      <c r="K776" s="166"/>
      <c r="L776" s="193"/>
      <c r="M776" s="193"/>
      <c r="N776" s="193"/>
      <c r="O776" s="193"/>
    </row>
    <row r="777" spans="1:16">
      <c r="A777" s="109">
        <v>776</v>
      </c>
      <c r="B777" s="261"/>
      <c r="C777" s="110" t="s">
        <v>1924</v>
      </c>
      <c r="D777" s="261"/>
      <c r="E777" s="261"/>
      <c r="F777" s="114" t="s">
        <v>1235</v>
      </c>
      <c r="G777" s="114" t="s">
        <v>1758</v>
      </c>
      <c r="H777" s="128"/>
      <c r="I777" s="166"/>
      <c r="J777" s="193"/>
      <c r="K777" s="166"/>
      <c r="L777" s="193"/>
      <c r="M777" s="193"/>
      <c r="N777" s="193"/>
      <c r="O777" s="193"/>
    </row>
    <row r="778" spans="1:16" ht="49.5">
      <c r="A778" s="109">
        <v>777</v>
      </c>
      <c r="B778" s="261"/>
      <c r="C778" s="110" t="s">
        <v>1924</v>
      </c>
      <c r="D778" s="115"/>
      <c r="E778" s="115"/>
      <c r="F778" s="114" t="s">
        <v>1983</v>
      </c>
      <c r="G778" s="114" t="s">
        <v>1957</v>
      </c>
      <c r="H778" s="128"/>
      <c r="I778" s="166"/>
      <c r="J778" s="197"/>
      <c r="K778" s="166"/>
      <c r="L778" s="198"/>
      <c r="M778" s="199"/>
      <c r="N778" s="200"/>
      <c r="O778" s="193"/>
      <c r="P778" s="96" t="s">
        <v>1958</v>
      </c>
    </row>
    <row r="779" spans="1:16" ht="33">
      <c r="A779" s="109">
        <v>778</v>
      </c>
      <c r="B779" s="261"/>
      <c r="C779" s="110" t="s">
        <v>1924</v>
      </c>
      <c r="D779" s="261" t="s">
        <v>1959</v>
      </c>
      <c r="E779" s="114" t="s">
        <v>1559</v>
      </c>
      <c r="F779" s="114"/>
      <c r="G779" s="114" t="s">
        <v>1560</v>
      </c>
      <c r="H779" s="128"/>
      <c r="I779" s="166"/>
      <c r="J779" s="193"/>
      <c r="K779" s="166"/>
      <c r="L779" s="193"/>
      <c r="M779" s="193"/>
      <c r="N779" s="193"/>
      <c r="O779" s="193"/>
    </row>
    <row r="780" spans="1:16" ht="33">
      <c r="A780" s="109">
        <v>779</v>
      </c>
      <c r="B780" s="261"/>
      <c r="C780" s="110" t="s">
        <v>1924</v>
      </c>
      <c r="D780" s="261"/>
      <c r="E780" s="114" t="s">
        <v>1561</v>
      </c>
      <c r="F780" s="114"/>
      <c r="G780" s="114" t="s">
        <v>1562</v>
      </c>
      <c r="H780" s="128"/>
      <c r="I780" s="166"/>
      <c r="J780" s="193"/>
      <c r="K780" s="166"/>
      <c r="L780" s="193"/>
      <c r="M780" s="193"/>
      <c r="N780" s="193"/>
      <c r="O780" s="193"/>
    </row>
    <row r="781" spans="1:16" ht="31.5" customHeight="1">
      <c r="A781" s="109">
        <v>780</v>
      </c>
      <c r="B781" s="261"/>
      <c r="C781" s="110" t="s">
        <v>1924</v>
      </c>
      <c r="D781" s="261"/>
      <c r="E781" s="261" t="s">
        <v>1563</v>
      </c>
      <c r="F781" s="114" t="s">
        <v>1558</v>
      </c>
      <c r="G781" s="114" t="s">
        <v>1949</v>
      </c>
      <c r="H781" s="128"/>
      <c r="I781" s="166"/>
      <c r="J781" s="193"/>
      <c r="K781" s="166"/>
      <c r="L781" s="193"/>
      <c r="M781" s="193"/>
      <c r="N781" s="193"/>
      <c r="O781" s="193"/>
    </row>
    <row r="782" spans="1:16" ht="33">
      <c r="A782" s="109">
        <v>781</v>
      </c>
      <c r="B782" s="261"/>
      <c r="C782" s="110" t="s">
        <v>1924</v>
      </c>
      <c r="D782" s="261"/>
      <c r="E782" s="261"/>
      <c r="F782" s="114" t="s">
        <v>1010</v>
      </c>
      <c r="G782" s="114" t="s">
        <v>1979</v>
      </c>
      <c r="H782" s="128"/>
      <c r="I782" s="166"/>
      <c r="J782" s="193"/>
      <c r="K782" s="166"/>
      <c r="L782" s="193"/>
      <c r="M782" s="193"/>
      <c r="N782" s="193"/>
      <c r="O782" s="193"/>
    </row>
    <row r="783" spans="1:16" ht="33">
      <c r="A783" s="109">
        <v>782</v>
      </c>
      <c r="B783" s="261"/>
      <c r="C783" s="110" t="s">
        <v>1924</v>
      </c>
      <c r="D783" s="261"/>
      <c r="E783" s="261"/>
      <c r="F783" s="114" t="s">
        <v>1011</v>
      </c>
      <c r="G783" s="114" t="s">
        <v>1953</v>
      </c>
      <c r="H783" s="128"/>
      <c r="I783" s="166"/>
      <c r="J783" s="193"/>
      <c r="K783" s="166"/>
      <c r="L783" s="193"/>
      <c r="M783" s="193"/>
      <c r="N783" s="193"/>
      <c r="O783" s="193"/>
    </row>
    <row r="784" spans="1:16" ht="33">
      <c r="A784" s="109">
        <v>783</v>
      </c>
      <c r="B784" s="261"/>
      <c r="C784" s="110" t="s">
        <v>1924</v>
      </c>
      <c r="D784" s="261"/>
      <c r="E784" s="261"/>
      <c r="F784" s="114" t="s">
        <v>1012</v>
      </c>
      <c r="G784" s="114" t="s">
        <v>1953</v>
      </c>
      <c r="H784" s="128"/>
      <c r="I784" s="166"/>
      <c r="J784" s="193"/>
      <c r="K784" s="166"/>
      <c r="L784" s="193"/>
      <c r="M784" s="193"/>
      <c r="N784" s="193"/>
      <c r="O784" s="193"/>
    </row>
    <row r="785" spans="1:16">
      <c r="A785" s="109">
        <v>784</v>
      </c>
      <c r="B785" s="261"/>
      <c r="C785" s="110" t="s">
        <v>1924</v>
      </c>
      <c r="D785" s="261"/>
      <c r="E785" s="261"/>
      <c r="F785" s="114" t="s">
        <v>1013</v>
      </c>
      <c r="G785" s="114" t="s">
        <v>1758</v>
      </c>
      <c r="H785" s="128"/>
      <c r="I785" s="166"/>
      <c r="J785" s="193"/>
      <c r="K785" s="166"/>
      <c r="L785" s="193"/>
      <c r="M785" s="193"/>
      <c r="N785" s="193"/>
      <c r="O785" s="193"/>
    </row>
    <row r="786" spans="1:16" ht="33">
      <c r="A786" s="109">
        <v>785</v>
      </c>
      <c r="B786" s="261"/>
      <c r="C786" s="110" t="s">
        <v>1924</v>
      </c>
      <c r="D786" s="115"/>
      <c r="E786" s="115"/>
      <c r="F786" s="114" t="s">
        <v>1983</v>
      </c>
      <c r="G786" s="114" t="s">
        <v>1957</v>
      </c>
      <c r="H786" s="128"/>
      <c r="I786" s="166"/>
      <c r="J786" s="193"/>
      <c r="K786" s="166"/>
      <c r="L786" s="193"/>
      <c r="M786" s="193"/>
      <c r="N786" s="193"/>
      <c r="O786" s="193"/>
    </row>
    <row r="787" spans="1:16">
      <c r="A787" s="109">
        <v>786</v>
      </c>
      <c r="B787" s="261"/>
      <c r="C787" s="110" t="s">
        <v>1924</v>
      </c>
      <c r="D787" s="114" t="s">
        <v>1967</v>
      </c>
      <c r="E787" s="114" t="s">
        <v>1564</v>
      </c>
      <c r="F787" s="114"/>
      <c r="G787" s="114" t="s">
        <v>1269</v>
      </c>
      <c r="H787" s="128"/>
      <c r="I787" s="166"/>
      <c r="J787" s="193"/>
      <c r="K787" s="166"/>
      <c r="L787" s="193"/>
      <c r="M787" s="193"/>
      <c r="N787" s="193"/>
      <c r="O787" s="193"/>
      <c r="P787" s="108" t="s">
        <v>1970</v>
      </c>
    </row>
    <row r="788" spans="1:16">
      <c r="A788" s="109">
        <v>787</v>
      </c>
      <c r="B788" s="261"/>
      <c r="C788" s="110" t="s">
        <v>1924</v>
      </c>
      <c r="D788" s="114" t="s">
        <v>1990</v>
      </c>
      <c r="E788" s="114" t="s">
        <v>1565</v>
      </c>
      <c r="F788" s="114"/>
      <c r="G788" s="114" t="s">
        <v>2077</v>
      </c>
      <c r="H788" s="128"/>
      <c r="I788" s="166"/>
      <c r="J788" s="193"/>
      <c r="K788" s="166"/>
      <c r="L788" s="193"/>
      <c r="M788" s="193"/>
      <c r="N788" s="193"/>
      <c r="O788" s="193"/>
      <c r="P788" s="108" t="s">
        <v>1881</v>
      </c>
    </row>
    <row r="789" spans="1:16" ht="33">
      <c r="A789" s="109">
        <v>788</v>
      </c>
      <c r="B789" s="261" t="s">
        <v>1566</v>
      </c>
      <c r="C789" s="110" t="s">
        <v>1924</v>
      </c>
      <c r="D789" s="261" t="s">
        <v>1974</v>
      </c>
      <c r="E789" s="114" t="s">
        <v>1567</v>
      </c>
      <c r="F789" s="114"/>
      <c r="G789" s="114" t="s">
        <v>1568</v>
      </c>
      <c r="H789" s="128"/>
      <c r="I789" s="166"/>
      <c r="J789" s="193"/>
      <c r="K789" s="166"/>
      <c r="L789" s="193"/>
      <c r="M789" s="193"/>
      <c r="N789" s="193"/>
      <c r="O789" s="193"/>
    </row>
    <row r="790" spans="1:16" ht="33">
      <c r="A790" s="109">
        <v>789</v>
      </c>
      <c r="B790" s="261"/>
      <c r="C790" s="110" t="s">
        <v>1924</v>
      </c>
      <c r="D790" s="261"/>
      <c r="E790" s="114" t="s">
        <v>1569</v>
      </c>
      <c r="F790" s="114"/>
      <c r="G790" s="114" t="s">
        <v>1570</v>
      </c>
      <c r="H790" s="128"/>
      <c r="I790" s="166"/>
      <c r="J790" s="193"/>
      <c r="K790" s="166"/>
      <c r="L790" s="193"/>
      <c r="M790" s="193"/>
      <c r="N790" s="193"/>
      <c r="O790" s="193"/>
    </row>
    <row r="791" spans="1:16" ht="31.5" customHeight="1">
      <c r="A791" s="109">
        <v>790</v>
      </c>
      <c r="B791" s="261"/>
      <c r="C791" s="110" t="s">
        <v>1924</v>
      </c>
      <c r="D791" s="261"/>
      <c r="E791" s="261" t="s">
        <v>1571</v>
      </c>
      <c r="F791" s="114" t="s">
        <v>1572</v>
      </c>
      <c r="G791" s="114" t="s">
        <v>1949</v>
      </c>
      <c r="H791" s="128"/>
      <c r="I791" s="166"/>
      <c r="J791" s="193"/>
      <c r="K791" s="166"/>
      <c r="L791" s="193"/>
      <c r="M791" s="193"/>
      <c r="N791" s="193"/>
      <c r="O791" s="193"/>
    </row>
    <row r="792" spans="1:16" ht="33">
      <c r="A792" s="109">
        <v>791</v>
      </c>
      <c r="B792" s="261"/>
      <c r="C792" s="110" t="s">
        <v>1924</v>
      </c>
      <c r="D792" s="261"/>
      <c r="E792" s="261"/>
      <c r="F792" s="114" t="s">
        <v>1232</v>
      </c>
      <c r="G792" s="114" t="s">
        <v>1979</v>
      </c>
      <c r="H792" s="128"/>
      <c r="I792" s="166"/>
      <c r="J792" s="193"/>
      <c r="K792" s="166"/>
      <c r="L792" s="193"/>
      <c r="M792" s="193"/>
      <c r="N792" s="193"/>
      <c r="O792" s="193"/>
    </row>
    <row r="793" spans="1:16" ht="33">
      <c r="A793" s="109">
        <v>792</v>
      </c>
      <c r="B793" s="261"/>
      <c r="C793" s="110" t="s">
        <v>1924</v>
      </c>
      <c r="D793" s="261"/>
      <c r="E793" s="261"/>
      <c r="F793" s="114" t="s">
        <v>1233</v>
      </c>
      <c r="G793" s="114" t="s">
        <v>1953</v>
      </c>
      <c r="H793" s="128"/>
      <c r="I793" s="166"/>
      <c r="J793" s="193"/>
      <c r="K793" s="166"/>
      <c r="L793" s="193"/>
      <c r="M793" s="193"/>
      <c r="N793" s="193"/>
      <c r="O793" s="193"/>
    </row>
    <row r="794" spans="1:16" ht="33">
      <c r="A794" s="109">
        <v>793</v>
      </c>
      <c r="B794" s="261"/>
      <c r="C794" s="110" t="s">
        <v>1924</v>
      </c>
      <c r="D794" s="261"/>
      <c r="E794" s="261"/>
      <c r="F794" s="114" t="s">
        <v>1234</v>
      </c>
      <c r="G794" s="114" t="s">
        <v>1953</v>
      </c>
      <c r="H794" s="128"/>
      <c r="I794" s="166"/>
      <c r="J794" s="193"/>
      <c r="K794" s="166"/>
      <c r="L794" s="193"/>
      <c r="M794" s="193"/>
      <c r="N794" s="193"/>
      <c r="O794" s="193"/>
    </row>
    <row r="795" spans="1:16">
      <c r="A795" s="109">
        <v>794</v>
      </c>
      <c r="B795" s="261"/>
      <c r="C795" s="110" t="s">
        <v>1924</v>
      </c>
      <c r="D795" s="261"/>
      <c r="E795" s="261"/>
      <c r="F795" s="114" t="s">
        <v>1235</v>
      </c>
      <c r="G795" s="114" t="s">
        <v>1758</v>
      </c>
      <c r="H795" s="128"/>
      <c r="I795" s="166"/>
      <c r="J795" s="193"/>
      <c r="K795" s="166"/>
      <c r="L795" s="193"/>
      <c r="M795" s="193"/>
      <c r="N795" s="193"/>
      <c r="O795" s="193"/>
    </row>
    <row r="796" spans="1:16" ht="49.5">
      <c r="A796" s="109">
        <v>795</v>
      </c>
      <c r="B796" s="261"/>
      <c r="C796" s="110" t="s">
        <v>1924</v>
      </c>
      <c r="D796" s="115"/>
      <c r="E796" s="115"/>
      <c r="F796" s="114" t="s">
        <v>1983</v>
      </c>
      <c r="G796" s="114" t="s">
        <v>1957</v>
      </c>
      <c r="H796" s="128"/>
      <c r="I796" s="166"/>
      <c r="J796" s="197"/>
      <c r="K796" s="166"/>
      <c r="L796" s="198"/>
      <c r="M796" s="199"/>
      <c r="N796" s="200"/>
      <c r="O796" s="193"/>
      <c r="P796" s="96" t="s">
        <v>1958</v>
      </c>
    </row>
    <row r="797" spans="1:16" ht="33">
      <c r="A797" s="109">
        <v>796</v>
      </c>
      <c r="B797" s="261"/>
      <c r="C797" s="110" t="s">
        <v>1924</v>
      </c>
      <c r="D797" s="261" t="s">
        <v>1959</v>
      </c>
      <c r="E797" s="114" t="s">
        <v>1573</v>
      </c>
      <c r="F797" s="114"/>
      <c r="G797" s="114" t="s">
        <v>1574</v>
      </c>
      <c r="H797" s="128"/>
      <c r="I797" s="166"/>
      <c r="J797" s="193"/>
      <c r="K797" s="166"/>
      <c r="L797" s="193"/>
      <c r="M797" s="193"/>
      <c r="N797" s="193"/>
      <c r="O797" s="193"/>
    </row>
    <row r="798" spans="1:16" ht="33">
      <c r="A798" s="109">
        <v>797</v>
      </c>
      <c r="B798" s="261"/>
      <c r="C798" s="110" t="s">
        <v>1924</v>
      </c>
      <c r="D798" s="261"/>
      <c r="E798" s="114" t="s">
        <v>1575</v>
      </c>
      <c r="F798" s="114"/>
      <c r="G798" s="114" t="s">
        <v>1576</v>
      </c>
      <c r="H798" s="128"/>
      <c r="I798" s="166"/>
      <c r="J798" s="193"/>
      <c r="K798" s="166"/>
      <c r="L798" s="193"/>
      <c r="M798" s="193"/>
      <c r="N798" s="193"/>
      <c r="O798" s="193"/>
    </row>
    <row r="799" spans="1:16" ht="31.5" customHeight="1">
      <c r="A799" s="109">
        <v>798</v>
      </c>
      <c r="B799" s="261"/>
      <c r="C799" s="110" t="s">
        <v>1924</v>
      </c>
      <c r="D799" s="261"/>
      <c r="E799" s="261" t="s">
        <v>1577</v>
      </c>
      <c r="F799" s="114" t="s">
        <v>1572</v>
      </c>
      <c r="G799" s="114" t="s">
        <v>1949</v>
      </c>
      <c r="H799" s="128"/>
      <c r="I799" s="166"/>
      <c r="J799" s="193"/>
      <c r="K799" s="166"/>
      <c r="L799" s="193"/>
      <c r="M799" s="193"/>
      <c r="N799" s="193"/>
      <c r="O799" s="193"/>
    </row>
    <row r="800" spans="1:16" ht="33">
      <c r="A800" s="109">
        <v>799</v>
      </c>
      <c r="B800" s="261"/>
      <c r="C800" s="110" t="s">
        <v>1924</v>
      </c>
      <c r="D800" s="261"/>
      <c r="E800" s="261"/>
      <c r="F800" s="114" t="s">
        <v>1993</v>
      </c>
      <c r="G800" s="114" t="s">
        <v>1979</v>
      </c>
      <c r="H800" s="128"/>
      <c r="I800" s="166"/>
      <c r="J800" s="193"/>
      <c r="K800" s="166"/>
      <c r="L800" s="193"/>
      <c r="M800" s="193"/>
      <c r="N800" s="193"/>
      <c r="O800" s="193"/>
    </row>
    <row r="801" spans="1:16" ht="33">
      <c r="A801" s="109">
        <v>800</v>
      </c>
      <c r="B801" s="261"/>
      <c r="C801" s="110" t="s">
        <v>1924</v>
      </c>
      <c r="D801" s="261"/>
      <c r="E801" s="261"/>
      <c r="F801" s="114" t="s">
        <v>1994</v>
      </c>
      <c r="G801" s="114" t="s">
        <v>1953</v>
      </c>
      <c r="H801" s="128"/>
      <c r="I801" s="166"/>
      <c r="J801" s="193"/>
      <c r="K801" s="166"/>
      <c r="L801" s="193"/>
      <c r="M801" s="193"/>
      <c r="N801" s="193"/>
      <c r="O801" s="193"/>
    </row>
    <row r="802" spans="1:16" ht="33">
      <c r="A802" s="109">
        <v>801</v>
      </c>
      <c r="B802" s="261"/>
      <c r="C802" s="110" t="s">
        <v>1924</v>
      </c>
      <c r="D802" s="261"/>
      <c r="E802" s="261"/>
      <c r="F802" s="114" t="s">
        <v>1995</v>
      </c>
      <c r="G802" s="114" t="s">
        <v>1953</v>
      </c>
      <c r="H802" s="128"/>
      <c r="I802" s="166"/>
      <c r="J802" s="193"/>
      <c r="K802" s="166"/>
      <c r="L802" s="193"/>
      <c r="M802" s="193"/>
      <c r="N802" s="193"/>
      <c r="O802" s="193"/>
    </row>
    <row r="803" spans="1:16">
      <c r="A803" s="109">
        <v>802</v>
      </c>
      <c r="B803" s="261"/>
      <c r="C803" s="110" t="s">
        <v>1924</v>
      </c>
      <c r="D803" s="261"/>
      <c r="E803" s="261"/>
      <c r="F803" s="114" t="s">
        <v>1053</v>
      </c>
      <c r="G803" s="114" t="s">
        <v>1758</v>
      </c>
      <c r="H803" s="128"/>
      <c r="I803" s="166"/>
      <c r="J803" s="193"/>
      <c r="K803" s="166"/>
      <c r="L803" s="193"/>
      <c r="M803" s="193"/>
      <c r="N803" s="193"/>
      <c r="O803" s="193"/>
    </row>
    <row r="804" spans="1:16" ht="33">
      <c r="A804" s="109">
        <v>803</v>
      </c>
      <c r="B804" s="261"/>
      <c r="C804" s="110" t="s">
        <v>1924</v>
      </c>
      <c r="D804" s="115"/>
      <c r="E804" s="115"/>
      <c r="F804" s="114" t="s">
        <v>1983</v>
      </c>
      <c r="G804" s="114" t="s">
        <v>1957</v>
      </c>
      <c r="H804" s="128"/>
      <c r="I804" s="166"/>
      <c r="J804" s="193"/>
      <c r="K804" s="166"/>
      <c r="L804" s="193"/>
      <c r="M804" s="193"/>
      <c r="N804" s="193"/>
      <c r="O804" s="193"/>
    </row>
    <row r="805" spans="1:16">
      <c r="A805" s="109">
        <v>804</v>
      </c>
      <c r="B805" s="261"/>
      <c r="C805" s="110" t="s">
        <v>1924</v>
      </c>
      <c r="D805" s="114" t="s">
        <v>1967</v>
      </c>
      <c r="E805" s="114" t="s">
        <v>1578</v>
      </c>
      <c r="F805" s="114"/>
      <c r="G805" s="114" t="s">
        <v>2042</v>
      </c>
      <c r="H805" s="128"/>
      <c r="I805" s="166"/>
      <c r="J805" s="193"/>
      <c r="K805" s="166"/>
      <c r="L805" s="193"/>
      <c r="M805" s="193"/>
      <c r="N805" s="193"/>
      <c r="O805" s="193"/>
      <c r="P805" s="108" t="s">
        <v>1970</v>
      </c>
    </row>
    <row r="806" spans="1:16">
      <c r="A806" s="109">
        <v>805</v>
      </c>
      <c r="B806" s="261"/>
      <c r="C806" s="110" t="s">
        <v>1924</v>
      </c>
      <c r="D806" s="114" t="s">
        <v>1990</v>
      </c>
      <c r="E806" s="114" t="s">
        <v>1579</v>
      </c>
      <c r="F806" s="114"/>
      <c r="G806" s="114" t="s">
        <v>2078</v>
      </c>
      <c r="H806" s="128"/>
      <c r="I806" s="166"/>
      <c r="J806" s="193"/>
      <c r="K806" s="166"/>
      <c r="L806" s="193"/>
      <c r="M806" s="193"/>
      <c r="N806" s="193"/>
      <c r="O806" s="193"/>
      <c r="P806" s="108" t="s">
        <v>1881</v>
      </c>
    </row>
    <row r="807" spans="1:16" ht="33">
      <c r="A807" s="109">
        <v>806</v>
      </c>
      <c r="B807" s="261" t="s">
        <v>2079</v>
      </c>
      <c r="C807" s="110" t="s">
        <v>1924</v>
      </c>
      <c r="D807" s="261" t="s">
        <v>1974</v>
      </c>
      <c r="E807" s="114" t="s">
        <v>1580</v>
      </c>
      <c r="F807" s="114"/>
      <c r="G807" s="114" t="s">
        <v>1581</v>
      </c>
      <c r="H807" s="128"/>
      <c r="I807" s="166"/>
      <c r="J807" s="193"/>
      <c r="K807" s="166"/>
      <c r="L807" s="193"/>
      <c r="M807" s="193"/>
      <c r="N807" s="193"/>
      <c r="O807" s="193"/>
    </row>
    <row r="808" spans="1:16" ht="33">
      <c r="A808" s="109">
        <v>807</v>
      </c>
      <c r="B808" s="261"/>
      <c r="C808" s="110" t="s">
        <v>1885</v>
      </c>
      <c r="D808" s="261"/>
      <c r="E808" s="114" t="s">
        <v>1582</v>
      </c>
      <c r="F808" s="114"/>
      <c r="G808" s="114" t="s">
        <v>1583</v>
      </c>
      <c r="H808" s="128"/>
      <c r="I808" s="166"/>
      <c r="J808" s="193"/>
      <c r="K808" s="166"/>
      <c r="L808" s="193"/>
      <c r="M808" s="193"/>
      <c r="N808" s="193"/>
      <c r="O808" s="193"/>
    </row>
    <row r="809" spans="1:16" ht="31.5" customHeight="1">
      <c r="A809" s="109">
        <v>808</v>
      </c>
      <c r="B809" s="261"/>
      <c r="C809" s="110" t="s">
        <v>1924</v>
      </c>
      <c r="D809" s="261"/>
      <c r="E809" s="261" t="s">
        <v>1584</v>
      </c>
      <c r="F809" s="114" t="s">
        <v>1585</v>
      </c>
      <c r="G809" s="114" t="s">
        <v>1949</v>
      </c>
      <c r="H809" s="128"/>
      <c r="I809" s="166"/>
      <c r="J809" s="193"/>
      <c r="K809" s="166"/>
      <c r="L809" s="193"/>
      <c r="M809" s="193"/>
      <c r="N809" s="193"/>
      <c r="O809" s="193"/>
    </row>
    <row r="810" spans="1:16" ht="33">
      <c r="A810" s="109">
        <v>809</v>
      </c>
      <c r="B810" s="261"/>
      <c r="C810" s="110" t="s">
        <v>1924</v>
      </c>
      <c r="D810" s="261"/>
      <c r="E810" s="261"/>
      <c r="F810" s="114" t="s">
        <v>1232</v>
      </c>
      <c r="G810" s="114" t="s">
        <v>1979</v>
      </c>
      <c r="H810" s="128"/>
      <c r="I810" s="166"/>
      <c r="J810" s="193"/>
      <c r="K810" s="166"/>
      <c r="L810" s="193"/>
      <c r="M810" s="193"/>
      <c r="N810" s="193"/>
      <c r="O810" s="193"/>
    </row>
    <row r="811" spans="1:16" ht="33">
      <c r="A811" s="109">
        <v>810</v>
      </c>
      <c r="B811" s="261"/>
      <c r="C811" s="110" t="s">
        <v>1924</v>
      </c>
      <c r="D811" s="261"/>
      <c r="E811" s="261"/>
      <c r="F811" s="114" t="s">
        <v>1233</v>
      </c>
      <c r="G811" s="114" t="s">
        <v>1953</v>
      </c>
      <c r="H811" s="128"/>
      <c r="I811" s="166"/>
      <c r="J811" s="193"/>
      <c r="K811" s="166"/>
      <c r="L811" s="193"/>
      <c r="M811" s="193"/>
      <c r="N811" s="193"/>
      <c r="O811" s="193"/>
    </row>
    <row r="812" spans="1:16" ht="33">
      <c r="A812" s="109">
        <v>811</v>
      </c>
      <c r="B812" s="261"/>
      <c r="C812" s="110" t="s">
        <v>1924</v>
      </c>
      <c r="D812" s="261"/>
      <c r="E812" s="261"/>
      <c r="F812" s="114" t="s">
        <v>1234</v>
      </c>
      <c r="G812" s="114" t="s">
        <v>1953</v>
      </c>
      <c r="H812" s="128"/>
      <c r="I812" s="166"/>
      <c r="J812" s="193"/>
      <c r="K812" s="166"/>
      <c r="L812" s="193"/>
      <c r="M812" s="193"/>
      <c r="N812" s="193"/>
      <c r="O812" s="193"/>
    </row>
    <row r="813" spans="1:16">
      <c r="A813" s="109">
        <v>812</v>
      </c>
      <c r="B813" s="261"/>
      <c r="C813" s="110" t="s">
        <v>1924</v>
      </c>
      <c r="D813" s="261"/>
      <c r="E813" s="261"/>
      <c r="F813" s="114" t="s">
        <v>1235</v>
      </c>
      <c r="G813" s="114" t="s">
        <v>1758</v>
      </c>
      <c r="H813" s="128"/>
      <c r="I813" s="166"/>
      <c r="J813" s="193"/>
      <c r="K813" s="166"/>
      <c r="L813" s="193"/>
      <c r="M813" s="193"/>
      <c r="N813" s="193"/>
      <c r="O813" s="193"/>
    </row>
    <row r="814" spans="1:16" ht="49.5">
      <c r="A814" s="109">
        <v>813</v>
      </c>
      <c r="B814" s="261"/>
      <c r="C814" s="110" t="s">
        <v>1924</v>
      </c>
      <c r="D814" s="115"/>
      <c r="E814" s="115"/>
      <c r="F814" s="114" t="s">
        <v>1983</v>
      </c>
      <c r="G814" s="114" t="s">
        <v>1957</v>
      </c>
      <c r="H814" s="128"/>
      <c r="I814" s="166"/>
      <c r="J814" s="197"/>
      <c r="K814" s="166"/>
      <c r="L814" s="198"/>
      <c r="M814" s="199"/>
      <c r="N814" s="200"/>
      <c r="O814" s="193"/>
      <c r="P814" s="96" t="s">
        <v>1958</v>
      </c>
    </row>
    <row r="815" spans="1:16" ht="33">
      <c r="A815" s="109">
        <v>814</v>
      </c>
      <c r="B815" s="261"/>
      <c r="C815" s="110" t="s">
        <v>1924</v>
      </c>
      <c r="D815" s="261" t="s">
        <v>1959</v>
      </c>
      <c r="E815" s="114" t="s">
        <v>1586</v>
      </c>
      <c r="F815" s="114"/>
      <c r="G815" s="114" t="s">
        <v>1587</v>
      </c>
      <c r="H815" s="128"/>
      <c r="I815" s="166"/>
      <c r="J815" s="193"/>
      <c r="K815" s="166"/>
      <c r="L815" s="193"/>
      <c r="M815" s="193"/>
      <c r="N815" s="193"/>
      <c r="O815" s="193"/>
    </row>
    <row r="816" spans="1:16" ht="33">
      <c r="A816" s="109">
        <v>815</v>
      </c>
      <c r="B816" s="261"/>
      <c r="C816" s="110" t="s">
        <v>1924</v>
      </c>
      <c r="D816" s="261"/>
      <c r="E816" s="114" t="s">
        <v>1588</v>
      </c>
      <c r="F816" s="114"/>
      <c r="G816" s="114" t="s">
        <v>1589</v>
      </c>
      <c r="H816" s="128"/>
      <c r="I816" s="166"/>
      <c r="J816" s="193"/>
      <c r="K816" s="166"/>
      <c r="L816" s="193"/>
      <c r="M816" s="193"/>
      <c r="N816" s="193"/>
      <c r="O816" s="193"/>
    </row>
    <row r="817" spans="1:16" ht="31.5" customHeight="1">
      <c r="A817" s="109">
        <v>816</v>
      </c>
      <c r="B817" s="261"/>
      <c r="C817" s="110" t="s">
        <v>1924</v>
      </c>
      <c r="D817" s="261"/>
      <c r="E817" s="261" t="s">
        <v>1590</v>
      </c>
      <c r="F817" s="114" t="s">
        <v>1585</v>
      </c>
      <c r="G817" s="114" t="s">
        <v>1949</v>
      </c>
      <c r="H817" s="128"/>
      <c r="I817" s="166"/>
      <c r="J817" s="193"/>
      <c r="K817" s="166"/>
      <c r="L817" s="193"/>
      <c r="M817" s="193"/>
      <c r="N817" s="193"/>
      <c r="O817" s="193"/>
    </row>
    <row r="818" spans="1:16" ht="33">
      <c r="A818" s="109">
        <v>817</v>
      </c>
      <c r="B818" s="261"/>
      <c r="C818" s="110" t="s">
        <v>1924</v>
      </c>
      <c r="D818" s="261"/>
      <c r="E818" s="261"/>
      <c r="F818" s="114" t="s">
        <v>1993</v>
      </c>
      <c r="G818" s="114" t="s">
        <v>1979</v>
      </c>
      <c r="H818" s="128"/>
      <c r="I818" s="166"/>
      <c r="J818" s="193"/>
      <c r="K818" s="166"/>
      <c r="L818" s="193"/>
      <c r="M818" s="193"/>
      <c r="N818" s="193"/>
      <c r="O818" s="193"/>
    </row>
    <row r="819" spans="1:16" ht="33">
      <c r="A819" s="109">
        <v>818</v>
      </c>
      <c r="B819" s="261"/>
      <c r="C819" s="110" t="s">
        <v>1924</v>
      </c>
      <c r="D819" s="261"/>
      <c r="E819" s="261"/>
      <c r="F819" s="114" t="s">
        <v>1994</v>
      </c>
      <c r="G819" s="114" t="s">
        <v>1953</v>
      </c>
      <c r="H819" s="128"/>
      <c r="I819" s="166"/>
      <c r="J819" s="193"/>
      <c r="K819" s="166"/>
      <c r="L819" s="193"/>
      <c r="M819" s="193"/>
      <c r="N819" s="193"/>
      <c r="O819" s="193"/>
    </row>
    <row r="820" spans="1:16" ht="33">
      <c r="A820" s="109">
        <v>819</v>
      </c>
      <c r="B820" s="261"/>
      <c r="C820" s="110" t="s">
        <v>1924</v>
      </c>
      <c r="D820" s="261"/>
      <c r="E820" s="261"/>
      <c r="F820" s="114" t="s">
        <v>1995</v>
      </c>
      <c r="G820" s="114" t="s">
        <v>1953</v>
      </c>
      <c r="H820" s="128"/>
      <c r="I820" s="166"/>
      <c r="J820" s="193"/>
      <c r="K820" s="166"/>
      <c r="L820" s="193"/>
      <c r="M820" s="193"/>
      <c r="N820" s="193"/>
      <c r="O820" s="193"/>
    </row>
    <row r="821" spans="1:16">
      <c r="A821" s="109">
        <v>820</v>
      </c>
      <c r="B821" s="261"/>
      <c r="C821" s="110" t="s">
        <v>1924</v>
      </c>
      <c r="D821" s="261"/>
      <c r="E821" s="261"/>
      <c r="F821" s="114" t="s">
        <v>1053</v>
      </c>
      <c r="G821" s="114" t="s">
        <v>1758</v>
      </c>
      <c r="H821" s="128"/>
      <c r="I821" s="166"/>
      <c r="J821" s="193"/>
      <c r="K821" s="166"/>
      <c r="L821" s="193"/>
      <c r="M821" s="193"/>
      <c r="N821" s="193"/>
      <c r="O821" s="193"/>
    </row>
    <row r="822" spans="1:16" ht="33">
      <c r="A822" s="109">
        <v>821</v>
      </c>
      <c r="B822" s="261"/>
      <c r="C822" s="110" t="s">
        <v>1924</v>
      </c>
      <c r="D822" s="115"/>
      <c r="E822" s="115"/>
      <c r="F822" s="114" t="s">
        <v>1983</v>
      </c>
      <c r="G822" s="114" t="s">
        <v>1957</v>
      </c>
      <c r="H822" s="128"/>
      <c r="I822" s="166"/>
      <c r="J822" s="193"/>
      <c r="K822" s="166"/>
      <c r="L822" s="193"/>
      <c r="M822" s="193"/>
      <c r="N822" s="193"/>
      <c r="O822" s="193"/>
    </row>
    <row r="823" spans="1:16">
      <c r="A823" s="109">
        <v>822</v>
      </c>
      <c r="B823" s="261"/>
      <c r="C823" s="110" t="s">
        <v>1924</v>
      </c>
      <c r="D823" s="114" t="s">
        <v>1967</v>
      </c>
      <c r="E823" s="114" t="s">
        <v>1591</v>
      </c>
      <c r="F823" s="114"/>
      <c r="G823" s="114" t="s">
        <v>2042</v>
      </c>
      <c r="H823" s="128"/>
      <c r="I823" s="166"/>
      <c r="J823" s="193"/>
      <c r="K823" s="166"/>
      <c r="L823" s="193"/>
      <c r="M823" s="193"/>
      <c r="N823" s="193"/>
      <c r="O823" s="193"/>
      <c r="P823" s="108" t="s">
        <v>1970</v>
      </c>
    </row>
    <row r="824" spans="1:16">
      <c r="A824" s="109">
        <v>823</v>
      </c>
      <c r="B824" s="261"/>
      <c r="C824" s="110" t="s">
        <v>1924</v>
      </c>
      <c r="D824" s="114" t="s">
        <v>1990</v>
      </c>
      <c r="E824" s="114" t="s">
        <v>1592</v>
      </c>
      <c r="F824" s="114"/>
      <c r="G824" s="114" t="s">
        <v>2080</v>
      </c>
      <c r="H824" s="128"/>
      <c r="I824" s="166"/>
      <c r="J824" s="193"/>
      <c r="K824" s="166"/>
      <c r="L824" s="193"/>
      <c r="M824" s="193"/>
      <c r="N824" s="193"/>
      <c r="O824" s="193"/>
      <c r="P824" s="108" t="s">
        <v>1881</v>
      </c>
    </row>
    <row r="825" spans="1:16" ht="33">
      <c r="A825" s="109">
        <v>824</v>
      </c>
      <c r="B825" s="261" t="s">
        <v>2081</v>
      </c>
      <c r="C825" s="110" t="s">
        <v>1924</v>
      </c>
      <c r="D825" s="261" t="s">
        <v>1974</v>
      </c>
      <c r="E825" s="114" t="s">
        <v>1593</v>
      </c>
      <c r="F825" s="114"/>
      <c r="G825" s="114" t="s">
        <v>1594</v>
      </c>
      <c r="H825" s="128"/>
      <c r="I825" s="166"/>
      <c r="J825" s="193"/>
      <c r="K825" s="166"/>
      <c r="L825" s="193"/>
      <c r="M825" s="193"/>
      <c r="N825" s="193"/>
      <c r="O825" s="193"/>
    </row>
    <row r="826" spans="1:16" ht="33">
      <c r="A826" s="109">
        <v>825</v>
      </c>
      <c r="B826" s="261"/>
      <c r="C826" s="110" t="s">
        <v>1924</v>
      </c>
      <c r="D826" s="261"/>
      <c r="E826" s="114" t="s">
        <v>1595</v>
      </c>
      <c r="F826" s="114"/>
      <c r="G826" s="114" t="s">
        <v>1596</v>
      </c>
      <c r="H826" s="128"/>
      <c r="I826" s="166"/>
      <c r="J826" s="193"/>
      <c r="K826" s="166"/>
      <c r="L826" s="193"/>
      <c r="M826" s="193"/>
      <c r="N826" s="193"/>
      <c r="O826" s="193"/>
    </row>
    <row r="827" spans="1:16" ht="31.5" customHeight="1">
      <c r="A827" s="109">
        <v>826</v>
      </c>
      <c r="B827" s="261"/>
      <c r="C827" s="110" t="s">
        <v>1924</v>
      </c>
      <c r="D827" s="261"/>
      <c r="E827" s="261" t="s">
        <v>1597</v>
      </c>
      <c r="F827" s="114" t="s">
        <v>1598</v>
      </c>
      <c r="G827" s="114" t="s">
        <v>1949</v>
      </c>
      <c r="H827" s="128"/>
      <c r="I827" s="166"/>
      <c r="J827" s="193"/>
      <c r="K827" s="166"/>
      <c r="L827" s="193"/>
      <c r="M827" s="193"/>
      <c r="N827" s="193"/>
      <c r="O827" s="193"/>
    </row>
    <row r="828" spans="1:16" ht="33">
      <c r="A828" s="109">
        <v>827</v>
      </c>
      <c r="B828" s="261"/>
      <c r="C828" s="110" t="s">
        <v>1924</v>
      </c>
      <c r="D828" s="261"/>
      <c r="E828" s="261"/>
      <c r="F828" s="114" t="s">
        <v>2036</v>
      </c>
      <c r="G828" s="114" t="s">
        <v>1979</v>
      </c>
      <c r="H828" s="128"/>
      <c r="I828" s="166"/>
      <c r="J828" s="193"/>
      <c r="K828" s="166"/>
      <c r="L828" s="193"/>
      <c r="M828" s="193"/>
      <c r="N828" s="193"/>
      <c r="O828" s="193"/>
    </row>
    <row r="829" spans="1:16" ht="33">
      <c r="A829" s="109">
        <v>828</v>
      </c>
      <c r="B829" s="261"/>
      <c r="C829" s="110" t="s">
        <v>1924</v>
      </c>
      <c r="D829" s="261"/>
      <c r="E829" s="261"/>
      <c r="F829" s="114" t="s">
        <v>2037</v>
      </c>
      <c r="G829" s="114" t="s">
        <v>1953</v>
      </c>
      <c r="H829" s="128"/>
      <c r="I829" s="166"/>
      <c r="J829" s="193"/>
      <c r="K829" s="166"/>
      <c r="L829" s="193"/>
      <c r="M829" s="193"/>
      <c r="N829" s="193"/>
      <c r="O829" s="193"/>
    </row>
    <row r="830" spans="1:16" ht="33">
      <c r="A830" s="109">
        <v>829</v>
      </c>
      <c r="B830" s="261"/>
      <c r="C830" s="110" t="s">
        <v>1924</v>
      </c>
      <c r="D830" s="261"/>
      <c r="E830" s="261"/>
      <c r="F830" s="114" t="s">
        <v>2038</v>
      </c>
      <c r="G830" s="114" t="s">
        <v>1953</v>
      </c>
      <c r="H830" s="128"/>
      <c r="I830" s="166"/>
      <c r="J830" s="193"/>
      <c r="K830" s="166"/>
      <c r="L830" s="193"/>
      <c r="M830" s="193"/>
      <c r="N830" s="193"/>
      <c r="O830" s="193"/>
    </row>
    <row r="831" spans="1:16">
      <c r="A831" s="109">
        <v>830</v>
      </c>
      <c r="B831" s="261"/>
      <c r="C831" s="110" t="s">
        <v>1924</v>
      </c>
      <c r="D831" s="261"/>
      <c r="E831" s="261"/>
      <c r="F831" s="114" t="s">
        <v>1235</v>
      </c>
      <c r="G831" s="114" t="s">
        <v>1758</v>
      </c>
      <c r="H831" s="128"/>
      <c r="I831" s="166"/>
      <c r="J831" s="193"/>
      <c r="K831" s="166"/>
      <c r="L831" s="193"/>
      <c r="M831" s="193"/>
      <c r="N831" s="193"/>
      <c r="O831" s="193"/>
    </row>
    <row r="832" spans="1:16" ht="49.5">
      <c r="A832" s="109">
        <v>831</v>
      </c>
      <c r="B832" s="261"/>
      <c r="C832" s="110" t="s">
        <v>1924</v>
      </c>
      <c r="D832" s="115"/>
      <c r="E832" s="115"/>
      <c r="F832" s="114" t="s">
        <v>1983</v>
      </c>
      <c r="G832" s="114" t="s">
        <v>1957</v>
      </c>
      <c r="H832" s="128"/>
      <c r="I832" s="166"/>
      <c r="J832" s="197"/>
      <c r="K832" s="166"/>
      <c r="L832" s="198"/>
      <c r="M832" s="199"/>
      <c r="N832" s="200"/>
      <c r="O832" s="193"/>
      <c r="P832" s="96" t="s">
        <v>1958</v>
      </c>
    </row>
    <row r="833" spans="1:16" ht="33">
      <c r="A833" s="109">
        <v>832</v>
      </c>
      <c r="B833" s="261"/>
      <c r="C833" s="110" t="s">
        <v>1924</v>
      </c>
      <c r="D833" s="261" t="s">
        <v>1959</v>
      </c>
      <c r="E833" s="114" t="s">
        <v>1599</v>
      </c>
      <c r="F833" s="114"/>
      <c r="G833" s="114" t="s">
        <v>1600</v>
      </c>
      <c r="H833" s="128"/>
      <c r="I833" s="166"/>
      <c r="J833" s="193"/>
      <c r="K833" s="166"/>
      <c r="L833" s="193"/>
      <c r="M833" s="193"/>
      <c r="N833" s="193"/>
      <c r="O833" s="193"/>
    </row>
    <row r="834" spans="1:16" ht="33">
      <c r="A834" s="109">
        <v>833</v>
      </c>
      <c r="B834" s="261"/>
      <c r="C834" s="110" t="s">
        <v>1924</v>
      </c>
      <c r="D834" s="261"/>
      <c r="E834" s="114" t="s">
        <v>1601</v>
      </c>
      <c r="F834" s="114"/>
      <c r="G834" s="114" t="s">
        <v>1602</v>
      </c>
      <c r="H834" s="128"/>
      <c r="I834" s="166"/>
      <c r="J834" s="193"/>
      <c r="K834" s="166"/>
      <c r="L834" s="193"/>
      <c r="M834" s="193"/>
      <c r="N834" s="193"/>
      <c r="O834" s="193"/>
    </row>
    <row r="835" spans="1:16" ht="31.5" customHeight="1">
      <c r="A835" s="109">
        <v>834</v>
      </c>
      <c r="B835" s="261"/>
      <c r="C835" s="110" t="s">
        <v>1924</v>
      </c>
      <c r="D835" s="261"/>
      <c r="E835" s="261" t="s">
        <v>1603</v>
      </c>
      <c r="F835" s="114" t="s">
        <v>1598</v>
      </c>
      <c r="G835" s="114" t="s">
        <v>1949</v>
      </c>
      <c r="H835" s="128"/>
      <c r="I835" s="166"/>
      <c r="J835" s="193"/>
      <c r="K835" s="166"/>
      <c r="L835" s="193"/>
      <c r="M835" s="193"/>
      <c r="N835" s="193"/>
      <c r="O835" s="193"/>
    </row>
    <row r="836" spans="1:16" ht="33">
      <c r="A836" s="109">
        <v>835</v>
      </c>
      <c r="B836" s="261"/>
      <c r="C836" s="110" t="s">
        <v>1924</v>
      </c>
      <c r="D836" s="261"/>
      <c r="E836" s="261"/>
      <c r="F836" s="114" t="s">
        <v>1010</v>
      </c>
      <c r="G836" s="114" t="s">
        <v>1979</v>
      </c>
      <c r="H836" s="128"/>
      <c r="I836" s="166"/>
      <c r="J836" s="193"/>
      <c r="K836" s="166"/>
      <c r="L836" s="193"/>
      <c r="M836" s="193"/>
      <c r="N836" s="193"/>
      <c r="O836" s="193"/>
    </row>
    <row r="837" spans="1:16" ht="33">
      <c r="A837" s="109">
        <v>836</v>
      </c>
      <c r="B837" s="261"/>
      <c r="C837" s="110" t="s">
        <v>1924</v>
      </c>
      <c r="D837" s="261"/>
      <c r="E837" s="261"/>
      <c r="F837" s="114" t="s">
        <v>1011</v>
      </c>
      <c r="G837" s="114" t="s">
        <v>1953</v>
      </c>
      <c r="H837" s="128"/>
      <c r="I837" s="166"/>
      <c r="J837" s="193"/>
      <c r="K837" s="166"/>
      <c r="L837" s="193"/>
      <c r="M837" s="193"/>
      <c r="N837" s="193"/>
      <c r="O837" s="193"/>
    </row>
    <row r="838" spans="1:16" ht="33">
      <c r="A838" s="109">
        <v>837</v>
      </c>
      <c r="B838" s="261"/>
      <c r="C838" s="110" t="s">
        <v>1924</v>
      </c>
      <c r="D838" s="261"/>
      <c r="E838" s="261"/>
      <c r="F838" s="114" t="s">
        <v>1012</v>
      </c>
      <c r="G838" s="114" t="s">
        <v>1953</v>
      </c>
      <c r="H838" s="128"/>
      <c r="I838" s="166"/>
      <c r="J838" s="193"/>
      <c r="K838" s="166"/>
      <c r="L838" s="193"/>
      <c r="M838" s="193"/>
      <c r="N838" s="193"/>
      <c r="O838" s="193"/>
    </row>
    <row r="839" spans="1:16">
      <c r="A839" s="109">
        <v>838</v>
      </c>
      <c r="B839" s="261"/>
      <c r="C839" s="110" t="s">
        <v>1924</v>
      </c>
      <c r="D839" s="261"/>
      <c r="E839" s="261"/>
      <c r="F839" s="114" t="s">
        <v>1013</v>
      </c>
      <c r="G839" s="114" t="s">
        <v>1758</v>
      </c>
      <c r="H839" s="128"/>
      <c r="I839" s="166"/>
      <c r="J839" s="193"/>
      <c r="K839" s="166"/>
      <c r="L839" s="193"/>
      <c r="M839" s="193"/>
      <c r="N839" s="193"/>
      <c r="O839" s="193"/>
    </row>
    <row r="840" spans="1:16" ht="33">
      <c r="A840" s="109">
        <v>839</v>
      </c>
      <c r="B840" s="261"/>
      <c r="C840" s="110" t="s">
        <v>1924</v>
      </c>
      <c r="D840" s="115"/>
      <c r="E840" s="115"/>
      <c r="F840" s="114" t="s">
        <v>1983</v>
      </c>
      <c r="G840" s="114" t="s">
        <v>1957</v>
      </c>
      <c r="H840" s="128"/>
      <c r="I840" s="166"/>
      <c r="J840" s="193"/>
      <c r="K840" s="166"/>
      <c r="L840" s="193"/>
      <c r="M840" s="193"/>
      <c r="N840" s="193"/>
      <c r="O840" s="193"/>
    </row>
    <row r="841" spans="1:16">
      <c r="A841" s="109">
        <v>840</v>
      </c>
      <c r="B841" s="261"/>
      <c r="C841" s="110" t="s">
        <v>1924</v>
      </c>
      <c r="D841" s="114" t="s">
        <v>1967</v>
      </c>
      <c r="E841" s="114" t="s">
        <v>1604</v>
      </c>
      <c r="F841" s="114"/>
      <c r="G841" s="114" t="s">
        <v>2068</v>
      </c>
      <c r="H841" s="128"/>
      <c r="I841" s="166"/>
      <c r="J841" s="193"/>
      <c r="K841" s="166"/>
      <c r="L841" s="193"/>
      <c r="M841" s="193"/>
      <c r="N841" s="193"/>
      <c r="O841" s="193"/>
      <c r="P841" s="108" t="s">
        <v>1970</v>
      </c>
    </row>
    <row r="842" spans="1:16">
      <c r="A842" s="109">
        <v>841</v>
      </c>
      <c r="B842" s="261"/>
      <c r="C842" s="110" t="s">
        <v>1924</v>
      </c>
      <c r="D842" s="114" t="s">
        <v>1990</v>
      </c>
      <c r="E842" s="114" t="s">
        <v>1605</v>
      </c>
      <c r="F842" s="114"/>
      <c r="G842" s="114" t="s">
        <v>2082</v>
      </c>
      <c r="H842" s="128"/>
      <c r="I842" s="166"/>
      <c r="J842" s="193"/>
      <c r="K842" s="166"/>
      <c r="L842" s="193"/>
      <c r="M842" s="193"/>
      <c r="N842" s="193"/>
      <c r="O842" s="193"/>
      <c r="P842" s="108" t="s">
        <v>1881</v>
      </c>
    </row>
    <row r="843" spans="1:16" ht="33">
      <c r="A843" s="109">
        <v>842</v>
      </c>
      <c r="B843" s="261" t="s">
        <v>2083</v>
      </c>
      <c r="C843" s="110" t="s">
        <v>1885</v>
      </c>
      <c r="D843" s="261" t="s">
        <v>1941</v>
      </c>
      <c r="E843" s="114" t="s">
        <v>1606</v>
      </c>
      <c r="F843" s="114"/>
      <c r="G843" s="114" t="s">
        <v>1607</v>
      </c>
      <c r="H843" s="128"/>
      <c r="I843" s="166"/>
      <c r="J843" s="193"/>
      <c r="K843" s="166"/>
      <c r="L843" s="193"/>
      <c r="M843" s="193"/>
      <c r="N843" s="193"/>
      <c r="O843" s="193"/>
    </row>
    <row r="844" spans="1:16" ht="33">
      <c r="A844" s="109">
        <v>843</v>
      </c>
      <c r="B844" s="261"/>
      <c r="C844" s="110" t="s">
        <v>1885</v>
      </c>
      <c r="D844" s="261"/>
      <c r="E844" s="114" t="s">
        <v>1608</v>
      </c>
      <c r="F844" s="114"/>
      <c r="G844" s="114" t="s">
        <v>1609</v>
      </c>
      <c r="H844" s="128"/>
      <c r="I844" s="166"/>
      <c r="J844" s="193"/>
      <c r="K844" s="166"/>
      <c r="L844" s="193"/>
      <c r="M844" s="193"/>
      <c r="N844" s="193"/>
      <c r="O844" s="193"/>
    </row>
    <row r="845" spans="1:16" ht="31.5" customHeight="1">
      <c r="A845" s="109">
        <v>844</v>
      </c>
      <c r="B845" s="261"/>
      <c r="C845" s="110" t="s">
        <v>1924</v>
      </c>
      <c r="D845" s="261"/>
      <c r="E845" s="261" t="s">
        <v>1610</v>
      </c>
      <c r="F845" s="114" t="s">
        <v>1611</v>
      </c>
      <c r="G845" s="114" t="s">
        <v>1949</v>
      </c>
      <c r="H845" s="128"/>
      <c r="I845" s="166"/>
      <c r="J845" s="193"/>
      <c r="K845" s="166"/>
      <c r="L845" s="193"/>
      <c r="M845" s="193"/>
      <c r="N845" s="193"/>
      <c r="O845" s="193"/>
    </row>
    <row r="846" spans="1:16" ht="33">
      <c r="A846" s="109">
        <v>845</v>
      </c>
      <c r="B846" s="261"/>
      <c r="C846" s="110" t="s">
        <v>1924</v>
      </c>
      <c r="D846" s="261"/>
      <c r="E846" s="261"/>
      <c r="F846" s="114" t="s">
        <v>1232</v>
      </c>
      <c r="G846" s="114" t="s">
        <v>1979</v>
      </c>
      <c r="H846" s="128"/>
      <c r="I846" s="166"/>
      <c r="J846" s="193"/>
      <c r="K846" s="166"/>
      <c r="L846" s="193"/>
      <c r="M846" s="193"/>
      <c r="N846" s="193"/>
      <c r="O846" s="193"/>
    </row>
    <row r="847" spans="1:16" ht="33">
      <c r="A847" s="109">
        <v>846</v>
      </c>
      <c r="B847" s="261"/>
      <c r="C847" s="110" t="s">
        <v>1924</v>
      </c>
      <c r="D847" s="261"/>
      <c r="E847" s="261"/>
      <c r="F847" s="114" t="s">
        <v>1233</v>
      </c>
      <c r="G847" s="114" t="s">
        <v>1953</v>
      </c>
      <c r="H847" s="128"/>
      <c r="I847" s="166"/>
      <c r="J847" s="193"/>
      <c r="K847" s="166"/>
      <c r="L847" s="193"/>
      <c r="M847" s="193"/>
      <c r="N847" s="193"/>
      <c r="O847" s="193"/>
    </row>
    <row r="848" spans="1:16" ht="33">
      <c r="A848" s="109">
        <v>847</v>
      </c>
      <c r="B848" s="261"/>
      <c r="C848" s="110" t="s">
        <v>1924</v>
      </c>
      <c r="D848" s="261"/>
      <c r="E848" s="261"/>
      <c r="F848" s="114" t="s">
        <v>1234</v>
      </c>
      <c r="G848" s="114" t="s">
        <v>1953</v>
      </c>
      <c r="H848" s="128"/>
      <c r="I848" s="166"/>
      <c r="J848" s="193"/>
      <c r="K848" s="166"/>
      <c r="L848" s="193"/>
      <c r="M848" s="193"/>
      <c r="N848" s="193"/>
      <c r="O848" s="193"/>
    </row>
    <row r="849" spans="1:16">
      <c r="A849" s="109">
        <v>848</v>
      </c>
      <c r="B849" s="261"/>
      <c r="C849" s="110" t="s">
        <v>1924</v>
      </c>
      <c r="D849" s="261"/>
      <c r="E849" s="261"/>
      <c r="F849" s="114" t="s">
        <v>1235</v>
      </c>
      <c r="G849" s="114" t="s">
        <v>1758</v>
      </c>
      <c r="H849" s="128"/>
      <c r="I849" s="166"/>
      <c r="J849" s="193"/>
      <c r="K849" s="166"/>
      <c r="L849" s="193"/>
      <c r="M849" s="193"/>
      <c r="N849" s="193"/>
      <c r="O849" s="193"/>
    </row>
    <row r="850" spans="1:16" ht="49.5">
      <c r="A850" s="109">
        <v>849</v>
      </c>
      <c r="B850" s="261"/>
      <c r="C850" s="110" t="s">
        <v>1924</v>
      </c>
      <c r="D850" s="115"/>
      <c r="E850" s="115"/>
      <c r="F850" s="114" t="s">
        <v>1983</v>
      </c>
      <c r="G850" s="114" t="s">
        <v>1957</v>
      </c>
      <c r="H850" s="128"/>
      <c r="I850" s="166"/>
      <c r="J850" s="197"/>
      <c r="K850" s="166"/>
      <c r="L850" s="198"/>
      <c r="M850" s="199"/>
      <c r="N850" s="200"/>
      <c r="O850" s="193"/>
      <c r="P850" s="96" t="s">
        <v>1958</v>
      </c>
    </row>
    <row r="851" spans="1:16" ht="33">
      <c r="A851" s="109">
        <v>850</v>
      </c>
      <c r="B851" s="261"/>
      <c r="C851" s="110" t="s">
        <v>1924</v>
      </c>
      <c r="D851" s="261" t="s">
        <v>1959</v>
      </c>
      <c r="E851" s="114" t="s">
        <v>1612</v>
      </c>
      <c r="F851" s="114"/>
      <c r="G851" s="114" t="s">
        <v>1613</v>
      </c>
      <c r="H851" s="128"/>
      <c r="I851" s="166"/>
      <c r="J851" s="193"/>
      <c r="K851" s="166"/>
      <c r="L851" s="193"/>
      <c r="M851" s="193"/>
      <c r="N851" s="193"/>
      <c r="O851" s="193"/>
    </row>
    <row r="852" spans="1:16" ht="33">
      <c r="A852" s="109">
        <v>851</v>
      </c>
      <c r="B852" s="261"/>
      <c r="C852" s="110" t="s">
        <v>1924</v>
      </c>
      <c r="D852" s="261"/>
      <c r="E852" s="114" t="s">
        <v>1614</v>
      </c>
      <c r="F852" s="114"/>
      <c r="G852" s="114" t="s">
        <v>1615</v>
      </c>
      <c r="H852" s="128"/>
      <c r="I852" s="166"/>
      <c r="J852" s="193"/>
      <c r="K852" s="166"/>
      <c r="L852" s="193"/>
      <c r="M852" s="193"/>
      <c r="N852" s="193"/>
      <c r="O852" s="193"/>
    </row>
    <row r="853" spans="1:16" ht="31.5" customHeight="1">
      <c r="A853" s="109">
        <v>852</v>
      </c>
      <c r="B853" s="261"/>
      <c r="C853" s="110" t="s">
        <v>1924</v>
      </c>
      <c r="D853" s="261"/>
      <c r="E853" s="261" t="s">
        <v>1616</v>
      </c>
      <c r="F853" s="114" t="s">
        <v>1611</v>
      </c>
      <c r="G853" s="114" t="s">
        <v>1949</v>
      </c>
      <c r="H853" s="128"/>
      <c r="I853" s="166"/>
      <c r="J853" s="193"/>
      <c r="K853" s="166"/>
      <c r="L853" s="193"/>
      <c r="M853" s="193"/>
      <c r="N853" s="193"/>
      <c r="O853" s="193"/>
    </row>
    <row r="854" spans="1:16" ht="33">
      <c r="A854" s="109">
        <v>853</v>
      </c>
      <c r="B854" s="261"/>
      <c r="C854" s="110" t="s">
        <v>1924</v>
      </c>
      <c r="D854" s="261"/>
      <c r="E854" s="261"/>
      <c r="F854" s="114" t="s">
        <v>1993</v>
      </c>
      <c r="G854" s="114" t="s">
        <v>1979</v>
      </c>
      <c r="H854" s="128"/>
      <c r="I854" s="166"/>
      <c r="J854" s="193"/>
      <c r="K854" s="166"/>
      <c r="L854" s="193"/>
      <c r="M854" s="193"/>
      <c r="N854" s="193"/>
      <c r="O854" s="193"/>
    </row>
    <row r="855" spans="1:16" ht="33">
      <c r="A855" s="109">
        <v>854</v>
      </c>
      <c r="B855" s="261"/>
      <c r="C855" s="110" t="s">
        <v>1924</v>
      </c>
      <c r="D855" s="261"/>
      <c r="E855" s="261"/>
      <c r="F855" s="114" t="s">
        <v>1994</v>
      </c>
      <c r="G855" s="114" t="s">
        <v>1953</v>
      </c>
      <c r="H855" s="128"/>
      <c r="I855" s="166"/>
      <c r="J855" s="193"/>
      <c r="K855" s="166"/>
      <c r="L855" s="193"/>
      <c r="M855" s="193"/>
      <c r="N855" s="193"/>
      <c r="O855" s="193"/>
    </row>
    <row r="856" spans="1:16" ht="33">
      <c r="A856" s="109">
        <v>855</v>
      </c>
      <c r="B856" s="261"/>
      <c r="C856" s="110" t="s">
        <v>1924</v>
      </c>
      <c r="D856" s="261"/>
      <c r="E856" s="261"/>
      <c r="F856" s="114" t="s">
        <v>1995</v>
      </c>
      <c r="G856" s="114" t="s">
        <v>1953</v>
      </c>
      <c r="H856" s="128"/>
      <c r="I856" s="166"/>
      <c r="J856" s="193"/>
      <c r="K856" s="166"/>
      <c r="L856" s="193"/>
      <c r="M856" s="193"/>
      <c r="N856" s="193"/>
      <c r="O856" s="193"/>
    </row>
    <row r="857" spans="1:16">
      <c r="A857" s="109">
        <v>856</v>
      </c>
      <c r="B857" s="261"/>
      <c r="C857" s="110" t="s">
        <v>1924</v>
      </c>
      <c r="D857" s="261"/>
      <c r="E857" s="261"/>
      <c r="F857" s="114" t="s">
        <v>1053</v>
      </c>
      <c r="G857" s="114" t="s">
        <v>1758</v>
      </c>
      <c r="H857" s="128"/>
      <c r="I857" s="166"/>
      <c r="J857" s="193"/>
      <c r="K857" s="166"/>
      <c r="L857" s="193"/>
      <c r="M857" s="193"/>
      <c r="N857" s="193"/>
      <c r="O857" s="193"/>
    </row>
    <row r="858" spans="1:16" ht="33">
      <c r="A858" s="109">
        <v>857</v>
      </c>
      <c r="B858" s="261"/>
      <c r="C858" s="110" t="s">
        <v>1924</v>
      </c>
      <c r="D858" s="115"/>
      <c r="E858" s="115"/>
      <c r="F858" s="114" t="s">
        <v>1983</v>
      </c>
      <c r="G858" s="114" t="s">
        <v>1957</v>
      </c>
      <c r="H858" s="128"/>
      <c r="I858" s="166"/>
      <c r="J858" s="193"/>
      <c r="K858" s="166"/>
      <c r="L858" s="193"/>
      <c r="M858" s="193"/>
      <c r="N858" s="193"/>
      <c r="O858" s="193"/>
    </row>
    <row r="859" spans="1:16">
      <c r="A859" s="109">
        <v>858</v>
      </c>
      <c r="B859" s="261"/>
      <c r="C859" s="110" t="s">
        <v>1924</v>
      </c>
      <c r="D859" s="114" t="s">
        <v>1967</v>
      </c>
      <c r="E859" s="114" t="s">
        <v>1617</v>
      </c>
      <c r="F859" s="114"/>
      <c r="G859" s="114" t="s">
        <v>2084</v>
      </c>
      <c r="H859" s="128"/>
      <c r="I859" s="166"/>
      <c r="J859" s="193"/>
      <c r="K859" s="166"/>
      <c r="L859" s="193"/>
      <c r="M859" s="193"/>
      <c r="N859" s="193"/>
      <c r="O859" s="193"/>
      <c r="P859" s="108" t="s">
        <v>1970</v>
      </c>
    </row>
    <row r="860" spans="1:16">
      <c r="A860" s="109">
        <v>859</v>
      </c>
      <c r="B860" s="261"/>
      <c r="C860" s="110" t="s">
        <v>1924</v>
      </c>
      <c r="D860" s="114" t="s">
        <v>1990</v>
      </c>
      <c r="E860" s="114" t="s">
        <v>1618</v>
      </c>
      <c r="F860" s="114"/>
      <c r="G860" s="114" t="s">
        <v>2085</v>
      </c>
      <c r="H860" s="128"/>
      <c r="I860" s="166"/>
      <c r="J860" s="193"/>
      <c r="K860" s="166"/>
      <c r="L860" s="193"/>
      <c r="M860" s="193"/>
      <c r="N860" s="193"/>
      <c r="O860" s="193"/>
      <c r="P860" s="108" t="s">
        <v>1881</v>
      </c>
    </row>
    <row r="861" spans="1:16" ht="33">
      <c r="A861" s="109">
        <v>860</v>
      </c>
      <c r="B861" s="261" t="s">
        <v>2086</v>
      </c>
      <c r="C861" s="110" t="s">
        <v>1877</v>
      </c>
      <c r="D861" s="261" t="s">
        <v>2067</v>
      </c>
      <c r="E861" s="114" t="s">
        <v>1619</v>
      </c>
      <c r="F861" s="114"/>
      <c r="G861" s="114" t="s">
        <v>1620</v>
      </c>
      <c r="H861" s="128"/>
      <c r="I861" s="166"/>
      <c r="J861" s="193"/>
      <c r="K861" s="166"/>
      <c r="L861" s="193"/>
      <c r="M861" s="193"/>
      <c r="N861" s="193"/>
      <c r="O861" s="193"/>
    </row>
    <row r="862" spans="1:16" ht="33">
      <c r="A862" s="109">
        <v>861</v>
      </c>
      <c r="B862" s="261"/>
      <c r="C862" s="110" t="s">
        <v>1885</v>
      </c>
      <c r="D862" s="261"/>
      <c r="E862" s="114" t="s">
        <v>1621</v>
      </c>
      <c r="F862" s="114"/>
      <c r="G862" s="114" t="s">
        <v>1622</v>
      </c>
      <c r="H862" s="128"/>
      <c r="I862" s="166"/>
      <c r="J862" s="193"/>
      <c r="K862" s="166"/>
      <c r="L862" s="193"/>
      <c r="M862" s="193"/>
      <c r="N862" s="193"/>
      <c r="O862" s="193"/>
    </row>
    <row r="863" spans="1:16" ht="31.5" customHeight="1">
      <c r="A863" s="109">
        <v>862</v>
      </c>
      <c r="B863" s="261"/>
      <c r="C863" s="110" t="s">
        <v>1924</v>
      </c>
      <c r="D863" s="261"/>
      <c r="E863" s="261" t="s">
        <v>1623</v>
      </c>
      <c r="F863" s="114" t="s">
        <v>1624</v>
      </c>
      <c r="G863" s="114" t="s">
        <v>1949</v>
      </c>
      <c r="H863" s="128"/>
      <c r="I863" s="166"/>
      <c r="J863" s="193"/>
      <c r="K863" s="166"/>
      <c r="L863" s="193"/>
      <c r="M863" s="193"/>
      <c r="N863" s="193"/>
      <c r="O863" s="193"/>
    </row>
    <row r="864" spans="1:16" ht="33">
      <c r="A864" s="109">
        <v>863</v>
      </c>
      <c r="B864" s="261"/>
      <c r="C864" s="110" t="s">
        <v>1924</v>
      </c>
      <c r="D864" s="261"/>
      <c r="E864" s="261"/>
      <c r="F864" s="114" t="s">
        <v>2044</v>
      </c>
      <c r="G864" s="114" t="s">
        <v>1979</v>
      </c>
      <c r="H864" s="128"/>
      <c r="I864" s="166"/>
      <c r="J864" s="193"/>
      <c r="K864" s="166"/>
      <c r="L864" s="193"/>
      <c r="M864" s="193"/>
      <c r="N864" s="193"/>
      <c r="O864" s="193"/>
    </row>
    <row r="865" spans="1:16" ht="33">
      <c r="A865" s="109">
        <v>864</v>
      </c>
      <c r="B865" s="261"/>
      <c r="C865" s="110" t="s">
        <v>1924</v>
      </c>
      <c r="D865" s="261"/>
      <c r="E865" s="261"/>
      <c r="F865" s="114" t="s">
        <v>1952</v>
      </c>
      <c r="G865" s="114" t="s">
        <v>1953</v>
      </c>
      <c r="H865" s="128"/>
      <c r="I865" s="166"/>
      <c r="J865" s="193"/>
      <c r="K865" s="166"/>
      <c r="L865" s="193"/>
      <c r="M865" s="193"/>
      <c r="N865" s="193"/>
      <c r="O865" s="193"/>
    </row>
    <row r="866" spans="1:16" ht="33">
      <c r="A866" s="109">
        <v>865</v>
      </c>
      <c r="B866" s="261"/>
      <c r="C866" s="110" t="s">
        <v>1924</v>
      </c>
      <c r="D866" s="261"/>
      <c r="E866" s="261"/>
      <c r="F866" s="114" t="s">
        <v>1954</v>
      </c>
      <c r="G866" s="114" t="s">
        <v>1953</v>
      </c>
      <c r="H866" s="128"/>
      <c r="I866" s="166"/>
      <c r="J866" s="193"/>
      <c r="K866" s="166"/>
      <c r="L866" s="193"/>
      <c r="M866" s="193"/>
      <c r="N866" s="193"/>
      <c r="O866" s="193"/>
    </row>
    <row r="867" spans="1:16">
      <c r="A867" s="109">
        <v>866</v>
      </c>
      <c r="B867" s="261"/>
      <c r="C867" s="110" t="s">
        <v>1924</v>
      </c>
      <c r="D867" s="261"/>
      <c r="E867" s="261"/>
      <c r="F867" s="114" t="s">
        <v>1955</v>
      </c>
      <c r="G867" s="114" t="s">
        <v>1758</v>
      </c>
      <c r="H867" s="128"/>
      <c r="I867" s="166"/>
      <c r="J867" s="193"/>
      <c r="K867" s="166"/>
      <c r="L867" s="193"/>
      <c r="M867" s="193"/>
      <c r="N867" s="193"/>
      <c r="O867" s="193"/>
    </row>
    <row r="868" spans="1:16" ht="49.5">
      <c r="A868" s="109">
        <v>867</v>
      </c>
      <c r="B868" s="261"/>
      <c r="C868" s="110" t="s">
        <v>1924</v>
      </c>
      <c r="D868" s="115"/>
      <c r="E868" s="115"/>
      <c r="F868" s="114" t="s">
        <v>1983</v>
      </c>
      <c r="G868" s="114" t="s">
        <v>1957</v>
      </c>
      <c r="H868" s="128"/>
      <c r="I868" s="166"/>
      <c r="J868" s="197"/>
      <c r="K868" s="166"/>
      <c r="L868" s="198"/>
      <c r="M868" s="199"/>
      <c r="N868" s="200"/>
      <c r="O868" s="193"/>
      <c r="P868" s="96" t="s">
        <v>1958</v>
      </c>
    </row>
    <row r="869" spans="1:16" ht="33">
      <c r="A869" s="109">
        <v>868</v>
      </c>
      <c r="B869" s="261"/>
      <c r="C869" s="110" t="s">
        <v>1924</v>
      </c>
      <c r="D869" s="261" t="s">
        <v>1959</v>
      </c>
      <c r="E869" s="114" t="s">
        <v>1625</v>
      </c>
      <c r="F869" s="114"/>
      <c r="G869" s="114" t="s">
        <v>1620</v>
      </c>
      <c r="H869" s="128"/>
      <c r="I869" s="166"/>
      <c r="J869" s="193"/>
      <c r="K869" s="166"/>
      <c r="L869" s="193"/>
      <c r="M869" s="193"/>
      <c r="N869" s="193"/>
      <c r="O869" s="193"/>
    </row>
    <row r="870" spans="1:16" ht="33">
      <c r="A870" s="109">
        <v>869</v>
      </c>
      <c r="B870" s="261"/>
      <c r="C870" s="110" t="s">
        <v>1924</v>
      </c>
      <c r="D870" s="261"/>
      <c r="E870" s="114" t="s">
        <v>1626</v>
      </c>
      <c r="F870" s="114"/>
      <c r="G870" s="114" t="s">
        <v>1622</v>
      </c>
      <c r="H870" s="128"/>
      <c r="I870" s="166"/>
      <c r="J870" s="193"/>
      <c r="K870" s="166"/>
      <c r="L870" s="193"/>
      <c r="M870" s="193"/>
      <c r="N870" s="193"/>
      <c r="O870" s="193"/>
    </row>
    <row r="871" spans="1:16" ht="31.5" customHeight="1">
      <c r="A871" s="109">
        <v>870</v>
      </c>
      <c r="B871" s="261"/>
      <c r="C871" s="110" t="s">
        <v>1924</v>
      </c>
      <c r="D871" s="261"/>
      <c r="E871" s="261" t="s">
        <v>1627</v>
      </c>
      <c r="F871" s="114" t="s">
        <v>1624</v>
      </c>
      <c r="G871" s="114" t="s">
        <v>1949</v>
      </c>
      <c r="H871" s="128"/>
      <c r="I871" s="166"/>
      <c r="J871" s="193"/>
      <c r="K871" s="166"/>
      <c r="L871" s="193"/>
      <c r="M871" s="193"/>
      <c r="N871" s="193"/>
      <c r="O871" s="193"/>
    </row>
    <row r="872" spans="1:16" ht="33">
      <c r="A872" s="109">
        <v>871</v>
      </c>
      <c r="B872" s="261"/>
      <c r="C872" s="110" t="s">
        <v>1924</v>
      </c>
      <c r="D872" s="261"/>
      <c r="E872" s="261"/>
      <c r="F872" s="114" t="s">
        <v>2044</v>
      </c>
      <c r="G872" s="114" t="s">
        <v>1979</v>
      </c>
      <c r="H872" s="128"/>
      <c r="I872" s="166"/>
      <c r="J872" s="193"/>
      <c r="K872" s="166"/>
      <c r="L872" s="193"/>
      <c r="M872" s="193"/>
      <c r="N872" s="193"/>
      <c r="O872" s="193"/>
    </row>
    <row r="873" spans="1:16" ht="33">
      <c r="A873" s="109">
        <v>872</v>
      </c>
      <c r="B873" s="261"/>
      <c r="C873" s="110" t="s">
        <v>1924</v>
      </c>
      <c r="D873" s="261"/>
      <c r="E873" s="261"/>
      <c r="F873" s="114" t="s">
        <v>1952</v>
      </c>
      <c r="G873" s="114" t="s">
        <v>1953</v>
      </c>
      <c r="H873" s="128"/>
      <c r="I873" s="166"/>
      <c r="J873" s="193"/>
      <c r="K873" s="166"/>
      <c r="L873" s="193"/>
      <c r="M873" s="193"/>
      <c r="N873" s="193"/>
      <c r="O873" s="193"/>
    </row>
    <row r="874" spans="1:16" ht="33">
      <c r="A874" s="109">
        <v>873</v>
      </c>
      <c r="B874" s="261"/>
      <c r="C874" s="110" t="s">
        <v>1924</v>
      </c>
      <c r="D874" s="261"/>
      <c r="E874" s="261"/>
      <c r="F874" s="114" t="s">
        <v>1954</v>
      </c>
      <c r="G874" s="114" t="s">
        <v>1953</v>
      </c>
      <c r="H874" s="128"/>
      <c r="I874" s="166"/>
      <c r="J874" s="193"/>
      <c r="K874" s="166"/>
      <c r="L874" s="193"/>
      <c r="M874" s="193"/>
      <c r="N874" s="193"/>
      <c r="O874" s="193"/>
    </row>
    <row r="875" spans="1:16">
      <c r="A875" s="109">
        <v>874</v>
      </c>
      <c r="B875" s="261"/>
      <c r="C875" s="110" t="s">
        <v>1924</v>
      </c>
      <c r="D875" s="261"/>
      <c r="E875" s="261"/>
      <c r="F875" s="114" t="s">
        <v>1955</v>
      </c>
      <c r="G875" s="114" t="s">
        <v>1758</v>
      </c>
      <c r="H875" s="128"/>
      <c r="I875" s="166"/>
      <c r="J875" s="193"/>
      <c r="K875" s="166"/>
      <c r="L875" s="193"/>
      <c r="M875" s="193"/>
      <c r="N875" s="193"/>
      <c r="O875" s="193"/>
    </row>
    <row r="876" spans="1:16" ht="33">
      <c r="A876" s="109">
        <v>875</v>
      </c>
      <c r="B876" s="261"/>
      <c r="C876" s="110" t="s">
        <v>1924</v>
      </c>
      <c r="D876" s="115"/>
      <c r="E876" s="115"/>
      <c r="F876" s="114" t="s">
        <v>1983</v>
      </c>
      <c r="G876" s="114" t="s">
        <v>1957</v>
      </c>
      <c r="H876" s="128"/>
      <c r="I876" s="166"/>
      <c r="J876" s="193"/>
      <c r="K876" s="166"/>
      <c r="L876" s="193"/>
      <c r="M876" s="193"/>
      <c r="N876" s="193"/>
      <c r="O876" s="193"/>
    </row>
    <row r="877" spans="1:16">
      <c r="A877" s="109">
        <v>876</v>
      </c>
      <c r="B877" s="261"/>
      <c r="C877" s="110" t="s">
        <v>1924</v>
      </c>
      <c r="D877" s="114" t="s">
        <v>1967</v>
      </c>
      <c r="E877" s="114" t="s">
        <v>1628</v>
      </c>
      <c r="F877" s="114"/>
      <c r="G877" s="114" t="s">
        <v>2087</v>
      </c>
      <c r="H877" s="128"/>
      <c r="I877" s="166"/>
      <c r="J877" s="193"/>
      <c r="K877" s="166"/>
      <c r="L877" s="193"/>
      <c r="M877" s="193"/>
      <c r="N877" s="193"/>
      <c r="O877" s="193"/>
      <c r="P877" s="108" t="s">
        <v>1970</v>
      </c>
    </row>
    <row r="878" spans="1:16">
      <c r="A878" s="109">
        <v>877</v>
      </c>
      <c r="B878" s="261"/>
      <c r="C878" s="110" t="s">
        <v>1924</v>
      </c>
      <c r="D878" s="114" t="s">
        <v>1990</v>
      </c>
      <c r="E878" s="114" t="s">
        <v>1629</v>
      </c>
      <c r="F878" s="114"/>
      <c r="G878" s="114" t="s">
        <v>2088</v>
      </c>
      <c r="H878" s="128"/>
      <c r="I878" s="166"/>
      <c r="J878" s="193"/>
      <c r="K878" s="166"/>
      <c r="L878" s="193"/>
      <c r="M878" s="193"/>
      <c r="N878" s="193"/>
      <c r="O878" s="193"/>
      <c r="P878" s="108" t="s">
        <v>1881</v>
      </c>
    </row>
    <row r="879" spans="1:16" ht="33">
      <c r="A879" s="109">
        <v>878</v>
      </c>
      <c r="B879" s="261" t="s">
        <v>1630</v>
      </c>
      <c r="C879" s="110" t="s">
        <v>1924</v>
      </c>
      <c r="D879" s="261" t="s">
        <v>1974</v>
      </c>
      <c r="E879" s="114" t="s">
        <v>1631</v>
      </c>
      <c r="F879" s="114"/>
      <c r="G879" s="114" t="s">
        <v>1632</v>
      </c>
      <c r="H879" s="128"/>
      <c r="I879" s="166"/>
      <c r="J879" s="193"/>
      <c r="K879" s="166"/>
      <c r="L879" s="193"/>
      <c r="M879" s="193"/>
      <c r="N879" s="193"/>
      <c r="O879" s="193"/>
    </row>
    <row r="880" spans="1:16" ht="33">
      <c r="A880" s="109">
        <v>879</v>
      </c>
      <c r="B880" s="261"/>
      <c r="C880" s="110" t="s">
        <v>1885</v>
      </c>
      <c r="D880" s="261"/>
      <c r="E880" s="114" t="s">
        <v>1633</v>
      </c>
      <c r="F880" s="114"/>
      <c r="G880" s="114" t="s">
        <v>1634</v>
      </c>
      <c r="H880" s="128"/>
      <c r="I880" s="166"/>
      <c r="J880" s="193"/>
      <c r="K880" s="166"/>
      <c r="L880" s="193"/>
      <c r="M880" s="193"/>
      <c r="N880" s="193"/>
      <c r="O880" s="193"/>
    </row>
    <row r="881" spans="1:16" ht="31.5" customHeight="1">
      <c r="A881" s="109">
        <v>880</v>
      </c>
      <c r="B881" s="261"/>
      <c r="C881" s="110" t="s">
        <v>1924</v>
      </c>
      <c r="D881" s="261"/>
      <c r="E881" s="261" t="s">
        <v>1635</v>
      </c>
      <c r="F881" s="114" t="s">
        <v>1636</v>
      </c>
      <c r="G881" s="114" t="s">
        <v>1949</v>
      </c>
      <c r="H881" s="128"/>
      <c r="I881" s="166"/>
      <c r="J881" s="193"/>
      <c r="K881" s="166"/>
      <c r="L881" s="193"/>
      <c r="M881" s="193"/>
      <c r="N881" s="193"/>
      <c r="O881" s="193"/>
    </row>
    <row r="882" spans="1:16" ht="33">
      <c r="A882" s="109">
        <v>881</v>
      </c>
      <c r="B882" s="261"/>
      <c r="C882" s="110" t="s">
        <v>1924</v>
      </c>
      <c r="D882" s="261"/>
      <c r="E882" s="261"/>
      <c r="F882" s="114" t="s">
        <v>1232</v>
      </c>
      <c r="G882" s="114" t="s">
        <v>1979</v>
      </c>
      <c r="H882" s="128"/>
      <c r="I882" s="166"/>
      <c r="J882" s="193"/>
      <c r="K882" s="166"/>
      <c r="L882" s="193"/>
      <c r="M882" s="193"/>
      <c r="N882" s="193"/>
      <c r="O882" s="193"/>
    </row>
    <row r="883" spans="1:16" ht="33">
      <c r="A883" s="109">
        <v>882</v>
      </c>
      <c r="B883" s="261"/>
      <c r="C883" s="110" t="s">
        <v>1924</v>
      </c>
      <c r="D883" s="261"/>
      <c r="E883" s="261"/>
      <c r="F883" s="114" t="s">
        <v>1233</v>
      </c>
      <c r="G883" s="114" t="s">
        <v>1953</v>
      </c>
      <c r="H883" s="128"/>
      <c r="I883" s="166"/>
      <c r="J883" s="193"/>
      <c r="K883" s="166"/>
      <c r="L883" s="193"/>
      <c r="M883" s="193"/>
      <c r="N883" s="193"/>
      <c r="O883" s="193"/>
    </row>
    <row r="884" spans="1:16" ht="33">
      <c r="A884" s="109">
        <v>883</v>
      </c>
      <c r="B884" s="261"/>
      <c r="C884" s="110" t="s">
        <v>1924</v>
      </c>
      <c r="D884" s="261"/>
      <c r="E884" s="261"/>
      <c r="F884" s="114" t="s">
        <v>1234</v>
      </c>
      <c r="G884" s="114" t="s">
        <v>1953</v>
      </c>
      <c r="H884" s="128"/>
      <c r="I884" s="166"/>
      <c r="J884" s="193"/>
      <c r="K884" s="166"/>
      <c r="L884" s="193"/>
      <c r="M884" s="193"/>
      <c r="N884" s="193"/>
      <c r="O884" s="193"/>
    </row>
    <row r="885" spans="1:16">
      <c r="A885" s="109">
        <v>884</v>
      </c>
      <c r="B885" s="261"/>
      <c r="C885" s="110" t="s">
        <v>1924</v>
      </c>
      <c r="D885" s="261"/>
      <c r="E885" s="261"/>
      <c r="F885" s="114" t="s">
        <v>1235</v>
      </c>
      <c r="G885" s="114" t="s">
        <v>1758</v>
      </c>
      <c r="H885" s="128"/>
      <c r="I885" s="166"/>
      <c r="J885" s="193"/>
      <c r="K885" s="166"/>
      <c r="L885" s="193"/>
      <c r="M885" s="193"/>
      <c r="N885" s="193"/>
      <c r="O885" s="193"/>
    </row>
    <row r="886" spans="1:16" ht="49.5">
      <c r="A886" s="109">
        <v>885</v>
      </c>
      <c r="B886" s="261"/>
      <c r="C886" s="110" t="s">
        <v>1924</v>
      </c>
      <c r="D886" s="115"/>
      <c r="E886" s="115"/>
      <c r="F886" s="114" t="s">
        <v>1983</v>
      </c>
      <c r="G886" s="114" t="s">
        <v>1957</v>
      </c>
      <c r="H886" s="128"/>
      <c r="I886" s="166"/>
      <c r="J886" s="197"/>
      <c r="K886" s="166"/>
      <c r="L886" s="198"/>
      <c r="M886" s="199"/>
      <c r="N886" s="200"/>
      <c r="O886" s="193"/>
      <c r="P886" s="96" t="s">
        <v>1958</v>
      </c>
    </row>
    <row r="887" spans="1:16" ht="33">
      <c r="A887" s="109">
        <v>886</v>
      </c>
      <c r="B887" s="261"/>
      <c r="C887" s="110" t="s">
        <v>1924</v>
      </c>
      <c r="D887" s="261" t="s">
        <v>1959</v>
      </c>
      <c r="E887" s="114" t="s">
        <v>1637</v>
      </c>
      <c r="F887" s="114"/>
      <c r="G887" s="114" t="s">
        <v>1638</v>
      </c>
      <c r="H887" s="128"/>
      <c r="I887" s="166"/>
      <c r="J887" s="193"/>
      <c r="K887" s="166"/>
      <c r="L887" s="193"/>
      <c r="M887" s="193"/>
      <c r="N887" s="193"/>
      <c r="O887" s="193"/>
    </row>
    <row r="888" spans="1:16" ht="33">
      <c r="A888" s="109">
        <v>887</v>
      </c>
      <c r="B888" s="261"/>
      <c r="C888" s="110" t="s">
        <v>1924</v>
      </c>
      <c r="D888" s="261"/>
      <c r="E888" s="114" t="s">
        <v>1639</v>
      </c>
      <c r="F888" s="114"/>
      <c r="G888" s="114" t="s">
        <v>1640</v>
      </c>
      <c r="H888" s="128"/>
      <c r="I888" s="166"/>
      <c r="J888" s="193"/>
      <c r="K888" s="166"/>
      <c r="L888" s="193"/>
      <c r="M888" s="193"/>
      <c r="N888" s="193"/>
      <c r="O888" s="193"/>
    </row>
    <row r="889" spans="1:16" ht="31.5" customHeight="1">
      <c r="A889" s="109">
        <v>888</v>
      </c>
      <c r="B889" s="261"/>
      <c r="C889" s="110" t="s">
        <v>1924</v>
      </c>
      <c r="D889" s="261"/>
      <c r="E889" s="261" t="s">
        <v>1641</v>
      </c>
      <c r="F889" s="114" t="s">
        <v>1636</v>
      </c>
      <c r="G889" s="114" t="s">
        <v>1949</v>
      </c>
      <c r="H889" s="128"/>
      <c r="I889" s="166"/>
      <c r="J889" s="193"/>
      <c r="K889" s="166"/>
      <c r="L889" s="193"/>
      <c r="M889" s="193"/>
      <c r="N889" s="193"/>
      <c r="O889" s="193"/>
    </row>
    <row r="890" spans="1:16" ht="33">
      <c r="A890" s="109">
        <v>889</v>
      </c>
      <c r="B890" s="261"/>
      <c r="C890" s="110" t="s">
        <v>1924</v>
      </c>
      <c r="D890" s="261"/>
      <c r="E890" s="261"/>
      <c r="F890" s="114" t="s">
        <v>1993</v>
      </c>
      <c r="G890" s="114" t="s">
        <v>1979</v>
      </c>
      <c r="H890" s="128"/>
      <c r="I890" s="166"/>
      <c r="J890" s="193"/>
      <c r="K890" s="166"/>
      <c r="L890" s="193"/>
      <c r="M890" s="193"/>
      <c r="N890" s="193"/>
      <c r="O890" s="193"/>
    </row>
    <row r="891" spans="1:16" ht="33">
      <c r="A891" s="109">
        <v>890</v>
      </c>
      <c r="B891" s="261"/>
      <c r="C891" s="110" t="s">
        <v>1924</v>
      </c>
      <c r="D891" s="261"/>
      <c r="E891" s="261"/>
      <c r="F891" s="114" t="s">
        <v>1994</v>
      </c>
      <c r="G891" s="114" t="s">
        <v>1953</v>
      </c>
      <c r="H891" s="128"/>
      <c r="I891" s="166"/>
      <c r="J891" s="193"/>
      <c r="K891" s="166"/>
      <c r="L891" s="193"/>
      <c r="M891" s="193"/>
      <c r="N891" s="193"/>
      <c r="O891" s="193"/>
    </row>
    <row r="892" spans="1:16" ht="33">
      <c r="A892" s="109">
        <v>891</v>
      </c>
      <c r="B892" s="261"/>
      <c r="C892" s="110" t="s">
        <v>1924</v>
      </c>
      <c r="D892" s="261"/>
      <c r="E892" s="261"/>
      <c r="F892" s="114" t="s">
        <v>1995</v>
      </c>
      <c r="G892" s="114" t="s">
        <v>1953</v>
      </c>
      <c r="H892" s="128"/>
      <c r="I892" s="166"/>
      <c r="J892" s="193"/>
      <c r="K892" s="166"/>
      <c r="L892" s="193"/>
      <c r="M892" s="193"/>
      <c r="N892" s="193"/>
      <c r="O892" s="193"/>
    </row>
    <row r="893" spans="1:16">
      <c r="A893" s="109">
        <v>892</v>
      </c>
      <c r="B893" s="261"/>
      <c r="C893" s="110" t="s">
        <v>1924</v>
      </c>
      <c r="D893" s="261"/>
      <c r="E893" s="261"/>
      <c r="F893" s="114" t="s">
        <v>1053</v>
      </c>
      <c r="G893" s="114" t="s">
        <v>1758</v>
      </c>
      <c r="H893" s="128"/>
      <c r="I893" s="166"/>
      <c r="J893" s="193"/>
      <c r="K893" s="166"/>
      <c r="L893" s="193"/>
      <c r="M893" s="193"/>
      <c r="N893" s="193"/>
      <c r="O893" s="193"/>
    </row>
    <row r="894" spans="1:16" ht="33">
      <c r="A894" s="109">
        <v>893</v>
      </c>
      <c r="B894" s="261"/>
      <c r="C894" s="110" t="s">
        <v>1924</v>
      </c>
      <c r="D894" s="115"/>
      <c r="E894" s="115"/>
      <c r="F894" s="114" t="s">
        <v>1983</v>
      </c>
      <c r="G894" s="114" t="s">
        <v>1957</v>
      </c>
      <c r="H894" s="128"/>
      <c r="I894" s="166"/>
      <c r="J894" s="193"/>
      <c r="K894" s="166"/>
      <c r="L894" s="193"/>
      <c r="M894" s="193"/>
      <c r="N894" s="193"/>
      <c r="O894" s="193"/>
    </row>
    <row r="895" spans="1:16">
      <c r="A895" s="109">
        <v>894</v>
      </c>
      <c r="B895" s="261"/>
      <c r="C895" s="110" t="s">
        <v>1924</v>
      </c>
      <c r="D895" s="114" t="s">
        <v>1967</v>
      </c>
      <c r="E895" s="114" t="s">
        <v>1642</v>
      </c>
      <c r="F895" s="114"/>
      <c r="G895" s="114" t="s">
        <v>2042</v>
      </c>
      <c r="H895" s="128"/>
      <c r="I895" s="166"/>
      <c r="J895" s="193"/>
      <c r="K895" s="166"/>
      <c r="L895" s="193"/>
      <c r="M895" s="193"/>
      <c r="N895" s="193"/>
      <c r="O895" s="193"/>
      <c r="P895" s="108" t="s">
        <v>1970</v>
      </c>
    </row>
    <row r="896" spans="1:16">
      <c r="A896" s="109">
        <v>895</v>
      </c>
      <c r="B896" s="261"/>
      <c r="C896" s="110" t="s">
        <v>1924</v>
      </c>
      <c r="D896" s="114" t="s">
        <v>1990</v>
      </c>
      <c r="E896" s="114" t="s">
        <v>1643</v>
      </c>
      <c r="F896" s="114"/>
      <c r="G896" s="114" t="s">
        <v>2089</v>
      </c>
      <c r="H896" s="128"/>
      <c r="I896" s="166"/>
      <c r="J896" s="193"/>
      <c r="K896" s="166"/>
      <c r="L896" s="193"/>
      <c r="M896" s="193"/>
      <c r="N896" s="193"/>
      <c r="O896" s="193"/>
      <c r="P896" s="108" t="s">
        <v>1881</v>
      </c>
    </row>
    <row r="897" spans="1:16" ht="33">
      <c r="A897" s="109">
        <v>896</v>
      </c>
      <c r="B897" s="261" t="s">
        <v>2090</v>
      </c>
      <c r="C897" s="110" t="s">
        <v>1924</v>
      </c>
      <c r="D897" s="261" t="s">
        <v>1974</v>
      </c>
      <c r="E897" s="114" t="s">
        <v>1644</v>
      </c>
      <c r="F897" s="114"/>
      <c r="G897" s="114" t="s">
        <v>1645</v>
      </c>
      <c r="H897" s="128"/>
      <c r="I897" s="166"/>
      <c r="J897" s="193"/>
      <c r="K897" s="166"/>
      <c r="L897" s="193"/>
      <c r="M897" s="193"/>
      <c r="N897" s="193"/>
      <c r="O897" s="193"/>
    </row>
    <row r="898" spans="1:16" ht="33">
      <c r="A898" s="109">
        <v>897</v>
      </c>
      <c r="B898" s="261"/>
      <c r="C898" s="110" t="s">
        <v>1924</v>
      </c>
      <c r="D898" s="261"/>
      <c r="E898" s="114" t="s">
        <v>1646</v>
      </c>
      <c r="F898" s="114"/>
      <c r="G898" s="114" t="s">
        <v>1647</v>
      </c>
      <c r="H898" s="128"/>
      <c r="I898" s="166"/>
      <c r="J898" s="193"/>
      <c r="K898" s="166"/>
      <c r="L898" s="193"/>
      <c r="M898" s="193"/>
      <c r="N898" s="193"/>
      <c r="O898" s="193"/>
    </row>
    <row r="899" spans="1:16" ht="31.5" customHeight="1">
      <c r="A899" s="109">
        <v>898</v>
      </c>
      <c r="B899" s="261"/>
      <c r="C899" s="110" t="s">
        <v>1885</v>
      </c>
      <c r="D899" s="261"/>
      <c r="E899" s="261" t="s">
        <v>1648</v>
      </c>
      <c r="F899" s="114" t="s">
        <v>1649</v>
      </c>
      <c r="G899" s="114" t="s">
        <v>2000</v>
      </c>
      <c r="H899" s="128"/>
      <c r="I899" s="166"/>
      <c r="J899" s="193"/>
      <c r="K899" s="166"/>
      <c r="L899" s="193"/>
      <c r="M899" s="193"/>
      <c r="N899" s="193"/>
      <c r="O899" s="193"/>
    </row>
    <row r="900" spans="1:16" ht="33">
      <c r="A900" s="109">
        <v>899</v>
      </c>
      <c r="B900" s="261"/>
      <c r="C900" s="110" t="s">
        <v>1924</v>
      </c>
      <c r="D900" s="261"/>
      <c r="E900" s="261"/>
      <c r="F900" s="114" t="s">
        <v>2036</v>
      </c>
      <c r="G900" s="114" t="s">
        <v>1979</v>
      </c>
      <c r="H900" s="128"/>
      <c r="I900" s="166"/>
      <c r="J900" s="193"/>
      <c r="K900" s="166"/>
      <c r="L900" s="193"/>
      <c r="M900" s="193"/>
      <c r="N900" s="193"/>
      <c r="O900" s="193"/>
    </row>
    <row r="901" spans="1:16" ht="33">
      <c r="A901" s="109">
        <v>900</v>
      </c>
      <c r="B901" s="261"/>
      <c r="C901" s="110" t="s">
        <v>1924</v>
      </c>
      <c r="D901" s="261"/>
      <c r="E901" s="261"/>
      <c r="F901" s="114" t="s">
        <v>2037</v>
      </c>
      <c r="G901" s="114" t="s">
        <v>1953</v>
      </c>
      <c r="H901" s="128"/>
      <c r="I901" s="166"/>
      <c r="J901" s="193"/>
      <c r="K901" s="166"/>
      <c r="L901" s="193"/>
      <c r="M901" s="193"/>
      <c r="N901" s="193"/>
      <c r="O901" s="193"/>
    </row>
    <row r="902" spans="1:16" ht="33">
      <c r="A902" s="109">
        <v>901</v>
      </c>
      <c r="B902" s="261"/>
      <c r="C902" s="110" t="s">
        <v>1924</v>
      </c>
      <c r="D902" s="261"/>
      <c r="E902" s="261"/>
      <c r="F902" s="114" t="s">
        <v>2038</v>
      </c>
      <c r="G902" s="114" t="s">
        <v>1953</v>
      </c>
      <c r="H902" s="128"/>
      <c r="I902" s="166"/>
      <c r="J902" s="193"/>
      <c r="K902" s="166"/>
      <c r="L902" s="193"/>
      <c r="M902" s="193"/>
      <c r="N902" s="193"/>
      <c r="O902" s="193"/>
    </row>
    <row r="903" spans="1:16">
      <c r="A903" s="109">
        <v>902</v>
      </c>
      <c r="B903" s="261"/>
      <c r="C903" s="110" t="s">
        <v>1924</v>
      </c>
      <c r="D903" s="261"/>
      <c r="E903" s="261"/>
      <c r="F903" s="114" t="s">
        <v>1235</v>
      </c>
      <c r="G903" s="114" t="s">
        <v>1758</v>
      </c>
      <c r="H903" s="128"/>
      <c r="I903" s="166"/>
      <c r="J903" s="193"/>
      <c r="K903" s="166"/>
      <c r="L903" s="193"/>
      <c r="M903" s="193"/>
      <c r="N903" s="193"/>
      <c r="O903" s="193"/>
    </row>
    <row r="904" spans="1:16" ht="49.5">
      <c r="A904" s="109">
        <v>903</v>
      </c>
      <c r="B904" s="261"/>
      <c r="C904" s="110" t="s">
        <v>1924</v>
      </c>
      <c r="D904" s="115"/>
      <c r="E904" s="115"/>
      <c r="F904" s="114" t="s">
        <v>1983</v>
      </c>
      <c r="G904" s="114" t="s">
        <v>1957</v>
      </c>
      <c r="H904" s="128"/>
      <c r="I904" s="166"/>
      <c r="J904" s="197"/>
      <c r="K904" s="166"/>
      <c r="L904" s="198"/>
      <c r="M904" s="199"/>
      <c r="N904" s="200"/>
      <c r="O904" s="193"/>
      <c r="P904" s="96" t="s">
        <v>1958</v>
      </c>
    </row>
    <row r="905" spans="1:16" ht="33">
      <c r="A905" s="109">
        <v>904</v>
      </c>
      <c r="B905" s="261"/>
      <c r="C905" s="110" t="s">
        <v>1924</v>
      </c>
      <c r="D905" s="261" t="s">
        <v>1959</v>
      </c>
      <c r="E905" s="114" t="s">
        <v>1650</v>
      </c>
      <c r="F905" s="114"/>
      <c r="G905" s="114" t="s">
        <v>1651</v>
      </c>
      <c r="H905" s="128"/>
      <c r="I905" s="166"/>
      <c r="J905" s="193"/>
      <c r="K905" s="166"/>
      <c r="L905" s="193"/>
      <c r="M905" s="193"/>
      <c r="N905" s="193"/>
      <c r="O905" s="193"/>
    </row>
    <row r="906" spans="1:16" ht="33">
      <c r="A906" s="109">
        <v>905</v>
      </c>
      <c r="B906" s="261"/>
      <c r="C906" s="110" t="s">
        <v>1924</v>
      </c>
      <c r="D906" s="261"/>
      <c r="E906" s="114" t="s">
        <v>1652</v>
      </c>
      <c r="F906" s="114"/>
      <c r="G906" s="114" t="s">
        <v>1653</v>
      </c>
      <c r="H906" s="128"/>
      <c r="I906" s="166"/>
      <c r="J906" s="193"/>
      <c r="K906" s="166"/>
      <c r="L906" s="193"/>
      <c r="M906" s="193"/>
      <c r="N906" s="193"/>
      <c r="O906" s="193"/>
    </row>
    <row r="907" spans="1:16" ht="31.5" customHeight="1">
      <c r="A907" s="109">
        <v>906</v>
      </c>
      <c r="B907" s="261"/>
      <c r="C907" s="110" t="s">
        <v>1924</v>
      </c>
      <c r="D907" s="261"/>
      <c r="E907" s="261" t="s">
        <v>1654</v>
      </c>
      <c r="F907" s="114" t="s">
        <v>1649</v>
      </c>
      <c r="G907" s="114" t="s">
        <v>1949</v>
      </c>
      <c r="H907" s="128"/>
      <c r="I907" s="166"/>
      <c r="J907" s="193"/>
      <c r="K907" s="166"/>
      <c r="L907" s="193"/>
      <c r="M907" s="193"/>
      <c r="N907" s="193"/>
      <c r="O907" s="193"/>
    </row>
    <row r="908" spans="1:16" ht="33">
      <c r="A908" s="109">
        <v>907</v>
      </c>
      <c r="B908" s="261"/>
      <c r="C908" s="110" t="s">
        <v>1924</v>
      </c>
      <c r="D908" s="261"/>
      <c r="E908" s="261"/>
      <c r="F908" s="114" t="s">
        <v>1010</v>
      </c>
      <c r="G908" s="114" t="s">
        <v>1979</v>
      </c>
      <c r="H908" s="128"/>
      <c r="I908" s="166"/>
      <c r="J908" s="193"/>
      <c r="K908" s="166"/>
      <c r="L908" s="193"/>
      <c r="M908" s="193"/>
      <c r="N908" s="193"/>
      <c r="O908" s="193"/>
    </row>
    <row r="909" spans="1:16" ht="33">
      <c r="A909" s="109">
        <v>908</v>
      </c>
      <c r="B909" s="261"/>
      <c r="C909" s="110" t="s">
        <v>1924</v>
      </c>
      <c r="D909" s="261"/>
      <c r="E909" s="261"/>
      <c r="F909" s="114" t="s">
        <v>1011</v>
      </c>
      <c r="G909" s="114" t="s">
        <v>1953</v>
      </c>
      <c r="H909" s="128"/>
      <c r="I909" s="166"/>
      <c r="J909" s="193"/>
      <c r="K909" s="166"/>
      <c r="L909" s="193"/>
      <c r="M909" s="193"/>
      <c r="N909" s="193"/>
      <c r="O909" s="193"/>
    </row>
    <row r="910" spans="1:16" ht="33">
      <c r="A910" s="109">
        <v>909</v>
      </c>
      <c r="B910" s="261"/>
      <c r="C910" s="110" t="s">
        <v>1924</v>
      </c>
      <c r="D910" s="261"/>
      <c r="E910" s="261"/>
      <c r="F910" s="114" t="s">
        <v>1012</v>
      </c>
      <c r="G910" s="114" t="s">
        <v>1953</v>
      </c>
      <c r="H910" s="128"/>
      <c r="I910" s="166"/>
      <c r="J910" s="193"/>
      <c r="K910" s="166"/>
      <c r="L910" s="193"/>
      <c r="M910" s="193"/>
      <c r="N910" s="193"/>
      <c r="O910" s="193"/>
    </row>
    <row r="911" spans="1:16">
      <c r="A911" s="109">
        <v>910</v>
      </c>
      <c r="B911" s="261"/>
      <c r="C911" s="110" t="s">
        <v>1924</v>
      </c>
      <c r="D911" s="261"/>
      <c r="E911" s="261"/>
      <c r="F911" s="114" t="s">
        <v>1013</v>
      </c>
      <c r="G911" s="114" t="s">
        <v>1758</v>
      </c>
      <c r="H911" s="128"/>
      <c r="I911" s="166"/>
      <c r="J911" s="193"/>
      <c r="K911" s="166"/>
      <c r="L911" s="193"/>
      <c r="M911" s="193"/>
      <c r="N911" s="193"/>
      <c r="O911" s="193"/>
    </row>
    <row r="912" spans="1:16" ht="33">
      <c r="A912" s="109">
        <v>911</v>
      </c>
      <c r="B912" s="261"/>
      <c r="C912" s="110" t="s">
        <v>1924</v>
      </c>
      <c r="D912" s="115"/>
      <c r="E912" s="115"/>
      <c r="F912" s="114" t="s">
        <v>1983</v>
      </c>
      <c r="G912" s="114" t="s">
        <v>1957</v>
      </c>
      <c r="H912" s="128"/>
      <c r="I912" s="166"/>
      <c r="J912" s="193"/>
      <c r="K912" s="166"/>
      <c r="L912" s="193"/>
      <c r="M912" s="193"/>
      <c r="N912" s="193"/>
      <c r="O912" s="193"/>
    </row>
    <row r="913" spans="1:16">
      <c r="A913" s="109">
        <v>912</v>
      </c>
      <c r="B913" s="261"/>
      <c r="C913" s="110" t="s">
        <v>1924</v>
      </c>
      <c r="D913" s="114" t="s">
        <v>1967</v>
      </c>
      <c r="E913" s="114" t="s">
        <v>1655</v>
      </c>
      <c r="F913" s="114"/>
      <c r="G913" s="114" t="s">
        <v>2068</v>
      </c>
      <c r="H913" s="128"/>
      <c r="I913" s="166"/>
      <c r="J913" s="193"/>
      <c r="K913" s="166"/>
      <c r="L913" s="193"/>
      <c r="M913" s="193"/>
      <c r="N913" s="193"/>
      <c r="O913" s="193"/>
      <c r="P913" s="108" t="s">
        <v>1970</v>
      </c>
    </row>
    <row r="914" spans="1:16">
      <c r="A914" s="109">
        <v>913</v>
      </c>
      <c r="B914" s="261"/>
      <c r="C914" s="110" t="s">
        <v>1924</v>
      </c>
      <c r="D914" s="114" t="s">
        <v>1990</v>
      </c>
      <c r="E914" s="114" t="s">
        <v>1656</v>
      </c>
      <c r="F914" s="114"/>
      <c r="G914" s="114" t="s">
        <v>2091</v>
      </c>
      <c r="H914" s="128"/>
      <c r="I914" s="166"/>
      <c r="J914" s="193"/>
      <c r="K914" s="166"/>
      <c r="L914" s="193"/>
      <c r="M914" s="193"/>
      <c r="N914" s="193"/>
      <c r="O914" s="193"/>
      <c r="P914" s="108" t="s">
        <v>1881</v>
      </c>
    </row>
    <row r="915" spans="1:16" ht="33">
      <c r="A915" s="109">
        <v>914</v>
      </c>
      <c r="B915" s="261" t="s">
        <v>2092</v>
      </c>
      <c r="C915" s="110" t="s">
        <v>1924</v>
      </c>
      <c r="D915" s="261" t="s">
        <v>1974</v>
      </c>
      <c r="E915" s="114" t="s">
        <v>1657</v>
      </c>
      <c r="F915" s="114"/>
      <c r="G915" s="114" t="s">
        <v>1658</v>
      </c>
      <c r="H915" s="128"/>
      <c r="I915" s="166"/>
      <c r="J915" s="193"/>
      <c r="K915" s="166"/>
      <c r="L915" s="193"/>
      <c r="M915" s="193"/>
      <c r="N915" s="193"/>
      <c r="O915" s="193"/>
    </row>
    <row r="916" spans="1:16" ht="33">
      <c r="A916" s="109">
        <v>915</v>
      </c>
      <c r="B916" s="261"/>
      <c r="C916" s="110" t="s">
        <v>1885</v>
      </c>
      <c r="D916" s="261"/>
      <c r="E916" s="114" t="s">
        <v>1659</v>
      </c>
      <c r="F916" s="114"/>
      <c r="G916" s="114" t="s">
        <v>1660</v>
      </c>
      <c r="H916" s="128"/>
      <c r="I916" s="166"/>
      <c r="J916" s="193"/>
      <c r="K916" s="166"/>
      <c r="L916" s="193"/>
      <c r="M916" s="193"/>
      <c r="N916" s="193"/>
      <c r="O916" s="193"/>
    </row>
    <row r="917" spans="1:16" ht="31.5" customHeight="1">
      <c r="A917" s="109">
        <v>916</v>
      </c>
      <c r="B917" s="261"/>
      <c r="C917" s="110" t="s">
        <v>1924</v>
      </c>
      <c r="D917" s="261"/>
      <c r="E917" s="261" t="s">
        <v>1661</v>
      </c>
      <c r="F917" s="114" t="s">
        <v>1662</v>
      </c>
      <c r="G917" s="114" t="s">
        <v>1949</v>
      </c>
      <c r="H917" s="128"/>
      <c r="I917" s="166"/>
      <c r="J917" s="193"/>
      <c r="K917" s="166"/>
      <c r="L917" s="193"/>
      <c r="M917" s="193"/>
      <c r="N917" s="193"/>
      <c r="O917" s="193"/>
    </row>
    <row r="918" spans="1:16" ht="33">
      <c r="A918" s="109">
        <v>917</v>
      </c>
      <c r="B918" s="261"/>
      <c r="C918" s="110" t="s">
        <v>1924</v>
      </c>
      <c r="D918" s="261"/>
      <c r="E918" s="261"/>
      <c r="F918" s="114" t="s">
        <v>2036</v>
      </c>
      <c r="G918" s="114" t="s">
        <v>1979</v>
      </c>
      <c r="H918" s="128"/>
      <c r="I918" s="166"/>
      <c r="J918" s="193"/>
      <c r="K918" s="166"/>
      <c r="L918" s="193"/>
      <c r="M918" s="193"/>
      <c r="N918" s="193"/>
      <c r="O918" s="193"/>
    </row>
    <row r="919" spans="1:16" ht="33">
      <c r="A919" s="109">
        <v>918</v>
      </c>
      <c r="B919" s="261"/>
      <c r="C919" s="110" t="s">
        <v>1924</v>
      </c>
      <c r="D919" s="261"/>
      <c r="E919" s="261"/>
      <c r="F919" s="114" t="s">
        <v>2037</v>
      </c>
      <c r="G919" s="114" t="s">
        <v>1953</v>
      </c>
      <c r="H919" s="128"/>
      <c r="I919" s="166"/>
      <c r="J919" s="193"/>
      <c r="K919" s="166"/>
      <c r="L919" s="193"/>
      <c r="M919" s="193"/>
      <c r="N919" s="193"/>
      <c r="O919" s="193"/>
    </row>
    <row r="920" spans="1:16" ht="33">
      <c r="A920" s="109">
        <v>919</v>
      </c>
      <c r="B920" s="261"/>
      <c r="C920" s="110" t="s">
        <v>1924</v>
      </c>
      <c r="D920" s="261"/>
      <c r="E920" s="261"/>
      <c r="F920" s="114" t="s">
        <v>2038</v>
      </c>
      <c r="G920" s="114" t="s">
        <v>1953</v>
      </c>
      <c r="H920" s="128"/>
      <c r="I920" s="166"/>
      <c r="J920" s="193"/>
      <c r="K920" s="166"/>
      <c r="L920" s="193"/>
      <c r="M920" s="193"/>
      <c r="N920" s="193"/>
      <c r="O920" s="193"/>
    </row>
    <row r="921" spans="1:16">
      <c r="A921" s="109">
        <v>920</v>
      </c>
      <c r="B921" s="261"/>
      <c r="C921" s="110" t="s">
        <v>1924</v>
      </c>
      <c r="D921" s="261"/>
      <c r="E921" s="261"/>
      <c r="F921" s="114" t="s">
        <v>1235</v>
      </c>
      <c r="G921" s="114" t="s">
        <v>1758</v>
      </c>
      <c r="H921" s="128"/>
      <c r="I921" s="166"/>
      <c r="J921" s="193"/>
      <c r="K921" s="166"/>
      <c r="L921" s="193"/>
      <c r="M921" s="193"/>
      <c r="N921" s="193"/>
      <c r="O921" s="193"/>
    </row>
    <row r="922" spans="1:16" ht="33">
      <c r="A922" s="109">
        <v>921</v>
      </c>
      <c r="B922" s="261"/>
      <c r="C922" s="110" t="s">
        <v>1924</v>
      </c>
      <c r="D922" s="115"/>
      <c r="E922" s="115"/>
      <c r="F922" s="114" t="s">
        <v>1983</v>
      </c>
      <c r="G922" s="114" t="s">
        <v>1957</v>
      </c>
      <c r="H922" s="128"/>
      <c r="I922" s="166"/>
      <c r="J922" s="202"/>
      <c r="K922" s="166"/>
      <c r="L922" s="198"/>
      <c r="M922" s="199"/>
      <c r="N922" s="200"/>
      <c r="O922" s="193"/>
      <c r="P922" s="141" t="s">
        <v>2313</v>
      </c>
    </row>
    <row r="923" spans="1:16" ht="33">
      <c r="A923" s="109">
        <v>922</v>
      </c>
      <c r="B923" s="261"/>
      <c r="C923" s="110" t="s">
        <v>1924</v>
      </c>
      <c r="D923" s="261" t="s">
        <v>1959</v>
      </c>
      <c r="E923" s="114" t="s">
        <v>1663</v>
      </c>
      <c r="F923" s="114"/>
      <c r="G923" s="114" t="s">
        <v>1664</v>
      </c>
      <c r="H923" s="128"/>
      <c r="I923" s="166"/>
      <c r="J923" s="193"/>
      <c r="K923" s="166"/>
      <c r="L923" s="193"/>
      <c r="M923" s="193"/>
      <c r="N923" s="193"/>
      <c r="O923" s="193"/>
    </row>
    <row r="924" spans="1:16" ht="33">
      <c r="A924" s="109">
        <v>923</v>
      </c>
      <c r="B924" s="261"/>
      <c r="C924" s="110" t="s">
        <v>1924</v>
      </c>
      <c r="D924" s="261"/>
      <c r="E924" s="114" t="s">
        <v>1665</v>
      </c>
      <c r="F924" s="114"/>
      <c r="G924" s="114" t="s">
        <v>1666</v>
      </c>
      <c r="H924" s="128"/>
      <c r="I924" s="166"/>
      <c r="J924" s="193"/>
      <c r="K924" s="166"/>
      <c r="L924" s="193"/>
      <c r="M924" s="193"/>
      <c r="N924" s="193"/>
      <c r="O924" s="193"/>
    </row>
    <row r="925" spans="1:16" ht="31.5" customHeight="1">
      <c r="A925" s="109">
        <v>924</v>
      </c>
      <c r="B925" s="261"/>
      <c r="C925" s="110" t="s">
        <v>1924</v>
      </c>
      <c r="D925" s="261"/>
      <c r="E925" s="261" t="s">
        <v>1667</v>
      </c>
      <c r="F925" s="114" t="s">
        <v>1662</v>
      </c>
      <c r="G925" s="114" t="s">
        <v>1949</v>
      </c>
      <c r="H925" s="128"/>
      <c r="I925" s="166"/>
      <c r="J925" s="193"/>
      <c r="K925" s="166"/>
      <c r="L925" s="193"/>
      <c r="M925" s="193"/>
      <c r="N925" s="193"/>
      <c r="O925" s="193"/>
    </row>
    <row r="926" spans="1:16" ht="33">
      <c r="A926" s="109">
        <v>925</v>
      </c>
      <c r="B926" s="261"/>
      <c r="C926" s="110" t="s">
        <v>1924</v>
      </c>
      <c r="D926" s="261"/>
      <c r="E926" s="261"/>
      <c r="F926" s="114" t="s">
        <v>1010</v>
      </c>
      <c r="G926" s="114" t="s">
        <v>1979</v>
      </c>
      <c r="H926" s="128"/>
      <c r="I926" s="166"/>
      <c r="J926" s="193"/>
      <c r="K926" s="166"/>
      <c r="L926" s="193"/>
      <c r="M926" s="193"/>
      <c r="N926" s="193"/>
      <c r="O926" s="193"/>
    </row>
    <row r="927" spans="1:16" ht="33">
      <c r="A927" s="109">
        <v>926</v>
      </c>
      <c r="B927" s="261"/>
      <c r="C927" s="110" t="s">
        <v>1924</v>
      </c>
      <c r="D927" s="261"/>
      <c r="E927" s="261"/>
      <c r="F927" s="114" t="s">
        <v>1011</v>
      </c>
      <c r="G927" s="114" t="s">
        <v>1953</v>
      </c>
      <c r="H927" s="128"/>
      <c r="I927" s="166"/>
      <c r="J927" s="193"/>
      <c r="K927" s="166"/>
      <c r="L927" s="193"/>
      <c r="M927" s="193"/>
      <c r="N927" s="193"/>
      <c r="O927" s="193"/>
    </row>
    <row r="928" spans="1:16" ht="33">
      <c r="A928" s="109">
        <v>927</v>
      </c>
      <c r="B928" s="261"/>
      <c r="C928" s="110" t="s">
        <v>1924</v>
      </c>
      <c r="D928" s="261"/>
      <c r="E928" s="261"/>
      <c r="F928" s="114" t="s">
        <v>1012</v>
      </c>
      <c r="G928" s="114" t="s">
        <v>1953</v>
      </c>
      <c r="H928" s="128"/>
      <c r="I928" s="166"/>
      <c r="J928" s="193"/>
      <c r="K928" s="166"/>
      <c r="L928" s="193"/>
      <c r="M928" s="193"/>
      <c r="N928" s="193"/>
      <c r="O928" s="193"/>
    </row>
    <row r="929" spans="1:16">
      <c r="A929" s="109">
        <v>928</v>
      </c>
      <c r="B929" s="261"/>
      <c r="C929" s="110" t="s">
        <v>1924</v>
      </c>
      <c r="D929" s="261"/>
      <c r="E929" s="261"/>
      <c r="F929" s="114" t="s">
        <v>1013</v>
      </c>
      <c r="G929" s="114" t="s">
        <v>1758</v>
      </c>
      <c r="H929" s="128"/>
      <c r="I929" s="166"/>
      <c r="J929" s="193"/>
      <c r="K929" s="166"/>
      <c r="L929" s="193"/>
      <c r="M929" s="193"/>
      <c r="N929" s="193"/>
      <c r="O929" s="193"/>
    </row>
    <row r="930" spans="1:16" ht="33">
      <c r="A930" s="109">
        <v>929</v>
      </c>
      <c r="B930" s="261"/>
      <c r="C930" s="110" t="s">
        <v>1924</v>
      </c>
      <c r="D930" s="115"/>
      <c r="E930" s="115"/>
      <c r="F930" s="114" t="s">
        <v>1983</v>
      </c>
      <c r="G930" s="114" t="s">
        <v>1957</v>
      </c>
      <c r="H930" s="128"/>
      <c r="I930" s="166"/>
      <c r="J930" s="193"/>
      <c r="K930" s="166"/>
      <c r="L930" s="193"/>
      <c r="M930" s="193"/>
      <c r="N930" s="193"/>
      <c r="O930" s="193"/>
    </row>
    <row r="931" spans="1:16">
      <c r="A931" s="109">
        <v>930</v>
      </c>
      <c r="B931" s="261"/>
      <c r="C931" s="110" t="s">
        <v>1924</v>
      </c>
      <c r="D931" s="114" t="s">
        <v>1967</v>
      </c>
      <c r="E931" s="114" t="s">
        <v>1668</v>
      </c>
      <c r="F931" s="114"/>
      <c r="G931" s="114" t="s">
        <v>2068</v>
      </c>
      <c r="H931" s="128"/>
      <c r="I931" s="166"/>
      <c r="J931" s="193"/>
      <c r="K931" s="166"/>
      <c r="L931" s="193"/>
      <c r="M931" s="193"/>
      <c r="N931" s="193"/>
      <c r="O931" s="193"/>
      <c r="P931" s="108" t="s">
        <v>1970</v>
      </c>
    </row>
    <row r="932" spans="1:16">
      <c r="A932" s="109">
        <v>931</v>
      </c>
      <c r="B932" s="261"/>
      <c r="C932" s="110" t="s">
        <v>1924</v>
      </c>
      <c r="D932" s="114" t="s">
        <v>1990</v>
      </c>
      <c r="E932" s="114" t="s">
        <v>1669</v>
      </c>
      <c r="F932" s="114"/>
      <c r="G932" s="114" t="s">
        <v>2093</v>
      </c>
      <c r="H932" s="128"/>
      <c r="I932" s="166"/>
      <c r="J932" s="193"/>
      <c r="K932" s="166"/>
      <c r="L932" s="193"/>
      <c r="M932" s="193"/>
      <c r="N932" s="193"/>
      <c r="O932" s="193"/>
      <c r="P932" s="108" t="s">
        <v>1881</v>
      </c>
    </row>
    <row r="933" spans="1:16" ht="33">
      <c r="A933" s="109">
        <v>932</v>
      </c>
      <c r="B933" s="261" t="s">
        <v>1670</v>
      </c>
      <c r="C933" s="110" t="s">
        <v>1924</v>
      </c>
      <c r="D933" s="261" t="s">
        <v>1974</v>
      </c>
      <c r="E933" s="114" t="s">
        <v>1671</v>
      </c>
      <c r="F933" s="114"/>
      <c r="G933" s="114" t="s">
        <v>1672</v>
      </c>
      <c r="H933" s="128"/>
      <c r="I933" s="166"/>
      <c r="J933" s="193"/>
      <c r="K933" s="166"/>
      <c r="L933" s="193"/>
      <c r="M933" s="193"/>
      <c r="N933" s="193"/>
      <c r="O933" s="193"/>
    </row>
    <row r="934" spans="1:16" ht="33">
      <c r="A934" s="109">
        <v>933</v>
      </c>
      <c r="B934" s="261"/>
      <c r="C934" s="110" t="s">
        <v>1924</v>
      </c>
      <c r="D934" s="261"/>
      <c r="E934" s="114" t="s">
        <v>1673</v>
      </c>
      <c r="F934" s="114"/>
      <c r="G934" s="114" t="s">
        <v>1674</v>
      </c>
      <c r="H934" s="128"/>
      <c r="I934" s="166"/>
      <c r="J934" s="193"/>
      <c r="K934" s="166"/>
      <c r="L934" s="193"/>
      <c r="M934" s="193"/>
      <c r="N934" s="193"/>
      <c r="O934" s="193"/>
    </row>
    <row r="935" spans="1:16" ht="31.5" customHeight="1">
      <c r="A935" s="109">
        <v>934</v>
      </c>
      <c r="B935" s="261"/>
      <c r="C935" s="110" t="s">
        <v>1924</v>
      </c>
      <c r="D935" s="261"/>
      <c r="E935" s="261" t="s">
        <v>1675</v>
      </c>
      <c r="F935" s="114" t="s">
        <v>1676</v>
      </c>
      <c r="G935" s="114" t="s">
        <v>1949</v>
      </c>
      <c r="H935" s="128"/>
      <c r="I935" s="166"/>
      <c r="J935" s="193"/>
      <c r="K935" s="166"/>
      <c r="L935" s="193"/>
      <c r="M935" s="193"/>
      <c r="N935" s="193"/>
      <c r="O935" s="193"/>
    </row>
    <row r="936" spans="1:16" ht="33">
      <c r="A936" s="109">
        <v>935</v>
      </c>
      <c r="B936" s="261"/>
      <c r="C936" s="110" t="s">
        <v>1924</v>
      </c>
      <c r="D936" s="261"/>
      <c r="E936" s="261"/>
      <c r="F936" s="114" t="s">
        <v>1232</v>
      </c>
      <c r="G936" s="114" t="s">
        <v>1979</v>
      </c>
      <c r="H936" s="128"/>
      <c r="I936" s="166"/>
      <c r="J936" s="193"/>
      <c r="K936" s="166"/>
      <c r="L936" s="193"/>
      <c r="M936" s="193"/>
      <c r="N936" s="193"/>
      <c r="O936" s="193"/>
    </row>
    <row r="937" spans="1:16" ht="33">
      <c r="A937" s="109">
        <v>936</v>
      </c>
      <c r="B937" s="261"/>
      <c r="C937" s="110" t="s">
        <v>1924</v>
      </c>
      <c r="D937" s="261"/>
      <c r="E937" s="261"/>
      <c r="F937" s="114" t="s">
        <v>1233</v>
      </c>
      <c r="G937" s="114" t="s">
        <v>1953</v>
      </c>
      <c r="H937" s="128"/>
      <c r="I937" s="166"/>
      <c r="J937" s="193"/>
      <c r="K937" s="166"/>
      <c r="L937" s="193"/>
      <c r="M937" s="193"/>
      <c r="N937" s="193"/>
      <c r="O937" s="193"/>
    </row>
    <row r="938" spans="1:16" ht="33">
      <c r="A938" s="109">
        <v>937</v>
      </c>
      <c r="B938" s="261"/>
      <c r="C938" s="110" t="s">
        <v>1924</v>
      </c>
      <c r="D938" s="261"/>
      <c r="E938" s="261"/>
      <c r="F938" s="114" t="s">
        <v>1234</v>
      </c>
      <c r="G938" s="114" t="s">
        <v>1953</v>
      </c>
      <c r="H938" s="128"/>
      <c r="I938" s="166"/>
      <c r="J938" s="193"/>
      <c r="K938" s="166"/>
      <c r="L938" s="193"/>
      <c r="M938" s="193"/>
      <c r="N938" s="193"/>
      <c r="O938" s="193"/>
    </row>
    <row r="939" spans="1:16">
      <c r="A939" s="109">
        <v>938</v>
      </c>
      <c r="B939" s="261"/>
      <c r="C939" s="110" t="s">
        <v>1924</v>
      </c>
      <c r="D939" s="261"/>
      <c r="E939" s="261"/>
      <c r="F939" s="114" t="s">
        <v>1235</v>
      </c>
      <c r="G939" s="114" t="s">
        <v>1758</v>
      </c>
      <c r="H939" s="128"/>
      <c r="I939" s="166"/>
      <c r="J939" s="193"/>
      <c r="K939" s="166"/>
      <c r="L939" s="193"/>
      <c r="M939" s="193"/>
      <c r="N939" s="193"/>
      <c r="O939" s="193"/>
    </row>
    <row r="940" spans="1:16" ht="33">
      <c r="A940" s="109">
        <v>939</v>
      </c>
      <c r="B940" s="261"/>
      <c r="C940" s="110" t="s">
        <v>1924</v>
      </c>
      <c r="D940" s="115"/>
      <c r="E940" s="115"/>
      <c r="F940" s="114" t="s">
        <v>1983</v>
      </c>
      <c r="G940" s="114" t="s">
        <v>1957</v>
      </c>
      <c r="H940" s="128"/>
      <c r="I940" s="166"/>
      <c r="J940" s="202"/>
      <c r="K940" s="166"/>
      <c r="L940" s="198"/>
      <c r="M940" s="199"/>
      <c r="N940" s="200"/>
      <c r="O940" s="193"/>
      <c r="P940" s="141" t="s">
        <v>2313</v>
      </c>
    </row>
    <row r="941" spans="1:16" ht="33">
      <c r="A941" s="109">
        <v>940</v>
      </c>
      <c r="B941" s="261"/>
      <c r="C941" s="110" t="s">
        <v>1924</v>
      </c>
      <c r="D941" s="261" t="s">
        <v>1959</v>
      </c>
      <c r="E941" s="114" t="s">
        <v>1677</v>
      </c>
      <c r="F941" s="114"/>
      <c r="G941" s="114" t="s">
        <v>1678</v>
      </c>
      <c r="H941" s="128"/>
      <c r="I941" s="166"/>
      <c r="J941" s="193"/>
      <c r="K941" s="166"/>
      <c r="L941" s="193"/>
      <c r="M941" s="193"/>
      <c r="N941" s="193"/>
      <c r="O941" s="193"/>
    </row>
    <row r="942" spans="1:16" ht="33">
      <c r="A942" s="109">
        <v>941</v>
      </c>
      <c r="B942" s="261"/>
      <c r="C942" s="110" t="s">
        <v>1924</v>
      </c>
      <c r="D942" s="261"/>
      <c r="E942" s="114" t="s">
        <v>1679</v>
      </c>
      <c r="F942" s="114"/>
      <c r="G942" s="114" t="s">
        <v>1680</v>
      </c>
      <c r="H942" s="128"/>
      <c r="I942" s="166"/>
      <c r="J942" s="193"/>
      <c r="K942" s="166"/>
      <c r="L942" s="193"/>
      <c r="M942" s="193"/>
      <c r="N942" s="193"/>
      <c r="O942" s="193"/>
    </row>
    <row r="943" spans="1:16" ht="31.5" customHeight="1">
      <c r="A943" s="109">
        <v>942</v>
      </c>
      <c r="B943" s="261"/>
      <c r="C943" s="110" t="s">
        <v>1924</v>
      </c>
      <c r="D943" s="261"/>
      <c r="E943" s="261" t="s">
        <v>2094</v>
      </c>
      <c r="F943" s="114" t="s">
        <v>1676</v>
      </c>
      <c r="G943" s="114" t="s">
        <v>1949</v>
      </c>
      <c r="H943" s="128"/>
      <c r="I943" s="166"/>
      <c r="J943" s="193"/>
      <c r="K943" s="166"/>
      <c r="L943" s="193"/>
      <c r="M943" s="193"/>
      <c r="N943" s="193"/>
      <c r="O943" s="193"/>
    </row>
    <row r="944" spans="1:16" ht="33">
      <c r="A944" s="109">
        <v>943</v>
      </c>
      <c r="B944" s="261"/>
      <c r="C944" s="110" t="s">
        <v>1924</v>
      </c>
      <c r="D944" s="261"/>
      <c r="E944" s="261"/>
      <c r="F944" s="114" t="s">
        <v>1993</v>
      </c>
      <c r="G944" s="114" t="s">
        <v>1979</v>
      </c>
      <c r="H944" s="128"/>
      <c r="I944" s="166"/>
      <c r="J944" s="193"/>
      <c r="K944" s="166"/>
      <c r="L944" s="193"/>
      <c r="M944" s="193"/>
      <c r="N944" s="193"/>
      <c r="O944" s="193"/>
    </row>
    <row r="945" spans="1:16" ht="33">
      <c r="A945" s="109">
        <v>944</v>
      </c>
      <c r="B945" s="261"/>
      <c r="C945" s="110" t="s">
        <v>1924</v>
      </c>
      <c r="D945" s="261"/>
      <c r="E945" s="261"/>
      <c r="F945" s="114" t="s">
        <v>1994</v>
      </c>
      <c r="G945" s="114" t="s">
        <v>1953</v>
      </c>
      <c r="H945" s="128"/>
      <c r="I945" s="166"/>
      <c r="J945" s="193"/>
      <c r="K945" s="166"/>
      <c r="L945" s="193"/>
      <c r="M945" s="193"/>
      <c r="N945" s="193"/>
      <c r="O945" s="193"/>
    </row>
    <row r="946" spans="1:16" ht="33">
      <c r="A946" s="109">
        <v>945</v>
      </c>
      <c r="B946" s="261"/>
      <c r="C946" s="110" t="s">
        <v>1924</v>
      </c>
      <c r="D946" s="261"/>
      <c r="E946" s="261"/>
      <c r="F946" s="114" t="s">
        <v>1995</v>
      </c>
      <c r="G946" s="114" t="s">
        <v>1953</v>
      </c>
      <c r="H946" s="128"/>
      <c r="I946" s="166"/>
      <c r="J946" s="193"/>
      <c r="K946" s="166"/>
      <c r="L946" s="193"/>
      <c r="M946" s="193"/>
      <c r="N946" s="193"/>
      <c r="O946" s="193"/>
    </row>
    <row r="947" spans="1:16">
      <c r="A947" s="109">
        <v>946</v>
      </c>
      <c r="B947" s="261"/>
      <c r="C947" s="110" t="s">
        <v>1924</v>
      </c>
      <c r="D947" s="261"/>
      <c r="E947" s="261"/>
      <c r="F947" s="114" t="s">
        <v>1053</v>
      </c>
      <c r="G947" s="114" t="s">
        <v>1758</v>
      </c>
      <c r="H947" s="128"/>
      <c r="I947" s="166"/>
      <c r="J947" s="193"/>
      <c r="K947" s="166"/>
      <c r="L947" s="193"/>
      <c r="M947" s="193"/>
      <c r="N947" s="193"/>
      <c r="O947" s="193"/>
    </row>
    <row r="948" spans="1:16" ht="33">
      <c r="A948" s="109">
        <v>947</v>
      </c>
      <c r="B948" s="261"/>
      <c r="C948" s="110" t="s">
        <v>1924</v>
      </c>
      <c r="D948" s="115"/>
      <c r="E948" s="115"/>
      <c r="F948" s="114" t="s">
        <v>1983</v>
      </c>
      <c r="G948" s="114" t="s">
        <v>1957</v>
      </c>
      <c r="H948" s="128"/>
      <c r="I948" s="166"/>
      <c r="J948" s="193"/>
      <c r="K948" s="166"/>
      <c r="L948" s="193"/>
      <c r="M948" s="193"/>
      <c r="N948" s="193"/>
      <c r="O948" s="193"/>
    </row>
    <row r="949" spans="1:16">
      <c r="A949" s="109">
        <v>948</v>
      </c>
      <c r="B949" s="261"/>
      <c r="C949" s="110" t="s">
        <v>1924</v>
      </c>
      <c r="D949" s="114" t="s">
        <v>1967</v>
      </c>
      <c r="E949" s="114" t="s">
        <v>1681</v>
      </c>
      <c r="F949" s="114"/>
      <c r="G949" s="114" t="s">
        <v>2084</v>
      </c>
      <c r="H949" s="128"/>
      <c r="I949" s="166"/>
      <c r="J949" s="193"/>
      <c r="K949" s="166"/>
      <c r="L949" s="193"/>
      <c r="M949" s="193"/>
      <c r="N949" s="193"/>
      <c r="O949" s="193"/>
      <c r="P949" s="108" t="s">
        <v>1970</v>
      </c>
    </row>
    <row r="950" spans="1:16">
      <c r="A950" s="109">
        <v>949</v>
      </c>
      <c r="B950" s="261"/>
      <c r="C950" s="110" t="s">
        <v>1924</v>
      </c>
      <c r="D950" s="114" t="s">
        <v>1990</v>
      </c>
      <c r="E950" s="114" t="s">
        <v>1682</v>
      </c>
      <c r="F950" s="114"/>
      <c r="G950" s="114" t="s">
        <v>2095</v>
      </c>
      <c r="H950" s="128"/>
      <c r="I950" s="166"/>
      <c r="J950" s="193"/>
      <c r="K950" s="166"/>
      <c r="L950" s="193"/>
      <c r="M950" s="193"/>
      <c r="N950" s="193"/>
      <c r="O950" s="193"/>
      <c r="P950" s="108" t="s">
        <v>1881</v>
      </c>
    </row>
    <row r="951" spans="1:16" ht="33">
      <c r="A951" s="109">
        <v>950</v>
      </c>
      <c r="B951" s="261" t="s">
        <v>2096</v>
      </c>
      <c r="C951" s="110" t="s">
        <v>1885</v>
      </c>
      <c r="D951" s="261" t="s">
        <v>1941</v>
      </c>
      <c r="E951" s="114" t="s">
        <v>1683</v>
      </c>
      <c r="F951" s="114"/>
      <c r="G951" s="114" t="s">
        <v>1684</v>
      </c>
      <c r="H951" s="128"/>
      <c r="I951" s="166"/>
      <c r="J951" s="193"/>
      <c r="K951" s="166"/>
      <c r="L951" s="193"/>
      <c r="M951" s="193"/>
      <c r="N951" s="193"/>
      <c r="O951" s="193"/>
    </row>
    <row r="952" spans="1:16" ht="33">
      <c r="A952" s="109">
        <v>951</v>
      </c>
      <c r="B952" s="261"/>
      <c r="C952" s="110" t="s">
        <v>1869</v>
      </c>
      <c r="D952" s="261"/>
      <c r="E952" s="114" t="s">
        <v>1685</v>
      </c>
      <c r="F952" s="114"/>
      <c r="G952" s="114" t="s">
        <v>1686</v>
      </c>
      <c r="H952" s="128"/>
      <c r="I952" s="166"/>
      <c r="J952" s="193"/>
      <c r="K952" s="166"/>
      <c r="L952" s="193"/>
      <c r="M952" s="193"/>
      <c r="N952" s="193"/>
      <c r="O952" s="193"/>
    </row>
    <row r="953" spans="1:16" ht="31.5" customHeight="1">
      <c r="A953" s="109">
        <v>952</v>
      </c>
      <c r="B953" s="261"/>
      <c r="C953" s="110" t="s">
        <v>1924</v>
      </c>
      <c r="D953" s="261"/>
      <c r="E953" s="261" t="s">
        <v>1687</v>
      </c>
      <c r="F953" s="114" t="s">
        <v>1688</v>
      </c>
      <c r="G953" s="114" t="s">
        <v>1949</v>
      </c>
      <c r="H953" s="128"/>
      <c r="I953" s="166"/>
      <c r="J953" s="193"/>
      <c r="K953" s="166"/>
      <c r="L953" s="193"/>
      <c r="M953" s="193"/>
      <c r="N953" s="193"/>
      <c r="O953" s="193"/>
    </row>
    <row r="954" spans="1:16" ht="33">
      <c r="A954" s="109">
        <v>953</v>
      </c>
      <c r="B954" s="261"/>
      <c r="C954" s="110" t="s">
        <v>1924</v>
      </c>
      <c r="D954" s="261"/>
      <c r="E954" s="261"/>
      <c r="F954" s="114" t="s">
        <v>2036</v>
      </c>
      <c r="G954" s="114" t="s">
        <v>1979</v>
      </c>
      <c r="H954" s="128"/>
      <c r="I954" s="166"/>
      <c r="J954" s="193"/>
      <c r="K954" s="166"/>
      <c r="L954" s="193"/>
      <c r="M954" s="193"/>
      <c r="N954" s="193"/>
      <c r="O954" s="193"/>
    </row>
    <row r="955" spans="1:16" ht="33">
      <c r="A955" s="109">
        <v>954</v>
      </c>
      <c r="B955" s="261"/>
      <c r="C955" s="110" t="s">
        <v>1924</v>
      </c>
      <c r="D955" s="261"/>
      <c r="E955" s="261"/>
      <c r="F955" s="114" t="s">
        <v>2037</v>
      </c>
      <c r="G955" s="114" t="s">
        <v>1953</v>
      </c>
      <c r="H955" s="128"/>
      <c r="I955" s="166"/>
      <c r="J955" s="193"/>
      <c r="K955" s="166"/>
      <c r="L955" s="193"/>
      <c r="M955" s="193"/>
      <c r="N955" s="193"/>
      <c r="O955" s="193"/>
    </row>
    <row r="956" spans="1:16" ht="33">
      <c r="A956" s="109">
        <v>955</v>
      </c>
      <c r="B956" s="261"/>
      <c r="C956" s="110" t="s">
        <v>1924</v>
      </c>
      <c r="D956" s="261"/>
      <c r="E956" s="261"/>
      <c r="F956" s="114" t="s">
        <v>2038</v>
      </c>
      <c r="G956" s="114" t="s">
        <v>1953</v>
      </c>
      <c r="H956" s="128"/>
      <c r="I956" s="166"/>
      <c r="J956" s="193"/>
      <c r="K956" s="166"/>
      <c r="L956" s="193"/>
      <c r="M956" s="193"/>
      <c r="N956" s="193"/>
      <c r="O956" s="193"/>
    </row>
    <row r="957" spans="1:16">
      <c r="A957" s="109">
        <v>956</v>
      </c>
      <c r="B957" s="261"/>
      <c r="C957" s="110" t="s">
        <v>1924</v>
      </c>
      <c r="D957" s="261"/>
      <c r="E957" s="261"/>
      <c r="F957" s="114" t="s">
        <v>1235</v>
      </c>
      <c r="G957" s="114" t="s">
        <v>1758</v>
      </c>
      <c r="H957" s="128"/>
      <c r="I957" s="166"/>
      <c r="J957" s="193"/>
      <c r="K957" s="166"/>
      <c r="L957" s="193"/>
      <c r="M957" s="193"/>
      <c r="N957" s="193"/>
      <c r="O957" s="193"/>
    </row>
    <row r="958" spans="1:16" ht="33">
      <c r="A958" s="109">
        <v>957</v>
      </c>
      <c r="B958" s="261"/>
      <c r="C958" s="110" t="s">
        <v>1924</v>
      </c>
      <c r="D958" s="115"/>
      <c r="E958" s="115"/>
      <c r="F958" s="114" t="s">
        <v>1983</v>
      </c>
      <c r="G958" s="114" t="s">
        <v>1957</v>
      </c>
      <c r="H958" s="128"/>
      <c r="I958" s="166"/>
      <c r="J958" s="202"/>
      <c r="K958" s="166"/>
      <c r="L958" s="198"/>
      <c r="M958" s="199"/>
      <c r="N958" s="200"/>
      <c r="O958" s="193"/>
      <c r="P958" s="141" t="s">
        <v>2313</v>
      </c>
    </row>
    <row r="959" spans="1:16" ht="33">
      <c r="A959" s="109">
        <v>958</v>
      </c>
      <c r="B959" s="261"/>
      <c r="C959" s="110" t="s">
        <v>1924</v>
      </c>
      <c r="D959" s="261" t="s">
        <v>1959</v>
      </c>
      <c r="E959" s="114" t="s">
        <v>1689</v>
      </c>
      <c r="F959" s="114"/>
      <c r="G959" s="114" t="s">
        <v>1690</v>
      </c>
      <c r="H959" s="128"/>
      <c r="I959" s="166"/>
      <c r="J959" s="193"/>
      <c r="K959" s="166"/>
      <c r="L959" s="193"/>
      <c r="M959" s="193"/>
      <c r="N959" s="193"/>
      <c r="O959" s="193"/>
    </row>
    <row r="960" spans="1:16" ht="33">
      <c r="A960" s="109">
        <v>959</v>
      </c>
      <c r="B960" s="261"/>
      <c r="C960" s="110" t="s">
        <v>1924</v>
      </c>
      <c r="D960" s="261"/>
      <c r="E960" s="114" t="s">
        <v>1691</v>
      </c>
      <c r="F960" s="114"/>
      <c r="G960" s="114" t="s">
        <v>1692</v>
      </c>
      <c r="H960" s="128"/>
      <c r="I960" s="166"/>
      <c r="J960" s="193"/>
      <c r="K960" s="166"/>
      <c r="L960" s="193"/>
      <c r="M960" s="193"/>
      <c r="N960" s="193"/>
      <c r="O960" s="193"/>
    </row>
    <row r="961" spans="1:16" ht="31.5" customHeight="1">
      <c r="A961" s="109">
        <v>960</v>
      </c>
      <c r="B961" s="261"/>
      <c r="C961" s="110" t="s">
        <v>1924</v>
      </c>
      <c r="D961" s="261"/>
      <c r="E961" s="261" t="s">
        <v>1693</v>
      </c>
      <c r="F961" s="114" t="s">
        <v>1688</v>
      </c>
      <c r="G961" s="114" t="s">
        <v>1949</v>
      </c>
      <c r="H961" s="128"/>
      <c r="I961" s="166"/>
      <c r="J961" s="193"/>
      <c r="K961" s="166"/>
      <c r="L961" s="193"/>
      <c r="M961" s="193"/>
      <c r="N961" s="193"/>
      <c r="O961" s="193"/>
    </row>
    <row r="962" spans="1:16" ht="33">
      <c r="A962" s="109">
        <v>961</v>
      </c>
      <c r="B962" s="261"/>
      <c r="C962" s="110" t="s">
        <v>1924</v>
      </c>
      <c r="D962" s="261"/>
      <c r="E962" s="261"/>
      <c r="F962" s="114" t="s">
        <v>1010</v>
      </c>
      <c r="G962" s="114" t="s">
        <v>1979</v>
      </c>
      <c r="H962" s="128"/>
      <c r="I962" s="166"/>
      <c r="J962" s="193"/>
      <c r="K962" s="166"/>
      <c r="L962" s="193"/>
      <c r="M962" s="193"/>
      <c r="N962" s="193"/>
      <c r="O962" s="193"/>
    </row>
    <row r="963" spans="1:16" ht="33">
      <c r="A963" s="109">
        <v>962</v>
      </c>
      <c r="B963" s="261"/>
      <c r="C963" s="110" t="s">
        <v>1924</v>
      </c>
      <c r="D963" s="261"/>
      <c r="E963" s="261"/>
      <c r="F963" s="114" t="s">
        <v>1011</v>
      </c>
      <c r="G963" s="114" t="s">
        <v>1953</v>
      </c>
      <c r="H963" s="128"/>
      <c r="I963" s="166"/>
      <c r="J963" s="193"/>
      <c r="K963" s="166"/>
      <c r="L963" s="193"/>
      <c r="M963" s="193"/>
      <c r="N963" s="193"/>
      <c r="O963" s="193"/>
    </row>
    <row r="964" spans="1:16" ht="33">
      <c r="A964" s="109">
        <v>963</v>
      </c>
      <c r="B964" s="261"/>
      <c r="C964" s="110" t="s">
        <v>1924</v>
      </c>
      <c r="D964" s="261"/>
      <c r="E964" s="261"/>
      <c r="F964" s="114" t="s">
        <v>1012</v>
      </c>
      <c r="G964" s="114" t="s">
        <v>1953</v>
      </c>
      <c r="H964" s="128"/>
      <c r="I964" s="166"/>
      <c r="J964" s="193"/>
      <c r="K964" s="166"/>
      <c r="L964" s="193"/>
      <c r="M964" s="193"/>
      <c r="N964" s="193"/>
      <c r="O964" s="193"/>
    </row>
    <row r="965" spans="1:16">
      <c r="A965" s="109">
        <v>964</v>
      </c>
      <c r="B965" s="261"/>
      <c r="C965" s="110" t="s">
        <v>1924</v>
      </c>
      <c r="D965" s="261"/>
      <c r="E965" s="261"/>
      <c r="F965" s="114" t="s">
        <v>1013</v>
      </c>
      <c r="G965" s="114" t="s">
        <v>1758</v>
      </c>
      <c r="H965" s="128"/>
      <c r="I965" s="166"/>
      <c r="J965" s="193"/>
      <c r="K965" s="166"/>
      <c r="L965" s="193"/>
      <c r="M965" s="193"/>
      <c r="N965" s="193"/>
      <c r="O965" s="193"/>
    </row>
    <row r="966" spans="1:16" ht="33">
      <c r="A966" s="109">
        <v>965</v>
      </c>
      <c r="B966" s="261"/>
      <c r="C966" s="110" t="s">
        <v>1924</v>
      </c>
      <c r="D966" s="115"/>
      <c r="E966" s="115"/>
      <c r="F966" s="114" t="s">
        <v>1983</v>
      </c>
      <c r="G966" s="114" t="s">
        <v>1957</v>
      </c>
      <c r="H966" s="128"/>
      <c r="I966" s="166"/>
      <c r="J966" s="193"/>
      <c r="K966" s="166"/>
      <c r="L966" s="193"/>
      <c r="M966" s="193"/>
      <c r="N966" s="193"/>
      <c r="O966" s="193"/>
    </row>
    <row r="967" spans="1:16">
      <c r="A967" s="109">
        <v>966</v>
      </c>
      <c r="B967" s="261"/>
      <c r="C967" s="110" t="s">
        <v>1924</v>
      </c>
      <c r="D967" s="114" t="s">
        <v>1967</v>
      </c>
      <c r="E967" s="114" t="s">
        <v>1694</v>
      </c>
      <c r="F967" s="114"/>
      <c r="G967" s="114" t="s">
        <v>2097</v>
      </c>
      <c r="H967" s="128"/>
      <c r="I967" s="166"/>
      <c r="J967" s="193"/>
      <c r="K967" s="166"/>
      <c r="L967" s="193"/>
      <c r="M967" s="193"/>
      <c r="N967" s="193"/>
      <c r="O967" s="193"/>
      <c r="P967" s="108" t="s">
        <v>1970</v>
      </c>
    </row>
    <row r="968" spans="1:16">
      <c r="A968" s="109">
        <v>967</v>
      </c>
      <c r="B968" s="261"/>
      <c r="C968" s="110" t="s">
        <v>1924</v>
      </c>
      <c r="D968" s="114" t="s">
        <v>1990</v>
      </c>
      <c r="E968" s="114" t="s">
        <v>1695</v>
      </c>
      <c r="F968" s="114"/>
      <c r="G968" s="114" t="s">
        <v>2098</v>
      </c>
      <c r="H968" s="128"/>
      <c r="I968" s="166"/>
      <c r="J968" s="193"/>
      <c r="K968" s="166"/>
      <c r="L968" s="193"/>
      <c r="M968" s="193"/>
      <c r="N968" s="193"/>
      <c r="O968" s="193"/>
      <c r="P968" s="108" t="s">
        <v>1881</v>
      </c>
    </row>
    <row r="969" spans="1:16" ht="33">
      <c r="A969" s="109">
        <v>968</v>
      </c>
      <c r="B969" s="261" t="s">
        <v>2099</v>
      </c>
      <c r="C969" s="110" t="s">
        <v>1924</v>
      </c>
      <c r="D969" s="261" t="s">
        <v>1974</v>
      </c>
      <c r="E969" s="114" t="s">
        <v>1696</v>
      </c>
      <c r="F969" s="114"/>
      <c r="G969" s="114" t="s">
        <v>1697</v>
      </c>
      <c r="H969" s="128"/>
      <c r="I969" s="166"/>
      <c r="J969" s="193"/>
      <c r="K969" s="166"/>
      <c r="L969" s="193"/>
      <c r="M969" s="193"/>
      <c r="N969" s="193"/>
      <c r="O969" s="193"/>
    </row>
    <row r="970" spans="1:16" ht="33">
      <c r="A970" s="109">
        <v>969</v>
      </c>
      <c r="B970" s="261"/>
      <c r="C970" s="110" t="s">
        <v>1885</v>
      </c>
      <c r="D970" s="261"/>
      <c r="E970" s="114" t="s">
        <v>1698</v>
      </c>
      <c r="F970" s="114"/>
      <c r="G970" s="114" t="s">
        <v>1699</v>
      </c>
      <c r="H970" s="128"/>
      <c r="I970" s="166"/>
      <c r="J970" s="193"/>
      <c r="K970" s="166"/>
      <c r="L970" s="193"/>
      <c r="M970" s="193"/>
      <c r="N970" s="193"/>
      <c r="O970" s="193"/>
    </row>
    <row r="971" spans="1:16" ht="31.5" customHeight="1">
      <c r="A971" s="109">
        <v>970</v>
      </c>
      <c r="B971" s="261"/>
      <c r="C971" s="110" t="s">
        <v>1924</v>
      </c>
      <c r="D971" s="261"/>
      <c r="E971" s="261" t="s">
        <v>1700</v>
      </c>
      <c r="F971" s="114" t="s">
        <v>1701</v>
      </c>
      <c r="G971" s="114" t="s">
        <v>1949</v>
      </c>
      <c r="H971" s="128"/>
      <c r="I971" s="166"/>
      <c r="J971" s="193"/>
      <c r="K971" s="166"/>
      <c r="L971" s="193"/>
      <c r="M971" s="193"/>
      <c r="N971" s="193"/>
      <c r="O971" s="193"/>
    </row>
    <row r="972" spans="1:16" ht="33">
      <c r="A972" s="109">
        <v>971</v>
      </c>
      <c r="B972" s="261"/>
      <c r="C972" s="110" t="s">
        <v>1924</v>
      </c>
      <c r="D972" s="261"/>
      <c r="E972" s="261"/>
      <c r="F972" s="114" t="s">
        <v>2044</v>
      </c>
      <c r="G972" s="114" t="s">
        <v>1979</v>
      </c>
      <c r="H972" s="128"/>
      <c r="I972" s="166"/>
      <c r="J972" s="193"/>
      <c r="K972" s="166"/>
      <c r="L972" s="193"/>
      <c r="M972" s="193"/>
      <c r="N972" s="193"/>
      <c r="O972" s="193"/>
    </row>
    <row r="973" spans="1:16" ht="33">
      <c r="A973" s="109">
        <v>972</v>
      </c>
      <c r="B973" s="261"/>
      <c r="C973" s="110" t="s">
        <v>1924</v>
      </c>
      <c r="D973" s="261"/>
      <c r="E973" s="261"/>
      <c r="F973" s="114" t="s">
        <v>1952</v>
      </c>
      <c r="G973" s="114" t="s">
        <v>1953</v>
      </c>
      <c r="H973" s="128"/>
      <c r="I973" s="166"/>
      <c r="J973" s="193"/>
      <c r="K973" s="166"/>
      <c r="L973" s="193"/>
      <c r="M973" s="193"/>
      <c r="N973" s="193"/>
      <c r="O973" s="193"/>
    </row>
    <row r="974" spans="1:16" ht="33">
      <c r="A974" s="109">
        <v>973</v>
      </c>
      <c r="B974" s="261"/>
      <c r="C974" s="110" t="s">
        <v>1924</v>
      </c>
      <c r="D974" s="261"/>
      <c r="E974" s="261"/>
      <c r="F974" s="114" t="s">
        <v>1954</v>
      </c>
      <c r="G974" s="114" t="s">
        <v>1953</v>
      </c>
      <c r="H974" s="128"/>
      <c r="I974" s="166"/>
      <c r="J974" s="193"/>
      <c r="K974" s="166"/>
      <c r="L974" s="193"/>
      <c r="M974" s="193"/>
      <c r="N974" s="193"/>
      <c r="O974" s="193"/>
    </row>
    <row r="975" spans="1:16">
      <c r="A975" s="109">
        <v>974</v>
      </c>
      <c r="B975" s="261"/>
      <c r="C975" s="110" t="s">
        <v>1924</v>
      </c>
      <c r="D975" s="261"/>
      <c r="E975" s="261"/>
      <c r="F975" s="114" t="s">
        <v>1955</v>
      </c>
      <c r="G975" s="114" t="s">
        <v>1758</v>
      </c>
      <c r="H975" s="128"/>
      <c r="I975" s="166"/>
      <c r="J975" s="193"/>
      <c r="K975" s="166"/>
      <c r="L975" s="193"/>
      <c r="M975" s="193"/>
      <c r="N975" s="193"/>
      <c r="O975" s="193"/>
    </row>
    <row r="976" spans="1:16" ht="40.5">
      <c r="A976" s="109">
        <v>975</v>
      </c>
      <c r="B976" s="261"/>
      <c r="C976" s="110" t="s">
        <v>1924</v>
      </c>
      <c r="D976" s="115"/>
      <c r="E976" s="115"/>
      <c r="F976" s="114" t="s">
        <v>1983</v>
      </c>
      <c r="G976" s="114" t="s">
        <v>1957</v>
      </c>
      <c r="H976" s="128"/>
      <c r="I976" s="166"/>
      <c r="J976" s="202"/>
      <c r="K976" s="166"/>
      <c r="L976" s="198"/>
      <c r="M976" s="199"/>
      <c r="N976" s="200"/>
      <c r="O976" s="193"/>
      <c r="P976" s="141" t="s">
        <v>1958</v>
      </c>
    </row>
    <row r="977" spans="1:16" ht="33">
      <c r="A977" s="109">
        <v>976</v>
      </c>
      <c r="B977" s="261"/>
      <c r="C977" s="110" t="s">
        <v>1924</v>
      </c>
      <c r="D977" s="261" t="s">
        <v>1959</v>
      </c>
      <c r="E977" s="114" t="s">
        <v>1702</v>
      </c>
      <c r="F977" s="114"/>
      <c r="G977" s="114" t="s">
        <v>1697</v>
      </c>
      <c r="H977" s="128"/>
      <c r="I977" s="166"/>
      <c r="J977" s="193"/>
      <c r="K977" s="166"/>
      <c r="L977" s="193"/>
      <c r="M977" s="193"/>
      <c r="N977" s="193"/>
      <c r="O977" s="193"/>
    </row>
    <row r="978" spans="1:16" ht="33">
      <c r="A978" s="109">
        <v>977</v>
      </c>
      <c r="B978" s="261"/>
      <c r="C978" s="110" t="s">
        <v>1924</v>
      </c>
      <c r="D978" s="261"/>
      <c r="E978" s="114" t="s">
        <v>1703</v>
      </c>
      <c r="F978" s="114"/>
      <c r="G978" s="114" t="s">
        <v>1699</v>
      </c>
      <c r="H978" s="128"/>
      <c r="I978" s="166"/>
      <c r="J978" s="193"/>
      <c r="K978" s="166"/>
      <c r="L978" s="193"/>
      <c r="M978" s="193"/>
      <c r="N978" s="193"/>
      <c r="O978" s="193"/>
    </row>
    <row r="979" spans="1:16" ht="31.5" customHeight="1">
      <c r="A979" s="109">
        <v>978</v>
      </c>
      <c r="B979" s="261"/>
      <c r="C979" s="110" t="s">
        <v>1924</v>
      </c>
      <c r="D979" s="261"/>
      <c r="E979" s="261" t="s">
        <v>1704</v>
      </c>
      <c r="F979" s="114" t="s">
        <v>1701</v>
      </c>
      <c r="G979" s="114" t="s">
        <v>1949</v>
      </c>
      <c r="H979" s="128"/>
      <c r="I979" s="166"/>
      <c r="J979" s="193"/>
      <c r="K979" s="166"/>
      <c r="L979" s="193"/>
      <c r="M979" s="193"/>
      <c r="N979" s="193"/>
      <c r="O979" s="193"/>
    </row>
    <row r="980" spans="1:16" ht="33">
      <c r="A980" s="109">
        <v>979</v>
      </c>
      <c r="B980" s="261"/>
      <c r="C980" s="110" t="s">
        <v>1924</v>
      </c>
      <c r="D980" s="261"/>
      <c r="E980" s="261"/>
      <c r="F980" s="114" t="s">
        <v>2044</v>
      </c>
      <c r="G980" s="114" t="s">
        <v>1979</v>
      </c>
      <c r="H980" s="128"/>
      <c r="I980" s="166"/>
      <c r="J980" s="193"/>
      <c r="K980" s="166"/>
      <c r="L980" s="193"/>
      <c r="M980" s="193"/>
      <c r="N980" s="193"/>
      <c r="O980" s="193"/>
    </row>
    <row r="981" spans="1:16" ht="33">
      <c r="A981" s="109">
        <v>980</v>
      </c>
      <c r="B981" s="261"/>
      <c r="C981" s="110" t="s">
        <v>1924</v>
      </c>
      <c r="D981" s="261"/>
      <c r="E981" s="261"/>
      <c r="F981" s="114" t="s">
        <v>1952</v>
      </c>
      <c r="G981" s="114" t="s">
        <v>1953</v>
      </c>
      <c r="H981" s="128"/>
      <c r="I981" s="166"/>
      <c r="J981" s="193"/>
      <c r="K981" s="166"/>
      <c r="L981" s="193"/>
      <c r="M981" s="193"/>
      <c r="N981" s="193"/>
      <c r="O981" s="193"/>
    </row>
    <row r="982" spans="1:16" ht="33">
      <c r="A982" s="109">
        <v>981</v>
      </c>
      <c r="B982" s="261"/>
      <c r="C982" s="110" t="s">
        <v>1924</v>
      </c>
      <c r="D982" s="261"/>
      <c r="E982" s="261"/>
      <c r="F982" s="114" t="s">
        <v>1954</v>
      </c>
      <c r="G982" s="114" t="s">
        <v>1953</v>
      </c>
      <c r="H982" s="128"/>
      <c r="I982" s="166"/>
      <c r="J982" s="193"/>
      <c r="K982" s="166"/>
      <c r="L982" s="193"/>
      <c r="M982" s="193"/>
      <c r="N982" s="193"/>
      <c r="O982" s="193"/>
    </row>
    <row r="983" spans="1:16">
      <c r="A983" s="109">
        <v>982</v>
      </c>
      <c r="B983" s="261"/>
      <c r="C983" s="110" t="s">
        <v>1924</v>
      </c>
      <c r="D983" s="261"/>
      <c r="E983" s="261"/>
      <c r="F983" s="114" t="s">
        <v>1955</v>
      </c>
      <c r="G983" s="114" t="s">
        <v>1758</v>
      </c>
      <c r="H983" s="128"/>
      <c r="I983" s="166"/>
      <c r="J983" s="193"/>
      <c r="K983" s="166"/>
      <c r="L983" s="193"/>
      <c r="M983" s="193"/>
      <c r="N983" s="193"/>
      <c r="O983" s="193"/>
    </row>
    <row r="984" spans="1:16" ht="33">
      <c r="A984" s="109">
        <v>983</v>
      </c>
      <c r="B984" s="261"/>
      <c r="C984" s="110" t="s">
        <v>1924</v>
      </c>
      <c r="D984" s="115"/>
      <c r="E984" s="115"/>
      <c r="F984" s="114" t="s">
        <v>1983</v>
      </c>
      <c r="G984" s="114" t="s">
        <v>1957</v>
      </c>
      <c r="H984" s="128"/>
      <c r="I984" s="166"/>
      <c r="J984" s="193"/>
      <c r="K984" s="166"/>
      <c r="L984" s="193"/>
      <c r="M984" s="193"/>
      <c r="N984" s="193"/>
      <c r="O984" s="193"/>
    </row>
    <row r="985" spans="1:16">
      <c r="A985" s="109">
        <v>984</v>
      </c>
      <c r="B985" s="261"/>
      <c r="C985" s="110" t="s">
        <v>1924</v>
      </c>
      <c r="D985" s="114" t="s">
        <v>1967</v>
      </c>
      <c r="E985" s="114" t="s">
        <v>1705</v>
      </c>
      <c r="F985" s="114"/>
      <c r="G985" s="114" t="s">
        <v>2084</v>
      </c>
      <c r="H985" s="128"/>
      <c r="I985" s="166"/>
      <c r="J985" s="193"/>
      <c r="K985" s="166"/>
      <c r="L985" s="193"/>
      <c r="M985" s="193"/>
      <c r="N985" s="193"/>
      <c r="O985" s="193"/>
      <c r="P985" s="108" t="s">
        <v>1970</v>
      </c>
    </row>
    <row r="986" spans="1:16">
      <c r="A986" s="109">
        <v>985</v>
      </c>
      <c r="B986" s="261"/>
      <c r="C986" s="110" t="s">
        <v>1924</v>
      </c>
      <c r="D986" s="114" t="s">
        <v>1990</v>
      </c>
      <c r="E986" s="114" t="s">
        <v>1706</v>
      </c>
      <c r="F986" s="114"/>
      <c r="G986" s="114" t="s">
        <v>2100</v>
      </c>
      <c r="H986" s="128"/>
      <c r="I986" s="166"/>
      <c r="J986" s="193"/>
      <c r="K986" s="166"/>
      <c r="L986" s="193"/>
      <c r="M986" s="193"/>
      <c r="N986" s="193"/>
      <c r="O986" s="193"/>
      <c r="P986" s="108" t="s">
        <v>1881</v>
      </c>
    </row>
    <row r="987" spans="1:16" ht="33">
      <c r="A987" s="109">
        <v>986</v>
      </c>
      <c r="B987" s="261" t="s">
        <v>1707</v>
      </c>
      <c r="C987" s="110" t="s">
        <v>1924</v>
      </c>
      <c r="D987" s="261" t="s">
        <v>1974</v>
      </c>
      <c r="E987" s="114" t="s">
        <v>1708</v>
      </c>
      <c r="F987" s="114"/>
      <c r="G987" s="114" t="s">
        <v>1709</v>
      </c>
      <c r="H987" s="128"/>
      <c r="I987" s="166"/>
      <c r="J987" s="193"/>
      <c r="K987" s="166"/>
      <c r="L987" s="193"/>
      <c r="M987" s="193"/>
      <c r="N987" s="193"/>
      <c r="O987" s="193"/>
    </row>
    <row r="988" spans="1:16" ht="33">
      <c r="A988" s="109">
        <v>987</v>
      </c>
      <c r="B988" s="261"/>
      <c r="C988" s="110" t="s">
        <v>1924</v>
      </c>
      <c r="D988" s="261"/>
      <c r="E988" s="114" t="s">
        <v>1710</v>
      </c>
      <c r="F988" s="114"/>
      <c r="G988" s="114" t="s">
        <v>1711</v>
      </c>
      <c r="H988" s="128"/>
      <c r="I988" s="166"/>
      <c r="J988" s="193"/>
      <c r="K988" s="166"/>
      <c r="L988" s="193"/>
      <c r="M988" s="193"/>
      <c r="N988" s="193"/>
      <c r="O988" s="193"/>
    </row>
    <row r="989" spans="1:16" ht="31.5" customHeight="1">
      <c r="A989" s="109">
        <v>988</v>
      </c>
      <c r="B989" s="261"/>
      <c r="C989" s="110" t="s">
        <v>1924</v>
      </c>
      <c r="D989" s="261"/>
      <c r="E989" s="261" t="s">
        <v>1712</v>
      </c>
      <c r="F989" s="114" t="s">
        <v>1713</v>
      </c>
      <c r="G989" s="114" t="s">
        <v>1949</v>
      </c>
      <c r="H989" s="128"/>
      <c r="I989" s="166"/>
      <c r="J989" s="193"/>
      <c r="K989" s="166"/>
      <c r="L989" s="193"/>
      <c r="M989" s="193"/>
      <c r="N989" s="193"/>
      <c r="O989" s="193"/>
    </row>
    <row r="990" spans="1:16" ht="33">
      <c r="A990" s="109">
        <v>989</v>
      </c>
      <c r="B990" s="261"/>
      <c r="C990" s="110" t="s">
        <v>1924</v>
      </c>
      <c r="D990" s="261"/>
      <c r="E990" s="261"/>
      <c r="F990" s="114" t="s">
        <v>2036</v>
      </c>
      <c r="G990" s="114" t="s">
        <v>1979</v>
      </c>
      <c r="H990" s="128"/>
      <c r="I990" s="166"/>
      <c r="J990" s="193"/>
      <c r="K990" s="166"/>
      <c r="L990" s="193"/>
      <c r="M990" s="193"/>
      <c r="N990" s="193"/>
      <c r="O990" s="193"/>
    </row>
    <row r="991" spans="1:16" ht="33">
      <c r="A991" s="109">
        <v>990</v>
      </c>
      <c r="B991" s="261"/>
      <c r="C991" s="110" t="s">
        <v>1924</v>
      </c>
      <c r="D991" s="261"/>
      <c r="E991" s="261"/>
      <c r="F991" s="114" t="s">
        <v>2037</v>
      </c>
      <c r="G991" s="114" t="s">
        <v>1953</v>
      </c>
      <c r="H991" s="128"/>
      <c r="I991" s="166"/>
      <c r="J991" s="193"/>
      <c r="K991" s="166"/>
      <c r="L991" s="193"/>
      <c r="M991" s="193"/>
      <c r="N991" s="193"/>
      <c r="O991" s="193"/>
    </row>
    <row r="992" spans="1:16" ht="33">
      <c r="A992" s="109">
        <v>991</v>
      </c>
      <c r="B992" s="261"/>
      <c r="C992" s="110" t="s">
        <v>1924</v>
      </c>
      <c r="D992" s="261"/>
      <c r="E992" s="261"/>
      <c r="F992" s="114" t="s">
        <v>2038</v>
      </c>
      <c r="G992" s="114" t="s">
        <v>1953</v>
      </c>
      <c r="H992" s="128"/>
      <c r="I992" s="166"/>
      <c r="J992" s="193"/>
      <c r="K992" s="166"/>
      <c r="L992" s="193"/>
      <c r="M992" s="193"/>
      <c r="N992" s="193"/>
      <c r="O992" s="193"/>
    </row>
    <row r="993" spans="1:16">
      <c r="A993" s="109">
        <v>992</v>
      </c>
      <c r="B993" s="261"/>
      <c r="C993" s="110" t="s">
        <v>1924</v>
      </c>
      <c r="D993" s="261"/>
      <c r="E993" s="261"/>
      <c r="F993" s="114" t="s">
        <v>1235</v>
      </c>
      <c r="G993" s="114" t="s">
        <v>1758</v>
      </c>
      <c r="H993" s="128"/>
      <c r="I993" s="166"/>
      <c r="J993" s="193"/>
      <c r="K993" s="166"/>
      <c r="L993" s="193"/>
      <c r="M993" s="193"/>
      <c r="N993" s="193"/>
      <c r="O993" s="193"/>
    </row>
    <row r="994" spans="1:16" ht="40.5">
      <c r="A994" s="109">
        <v>993</v>
      </c>
      <c r="B994" s="261"/>
      <c r="C994" s="110" t="s">
        <v>1924</v>
      </c>
      <c r="D994" s="115"/>
      <c r="E994" s="115"/>
      <c r="F994" s="114" t="s">
        <v>1983</v>
      </c>
      <c r="G994" s="114" t="s">
        <v>1957</v>
      </c>
      <c r="H994" s="128"/>
      <c r="I994" s="166"/>
      <c r="J994" s="202"/>
      <c r="K994" s="166"/>
      <c r="L994" s="198"/>
      <c r="M994" s="199"/>
      <c r="N994" s="200"/>
      <c r="O994" s="193"/>
      <c r="P994" s="141" t="s">
        <v>1958</v>
      </c>
    </row>
    <row r="995" spans="1:16" ht="33">
      <c r="A995" s="109">
        <v>994</v>
      </c>
      <c r="B995" s="261"/>
      <c r="C995" s="110" t="s">
        <v>1924</v>
      </c>
      <c r="D995" s="261" t="s">
        <v>1959</v>
      </c>
      <c r="E995" s="114" t="s">
        <v>1714</v>
      </c>
      <c r="F995" s="114"/>
      <c r="G995" s="114" t="s">
        <v>1715</v>
      </c>
      <c r="H995" s="128"/>
      <c r="I995" s="166"/>
      <c r="J995" s="193"/>
      <c r="K995" s="166"/>
      <c r="L995" s="193"/>
      <c r="M995" s="193"/>
      <c r="N995" s="193"/>
      <c r="O995" s="193"/>
    </row>
    <row r="996" spans="1:16" ht="33">
      <c r="A996" s="109">
        <v>995</v>
      </c>
      <c r="B996" s="261"/>
      <c r="C996" s="110" t="s">
        <v>1924</v>
      </c>
      <c r="D996" s="261"/>
      <c r="E996" s="114" t="s">
        <v>1716</v>
      </c>
      <c r="F996" s="114"/>
      <c r="G996" s="114" t="s">
        <v>1717</v>
      </c>
      <c r="H996" s="128"/>
      <c r="I996" s="166"/>
      <c r="J996" s="193"/>
      <c r="K996" s="166"/>
      <c r="L996" s="193"/>
      <c r="M996" s="193"/>
      <c r="N996" s="193"/>
      <c r="O996" s="193"/>
    </row>
    <row r="997" spans="1:16" ht="31.5" customHeight="1">
      <c r="A997" s="109">
        <v>996</v>
      </c>
      <c r="B997" s="261"/>
      <c r="C997" s="110" t="s">
        <v>1924</v>
      </c>
      <c r="D997" s="261"/>
      <c r="E997" s="261" t="s">
        <v>1718</v>
      </c>
      <c r="F997" s="114" t="s">
        <v>1713</v>
      </c>
      <c r="G997" s="114" t="s">
        <v>1949</v>
      </c>
      <c r="H997" s="128"/>
      <c r="I997" s="166"/>
      <c r="J997" s="193"/>
      <c r="K997" s="166"/>
      <c r="L997" s="193"/>
      <c r="M997" s="193"/>
      <c r="N997" s="193"/>
      <c r="O997" s="193"/>
    </row>
    <row r="998" spans="1:16" ht="33">
      <c r="A998" s="109">
        <v>997</v>
      </c>
      <c r="B998" s="261"/>
      <c r="C998" s="110" t="s">
        <v>1924</v>
      </c>
      <c r="D998" s="261"/>
      <c r="E998" s="261"/>
      <c r="F998" s="114" t="s">
        <v>1010</v>
      </c>
      <c r="G998" s="114" t="s">
        <v>1979</v>
      </c>
      <c r="H998" s="128"/>
      <c r="I998" s="166"/>
      <c r="J998" s="193"/>
      <c r="K998" s="166"/>
      <c r="L998" s="193"/>
      <c r="M998" s="193"/>
      <c r="N998" s="193"/>
      <c r="O998" s="193"/>
    </row>
    <row r="999" spans="1:16" ht="33">
      <c r="A999" s="109">
        <v>998</v>
      </c>
      <c r="B999" s="261"/>
      <c r="C999" s="110" t="s">
        <v>1924</v>
      </c>
      <c r="D999" s="261"/>
      <c r="E999" s="261"/>
      <c r="F999" s="114" t="s">
        <v>1011</v>
      </c>
      <c r="G999" s="114" t="s">
        <v>1953</v>
      </c>
      <c r="H999" s="128"/>
      <c r="I999" s="166"/>
      <c r="J999" s="193"/>
      <c r="K999" s="166"/>
      <c r="L999" s="193"/>
      <c r="M999" s="193"/>
      <c r="N999" s="193"/>
      <c r="O999" s="193"/>
    </row>
    <row r="1000" spans="1:16" ht="33">
      <c r="A1000" s="109">
        <v>999</v>
      </c>
      <c r="B1000" s="261"/>
      <c r="C1000" s="110" t="s">
        <v>1924</v>
      </c>
      <c r="D1000" s="261"/>
      <c r="E1000" s="261"/>
      <c r="F1000" s="114" t="s">
        <v>1012</v>
      </c>
      <c r="G1000" s="114" t="s">
        <v>1953</v>
      </c>
      <c r="H1000" s="128"/>
      <c r="I1000" s="166"/>
      <c r="J1000" s="193"/>
      <c r="K1000" s="166"/>
      <c r="L1000" s="193"/>
      <c r="M1000" s="193"/>
      <c r="N1000" s="193"/>
      <c r="O1000" s="193"/>
    </row>
    <row r="1001" spans="1:16">
      <c r="A1001" s="109">
        <v>1000</v>
      </c>
      <c r="B1001" s="261"/>
      <c r="C1001" s="110" t="s">
        <v>1924</v>
      </c>
      <c r="D1001" s="261"/>
      <c r="E1001" s="261"/>
      <c r="F1001" s="114" t="s">
        <v>1013</v>
      </c>
      <c r="G1001" s="114" t="s">
        <v>1758</v>
      </c>
      <c r="H1001" s="128"/>
      <c r="I1001" s="166"/>
      <c r="J1001" s="193"/>
      <c r="K1001" s="166"/>
      <c r="L1001" s="193"/>
      <c r="M1001" s="193"/>
      <c r="N1001" s="193"/>
      <c r="O1001" s="193"/>
    </row>
    <row r="1002" spans="1:16" ht="33">
      <c r="A1002" s="109">
        <v>1001</v>
      </c>
      <c r="B1002" s="261"/>
      <c r="C1002" s="110" t="s">
        <v>1924</v>
      </c>
      <c r="D1002" s="115"/>
      <c r="E1002" s="115"/>
      <c r="F1002" s="114" t="s">
        <v>1983</v>
      </c>
      <c r="G1002" s="114" t="s">
        <v>1957</v>
      </c>
      <c r="H1002" s="128"/>
      <c r="I1002" s="166"/>
      <c r="J1002" s="193"/>
      <c r="K1002" s="166"/>
      <c r="L1002" s="193"/>
      <c r="M1002" s="193"/>
      <c r="N1002" s="193"/>
      <c r="O1002" s="193"/>
    </row>
    <row r="1003" spans="1:16">
      <c r="A1003" s="109">
        <v>1002</v>
      </c>
      <c r="B1003" s="261"/>
      <c r="C1003" s="110" t="s">
        <v>1924</v>
      </c>
      <c r="D1003" s="114" t="s">
        <v>1967</v>
      </c>
      <c r="E1003" s="114" t="s">
        <v>1719</v>
      </c>
      <c r="F1003" s="114"/>
      <c r="G1003" s="114" t="s">
        <v>2097</v>
      </c>
      <c r="H1003" s="128"/>
      <c r="I1003" s="166"/>
      <c r="J1003" s="193"/>
      <c r="K1003" s="166"/>
      <c r="L1003" s="193"/>
      <c r="M1003" s="193"/>
      <c r="N1003" s="193"/>
      <c r="O1003" s="193"/>
      <c r="P1003" s="108" t="s">
        <v>1970</v>
      </c>
    </row>
    <row r="1004" spans="1:16">
      <c r="A1004" s="109">
        <v>1003</v>
      </c>
      <c r="B1004" s="261"/>
      <c r="C1004" s="110" t="s">
        <v>1924</v>
      </c>
      <c r="D1004" s="114" t="s">
        <v>1990</v>
      </c>
      <c r="E1004" s="114" t="s">
        <v>1720</v>
      </c>
      <c r="F1004" s="114"/>
      <c r="G1004" s="114" t="s">
        <v>2101</v>
      </c>
      <c r="H1004" s="128"/>
      <c r="I1004" s="166"/>
      <c r="J1004" s="193"/>
      <c r="K1004" s="166"/>
      <c r="L1004" s="193"/>
      <c r="M1004" s="193"/>
      <c r="N1004" s="193"/>
      <c r="O1004" s="193"/>
      <c r="P1004" s="108" t="s">
        <v>1881</v>
      </c>
    </row>
    <row r="1005" spans="1:16" ht="33">
      <c r="A1005" s="109">
        <v>1004</v>
      </c>
      <c r="B1005" s="261" t="s">
        <v>2102</v>
      </c>
      <c r="C1005" s="110" t="s">
        <v>1924</v>
      </c>
      <c r="D1005" s="261" t="s">
        <v>1974</v>
      </c>
      <c r="E1005" s="114" t="s">
        <v>1721</v>
      </c>
      <c r="F1005" s="114"/>
      <c r="G1005" s="114" t="s">
        <v>1722</v>
      </c>
      <c r="H1005" s="128"/>
      <c r="I1005" s="166"/>
      <c r="J1005" s="193"/>
      <c r="K1005" s="166"/>
      <c r="L1005" s="193"/>
      <c r="M1005" s="193"/>
      <c r="N1005" s="193"/>
      <c r="O1005" s="193"/>
    </row>
    <row r="1006" spans="1:16" ht="33">
      <c r="A1006" s="109">
        <v>1005</v>
      </c>
      <c r="B1006" s="261"/>
      <c r="C1006" s="110" t="s">
        <v>1924</v>
      </c>
      <c r="D1006" s="261"/>
      <c r="E1006" s="114" t="s">
        <v>1723</v>
      </c>
      <c r="F1006" s="114"/>
      <c r="G1006" s="114" t="s">
        <v>1724</v>
      </c>
      <c r="H1006" s="128"/>
      <c r="I1006" s="166"/>
      <c r="J1006" s="193"/>
      <c r="K1006" s="166"/>
      <c r="L1006" s="193"/>
      <c r="M1006" s="193"/>
      <c r="N1006" s="193"/>
      <c r="O1006" s="193"/>
    </row>
    <row r="1007" spans="1:16" ht="31.5" customHeight="1">
      <c r="A1007" s="109">
        <v>1006</v>
      </c>
      <c r="B1007" s="261"/>
      <c r="C1007" s="110" t="s">
        <v>1924</v>
      </c>
      <c r="D1007" s="261"/>
      <c r="E1007" s="261" t="s">
        <v>1725</v>
      </c>
      <c r="F1007" s="114" t="s">
        <v>1726</v>
      </c>
      <c r="G1007" s="114" t="s">
        <v>1949</v>
      </c>
      <c r="H1007" s="128"/>
      <c r="I1007" s="166"/>
      <c r="J1007" s="193"/>
      <c r="K1007" s="166"/>
      <c r="L1007" s="193"/>
      <c r="M1007" s="193"/>
      <c r="N1007" s="193"/>
      <c r="O1007" s="193"/>
    </row>
    <row r="1008" spans="1:16" ht="33">
      <c r="A1008" s="109">
        <v>1007</v>
      </c>
      <c r="B1008" s="261"/>
      <c r="C1008" s="110" t="s">
        <v>1924</v>
      </c>
      <c r="D1008" s="261"/>
      <c r="E1008" s="261"/>
      <c r="F1008" s="114" t="s">
        <v>1232</v>
      </c>
      <c r="G1008" s="114" t="s">
        <v>1979</v>
      </c>
      <c r="H1008" s="128"/>
      <c r="I1008" s="166"/>
      <c r="J1008" s="193"/>
      <c r="K1008" s="166"/>
      <c r="L1008" s="193"/>
      <c r="M1008" s="193"/>
      <c r="N1008" s="193"/>
      <c r="O1008" s="193"/>
    </row>
    <row r="1009" spans="1:16" ht="33">
      <c r="A1009" s="109">
        <v>1008</v>
      </c>
      <c r="B1009" s="261"/>
      <c r="C1009" s="110" t="s">
        <v>1924</v>
      </c>
      <c r="D1009" s="261"/>
      <c r="E1009" s="261"/>
      <c r="F1009" s="114" t="s">
        <v>1233</v>
      </c>
      <c r="G1009" s="114" t="s">
        <v>1953</v>
      </c>
      <c r="H1009" s="128"/>
      <c r="I1009" s="166"/>
      <c r="J1009" s="193"/>
      <c r="K1009" s="166"/>
      <c r="L1009" s="193"/>
      <c r="M1009" s="193"/>
      <c r="N1009" s="193"/>
      <c r="O1009" s="193"/>
    </row>
    <row r="1010" spans="1:16" ht="33">
      <c r="A1010" s="109">
        <v>1009</v>
      </c>
      <c r="B1010" s="261"/>
      <c r="C1010" s="110" t="s">
        <v>1924</v>
      </c>
      <c r="D1010" s="261"/>
      <c r="E1010" s="261"/>
      <c r="F1010" s="114" t="s">
        <v>1234</v>
      </c>
      <c r="G1010" s="114" t="s">
        <v>1953</v>
      </c>
      <c r="H1010" s="128"/>
      <c r="I1010" s="166"/>
      <c r="J1010" s="193"/>
      <c r="K1010" s="166"/>
      <c r="L1010" s="193"/>
      <c r="M1010" s="193"/>
      <c r="N1010" s="193"/>
      <c r="O1010" s="193"/>
    </row>
    <row r="1011" spans="1:16">
      <c r="A1011" s="109">
        <v>1010</v>
      </c>
      <c r="B1011" s="261"/>
      <c r="C1011" s="110" t="s">
        <v>1924</v>
      </c>
      <c r="D1011" s="261"/>
      <c r="E1011" s="261"/>
      <c r="F1011" s="114" t="s">
        <v>1235</v>
      </c>
      <c r="G1011" s="114" t="s">
        <v>1758</v>
      </c>
      <c r="H1011" s="128"/>
      <c r="I1011" s="166"/>
      <c r="J1011" s="193"/>
      <c r="K1011" s="166"/>
      <c r="L1011" s="193"/>
      <c r="M1011" s="193"/>
      <c r="N1011" s="193"/>
      <c r="O1011" s="193"/>
    </row>
    <row r="1012" spans="1:16" ht="40.5">
      <c r="A1012" s="109">
        <v>1011</v>
      </c>
      <c r="B1012" s="261"/>
      <c r="C1012" s="110" t="s">
        <v>1924</v>
      </c>
      <c r="D1012" s="115"/>
      <c r="E1012" s="115"/>
      <c r="F1012" s="114" t="s">
        <v>1983</v>
      </c>
      <c r="G1012" s="114" t="s">
        <v>1957</v>
      </c>
      <c r="H1012" s="128"/>
      <c r="I1012" s="166"/>
      <c r="J1012" s="202"/>
      <c r="K1012" s="166"/>
      <c r="L1012" s="198"/>
      <c r="M1012" s="199"/>
      <c r="N1012" s="200"/>
      <c r="O1012" s="193"/>
      <c r="P1012" s="141" t="s">
        <v>1958</v>
      </c>
    </row>
    <row r="1013" spans="1:16" ht="33">
      <c r="A1013" s="109">
        <v>1012</v>
      </c>
      <c r="B1013" s="261"/>
      <c r="C1013" s="110" t="s">
        <v>1924</v>
      </c>
      <c r="D1013" s="261" t="s">
        <v>1959</v>
      </c>
      <c r="E1013" s="114" t="s">
        <v>1727</v>
      </c>
      <c r="F1013" s="114"/>
      <c r="G1013" s="114" t="s">
        <v>1728</v>
      </c>
      <c r="H1013" s="128"/>
      <c r="I1013" s="166"/>
      <c r="J1013" s="193"/>
      <c r="K1013" s="166"/>
      <c r="L1013" s="193"/>
      <c r="M1013" s="193"/>
      <c r="N1013" s="193"/>
      <c r="O1013" s="193"/>
    </row>
    <row r="1014" spans="1:16" ht="33">
      <c r="A1014" s="109">
        <v>1013</v>
      </c>
      <c r="B1014" s="261"/>
      <c r="C1014" s="110" t="s">
        <v>1924</v>
      </c>
      <c r="D1014" s="261"/>
      <c r="E1014" s="114" t="s">
        <v>1729</v>
      </c>
      <c r="F1014" s="114"/>
      <c r="G1014" s="114" t="s">
        <v>1730</v>
      </c>
      <c r="H1014" s="128"/>
      <c r="I1014" s="166"/>
      <c r="J1014" s="193"/>
      <c r="K1014" s="166"/>
      <c r="L1014" s="193"/>
      <c r="M1014" s="193"/>
      <c r="N1014" s="193"/>
      <c r="O1014" s="193"/>
    </row>
    <row r="1015" spans="1:16" ht="31.5" customHeight="1">
      <c r="A1015" s="109">
        <v>1014</v>
      </c>
      <c r="B1015" s="261"/>
      <c r="C1015" s="110" t="s">
        <v>1924</v>
      </c>
      <c r="D1015" s="261"/>
      <c r="E1015" s="261" t="s">
        <v>1731</v>
      </c>
      <c r="F1015" s="114" t="s">
        <v>1726</v>
      </c>
      <c r="G1015" s="114" t="s">
        <v>1949</v>
      </c>
      <c r="H1015" s="128"/>
      <c r="I1015" s="166"/>
      <c r="J1015" s="193"/>
      <c r="K1015" s="166"/>
      <c r="L1015" s="193"/>
      <c r="M1015" s="193"/>
      <c r="N1015" s="193"/>
      <c r="O1015" s="193"/>
    </row>
    <row r="1016" spans="1:16" ht="33">
      <c r="A1016" s="109">
        <v>1015</v>
      </c>
      <c r="B1016" s="261"/>
      <c r="C1016" s="110" t="s">
        <v>1924</v>
      </c>
      <c r="D1016" s="261"/>
      <c r="E1016" s="261"/>
      <c r="F1016" s="114" t="s">
        <v>1993</v>
      </c>
      <c r="G1016" s="114" t="s">
        <v>1979</v>
      </c>
      <c r="H1016" s="128"/>
      <c r="I1016" s="166"/>
      <c r="J1016" s="193"/>
      <c r="K1016" s="166"/>
      <c r="L1016" s="193"/>
      <c r="M1016" s="193"/>
      <c r="N1016" s="193"/>
      <c r="O1016" s="193"/>
    </row>
    <row r="1017" spans="1:16" ht="33">
      <c r="A1017" s="109">
        <v>1016</v>
      </c>
      <c r="B1017" s="261"/>
      <c r="C1017" s="110" t="s">
        <v>1924</v>
      </c>
      <c r="D1017" s="261"/>
      <c r="E1017" s="261"/>
      <c r="F1017" s="114" t="s">
        <v>1994</v>
      </c>
      <c r="G1017" s="114" t="s">
        <v>1953</v>
      </c>
      <c r="H1017" s="128"/>
      <c r="I1017" s="166"/>
      <c r="J1017" s="193"/>
      <c r="K1017" s="166"/>
      <c r="L1017" s="193"/>
      <c r="M1017" s="193"/>
      <c r="N1017" s="193"/>
      <c r="O1017" s="193"/>
    </row>
    <row r="1018" spans="1:16" ht="33">
      <c r="A1018" s="109">
        <v>1017</v>
      </c>
      <c r="B1018" s="261"/>
      <c r="C1018" s="110" t="s">
        <v>1924</v>
      </c>
      <c r="D1018" s="261"/>
      <c r="E1018" s="261"/>
      <c r="F1018" s="114" t="s">
        <v>1995</v>
      </c>
      <c r="G1018" s="114" t="s">
        <v>1953</v>
      </c>
      <c r="H1018" s="128"/>
      <c r="I1018" s="166"/>
      <c r="J1018" s="193"/>
      <c r="K1018" s="166"/>
      <c r="L1018" s="193"/>
      <c r="M1018" s="193"/>
      <c r="N1018" s="193"/>
      <c r="O1018" s="193"/>
    </row>
    <row r="1019" spans="1:16">
      <c r="A1019" s="109">
        <v>1018</v>
      </c>
      <c r="B1019" s="261"/>
      <c r="C1019" s="110" t="s">
        <v>1924</v>
      </c>
      <c r="D1019" s="261"/>
      <c r="E1019" s="261"/>
      <c r="F1019" s="114" t="s">
        <v>1053</v>
      </c>
      <c r="G1019" s="114" t="s">
        <v>1758</v>
      </c>
      <c r="H1019" s="128"/>
      <c r="I1019" s="166"/>
      <c r="J1019" s="193"/>
      <c r="K1019" s="166"/>
      <c r="L1019" s="193"/>
      <c r="M1019" s="193"/>
      <c r="N1019" s="193"/>
      <c r="O1019" s="193"/>
    </row>
    <row r="1020" spans="1:16" ht="33">
      <c r="A1020" s="109">
        <v>1019</v>
      </c>
      <c r="B1020" s="261"/>
      <c r="C1020" s="110" t="s">
        <v>1924</v>
      </c>
      <c r="D1020" s="115"/>
      <c r="E1020" s="115"/>
      <c r="F1020" s="114" t="s">
        <v>1983</v>
      </c>
      <c r="G1020" s="114" t="s">
        <v>1957</v>
      </c>
      <c r="H1020" s="128"/>
      <c r="I1020" s="166"/>
      <c r="J1020" s="193"/>
      <c r="K1020" s="166"/>
      <c r="L1020" s="193"/>
      <c r="M1020" s="193"/>
      <c r="N1020" s="193"/>
      <c r="O1020" s="193"/>
    </row>
    <row r="1021" spans="1:16">
      <c r="A1021" s="109">
        <v>1020</v>
      </c>
      <c r="B1021" s="261"/>
      <c r="C1021" s="110" t="s">
        <v>1924</v>
      </c>
      <c r="D1021" s="114" t="s">
        <v>1967</v>
      </c>
      <c r="E1021" s="114" t="s">
        <v>1732</v>
      </c>
      <c r="F1021" s="114"/>
      <c r="G1021" s="114" t="s">
        <v>2103</v>
      </c>
      <c r="H1021" s="128"/>
      <c r="I1021" s="166"/>
      <c r="J1021" s="193"/>
      <c r="K1021" s="166"/>
      <c r="L1021" s="193"/>
      <c r="M1021" s="193"/>
      <c r="N1021" s="193"/>
      <c r="O1021" s="193"/>
      <c r="P1021" s="108" t="s">
        <v>1970</v>
      </c>
    </row>
    <row r="1022" spans="1:16">
      <c r="A1022" s="109">
        <v>1021</v>
      </c>
      <c r="B1022" s="261"/>
      <c r="C1022" s="110" t="s">
        <v>1924</v>
      </c>
      <c r="D1022" s="114" t="s">
        <v>1990</v>
      </c>
      <c r="E1022" s="114" t="s">
        <v>1733</v>
      </c>
      <c r="F1022" s="114"/>
      <c r="G1022" s="114" t="s">
        <v>2104</v>
      </c>
      <c r="H1022" s="128"/>
      <c r="I1022" s="166"/>
      <c r="J1022" s="193"/>
      <c r="K1022" s="166"/>
      <c r="L1022" s="193"/>
      <c r="M1022" s="193"/>
      <c r="N1022" s="193"/>
      <c r="O1022" s="193"/>
      <c r="P1022" s="108" t="s">
        <v>1881</v>
      </c>
    </row>
    <row r="1023" spans="1:16" ht="33">
      <c r="A1023" s="109">
        <v>1022</v>
      </c>
      <c r="B1023" s="261" t="s">
        <v>2105</v>
      </c>
      <c r="C1023" s="110" t="s">
        <v>1924</v>
      </c>
      <c r="D1023" s="261" t="s">
        <v>1974</v>
      </c>
      <c r="E1023" s="114" t="s">
        <v>1734</v>
      </c>
      <c r="F1023" s="114"/>
      <c r="G1023" s="114" t="s">
        <v>1735</v>
      </c>
      <c r="H1023" s="128"/>
      <c r="I1023" s="166"/>
      <c r="J1023" s="193"/>
      <c r="K1023" s="166"/>
      <c r="L1023" s="193"/>
      <c r="M1023" s="193"/>
      <c r="N1023" s="193"/>
      <c r="O1023" s="193"/>
    </row>
    <row r="1024" spans="1:16" ht="33">
      <c r="A1024" s="109">
        <v>1023</v>
      </c>
      <c r="B1024" s="261"/>
      <c r="C1024" s="110" t="s">
        <v>1885</v>
      </c>
      <c r="D1024" s="261"/>
      <c r="E1024" s="114" t="s">
        <v>1736</v>
      </c>
      <c r="F1024" s="114"/>
      <c r="G1024" s="114" t="s">
        <v>1737</v>
      </c>
      <c r="H1024" s="128"/>
      <c r="I1024" s="166"/>
      <c r="J1024" s="193"/>
      <c r="K1024" s="166"/>
      <c r="L1024" s="193"/>
      <c r="M1024" s="193"/>
      <c r="N1024" s="193"/>
      <c r="O1024" s="193"/>
    </row>
    <row r="1025" spans="1:16" ht="31.5" customHeight="1">
      <c r="A1025" s="109">
        <v>1024</v>
      </c>
      <c r="B1025" s="261"/>
      <c r="C1025" s="110" t="s">
        <v>1924</v>
      </c>
      <c r="D1025" s="261"/>
      <c r="E1025" s="261" t="s">
        <v>1738</v>
      </c>
      <c r="F1025" s="114" t="s">
        <v>1739</v>
      </c>
      <c r="G1025" s="114" t="s">
        <v>1949</v>
      </c>
      <c r="H1025" s="128"/>
      <c r="I1025" s="166"/>
      <c r="J1025" s="193"/>
      <c r="K1025" s="166"/>
      <c r="L1025" s="193"/>
      <c r="M1025" s="193"/>
      <c r="N1025" s="193"/>
      <c r="O1025" s="193"/>
    </row>
    <row r="1026" spans="1:16" ht="33">
      <c r="A1026" s="109">
        <v>1025</v>
      </c>
      <c r="B1026" s="261"/>
      <c r="C1026" s="110" t="s">
        <v>1924</v>
      </c>
      <c r="D1026" s="261"/>
      <c r="E1026" s="261"/>
      <c r="F1026" s="114" t="s">
        <v>2044</v>
      </c>
      <c r="G1026" s="114" t="s">
        <v>1979</v>
      </c>
      <c r="H1026" s="128"/>
      <c r="I1026" s="166"/>
      <c r="J1026" s="193"/>
      <c r="K1026" s="166"/>
      <c r="L1026" s="193"/>
      <c r="M1026" s="193"/>
      <c r="N1026" s="193"/>
      <c r="O1026" s="193"/>
    </row>
    <row r="1027" spans="1:16" ht="33">
      <c r="A1027" s="109">
        <v>1026</v>
      </c>
      <c r="B1027" s="261"/>
      <c r="C1027" s="110" t="s">
        <v>1924</v>
      </c>
      <c r="D1027" s="261"/>
      <c r="E1027" s="261"/>
      <c r="F1027" s="114" t="s">
        <v>1952</v>
      </c>
      <c r="G1027" s="114" t="s">
        <v>1953</v>
      </c>
      <c r="H1027" s="128"/>
      <c r="I1027" s="166"/>
      <c r="J1027" s="193"/>
      <c r="K1027" s="166"/>
      <c r="L1027" s="193"/>
      <c r="M1027" s="193"/>
      <c r="N1027" s="193"/>
      <c r="O1027" s="193"/>
    </row>
    <row r="1028" spans="1:16" ht="33">
      <c r="A1028" s="109">
        <v>1027</v>
      </c>
      <c r="B1028" s="261"/>
      <c r="C1028" s="110" t="s">
        <v>1924</v>
      </c>
      <c r="D1028" s="261"/>
      <c r="E1028" s="261"/>
      <c r="F1028" s="114" t="s">
        <v>1954</v>
      </c>
      <c r="G1028" s="114" t="s">
        <v>1953</v>
      </c>
      <c r="H1028" s="128"/>
      <c r="I1028" s="166"/>
      <c r="J1028" s="193"/>
      <c r="K1028" s="166"/>
      <c r="L1028" s="193"/>
      <c r="M1028" s="193"/>
      <c r="N1028" s="193"/>
      <c r="O1028" s="193"/>
    </row>
    <row r="1029" spans="1:16">
      <c r="A1029" s="109">
        <v>1028</v>
      </c>
      <c r="B1029" s="261"/>
      <c r="C1029" s="110" t="s">
        <v>1924</v>
      </c>
      <c r="D1029" s="261"/>
      <c r="E1029" s="261"/>
      <c r="F1029" s="114"/>
      <c r="G1029" s="114"/>
      <c r="H1029" s="128"/>
      <c r="I1029" s="166"/>
      <c r="J1029" s="193"/>
      <c r="K1029" s="166"/>
      <c r="L1029" s="193"/>
      <c r="M1029" s="193"/>
      <c r="N1029" s="193"/>
      <c r="O1029" s="193"/>
    </row>
    <row r="1030" spans="1:16">
      <c r="A1030" s="109">
        <v>1029</v>
      </c>
      <c r="B1030" s="261"/>
      <c r="C1030" s="110" t="s">
        <v>1924</v>
      </c>
      <c r="D1030" s="261"/>
      <c r="E1030" s="261"/>
      <c r="F1030" s="114" t="s">
        <v>1955</v>
      </c>
      <c r="G1030" s="114" t="s">
        <v>1758</v>
      </c>
      <c r="H1030" s="128"/>
      <c r="I1030" s="166"/>
      <c r="J1030" s="193"/>
      <c r="K1030" s="166"/>
      <c r="L1030" s="193"/>
      <c r="M1030" s="193"/>
      <c r="N1030" s="193"/>
      <c r="O1030" s="193"/>
    </row>
    <row r="1031" spans="1:16" ht="40.5">
      <c r="A1031" s="109">
        <v>1030</v>
      </c>
      <c r="B1031" s="261"/>
      <c r="C1031" s="110" t="s">
        <v>1924</v>
      </c>
      <c r="D1031" s="115"/>
      <c r="E1031" s="115"/>
      <c r="F1031" s="114" t="s">
        <v>1983</v>
      </c>
      <c r="G1031" s="114" t="s">
        <v>1957</v>
      </c>
      <c r="H1031" s="128"/>
      <c r="I1031" s="166"/>
      <c r="J1031" s="202"/>
      <c r="K1031" s="166"/>
      <c r="L1031" s="198"/>
      <c r="M1031" s="199"/>
      <c r="N1031" s="200"/>
      <c r="O1031" s="193"/>
      <c r="P1031" s="141" t="s">
        <v>1958</v>
      </c>
    </row>
    <row r="1032" spans="1:16" ht="33">
      <c r="A1032" s="109">
        <v>1031</v>
      </c>
      <c r="B1032" s="261"/>
      <c r="C1032" s="110" t="s">
        <v>1924</v>
      </c>
      <c r="D1032" s="261" t="s">
        <v>1959</v>
      </c>
      <c r="E1032" s="114" t="s">
        <v>1740</v>
      </c>
      <c r="F1032" s="114"/>
      <c r="G1032" s="114" t="s">
        <v>1735</v>
      </c>
      <c r="H1032" s="128"/>
      <c r="I1032" s="166"/>
      <c r="J1032" s="193"/>
      <c r="K1032" s="166"/>
      <c r="L1032" s="193"/>
      <c r="M1032" s="193"/>
      <c r="N1032" s="193"/>
      <c r="O1032" s="193"/>
    </row>
    <row r="1033" spans="1:16" ht="33">
      <c r="A1033" s="109">
        <v>1032</v>
      </c>
      <c r="B1033" s="261"/>
      <c r="C1033" s="110" t="s">
        <v>1924</v>
      </c>
      <c r="D1033" s="261"/>
      <c r="E1033" s="114" t="s">
        <v>1741</v>
      </c>
      <c r="F1033" s="114"/>
      <c r="G1033" s="114" t="s">
        <v>1737</v>
      </c>
      <c r="H1033" s="128"/>
      <c r="I1033" s="166"/>
      <c r="J1033" s="193"/>
      <c r="K1033" s="166"/>
      <c r="L1033" s="193"/>
      <c r="M1033" s="193"/>
      <c r="N1033" s="193"/>
      <c r="O1033" s="193"/>
    </row>
    <row r="1034" spans="1:16" ht="31.5" customHeight="1">
      <c r="A1034" s="109">
        <v>1033</v>
      </c>
      <c r="B1034" s="261"/>
      <c r="C1034" s="110" t="s">
        <v>1924</v>
      </c>
      <c r="D1034" s="261"/>
      <c r="E1034" s="261" t="s">
        <v>1742</v>
      </c>
      <c r="F1034" s="114" t="s">
        <v>1739</v>
      </c>
      <c r="G1034" s="114" t="s">
        <v>1949</v>
      </c>
      <c r="H1034" s="128"/>
      <c r="I1034" s="166"/>
      <c r="J1034" s="193"/>
      <c r="K1034" s="166"/>
      <c r="L1034" s="193"/>
      <c r="M1034" s="193"/>
      <c r="N1034" s="193"/>
      <c r="O1034" s="193"/>
    </row>
    <row r="1035" spans="1:16" ht="33">
      <c r="A1035" s="109">
        <v>1034</v>
      </c>
      <c r="B1035" s="261"/>
      <c r="C1035" s="110" t="s">
        <v>1924</v>
      </c>
      <c r="D1035" s="261"/>
      <c r="E1035" s="261"/>
      <c r="F1035" s="114" t="s">
        <v>2044</v>
      </c>
      <c r="G1035" s="114" t="s">
        <v>1979</v>
      </c>
      <c r="H1035" s="128"/>
      <c r="I1035" s="166"/>
      <c r="J1035" s="193"/>
      <c r="K1035" s="166"/>
      <c r="L1035" s="193"/>
      <c r="M1035" s="193"/>
      <c r="N1035" s="193"/>
      <c r="O1035" s="193"/>
    </row>
    <row r="1036" spans="1:16" ht="33">
      <c r="A1036" s="109">
        <v>1035</v>
      </c>
      <c r="B1036" s="261"/>
      <c r="C1036" s="110" t="s">
        <v>1924</v>
      </c>
      <c r="D1036" s="261"/>
      <c r="E1036" s="261"/>
      <c r="F1036" s="114" t="s">
        <v>1952</v>
      </c>
      <c r="G1036" s="114" t="s">
        <v>1953</v>
      </c>
      <c r="H1036" s="128"/>
      <c r="I1036" s="166"/>
      <c r="J1036" s="193"/>
      <c r="K1036" s="166"/>
      <c r="L1036" s="193"/>
      <c r="M1036" s="193"/>
      <c r="N1036" s="193"/>
      <c r="O1036" s="193"/>
    </row>
    <row r="1037" spans="1:16" ht="33">
      <c r="A1037" s="109">
        <v>1036</v>
      </c>
      <c r="B1037" s="261"/>
      <c r="C1037" s="110" t="s">
        <v>1924</v>
      </c>
      <c r="D1037" s="261"/>
      <c r="E1037" s="261"/>
      <c r="F1037" s="114" t="s">
        <v>1954</v>
      </c>
      <c r="G1037" s="114" t="s">
        <v>1953</v>
      </c>
      <c r="H1037" s="128"/>
      <c r="I1037" s="166"/>
      <c r="J1037" s="193"/>
      <c r="K1037" s="166"/>
      <c r="L1037" s="193"/>
      <c r="M1037" s="193"/>
      <c r="N1037" s="193"/>
      <c r="O1037" s="193"/>
    </row>
    <row r="1038" spans="1:16">
      <c r="A1038" s="109">
        <v>1037</v>
      </c>
      <c r="B1038" s="261"/>
      <c r="C1038" s="110" t="s">
        <v>1924</v>
      </c>
      <c r="D1038" s="261"/>
      <c r="E1038" s="261"/>
      <c r="F1038" s="114" t="s">
        <v>1955</v>
      </c>
      <c r="G1038" s="114" t="s">
        <v>1758</v>
      </c>
      <c r="H1038" s="128"/>
      <c r="I1038" s="166"/>
      <c r="J1038" s="193"/>
      <c r="K1038" s="166"/>
      <c r="L1038" s="193"/>
      <c r="M1038" s="193"/>
      <c r="N1038" s="193"/>
      <c r="O1038" s="193"/>
    </row>
    <row r="1039" spans="1:16" ht="33">
      <c r="A1039" s="109">
        <v>1038</v>
      </c>
      <c r="B1039" s="261"/>
      <c r="C1039" s="110" t="s">
        <v>1924</v>
      </c>
      <c r="D1039" s="115"/>
      <c r="E1039" s="115"/>
      <c r="F1039" s="114" t="s">
        <v>1983</v>
      </c>
      <c r="G1039" s="114" t="s">
        <v>1957</v>
      </c>
      <c r="H1039" s="128"/>
      <c r="I1039" s="166"/>
      <c r="J1039" s="193"/>
      <c r="K1039" s="166"/>
      <c r="L1039" s="193"/>
      <c r="M1039" s="193"/>
      <c r="N1039" s="193"/>
      <c r="O1039" s="193"/>
    </row>
    <row r="1040" spans="1:16">
      <c r="A1040" s="109">
        <v>1039</v>
      </c>
      <c r="B1040" s="261"/>
      <c r="C1040" s="110" t="s">
        <v>1924</v>
      </c>
      <c r="D1040" s="114" t="s">
        <v>1967</v>
      </c>
      <c r="E1040" s="114" t="s">
        <v>1743</v>
      </c>
      <c r="F1040" s="114"/>
      <c r="G1040" s="114" t="s">
        <v>2106</v>
      </c>
      <c r="H1040" s="128"/>
      <c r="I1040" s="166"/>
      <c r="J1040" s="193"/>
      <c r="K1040" s="166"/>
      <c r="L1040" s="193"/>
      <c r="M1040" s="193"/>
      <c r="N1040" s="193"/>
      <c r="O1040" s="193"/>
      <c r="P1040" s="108" t="s">
        <v>1970</v>
      </c>
    </row>
    <row r="1041" spans="1:16">
      <c r="A1041" s="109">
        <v>1040</v>
      </c>
      <c r="B1041" s="261"/>
      <c r="C1041" s="110" t="s">
        <v>1924</v>
      </c>
      <c r="D1041" s="114" t="s">
        <v>1990</v>
      </c>
      <c r="E1041" s="114" t="s">
        <v>1744</v>
      </c>
      <c r="F1041" s="114"/>
      <c r="G1041" s="114" t="s">
        <v>2107</v>
      </c>
      <c r="H1041" s="128"/>
      <c r="I1041" s="166"/>
      <c r="J1041" s="193"/>
      <c r="K1041" s="166"/>
      <c r="L1041" s="193"/>
      <c r="M1041" s="193"/>
      <c r="N1041" s="193"/>
      <c r="O1041" s="193"/>
      <c r="P1041" s="108" t="s">
        <v>1881</v>
      </c>
    </row>
    <row r="1042" spans="1:16" ht="27">
      <c r="A1042" s="109">
        <v>1041</v>
      </c>
      <c r="C1042" s="116" t="s">
        <v>1924</v>
      </c>
      <c r="D1042" s="108" t="s">
        <v>2108</v>
      </c>
      <c r="E1042" s="108" t="s">
        <v>2109</v>
      </c>
      <c r="F1042" s="108" t="s">
        <v>2110</v>
      </c>
      <c r="G1042" s="108" t="s">
        <v>2111</v>
      </c>
      <c r="H1042" s="128"/>
      <c r="I1042" s="203"/>
      <c r="J1042" s="204"/>
      <c r="K1042" s="166"/>
      <c r="L1042" s="205"/>
      <c r="M1042" s="206"/>
      <c r="N1042" s="200"/>
      <c r="O1042" s="193"/>
      <c r="P1042" s="142" t="s">
        <v>2302</v>
      </c>
    </row>
    <row r="1043" spans="1:16" s="154" customFormat="1" ht="40.5">
      <c r="A1043" s="154">
        <v>1042</v>
      </c>
      <c r="C1043" s="154" t="s">
        <v>2200</v>
      </c>
      <c r="D1043" s="154" t="s">
        <v>2201</v>
      </c>
      <c r="E1043" s="155" t="s">
        <v>2204</v>
      </c>
      <c r="F1043" s="154" t="s">
        <v>2202</v>
      </c>
      <c r="G1043" s="154" t="s">
        <v>2203</v>
      </c>
      <c r="H1043" s="128"/>
      <c r="I1043" s="207"/>
      <c r="J1043" s="194"/>
      <c r="K1043" s="166"/>
      <c r="L1043" s="208"/>
      <c r="M1043" s="209"/>
      <c r="N1043" s="209"/>
      <c r="O1043" s="196"/>
      <c r="P1043" s="156" t="s">
        <v>2231</v>
      </c>
    </row>
    <row r="1044" spans="1:16" ht="33">
      <c r="A1044" s="108">
        <v>1043</v>
      </c>
      <c r="C1044" s="108" t="s">
        <v>2299</v>
      </c>
      <c r="D1044" s="108" t="s">
        <v>2300</v>
      </c>
      <c r="E1044" s="108" t="s">
        <v>2303</v>
      </c>
      <c r="F1044" s="108" t="s">
        <v>2301</v>
      </c>
      <c r="G1044" s="114" t="s">
        <v>2304</v>
      </c>
      <c r="H1044" s="128"/>
      <c r="I1044" s="203"/>
      <c r="J1044" s="194"/>
      <c r="K1044" s="166"/>
      <c r="L1044" s="195"/>
      <c r="M1044" s="209"/>
      <c r="N1044" s="193"/>
      <c r="O1044" s="193"/>
      <c r="P1044" s="143" t="s">
        <v>2305</v>
      </c>
    </row>
    <row r="1045" spans="1:16" ht="66">
      <c r="A1045" s="147">
        <v>1044</v>
      </c>
      <c r="B1045" s="149" t="s">
        <v>2306</v>
      </c>
      <c r="C1045" s="149" t="s">
        <v>2307</v>
      </c>
      <c r="D1045" s="148" t="s">
        <v>2308</v>
      </c>
      <c r="E1045" s="44" t="s">
        <v>2309</v>
      </c>
      <c r="F1045" s="148" t="s">
        <v>2310</v>
      </c>
      <c r="G1045" s="148" t="s">
        <v>2311</v>
      </c>
      <c r="H1045" s="149"/>
      <c r="I1045" s="150"/>
      <c r="J1045" s="151"/>
      <c r="K1045" s="152"/>
      <c r="L1045" s="152"/>
      <c r="M1045" s="44"/>
      <c r="N1045" s="44"/>
      <c r="O1045" s="193"/>
      <c r="P1045" s="151" t="s">
        <v>2312</v>
      </c>
    </row>
    <row r="1046" spans="1:16" ht="27">
      <c r="A1046" s="108">
        <v>1045</v>
      </c>
      <c r="C1046" s="108" t="s">
        <v>9</v>
      </c>
      <c r="D1046" s="108" t="s">
        <v>2327</v>
      </c>
      <c r="F1046" s="108" t="s">
        <v>2328</v>
      </c>
      <c r="G1046" s="108" t="s">
        <v>2329</v>
      </c>
      <c r="H1046" s="149"/>
      <c r="I1046" s="166"/>
      <c r="J1046" s="194"/>
      <c r="K1046" s="166"/>
      <c r="L1046" s="195"/>
      <c r="M1046" s="193"/>
      <c r="N1046" s="193"/>
      <c r="O1046" s="196"/>
      <c r="P1046" s="143" t="s">
        <v>2334</v>
      </c>
    </row>
    <row r="1047" spans="1:16" ht="51">
      <c r="A1047" s="108">
        <v>1045</v>
      </c>
      <c r="D1047" s="161" t="s">
        <v>2336</v>
      </c>
      <c r="F1047" s="162" t="s">
        <v>2337</v>
      </c>
      <c r="G1047" s="161" t="s">
        <v>2338</v>
      </c>
      <c r="H1047" s="149"/>
      <c r="I1047" s="203"/>
      <c r="J1047" s="119"/>
      <c r="K1047" s="166"/>
      <c r="L1047" s="195"/>
      <c r="M1047" s="44"/>
      <c r="N1047" s="193"/>
      <c r="O1047" s="196"/>
      <c r="P1047" s="103" t="s">
        <v>2343</v>
      </c>
    </row>
    <row r="1048" spans="1:16" ht="25.5">
      <c r="A1048" s="108">
        <v>1045</v>
      </c>
      <c r="D1048" s="161" t="s">
        <v>2339</v>
      </c>
      <c r="F1048" s="162" t="s">
        <v>2340</v>
      </c>
      <c r="G1048" s="108" t="s">
        <v>2341</v>
      </c>
      <c r="H1048" s="149"/>
      <c r="I1048" s="210"/>
      <c r="J1048" s="119"/>
      <c r="K1048" s="166"/>
      <c r="L1048" s="195"/>
      <c r="M1048" s="44"/>
      <c r="N1048" s="193"/>
      <c r="O1048" s="196"/>
      <c r="P1048" s="103" t="s">
        <v>2342</v>
      </c>
    </row>
    <row r="1049" spans="1:16">
      <c r="F1049" s="161"/>
    </row>
    <row r="1050" spans="1:16">
      <c r="F1050" s="161"/>
    </row>
  </sheetData>
  <autoFilter ref="H1:H1048"/>
  <mergeCells count="291">
    <mergeCell ref="B2:B24"/>
    <mergeCell ref="D7:D11"/>
    <mergeCell ref="D12:D14"/>
    <mergeCell ref="D15:D18"/>
    <mergeCell ref="D19:D21"/>
    <mergeCell ref="D22:D24"/>
    <mergeCell ref="B25:B32"/>
    <mergeCell ref="D26:D28"/>
    <mergeCell ref="E27:E28"/>
    <mergeCell ref="D29:D32"/>
    <mergeCell ref="E30:E31"/>
    <mergeCell ref="B33:B50"/>
    <mergeCell ref="D33:D40"/>
    <mergeCell ref="E35:E40"/>
    <mergeCell ref="D41:D48"/>
    <mergeCell ref="E43:E48"/>
    <mergeCell ref="B51:B68"/>
    <mergeCell ref="D51:D58"/>
    <mergeCell ref="E53:E58"/>
    <mergeCell ref="D59:D66"/>
    <mergeCell ref="E61:E66"/>
    <mergeCell ref="B69:B86"/>
    <mergeCell ref="D69:D76"/>
    <mergeCell ref="E71:E76"/>
    <mergeCell ref="D77:D84"/>
    <mergeCell ref="E79:E84"/>
    <mergeCell ref="B87:B104"/>
    <mergeCell ref="D87:D94"/>
    <mergeCell ref="E89:E94"/>
    <mergeCell ref="D95:D102"/>
    <mergeCell ref="E97:E102"/>
    <mergeCell ref="B105:B122"/>
    <mergeCell ref="D105:D112"/>
    <mergeCell ref="E107:E112"/>
    <mergeCell ref="D113:D120"/>
    <mergeCell ref="E115:E120"/>
    <mergeCell ref="B123:B140"/>
    <mergeCell ref="D123:D130"/>
    <mergeCell ref="E125:E130"/>
    <mergeCell ref="D131:D138"/>
    <mergeCell ref="E133:E138"/>
    <mergeCell ref="B141:B158"/>
    <mergeCell ref="D141:D148"/>
    <mergeCell ref="E143:E148"/>
    <mergeCell ref="D149:D156"/>
    <mergeCell ref="E151:E156"/>
    <mergeCell ref="B159:B176"/>
    <mergeCell ref="D159:D166"/>
    <mergeCell ref="E161:E166"/>
    <mergeCell ref="D167:D173"/>
    <mergeCell ref="E169:E173"/>
    <mergeCell ref="B177:B194"/>
    <mergeCell ref="D177:D184"/>
    <mergeCell ref="E179:E184"/>
    <mergeCell ref="D185:D192"/>
    <mergeCell ref="E187:E192"/>
    <mergeCell ref="B195:B212"/>
    <mergeCell ref="D195:D202"/>
    <mergeCell ref="E197:E202"/>
    <mergeCell ref="D203:D210"/>
    <mergeCell ref="E205:E210"/>
    <mergeCell ref="B213:B230"/>
    <mergeCell ref="D213:D220"/>
    <mergeCell ref="E215:E220"/>
    <mergeCell ref="D221:D228"/>
    <mergeCell ref="E223:E228"/>
    <mergeCell ref="B231:B248"/>
    <mergeCell ref="D231:D238"/>
    <mergeCell ref="E233:E238"/>
    <mergeCell ref="D239:D246"/>
    <mergeCell ref="E241:E246"/>
    <mergeCell ref="B249:B266"/>
    <mergeCell ref="D249:D256"/>
    <mergeCell ref="E251:E256"/>
    <mergeCell ref="D257:D264"/>
    <mergeCell ref="E259:E264"/>
    <mergeCell ref="B267:B284"/>
    <mergeCell ref="D267:D273"/>
    <mergeCell ref="E269:E273"/>
    <mergeCell ref="D275:D281"/>
    <mergeCell ref="E277:E281"/>
    <mergeCell ref="B285:B302"/>
    <mergeCell ref="D285:D291"/>
    <mergeCell ref="E287:E291"/>
    <mergeCell ref="D293:D299"/>
    <mergeCell ref="E295:E299"/>
    <mergeCell ref="B303:B320"/>
    <mergeCell ref="D303:D309"/>
    <mergeCell ref="E305:E309"/>
    <mergeCell ref="D311:D317"/>
    <mergeCell ref="E313:E317"/>
    <mergeCell ref="B321:B338"/>
    <mergeCell ref="D321:D328"/>
    <mergeCell ref="E323:E328"/>
    <mergeCell ref="D329:D335"/>
    <mergeCell ref="E331:E335"/>
    <mergeCell ref="B339:B356"/>
    <mergeCell ref="D339:D345"/>
    <mergeCell ref="E341:E345"/>
    <mergeCell ref="D347:D353"/>
    <mergeCell ref="E349:E353"/>
    <mergeCell ref="B357:B374"/>
    <mergeCell ref="D357:D363"/>
    <mergeCell ref="E359:E363"/>
    <mergeCell ref="D365:D371"/>
    <mergeCell ref="E367:E371"/>
    <mergeCell ref="B375:B392"/>
    <mergeCell ref="D375:D382"/>
    <mergeCell ref="E377:E382"/>
    <mergeCell ref="D383:D390"/>
    <mergeCell ref="E385:E390"/>
    <mergeCell ref="B393:B410"/>
    <mergeCell ref="D393:D399"/>
    <mergeCell ref="E395:E399"/>
    <mergeCell ref="D401:D407"/>
    <mergeCell ref="E403:E407"/>
    <mergeCell ref="B411:B428"/>
    <mergeCell ref="D411:D418"/>
    <mergeCell ref="E413:E418"/>
    <mergeCell ref="D419:D426"/>
    <mergeCell ref="E421:E426"/>
    <mergeCell ref="B429:B446"/>
    <mergeCell ref="D429:D435"/>
    <mergeCell ref="E431:E435"/>
    <mergeCell ref="D437:D443"/>
    <mergeCell ref="E439:E443"/>
    <mergeCell ref="B447:B464"/>
    <mergeCell ref="D447:D453"/>
    <mergeCell ref="E449:E453"/>
    <mergeCell ref="D455:D461"/>
    <mergeCell ref="E457:E461"/>
    <mergeCell ref="B465:B482"/>
    <mergeCell ref="D465:D471"/>
    <mergeCell ref="E467:E471"/>
    <mergeCell ref="D473:D479"/>
    <mergeCell ref="E475:E479"/>
    <mergeCell ref="B483:B500"/>
    <mergeCell ref="D483:D489"/>
    <mergeCell ref="E485:E489"/>
    <mergeCell ref="D491:D497"/>
    <mergeCell ref="E493:E497"/>
    <mergeCell ref="B501:B518"/>
    <mergeCell ref="D501:D507"/>
    <mergeCell ref="E503:E507"/>
    <mergeCell ref="D509:D515"/>
    <mergeCell ref="E511:E515"/>
    <mergeCell ref="B519:B536"/>
    <mergeCell ref="D519:D525"/>
    <mergeCell ref="E521:E525"/>
    <mergeCell ref="D527:D533"/>
    <mergeCell ref="E529:E533"/>
    <mergeCell ref="B537:B554"/>
    <mergeCell ref="D537:D544"/>
    <mergeCell ref="E539:E544"/>
    <mergeCell ref="D545:D551"/>
    <mergeCell ref="E547:E551"/>
    <mergeCell ref="B555:B572"/>
    <mergeCell ref="D555:D561"/>
    <mergeCell ref="E557:E561"/>
    <mergeCell ref="D563:D569"/>
    <mergeCell ref="E565:E569"/>
    <mergeCell ref="B573:B590"/>
    <mergeCell ref="D573:D579"/>
    <mergeCell ref="E575:E579"/>
    <mergeCell ref="D581:D587"/>
    <mergeCell ref="E583:E587"/>
    <mergeCell ref="B591:B608"/>
    <mergeCell ref="D591:D597"/>
    <mergeCell ref="E593:E597"/>
    <mergeCell ref="D599:D605"/>
    <mergeCell ref="E601:E605"/>
    <mergeCell ref="B609:B626"/>
    <mergeCell ref="D609:D615"/>
    <mergeCell ref="E611:E615"/>
    <mergeCell ref="D617:D623"/>
    <mergeCell ref="E619:E623"/>
    <mergeCell ref="B627:B644"/>
    <mergeCell ref="D627:D633"/>
    <mergeCell ref="E629:E633"/>
    <mergeCell ref="D635:D641"/>
    <mergeCell ref="E637:E641"/>
    <mergeCell ref="B645:B662"/>
    <mergeCell ref="D645:D651"/>
    <mergeCell ref="E647:E651"/>
    <mergeCell ref="D653:D659"/>
    <mergeCell ref="E655:E659"/>
    <mergeCell ref="B663:B680"/>
    <mergeCell ref="D663:D669"/>
    <mergeCell ref="E665:E669"/>
    <mergeCell ref="D671:D677"/>
    <mergeCell ref="E673:E677"/>
    <mergeCell ref="B681:B698"/>
    <mergeCell ref="D681:D687"/>
    <mergeCell ref="E683:E687"/>
    <mergeCell ref="D689:D695"/>
    <mergeCell ref="E691:E695"/>
    <mergeCell ref="B699:B716"/>
    <mergeCell ref="D699:D705"/>
    <mergeCell ref="E701:E705"/>
    <mergeCell ref="D707:D713"/>
    <mergeCell ref="E709:E713"/>
    <mergeCell ref="B717:B734"/>
    <mergeCell ref="D717:D723"/>
    <mergeCell ref="E719:E723"/>
    <mergeCell ref="D725:D731"/>
    <mergeCell ref="E727:E731"/>
    <mergeCell ref="B735:B752"/>
    <mergeCell ref="D735:D741"/>
    <mergeCell ref="E737:E741"/>
    <mergeCell ref="D743:D749"/>
    <mergeCell ref="E745:E749"/>
    <mergeCell ref="B753:B770"/>
    <mergeCell ref="D753:D759"/>
    <mergeCell ref="E755:E759"/>
    <mergeCell ref="D761:D767"/>
    <mergeCell ref="E763:E767"/>
    <mergeCell ref="B771:B788"/>
    <mergeCell ref="D771:D777"/>
    <mergeCell ref="E773:E777"/>
    <mergeCell ref="D779:D785"/>
    <mergeCell ref="E781:E785"/>
    <mergeCell ref="B789:B806"/>
    <mergeCell ref="D789:D795"/>
    <mergeCell ref="E791:E795"/>
    <mergeCell ref="D797:D803"/>
    <mergeCell ref="E799:E803"/>
    <mergeCell ref="B807:B824"/>
    <mergeCell ref="D807:D813"/>
    <mergeCell ref="E809:E813"/>
    <mergeCell ref="D815:D821"/>
    <mergeCell ref="E817:E821"/>
    <mergeCell ref="B825:B842"/>
    <mergeCell ref="D825:D831"/>
    <mergeCell ref="E827:E831"/>
    <mergeCell ref="D833:D839"/>
    <mergeCell ref="E835:E839"/>
    <mergeCell ref="B843:B860"/>
    <mergeCell ref="D843:D849"/>
    <mergeCell ref="E845:E849"/>
    <mergeCell ref="D851:D857"/>
    <mergeCell ref="E853:E857"/>
    <mergeCell ref="B861:B878"/>
    <mergeCell ref="D861:D867"/>
    <mergeCell ref="E863:E867"/>
    <mergeCell ref="D869:D875"/>
    <mergeCell ref="E871:E875"/>
    <mergeCell ref="B879:B896"/>
    <mergeCell ref="D879:D885"/>
    <mergeCell ref="E881:E885"/>
    <mergeCell ref="D887:D893"/>
    <mergeCell ref="E889:E893"/>
    <mergeCell ref="B897:B914"/>
    <mergeCell ref="D897:D903"/>
    <mergeCell ref="E899:E903"/>
    <mergeCell ref="D905:D911"/>
    <mergeCell ref="E907:E911"/>
    <mergeCell ref="B915:B932"/>
    <mergeCell ref="D915:D921"/>
    <mergeCell ref="E917:E921"/>
    <mergeCell ref="D923:D929"/>
    <mergeCell ref="E925:E929"/>
    <mergeCell ref="B933:B950"/>
    <mergeCell ref="D933:D939"/>
    <mergeCell ref="E935:E939"/>
    <mergeCell ref="D941:D947"/>
    <mergeCell ref="E943:E947"/>
    <mergeCell ref="B951:B968"/>
    <mergeCell ref="D951:D957"/>
    <mergeCell ref="E953:E957"/>
    <mergeCell ref="D959:D965"/>
    <mergeCell ref="E961:E965"/>
    <mergeCell ref="B969:B986"/>
    <mergeCell ref="D969:D975"/>
    <mergeCell ref="E971:E975"/>
    <mergeCell ref="D977:D983"/>
    <mergeCell ref="E979:E983"/>
    <mergeCell ref="B1023:B1041"/>
    <mergeCell ref="D1023:D1030"/>
    <mergeCell ref="E1025:E1030"/>
    <mergeCell ref="D1032:D1038"/>
    <mergeCell ref="E1034:E1038"/>
    <mergeCell ref="B987:B1004"/>
    <mergeCell ref="D987:D993"/>
    <mergeCell ref="E989:E993"/>
    <mergeCell ref="D995:D1001"/>
    <mergeCell ref="E997:E1001"/>
    <mergeCell ref="B1005:B1022"/>
    <mergeCell ref="D1005:D1011"/>
    <mergeCell ref="E1007:E1011"/>
    <mergeCell ref="D1013:D1019"/>
    <mergeCell ref="E1015:E1019"/>
  </mergeCells>
  <phoneticPr fontId="7" type="noConversion"/>
  <conditionalFormatting sqref="H2:H1044">
    <cfRule type="cellIs" dxfId="38" priority="10" operator="equal">
      <formula>"N/A"</formula>
    </cfRule>
    <cfRule type="cellIs" dxfId="37" priority="11" operator="equal">
      <formula>"F"</formula>
    </cfRule>
    <cfRule type="cellIs" dxfId="36" priority="12" operator="equal">
      <formula>"P"</formula>
    </cfRule>
  </conditionalFormatting>
  <conditionalFormatting sqref="H1045:H1046">
    <cfRule type="cellIs" dxfId="35" priority="7" operator="equal">
      <formula>"N/A"</formula>
    </cfRule>
    <cfRule type="cellIs" dxfId="34" priority="8" operator="equal">
      <formula>"F"</formula>
    </cfRule>
    <cfRule type="cellIs" dxfId="33" priority="9" operator="equal">
      <formula>"P"</formula>
    </cfRule>
  </conditionalFormatting>
  <conditionalFormatting sqref="H1047">
    <cfRule type="cellIs" dxfId="32" priority="4" operator="equal">
      <formula>"N/A"</formula>
    </cfRule>
    <cfRule type="cellIs" dxfId="31" priority="5" operator="equal">
      <formula>"F"</formula>
    </cfRule>
    <cfRule type="cellIs" dxfId="30" priority="6" operator="equal">
      <formula>"P"</formula>
    </cfRule>
  </conditionalFormatting>
  <conditionalFormatting sqref="H1048">
    <cfRule type="cellIs" dxfId="29" priority="1" operator="equal">
      <formula>"N/A"</formula>
    </cfRule>
    <cfRule type="cellIs" dxfId="28" priority="2" operator="equal">
      <formula>"F"</formula>
    </cfRule>
    <cfRule type="cellIs" dxfId="27" priority="3" operator="equal">
      <formula>"P"</formula>
    </cfRule>
  </conditionalFormatting>
  <dataValidations count="1">
    <dataValidation type="list" allowBlank="1" showInputMessage="1" showErrorMessage="1" sqref="K2:K1043">
      <formula1>"A,B,C,D"</formula1>
    </dataValidation>
  </dataValidations>
  <hyperlinks>
    <hyperlink ref="P1031" r:id="rId1" display="http://mantis.szflyingsoft.com/view.php?id=134"/>
    <hyperlink ref="P1042" r:id="rId2"/>
    <hyperlink ref="P1043" r:id="rId3" display="http://mantis.szflyingsoft.com/view.php?id=163"/>
    <hyperlink ref="P1012" r:id="rId4" display="http://mantis.szflyingsoft.com/view.php?id=134"/>
    <hyperlink ref="P994" r:id="rId5" display="http://mantis.szflyingsoft.com/view.php?id=134"/>
    <hyperlink ref="P976" r:id="rId6" display="http://mantis.szflyingsoft.com/view.php?id=134"/>
    <hyperlink ref="P1044" r:id="rId7"/>
    <hyperlink ref="P1045" r:id="rId8"/>
    <hyperlink ref="P958" r:id="rId9"/>
    <hyperlink ref="P940" r:id="rId10"/>
    <hyperlink ref="P922" r:id="rId11"/>
    <hyperlink ref="P25" r:id="rId12"/>
    <hyperlink ref="P1046" r:id="rId13"/>
    <hyperlink ref="P1048" r:id="rId14"/>
    <hyperlink ref="P1047" r:id="rId15"/>
  </hyperlinks>
  <pageMargins left="0.7" right="0.7" top="0.75" bottom="0.75" header="0.3" footer="0.3"/>
  <pageSetup paperSize="9" orientation="portrait" horizontalDpi="1200" verticalDpi="1200" r:id="rId16"/>
  <drawing r:id="rId17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Y404"/>
  <sheetViews>
    <sheetView zoomScale="70" zoomScaleNormal="70" workbookViewId="0">
      <pane xSplit="4" ySplit="2" topLeftCell="AD186" activePane="bottomRight" state="frozen"/>
      <selection pane="topRight" activeCell="E1" sqref="E1"/>
      <selection pane="bottomLeft" activeCell="A3" sqref="A3"/>
      <selection pane="bottomRight" activeCell="BQ3" sqref="BQ3:BQ218"/>
    </sheetView>
  </sheetViews>
  <sheetFormatPr defaultRowHeight="17.25"/>
  <cols>
    <col min="1" max="1" width="9" style="79"/>
    <col min="2" max="2" width="5.875" style="79" bestFit="1" customWidth="1"/>
    <col min="3" max="3" width="10" style="79" bestFit="1" customWidth="1"/>
    <col min="4" max="4" width="10" style="79" customWidth="1"/>
    <col min="5" max="68" width="4.5" style="79" customWidth="1"/>
    <col min="69" max="69" width="9" style="79"/>
    <col min="70" max="70" width="5.625" style="3" bestFit="1" customWidth="1"/>
    <col min="71" max="71" width="21.125" style="79" bestFit="1" customWidth="1"/>
    <col min="72" max="72" width="10.125" style="3" bestFit="1" customWidth="1"/>
    <col min="73" max="75" width="21.125" style="79" customWidth="1"/>
    <col min="76" max="76" width="9.875" style="79" bestFit="1" customWidth="1"/>
    <col min="77" max="100" width="6.125" style="79" bestFit="1" customWidth="1"/>
    <col min="101" max="16384" width="9" style="79"/>
  </cols>
  <sheetData>
    <row r="1" spans="1:77" s="75" customFormat="1" ht="18">
      <c r="A1" s="272" t="s">
        <v>0</v>
      </c>
      <c r="B1" s="272" t="s">
        <v>908</v>
      </c>
      <c r="C1" s="272"/>
      <c r="D1" s="74"/>
      <c r="E1" s="271" t="s">
        <v>909</v>
      </c>
      <c r="F1" s="271" t="s">
        <v>910</v>
      </c>
      <c r="G1" s="271" t="s">
        <v>911</v>
      </c>
      <c r="H1" s="271" t="s">
        <v>912</v>
      </c>
      <c r="I1" s="271" t="s">
        <v>913</v>
      </c>
      <c r="J1" s="271" t="s">
        <v>914</v>
      </c>
      <c r="K1" s="271" t="s">
        <v>915</v>
      </c>
      <c r="L1" s="271" t="s">
        <v>916</v>
      </c>
      <c r="M1" s="271" t="s">
        <v>917</v>
      </c>
      <c r="N1" s="271" t="s">
        <v>918</v>
      </c>
      <c r="O1" s="271" t="s">
        <v>919</v>
      </c>
      <c r="P1" s="271" t="s">
        <v>920</v>
      </c>
      <c r="Q1" s="271"/>
      <c r="R1" s="271"/>
      <c r="S1" s="271"/>
      <c r="T1" s="271"/>
      <c r="U1" s="271"/>
      <c r="V1" s="271"/>
      <c r="W1" s="271"/>
      <c r="X1" s="271"/>
      <c r="Y1" s="271"/>
      <c r="Z1" s="271"/>
      <c r="AA1" s="271"/>
      <c r="AB1" s="271"/>
      <c r="AC1" s="271"/>
      <c r="AD1" s="271"/>
      <c r="AE1" s="271" t="s">
        <v>921</v>
      </c>
      <c r="AF1" s="271"/>
      <c r="AG1" s="271"/>
      <c r="AH1" s="271"/>
      <c r="AI1" s="271"/>
      <c r="AJ1" s="271"/>
      <c r="AK1" s="271" t="s">
        <v>922</v>
      </c>
      <c r="AL1" s="271"/>
      <c r="AM1" s="271"/>
      <c r="AN1" s="271"/>
      <c r="AO1" s="271"/>
      <c r="AP1" s="271"/>
      <c r="AQ1" s="271"/>
      <c r="AR1" s="271"/>
      <c r="AS1" s="271"/>
      <c r="AT1" s="271"/>
      <c r="AU1" s="271"/>
      <c r="AV1" s="271"/>
      <c r="AW1" s="271"/>
      <c r="AX1" s="271"/>
      <c r="AY1" s="271" t="s">
        <v>923</v>
      </c>
      <c r="AZ1" s="271"/>
      <c r="BA1" s="271"/>
      <c r="BB1" s="271"/>
      <c r="BC1" s="271"/>
      <c r="BD1" s="271"/>
      <c r="BE1" s="271" t="s">
        <v>924</v>
      </c>
      <c r="BF1" s="271"/>
      <c r="BG1" s="271"/>
      <c r="BH1" s="271"/>
      <c r="BI1" s="271"/>
      <c r="BJ1" s="271"/>
      <c r="BK1" s="271" t="s">
        <v>925</v>
      </c>
      <c r="BL1" s="271"/>
      <c r="BM1" s="271"/>
      <c r="BN1" s="271"/>
      <c r="BO1" s="271"/>
      <c r="BP1" s="271"/>
      <c r="BQ1" s="273" t="s">
        <v>926</v>
      </c>
      <c r="BR1" s="265" t="s">
        <v>2221</v>
      </c>
      <c r="BS1" s="275" t="s">
        <v>2226</v>
      </c>
      <c r="BT1" s="265" t="s">
        <v>2220</v>
      </c>
      <c r="BU1" s="266" t="s">
        <v>2213</v>
      </c>
      <c r="BV1" s="266" t="s">
        <v>2205</v>
      </c>
      <c r="BW1" s="266" t="s">
        <v>2206</v>
      </c>
      <c r="BX1" s="275" t="s">
        <v>927</v>
      </c>
      <c r="BY1" s="275" t="s">
        <v>928</v>
      </c>
    </row>
    <row r="2" spans="1:77" s="75" customFormat="1" ht="18">
      <c r="A2" s="272"/>
      <c r="B2" s="76" t="s">
        <v>922</v>
      </c>
      <c r="C2" s="76" t="s">
        <v>929</v>
      </c>
      <c r="D2" s="76" t="s">
        <v>930</v>
      </c>
      <c r="E2" s="271"/>
      <c r="F2" s="271"/>
      <c r="G2" s="271"/>
      <c r="H2" s="271"/>
      <c r="I2" s="271"/>
      <c r="J2" s="271"/>
      <c r="K2" s="271"/>
      <c r="L2" s="271"/>
      <c r="M2" s="271"/>
      <c r="N2" s="271"/>
      <c r="O2" s="271"/>
      <c r="P2" s="77" t="s">
        <v>931</v>
      </c>
      <c r="Q2" s="77" t="s">
        <v>866</v>
      </c>
      <c r="R2" s="77" t="s">
        <v>867</v>
      </c>
      <c r="S2" s="77" t="s">
        <v>868</v>
      </c>
      <c r="T2" s="77" t="s">
        <v>869</v>
      </c>
      <c r="U2" s="77" t="s">
        <v>932</v>
      </c>
      <c r="V2" s="77" t="s">
        <v>871</v>
      </c>
      <c r="W2" s="77" t="s">
        <v>872</v>
      </c>
      <c r="X2" s="77" t="s">
        <v>873</v>
      </c>
      <c r="Y2" s="77" t="s">
        <v>933</v>
      </c>
      <c r="Z2" s="77" t="s">
        <v>875</v>
      </c>
      <c r="AA2" s="77" t="s">
        <v>876</v>
      </c>
      <c r="AB2" s="77" t="s">
        <v>934</v>
      </c>
      <c r="AC2" s="77" t="s">
        <v>935</v>
      </c>
      <c r="AD2" s="77" t="s">
        <v>936</v>
      </c>
      <c r="AE2" s="77" t="s">
        <v>937</v>
      </c>
      <c r="AF2" s="77" t="s">
        <v>938</v>
      </c>
      <c r="AG2" s="77" t="s">
        <v>939</v>
      </c>
      <c r="AH2" s="77" t="s">
        <v>940</v>
      </c>
      <c r="AI2" s="77" t="s">
        <v>941</v>
      </c>
      <c r="AJ2" s="77" t="s">
        <v>942</v>
      </c>
      <c r="AK2" s="77">
        <v>4</v>
      </c>
      <c r="AL2" s="77">
        <v>5</v>
      </c>
      <c r="AM2" s="77">
        <v>6</v>
      </c>
      <c r="AN2" s="77">
        <v>7</v>
      </c>
      <c r="AO2" s="77">
        <v>8</v>
      </c>
      <c r="AP2" s="77">
        <v>9</v>
      </c>
      <c r="AQ2" s="77">
        <v>10</v>
      </c>
      <c r="AR2" s="77">
        <v>11</v>
      </c>
      <c r="AS2" s="77">
        <v>12</v>
      </c>
      <c r="AT2" s="77">
        <v>13</v>
      </c>
      <c r="AU2" s="77">
        <v>14</v>
      </c>
      <c r="AV2" s="77">
        <v>15</v>
      </c>
      <c r="AW2" s="77">
        <v>16</v>
      </c>
      <c r="AX2" s="77">
        <v>17</v>
      </c>
      <c r="AY2" s="77">
        <v>1</v>
      </c>
      <c r="AZ2" s="77">
        <v>2</v>
      </c>
      <c r="BA2" s="77">
        <v>3</v>
      </c>
      <c r="BB2" s="77">
        <v>4</v>
      </c>
      <c r="BC2" s="77">
        <v>5</v>
      </c>
      <c r="BD2" s="77">
        <v>6</v>
      </c>
      <c r="BE2" s="77">
        <v>1</v>
      </c>
      <c r="BF2" s="77">
        <v>2</v>
      </c>
      <c r="BG2" s="77">
        <v>3</v>
      </c>
      <c r="BH2" s="77">
        <v>4</v>
      </c>
      <c r="BI2" s="77">
        <v>5</v>
      </c>
      <c r="BJ2" s="77">
        <v>6</v>
      </c>
      <c r="BK2" s="77">
        <v>1</v>
      </c>
      <c r="BL2" s="77">
        <v>2</v>
      </c>
      <c r="BM2" s="77">
        <v>3</v>
      </c>
      <c r="BN2" s="77">
        <v>4</v>
      </c>
      <c r="BO2" s="77">
        <v>5</v>
      </c>
      <c r="BP2" s="77">
        <v>6</v>
      </c>
      <c r="BQ2" s="274"/>
      <c r="BR2" s="265"/>
      <c r="BS2" s="276"/>
      <c r="BT2" s="265"/>
      <c r="BU2" s="266"/>
      <c r="BV2" s="266"/>
      <c r="BW2" s="266"/>
      <c r="BX2" s="276"/>
      <c r="BY2" s="276"/>
    </row>
    <row r="3" spans="1:77" ht="18">
      <c r="A3" s="74">
        <v>1</v>
      </c>
      <c r="B3" s="78">
        <v>3</v>
      </c>
      <c r="C3" s="78" t="s">
        <v>943</v>
      </c>
      <c r="D3" s="78">
        <v>111</v>
      </c>
      <c r="E3" s="82"/>
      <c r="F3" s="83"/>
      <c r="G3" s="83"/>
      <c r="H3" s="83"/>
      <c r="I3" s="83" t="s">
        <v>1000</v>
      </c>
      <c r="J3" s="83" t="s">
        <v>1000</v>
      </c>
      <c r="K3" s="83"/>
      <c r="L3" s="83"/>
      <c r="M3" s="83"/>
      <c r="N3" s="83"/>
      <c r="O3" s="83"/>
      <c r="P3" s="83"/>
      <c r="Q3" s="83"/>
      <c r="R3" s="83"/>
      <c r="S3" s="83"/>
      <c r="T3" s="83"/>
      <c r="U3" s="83"/>
      <c r="V3" s="83"/>
      <c r="W3" s="83"/>
      <c r="X3" s="83"/>
      <c r="Y3" s="83"/>
      <c r="Z3" s="83"/>
      <c r="AA3" s="83"/>
      <c r="AB3" s="83"/>
      <c r="AC3" s="83"/>
      <c r="AD3" s="83"/>
      <c r="AE3" s="83" t="s">
        <v>1000</v>
      </c>
      <c r="AF3" s="83"/>
      <c r="AG3" s="83"/>
      <c r="AH3" s="83"/>
      <c r="AI3" s="83"/>
      <c r="AJ3" s="83"/>
      <c r="AK3" s="83"/>
      <c r="AL3" s="83"/>
      <c r="AM3" s="83"/>
      <c r="AN3" s="83"/>
      <c r="AO3" s="83"/>
      <c r="AP3" s="83"/>
      <c r="AQ3" s="83"/>
      <c r="AR3" s="83"/>
      <c r="AS3" s="83"/>
      <c r="AT3" s="83"/>
      <c r="AU3" s="83"/>
      <c r="AV3" s="83"/>
      <c r="AW3" s="83"/>
      <c r="AX3" s="83"/>
      <c r="AY3" s="83"/>
      <c r="AZ3" s="83"/>
      <c r="BA3" s="83"/>
      <c r="BB3" s="83"/>
      <c r="BC3" s="83"/>
      <c r="BD3" s="83"/>
      <c r="BE3" s="83"/>
      <c r="BF3" s="83"/>
      <c r="BG3" s="83"/>
      <c r="BH3" s="83"/>
      <c r="BI3" s="83"/>
      <c r="BJ3" s="83"/>
      <c r="BK3" s="83" t="s">
        <v>1001</v>
      </c>
      <c r="BL3" s="83"/>
      <c r="BM3" s="83"/>
      <c r="BN3" s="83"/>
      <c r="BO3" s="83"/>
      <c r="BP3" s="84"/>
      <c r="BQ3" s="128"/>
      <c r="BR3" s="5"/>
      <c r="BS3" s="81"/>
      <c r="BT3" s="5"/>
      <c r="BU3" s="81"/>
      <c r="BV3" s="81"/>
      <c r="BW3" s="81"/>
      <c r="BX3" s="81"/>
      <c r="BY3" s="81"/>
    </row>
    <row r="4" spans="1:77" ht="18">
      <c r="A4" s="74">
        <v>2</v>
      </c>
      <c r="B4" s="277">
        <v>4</v>
      </c>
      <c r="C4" s="270" t="s">
        <v>945</v>
      </c>
      <c r="D4" s="78">
        <v>112</v>
      </c>
      <c r="E4" s="269"/>
      <c r="F4" s="267" t="s">
        <v>1001</v>
      </c>
      <c r="G4" s="267"/>
      <c r="H4" s="267" t="s">
        <v>1001</v>
      </c>
      <c r="I4" s="267"/>
      <c r="J4" s="267"/>
      <c r="K4" s="267"/>
      <c r="L4" s="267"/>
      <c r="M4" s="267"/>
      <c r="N4" s="267"/>
      <c r="O4" s="267"/>
      <c r="P4" s="267" t="s">
        <v>1001</v>
      </c>
      <c r="Q4" s="267"/>
      <c r="R4" s="267"/>
      <c r="S4" s="267"/>
      <c r="T4" s="267"/>
      <c r="U4" s="267"/>
      <c r="V4" s="267"/>
      <c r="W4" s="267"/>
      <c r="X4" s="267"/>
      <c r="Y4" s="267"/>
      <c r="Z4" s="267"/>
      <c r="AA4" s="267"/>
      <c r="AB4" s="267"/>
      <c r="AC4" s="267"/>
      <c r="AD4" s="267"/>
      <c r="AE4" s="267" t="s">
        <v>1001</v>
      </c>
      <c r="AF4" s="267"/>
      <c r="AG4" s="267"/>
      <c r="AH4" s="267"/>
      <c r="AI4" s="267"/>
      <c r="AJ4" s="267"/>
      <c r="AK4" s="267" t="s">
        <v>1001</v>
      </c>
      <c r="AL4" s="267"/>
      <c r="AM4" s="267"/>
      <c r="AN4" s="267"/>
      <c r="AO4" s="267"/>
      <c r="AP4" s="267"/>
      <c r="AQ4" s="267"/>
      <c r="AR4" s="267"/>
      <c r="AS4" s="267"/>
      <c r="AT4" s="267"/>
      <c r="AU4" s="267"/>
      <c r="AV4" s="267"/>
      <c r="AW4" s="267"/>
      <c r="AX4" s="267"/>
      <c r="AY4" s="267"/>
      <c r="AZ4" s="267" t="s">
        <v>1001</v>
      </c>
      <c r="BA4" s="267"/>
      <c r="BB4" s="267"/>
      <c r="BC4" s="267"/>
      <c r="BD4" s="267"/>
      <c r="BE4" s="267" t="s">
        <v>1001</v>
      </c>
      <c r="BF4" s="267"/>
      <c r="BG4" s="267"/>
      <c r="BH4" s="267"/>
      <c r="BI4" s="267"/>
      <c r="BJ4" s="267"/>
      <c r="BK4" s="267"/>
      <c r="BL4" s="267"/>
      <c r="BM4" s="267"/>
      <c r="BN4" s="267"/>
      <c r="BO4" s="267"/>
      <c r="BP4" s="268"/>
      <c r="BQ4" s="128"/>
      <c r="BR4" s="5"/>
      <c r="BS4" s="81"/>
      <c r="BT4" s="5"/>
      <c r="BU4" s="81"/>
      <c r="BV4" s="81"/>
      <c r="BW4" s="81"/>
      <c r="BX4" s="81"/>
      <c r="BY4" s="81"/>
    </row>
    <row r="5" spans="1:77" ht="18">
      <c r="A5" s="74">
        <v>3</v>
      </c>
      <c r="B5" s="278"/>
      <c r="C5" s="270"/>
      <c r="D5" s="78">
        <v>121</v>
      </c>
      <c r="E5" s="269"/>
      <c r="F5" s="267" t="s">
        <v>1001</v>
      </c>
      <c r="G5" s="267"/>
      <c r="H5" s="267" t="s">
        <v>1001</v>
      </c>
      <c r="I5" s="267"/>
      <c r="J5" s="267"/>
      <c r="K5" s="267"/>
      <c r="L5" s="267"/>
      <c r="M5" s="267"/>
      <c r="N5" s="267"/>
      <c r="O5" s="267"/>
      <c r="P5" s="267" t="s">
        <v>1001</v>
      </c>
      <c r="Q5" s="267"/>
      <c r="R5" s="267"/>
      <c r="S5" s="267"/>
      <c r="T5" s="267"/>
      <c r="U5" s="267"/>
      <c r="V5" s="267"/>
      <c r="W5" s="267"/>
      <c r="X5" s="267"/>
      <c r="Y5" s="267"/>
      <c r="Z5" s="267"/>
      <c r="AA5" s="267"/>
      <c r="AB5" s="267"/>
      <c r="AC5" s="267"/>
      <c r="AD5" s="267"/>
      <c r="AE5" s="267" t="s">
        <v>1001</v>
      </c>
      <c r="AF5" s="267"/>
      <c r="AG5" s="267"/>
      <c r="AH5" s="267"/>
      <c r="AI5" s="267"/>
      <c r="AJ5" s="267"/>
      <c r="AK5" s="267" t="s">
        <v>1001</v>
      </c>
      <c r="AL5" s="267"/>
      <c r="AM5" s="267"/>
      <c r="AN5" s="267"/>
      <c r="AO5" s="267"/>
      <c r="AP5" s="267"/>
      <c r="AQ5" s="267"/>
      <c r="AR5" s="267"/>
      <c r="AS5" s="267"/>
      <c r="AT5" s="267"/>
      <c r="AU5" s="267"/>
      <c r="AV5" s="267"/>
      <c r="AW5" s="267"/>
      <c r="AX5" s="267"/>
      <c r="AY5" s="267"/>
      <c r="AZ5" s="267" t="s">
        <v>1001</v>
      </c>
      <c r="BA5" s="267"/>
      <c r="BB5" s="267"/>
      <c r="BC5" s="267"/>
      <c r="BD5" s="267"/>
      <c r="BE5" s="267" t="s">
        <v>1001</v>
      </c>
      <c r="BF5" s="267"/>
      <c r="BG5" s="267"/>
      <c r="BH5" s="267"/>
      <c r="BI5" s="267"/>
      <c r="BJ5" s="267"/>
      <c r="BK5" s="267"/>
      <c r="BL5" s="267"/>
      <c r="BM5" s="267"/>
      <c r="BN5" s="267"/>
      <c r="BO5" s="267"/>
      <c r="BP5" s="268"/>
      <c r="BQ5" s="128"/>
      <c r="BR5" s="5"/>
      <c r="BS5" s="81"/>
      <c r="BT5" s="5"/>
      <c r="BU5" s="81"/>
      <c r="BV5" s="81"/>
      <c r="BW5" s="81"/>
      <c r="BX5" s="81"/>
      <c r="BY5" s="81"/>
    </row>
    <row r="6" spans="1:77" ht="18">
      <c r="A6" s="74">
        <v>4</v>
      </c>
      <c r="B6" s="279"/>
      <c r="C6" s="270"/>
      <c r="D6" s="78">
        <v>211</v>
      </c>
      <c r="E6" s="269"/>
      <c r="F6" s="267" t="s">
        <v>1001</v>
      </c>
      <c r="G6" s="267"/>
      <c r="H6" s="267" t="s">
        <v>1001</v>
      </c>
      <c r="I6" s="267"/>
      <c r="J6" s="267"/>
      <c r="K6" s="267"/>
      <c r="L6" s="267"/>
      <c r="M6" s="267"/>
      <c r="N6" s="267"/>
      <c r="O6" s="267"/>
      <c r="P6" s="267" t="s">
        <v>1001</v>
      </c>
      <c r="Q6" s="267"/>
      <c r="R6" s="267"/>
      <c r="S6" s="267"/>
      <c r="T6" s="267"/>
      <c r="U6" s="267"/>
      <c r="V6" s="267"/>
      <c r="W6" s="267"/>
      <c r="X6" s="267"/>
      <c r="Y6" s="267"/>
      <c r="Z6" s="267"/>
      <c r="AA6" s="267"/>
      <c r="AB6" s="267"/>
      <c r="AC6" s="267"/>
      <c r="AD6" s="267"/>
      <c r="AE6" s="267" t="s">
        <v>1001</v>
      </c>
      <c r="AF6" s="267"/>
      <c r="AG6" s="267"/>
      <c r="AH6" s="267"/>
      <c r="AI6" s="267"/>
      <c r="AJ6" s="267"/>
      <c r="AK6" s="267" t="s">
        <v>1001</v>
      </c>
      <c r="AL6" s="267"/>
      <c r="AM6" s="267"/>
      <c r="AN6" s="267"/>
      <c r="AO6" s="267"/>
      <c r="AP6" s="267"/>
      <c r="AQ6" s="267"/>
      <c r="AR6" s="267"/>
      <c r="AS6" s="267"/>
      <c r="AT6" s="267"/>
      <c r="AU6" s="267"/>
      <c r="AV6" s="267"/>
      <c r="AW6" s="267"/>
      <c r="AX6" s="267"/>
      <c r="AY6" s="267"/>
      <c r="AZ6" s="267" t="s">
        <v>1001</v>
      </c>
      <c r="BA6" s="267"/>
      <c r="BB6" s="267"/>
      <c r="BC6" s="267"/>
      <c r="BD6" s="267"/>
      <c r="BE6" s="267" t="s">
        <v>1001</v>
      </c>
      <c r="BF6" s="267"/>
      <c r="BG6" s="267"/>
      <c r="BH6" s="267"/>
      <c r="BI6" s="267"/>
      <c r="BJ6" s="267"/>
      <c r="BK6" s="267"/>
      <c r="BL6" s="267"/>
      <c r="BM6" s="267"/>
      <c r="BN6" s="267"/>
      <c r="BO6" s="267"/>
      <c r="BP6" s="268"/>
      <c r="BQ6" s="128"/>
      <c r="BR6" s="5"/>
      <c r="BS6" s="81"/>
      <c r="BT6" s="5"/>
      <c r="BU6" s="81"/>
      <c r="BV6" s="81"/>
      <c r="BW6" s="81"/>
      <c r="BX6" s="81"/>
      <c r="BY6" s="81"/>
    </row>
    <row r="7" spans="1:77" ht="18">
      <c r="A7" s="74">
        <v>5</v>
      </c>
      <c r="B7" s="270">
        <v>5</v>
      </c>
      <c r="C7" s="270" t="s">
        <v>946</v>
      </c>
      <c r="D7" s="78">
        <v>113</v>
      </c>
      <c r="E7" s="269"/>
      <c r="F7" s="267" t="s">
        <v>1001</v>
      </c>
      <c r="G7" s="267" t="s">
        <v>1001</v>
      </c>
      <c r="H7" s="267"/>
      <c r="I7" s="267"/>
      <c r="J7" s="267"/>
      <c r="K7" s="267"/>
      <c r="L7" s="267"/>
      <c r="M7" s="267"/>
      <c r="N7" s="267"/>
      <c r="O7" s="267"/>
      <c r="P7" s="267"/>
      <c r="Q7" s="267" t="s">
        <v>1001</v>
      </c>
      <c r="R7" s="267"/>
      <c r="S7" s="267"/>
      <c r="T7" s="267"/>
      <c r="U7" s="267"/>
      <c r="V7" s="267"/>
      <c r="W7" s="267"/>
      <c r="X7" s="267"/>
      <c r="Y7" s="267"/>
      <c r="Z7" s="267"/>
      <c r="AA7" s="267"/>
      <c r="AB7" s="267"/>
      <c r="AC7" s="267"/>
      <c r="AD7" s="267"/>
      <c r="AE7" s="267" t="s">
        <v>1001</v>
      </c>
      <c r="AF7" s="267"/>
      <c r="AG7" s="267"/>
      <c r="AH7" s="267"/>
      <c r="AI7" s="267"/>
      <c r="AJ7" s="267"/>
      <c r="AK7" s="267"/>
      <c r="AL7" s="267" t="s">
        <v>1001</v>
      </c>
      <c r="AM7" s="267"/>
      <c r="AN7" s="267"/>
      <c r="AO7" s="267"/>
      <c r="AP7" s="267"/>
      <c r="AQ7" s="267"/>
      <c r="AR7" s="267"/>
      <c r="AS7" s="267"/>
      <c r="AT7" s="267"/>
      <c r="AU7" s="267"/>
      <c r="AV7" s="267"/>
      <c r="AW7" s="267"/>
      <c r="AX7" s="267"/>
      <c r="AY7" s="267"/>
      <c r="AZ7" s="267"/>
      <c r="BA7" s="267" t="s">
        <v>1001</v>
      </c>
      <c r="BB7" s="267"/>
      <c r="BC7" s="267"/>
      <c r="BD7" s="267"/>
      <c r="BE7" s="267" t="s">
        <v>1001</v>
      </c>
      <c r="BF7" s="267"/>
      <c r="BG7" s="267"/>
      <c r="BH7" s="267"/>
      <c r="BI7" s="267"/>
      <c r="BJ7" s="267"/>
      <c r="BK7" s="267"/>
      <c r="BL7" s="267"/>
      <c r="BM7" s="267"/>
      <c r="BN7" s="267"/>
      <c r="BO7" s="267"/>
      <c r="BP7" s="268"/>
      <c r="BQ7" s="128"/>
      <c r="BR7" s="5"/>
      <c r="BS7" s="81"/>
      <c r="BT7" s="5"/>
      <c r="BU7" s="81"/>
      <c r="BV7" s="81"/>
      <c r="BW7" s="81"/>
      <c r="BX7" s="81"/>
      <c r="BY7" s="81"/>
    </row>
    <row r="8" spans="1:77" ht="18">
      <c r="A8" s="74">
        <v>6</v>
      </c>
      <c r="B8" s="270"/>
      <c r="C8" s="270"/>
      <c r="D8" s="78">
        <v>131</v>
      </c>
      <c r="E8" s="269"/>
      <c r="F8" s="267" t="s">
        <v>1001</v>
      </c>
      <c r="G8" s="267" t="s">
        <v>1001</v>
      </c>
      <c r="H8" s="267"/>
      <c r="I8" s="267"/>
      <c r="J8" s="267"/>
      <c r="K8" s="267"/>
      <c r="L8" s="267"/>
      <c r="M8" s="267"/>
      <c r="N8" s="267"/>
      <c r="O8" s="267"/>
      <c r="P8" s="267"/>
      <c r="Q8" s="267" t="s">
        <v>1001</v>
      </c>
      <c r="R8" s="267"/>
      <c r="S8" s="267"/>
      <c r="T8" s="267"/>
      <c r="U8" s="267"/>
      <c r="V8" s="267"/>
      <c r="W8" s="267"/>
      <c r="X8" s="267"/>
      <c r="Y8" s="267"/>
      <c r="Z8" s="267"/>
      <c r="AA8" s="267"/>
      <c r="AB8" s="267"/>
      <c r="AC8" s="267"/>
      <c r="AD8" s="267"/>
      <c r="AE8" s="267" t="s">
        <v>1001</v>
      </c>
      <c r="AF8" s="267"/>
      <c r="AG8" s="267"/>
      <c r="AH8" s="267"/>
      <c r="AI8" s="267"/>
      <c r="AJ8" s="267"/>
      <c r="AK8" s="267"/>
      <c r="AL8" s="267" t="s">
        <v>1001</v>
      </c>
      <c r="AM8" s="267"/>
      <c r="AN8" s="267"/>
      <c r="AO8" s="267"/>
      <c r="AP8" s="267"/>
      <c r="AQ8" s="267"/>
      <c r="AR8" s="267"/>
      <c r="AS8" s="267"/>
      <c r="AT8" s="267"/>
      <c r="AU8" s="267"/>
      <c r="AV8" s="267"/>
      <c r="AW8" s="267"/>
      <c r="AX8" s="267"/>
      <c r="AY8" s="267"/>
      <c r="AZ8" s="267"/>
      <c r="BA8" s="267" t="s">
        <v>1001</v>
      </c>
      <c r="BB8" s="267"/>
      <c r="BC8" s="267"/>
      <c r="BD8" s="267"/>
      <c r="BE8" s="267" t="s">
        <v>1001</v>
      </c>
      <c r="BF8" s="267"/>
      <c r="BG8" s="267"/>
      <c r="BH8" s="267"/>
      <c r="BI8" s="267"/>
      <c r="BJ8" s="267"/>
      <c r="BK8" s="267"/>
      <c r="BL8" s="267"/>
      <c r="BM8" s="267"/>
      <c r="BN8" s="267"/>
      <c r="BO8" s="267"/>
      <c r="BP8" s="268"/>
      <c r="BQ8" s="128"/>
      <c r="BR8" s="5"/>
      <c r="BS8" s="81"/>
      <c r="BT8" s="5"/>
      <c r="BU8" s="81"/>
      <c r="BV8" s="81"/>
      <c r="BW8" s="81"/>
      <c r="BX8" s="81"/>
      <c r="BY8" s="81"/>
    </row>
    <row r="9" spans="1:77" ht="18">
      <c r="A9" s="74">
        <v>7</v>
      </c>
      <c r="B9" s="270"/>
      <c r="C9" s="270"/>
      <c r="D9" s="78">
        <v>311</v>
      </c>
      <c r="E9" s="269"/>
      <c r="F9" s="267" t="s">
        <v>1001</v>
      </c>
      <c r="G9" s="267" t="s">
        <v>1001</v>
      </c>
      <c r="H9" s="267"/>
      <c r="I9" s="267"/>
      <c r="J9" s="267"/>
      <c r="K9" s="267"/>
      <c r="L9" s="267"/>
      <c r="M9" s="267"/>
      <c r="N9" s="267"/>
      <c r="O9" s="267"/>
      <c r="P9" s="267"/>
      <c r="Q9" s="267" t="s">
        <v>1001</v>
      </c>
      <c r="R9" s="267"/>
      <c r="S9" s="267"/>
      <c r="T9" s="267"/>
      <c r="U9" s="267"/>
      <c r="V9" s="267"/>
      <c r="W9" s="267"/>
      <c r="X9" s="267"/>
      <c r="Y9" s="267"/>
      <c r="Z9" s="267"/>
      <c r="AA9" s="267"/>
      <c r="AB9" s="267"/>
      <c r="AC9" s="267"/>
      <c r="AD9" s="267"/>
      <c r="AE9" s="267" t="s">
        <v>1001</v>
      </c>
      <c r="AF9" s="267"/>
      <c r="AG9" s="267"/>
      <c r="AH9" s="267"/>
      <c r="AI9" s="267"/>
      <c r="AJ9" s="267"/>
      <c r="AK9" s="267"/>
      <c r="AL9" s="267" t="s">
        <v>1001</v>
      </c>
      <c r="AM9" s="267"/>
      <c r="AN9" s="267"/>
      <c r="AO9" s="267"/>
      <c r="AP9" s="267"/>
      <c r="AQ9" s="267"/>
      <c r="AR9" s="267"/>
      <c r="AS9" s="267"/>
      <c r="AT9" s="267"/>
      <c r="AU9" s="267"/>
      <c r="AV9" s="267"/>
      <c r="AW9" s="267"/>
      <c r="AX9" s="267"/>
      <c r="AY9" s="267"/>
      <c r="AZ9" s="267"/>
      <c r="BA9" s="267" t="s">
        <v>1001</v>
      </c>
      <c r="BB9" s="267"/>
      <c r="BC9" s="267"/>
      <c r="BD9" s="267"/>
      <c r="BE9" s="267" t="s">
        <v>1001</v>
      </c>
      <c r="BF9" s="267"/>
      <c r="BG9" s="267"/>
      <c r="BH9" s="267"/>
      <c r="BI9" s="267"/>
      <c r="BJ9" s="267"/>
      <c r="BK9" s="267"/>
      <c r="BL9" s="267"/>
      <c r="BM9" s="267"/>
      <c r="BN9" s="267"/>
      <c r="BO9" s="267"/>
      <c r="BP9" s="268"/>
      <c r="BQ9" s="128"/>
      <c r="BR9" s="5"/>
      <c r="BS9" s="81"/>
      <c r="BT9" s="5"/>
      <c r="BU9" s="81"/>
      <c r="BV9" s="81"/>
      <c r="BW9" s="81"/>
      <c r="BX9" s="81"/>
      <c r="BY9" s="81"/>
    </row>
    <row r="10" spans="1:77" ht="18">
      <c r="A10" s="74">
        <v>8</v>
      </c>
      <c r="B10" s="270"/>
      <c r="C10" s="270" t="s">
        <v>947</v>
      </c>
      <c r="D10" s="78">
        <v>122</v>
      </c>
      <c r="E10" s="269"/>
      <c r="F10" s="267" t="s">
        <v>1001</v>
      </c>
      <c r="G10" s="267" t="s">
        <v>1001</v>
      </c>
      <c r="H10" s="267"/>
      <c r="I10" s="267"/>
      <c r="J10" s="267"/>
      <c r="K10" s="267"/>
      <c r="L10" s="267"/>
      <c r="M10" s="267"/>
      <c r="N10" s="267"/>
      <c r="O10" s="267"/>
      <c r="P10" s="267" t="s">
        <v>1001</v>
      </c>
      <c r="Q10" s="267"/>
      <c r="R10" s="267"/>
      <c r="S10" s="267"/>
      <c r="T10" s="267"/>
      <c r="U10" s="267"/>
      <c r="V10" s="267"/>
      <c r="W10" s="267"/>
      <c r="X10" s="267"/>
      <c r="Y10" s="267"/>
      <c r="Z10" s="267"/>
      <c r="AA10" s="267"/>
      <c r="AB10" s="267"/>
      <c r="AC10" s="267"/>
      <c r="AD10" s="267"/>
      <c r="AE10" s="267"/>
      <c r="AF10" s="267" t="s">
        <v>1001</v>
      </c>
      <c r="AG10" s="267"/>
      <c r="AH10" s="267"/>
      <c r="AI10" s="267"/>
      <c r="AJ10" s="267"/>
      <c r="AK10" s="267"/>
      <c r="AL10" s="267" t="s">
        <v>1001</v>
      </c>
      <c r="AM10" s="267"/>
      <c r="AN10" s="267"/>
      <c r="AO10" s="267"/>
      <c r="AP10" s="267"/>
      <c r="AQ10" s="267"/>
      <c r="AR10" s="267"/>
      <c r="AS10" s="267"/>
      <c r="AT10" s="267"/>
      <c r="AU10" s="267"/>
      <c r="AV10" s="267"/>
      <c r="AW10" s="267"/>
      <c r="AX10" s="267"/>
      <c r="AY10" s="267" t="s">
        <v>1001</v>
      </c>
      <c r="AZ10" s="267"/>
      <c r="BA10" s="267"/>
      <c r="BB10" s="267"/>
      <c r="BC10" s="267"/>
      <c r="BD10" s="267"/>
      <c r="BE10" s="267"/>
      <c r="BF10" s="267" t="s">
        <v>1001</v>
      </c>
      <c r="BG10" s="267"/>
      <c r="BH10" s="267"/>
      <c r="BI10" s="267"/>
      <c r="BJ10" s="267"/>
      <c r="BK10" s="267"/>
      <c r="BL10" s="267"/>
      <c r="BM10" s="267"/>
      <c r="BN10" s="267"/>
      <c r="BO10" s="267"/>
      <c r="BP10" s="268"/>
      <c r="BQ10" s="128"/>
      <c r="BR10" s="5"/>
      <c r="BS10" s="81"/>
      <c r="BT10" s="5"/>
      <c r="BU10" s="81"/>
      <c r="BV10" s="81"/>
      <c r="BW10" s="81"/>
      <c r="BX10" s="81"/>
      <c r="BY10" s="81"/>
    </row>
    <row r="11" spans="1:77" ht="18">
      <c r="A11" s="74">
        <v>9</v>
      </c>
      <c r="B11" s="270"/>
      <c r="C11" s="270"/>
      <c r="D11" s="78">
        <v>212</v>
      </c>
      <c r="E11" s="269"/>
      <c r="F11" s="267" t="s">
        <v>1001</v>
      </c>
      <c r="G11" s="267" t="s">
        <v>1001</v>
      </c>
      <c r="H11" s="267"/>
      <c r="I11" s="267"/>
      <c r="J11" s="267"/>
      <c r="K11" s="267"/>
      <c r="L11" s="267"/>
      <c r="M11" s="267"/>
      <c r="N11" s="267"/>
      <c r="O11" s="267"/>
      <c r="P11" s="267" t="s">
        <v>1001</v>
      </c>
      <c r="Q11" s="267"/>
      <c r="R11" s="267"/>
      <c r="S11" s="267"/>
      <c r="T11" s="267"/>
      <c r="U11" s="267"/>
      <c r="V11" s="267"/>
      <c r="W11" s="267"/>
      <c r="X11" s="267"/>
      <c r="Y11" s="267"/>
      <c r="Z11" s="267"/>
      <c r="AA11" s="267"/>
      <c r="AB11" s="267"/>
      <c r="AC11" s="267"/>
      <c r="AD11" s="267"/>
      <c r="AE11" s="267"/>
      <c r="AF11" s="267" t="s">
        <v>1001</v>
      </c>
      <c r="AG11" s="267"/>
      <c r="AH11" s="267"/>
      <c r="AI11" s="267"/>
      <c r="AJ11" s="267"/>
      <c r="AK11" s="267"/>
      <c r="AL11" s="267" t="s">
        <v>1001</v>
      </c>
      <c r="AM11" s="267"/>
      <c r="AN11" s="267"/>
      <c r="AO11" s="267"/>
      <c r="AP11" s="267"/>
      <c r="AQ11" s="267"/>
      <c r="AR11" s="267"/>
      <c r="AS11" s="267"/>
      <c r="AT11" s="267"/>
      <c r="AU11" s="267"/>
      <c r="AV11" s="267"/>
      <c r="AW11" s="267"/>
      <c r="AX11" s="267"/>
      <c r="AY11" s="267" t="s">
        <v>1001</v>
      </c>
      <c r="AZ11" s="267"/>
      <c r="BA11" s="267"/>
      <c r="BB11" s="267"/>
      <c r="BC11" s="267"/>
      <c r="BD11" s="267"/>
      <c r="BE11" s="267"/>
      <c r="BF11" s="267" t="s">
        <v>1001</v>
      </c>
      <c r="BG11" s="267"/>
      <c r="BH11" s="267"/>
      <c r="BI11" s="267"/>
      <c r="BJ11" s="267"/>
      <c r="BK11" s="267"/>
      <c r="BL11" s="267"/>
      <c r="BM11" s="267"/>
      <c r="BN11" s="267"/>
      <c r="BO11" s="267"/>
      <c r="BP11" s="268"/>
      <c r="BQ11" s="128"/>
      <c r="BR11" s="134"/>
      <c r="BS11" s="81"/>
      <c r="BT11" s="134"/>
      <c r="BU11" s="81"/>
      <c r="BV11" s="81"/>
      <c r="BW11" s="81"/>
      <c r="BX11" s="81"/>
      <c r="BY11" s="81"/>
    </row>
    <row r="12" spans="1:77" ht="18">
      <c r="A12" s="74">
        <v>10</v>
      </c>
      <c r="B12" s="270"/>
      <c r="C12" s="270"/>
      <c r="D12" s="78">
        <v>221</v>
      </c>
      <c r="E12" s="269"/>
      <c r="F12" s="267" t="s">
        <v>1001</v>
      </c>
      <c r="G12" s="267" t="s">
        <v>1001</v>
      </c>
      <c r="H12" s="267"/>
      <c r="I12" s="267"/>
      <c r="J12" s="267"/>
      <c r="K12" s="267"/>
      <c r="L12" s="267"/>
      <c r="M12" s="267"/>
      <c r="N12" s="267"/>
      <c r="O12" s="267"/>
      <c r="P12" s="267" t="s">
        <v>1001</v>
      </c>
      <c r="Q12" s="267"/>
      <c r="R12" s="267"/>
      <c r="S12" s="267"/>
      <c r="T12" s="267"/>
      <c r="U12" s="267"/>
      <c r="V12" s="267"/>
      <c r="W12" s="267"/>
      <c r="X12" s="267"/>
      <c r="Y12" s="267"/>
      <c r="Z12" s="267"/>
      <c r="AA12" s="267"/>
      <c r="AB12" s="267"/>
      <c r="AC12" s="267"/>
      <c r="AD12" s="267"/>
      <c r="AE12" s="267"/>
      <c r="AF12" s="267" t="s">
        <v>1001</v>
      </c>
      <c r="AG12" s="267"/>
      <c r="AH12" s="267"/>
      <c r="AI12" s="267"/>
      <c r="AJ12" s="267"/>
      <c r="AK12" s="267"/>
      <c r="AL12" s="267" t="s">
        <v>1001</v>
      </c>
      <c r="AM12" s="267"/>
      <c r="AN12" s="267"/>
      <c r="AO12" s="267"/>
      <c r="AP12" s="267"/>
      <c r="AQ12" s="267"/>
      <c r="AR12" s="267"/>
      <c r="AS12" s="267"/>
      <c r="AT12" s="267"/>
      <c r="AU12" s="267"/>
      <c r="AV12" s="267"/>
      <c r="AW12" s="267"/>
      <c r="AX12" s="267"/>
      <c r="AY12" s="267" t="s">
        <v>1001</v>
      </c>
      <c r="AZ12" s="267"/>
      <c r="BA12" s="267"/>
      <c r="BB12" s="267"/>
      <c r="BC12" s="267"/>
      <c r="BD12" s="267"/>
      <c r="BE12" s="267"/>
      <c r="BF12" s="267" t="s">
        <v>1001</v>
      </c>
      <c r="BG12" s="267"/>
      <c r="BH12" s="267"/>
      <c r="BI12" s="267"/>
      <c r="BJ12" s="267"/>
      <c r="BK12" s="267"/>
      <c r="BL12" s="267"/>
      <c r="BM12" s="267"/>
      <c r="BN12" s="267"/>
      <c r="BO12" s="267"/>
      <c r="BP12" s="268"/>
      <c r="BQ12" s="128"/>
      <c r="BR12" s="5"/>
      <c r="BS12" s="81"/>
      <c r="BT12" s="5"/>
      <c r="BU12" s="81"/>
      <c r="BV12" s="81"/>
      <c r="BW12" s="81"/>
      <c r="BX12" s="81"/>
      <c r="BY12" s="81"/>
    </row>
    <row r="13" spans="1:77" ht="18">
      <c r="A13" s="74">
        <v>11</v>
      </c>
      <c r="B13" s="270">
        <v>6</v>
      </c>
      <c r="C13" s="270" t="s">
        <v>948</v>
      </c>
      <c r="D13" s="78">
        <v>114</v>
      </c>
      <c r="E13" s="269"/>
      <c r="F13" s="267" t="s">
        <v>1001</v>
      </c>
      <c r="G13" s="267"/>
      <c r="H13" s="267" t="s">
        <v>1001</v>
      </c>
      <c r="I13" s="267"/>
      <c r="J13" s="267"/>
      <c r="K13" s="267"/>
      <c r="L13" s="267"/>
      <c r="M13" s="267"/>
      <c r="N13" s="267"/>
      <c r="O13" s="267"/>
      <c r="P13" s="267"/>
      <c r="Q13" s="267"/>
      <c r="R13" s="267" t="s">
        <v>1001</v>
      </c>
      <c r="S13" s="267"/>
      <c r="T13" s="267"/>
      <c r="U13" s="267"/>
      <c r="V13" s="267"/>
      <c r="W13" s="267"/>
      <c r="X13" s="267"/>
      <c r="Y13" s="267"/>
      <c r="Z13" s="267"/>
      <c r="AA13" s="267"/>
      <c r="AB13" s="267"/>
      <c r="AC13" s="267"/>
      <c r="AD13" s="267"/>
      <c r="AE13" s="267" t="s">
        <v>1001</v>
      </c>
      <c r="AF13" s="267"/>
      <c r="AG13" s="267"/>
      <c r="AH13" s="267"/>
      <c r="AI13" s="267"/>
      <c r="AJ13" s="267"/>
      <c r="AK13" s="267"/>
      <c r="AL13" s="267"/>
      <c r="AM13" s="267" t="s">
        <v>1001</v>
      </c>
      <c r="AN13" s="267"/>
      <c r="AO13" s="267"/>
      <c r="AP13" s="267"/>
      <c r="AQ13" s="267"/>
      <c r="AR13" s="267"/>
      <c r="AS13" s="267"/>
      <c r="AT13" s="267"/>
      <c r="AU13" s="267"/>
      <c r="AV13" s="267"/>
      <c r="AW13" s="267"/>
      <c r="AX13" s="267"/>
      <c r="AY13" s="267"/>
      <c r="AZ13" s="267"/>
      <c r="BA13" s="267"/>
      <c r="BB13" s="267" t="s">
        <v>1001</v>
      </c>
      <c r="BC13" s="267"/>
      <c r="BD13" s="267"/>
      <c r="BE13" s="267" t="s">
        <v>1001</v>
      </c>
      <c r="BF13" s="267"/>
      <c r="BG13" s="267"/>
      <c r="BH13" s="267"/>
      <c r="BI13" s="267"/>
      <c r="BJ13" s="267"/>
      <c r="BK13" s="267"/>
      <c r="BL13" s="267"/>
      <c r="BM13" s="267"/>
      <c r="BN13" s="267"/>
      <c r="BO13" s="267"/>
      <c r="BP13" s="268"/>
      <c r="BQ13" s="128"/>
      <c r="BR13" s="5"/>
      <c r="BS13" s="81"/>
      <c r="BT13" s="5"/>
      <c r="BU13" s="81"/>
      <c r="BV13" s="81"/>
      <c r="BW13" s="81"/>
      <c r="BX13" s="81"/>
      <c r="BY13" s="81"/>
    </row>
    <row r="14" spans="1:77" ht="18">
      <c r="A14" s="74">
        <v>12</v>
      </c>
      <c r="B14" s="270"/>
      <c r="C14" s="270"/>
      <c r="D14" s="78">
        <v>141</v>
      </c>
      <c r="E14" s="269"/>
      <c r="F14" s="267" t="s">
        <v>1001</v>
      </c>
      <c r="G14" s="267"/>
      <c r="H14" s="267" t="s">
        <v>1001</v>
      </c>
      <c r="I14" s="267"/>
      <c r="J14" s="267"/>
      <c r="K14" s="267"/>
      <c r="L14" s="267"/>
      <c r="M14" s="267"/>
      <c r="N14" s="267"/>
      <c r="O14" s="267"/>
      <c r="P14" s="267"/>
      <c r="Q14" s="267"/>
      <c r="R14" s="267" t="s">
        <v>1001</v>
      </c>
      <c r="S14" s="267"/>
      <c r="T14" s="267"/>
      <c r="U14" s="267"/>
      <c r="V14" s="267"/>
      <c r="W14" s="267"/>
      <c r="X14" s="267"/>
      <c r="Y14" s="267"/>
      <c r="Z14" s="267"/>
      <c r="AA14" s="267"/>
      <c r="AB14" s="267"/>
      <c r="AC14" s="267"/>
      <c r="AD14" s="267"/>
      <c r="AE14" s="267" t="s">
        <v>1001</v>
      </c>
      <c r="AF14" s="267"/>
      <c r="AG14" s="267"/>
      <c r="AH14" s="267"/>
      <c r="AI14" s="267"/>
      <c r="AJ14" s="267"/>
      <c r="AK14" s="267"/>
      <c r="AL14" s="267"/>
      <c r="AM14" s="267" t="s">
        <v>1001</v>
      </c>
      <c r="AN14" s="267"/>
      <c r="AO14" s="267"/>
      <c r="AP14" s="267"/>
      <c r="AQ14" s="267"/>
      <c r="AR14" s="267"/>
      <c r="AS14" s="267"/>
      <c r="AT14" s="267"/>
      <c r="AU14" s="267"/>
      <c r="AV14" s="267"/>
      <c r="AW14" s="267"/>
      <c r="AX14" s="267"/>
      <c r="AY14" s="267"/>
      <c r="AZ14" s="267"/>
      <c r="BA14" s="267"/>
      <c r="BB14" s="267" t="s">
        <v>1001</v>
      </c>
      <c r="BC14" s="267"/>
      <c r="BD14" s="267"/>
      <c r="BE14" s="267" t="s">
        <v>1001</v>
      </c>
      <c r="BF14" s="267"/>
      <c r="BG14" s="267"/>
      <c r="BH14" s="267"/>
      <c r="BI14" s="267"/>
      <c r="BJ14" s="267"/>
      <c r="BK14" s="267"/>
      <c r="BL14" s="267"/>
      <c r="BM14" s="267"/>
      <c r="BN14" s="267"/>
      <c r="BO14" s="267"/>
      <c r="BP14" s="268"/>
      <c r="BQ14" s="128"/>
      <c r="BR14" s="5"/>
      <c r="BS14" s="81"/>
      <c r="BT14" s="5"/>
      <c r="BU14" s="81"/>
      <c r="BV14" s="81"/>
      <c r="BW14" s="81"/>
      <c r="BX14" s="81"/>
      <c r="BY14" s="81"/>
    </row>
    <row r="15" spans="1:77" ht="18">
      <c r="A15" s="74">
        <v>13</v>
      </c>
      <c r="B15" s="270"/>
      <c r="C15" s="270"/>
      <c r="D15" s="78">
        <v>411</v>
      </c>
      <c r="E15" s="269"/>
      <c r="F15" s="267" t="s">
        <v>1002</v>
      </c>
      <c r="G15" s="267"/>
      <c r="H15" s="267" t="s">
        <v>1002</v>
      </c>
      <c r="I15" s="267"/>
      <c r="J15" s="267"/>
      <c r="K15" s="267"/>
      <c r="L15" s="267"/>
      <c r="M15" s="267"/>
      <c r="N15" s="267"/>
      <c r="O15" s="267"/>
      <c r="P15" s="267"/>
      <c r="Q15" s="267"/>
      <c r="R15" s="267" t="s">
        <v>1002</v>
      </c>
      <c r="S15" s="267"/>
      <c r="T15" s="267"/>
      <c r="U15" s="267"/>
      <c r="V15" s="267"/>
      <c r="W15" s="267"/>
      <c r="X15" s="267"/>
      <c r="Y15" s="267"/>
      <c r="Z15" s="267"/>
      <c r="AA15" s="267"/>
      <c r="AB15" s="267"/>
      <c r="AC15" s="267"/>
      <c r="AD15" s="267"/>
      <c r="AE15" s="267" t="s">
        <v>1002</v>
      </c>
      <c r="AF15" s="267"/>
      <c r="AG15" s="267"/>
      <c r="AH15" s="267"/>
      <c r="AI15" s="267"/>
      <c r="AJ15" s="267"/>
      <c r="AK15" s="267"/>
      <c r="AL15" s="267"/>
      <c r="AM15" s="267" t="s">
        <v>1002</v>
      </c>
      <c r="AN15" s="267"/>
      <c r="AO15" s="267"/>
      <c r="AP15" s="267"/>
      <c r="AQ15" s="267"/>
      <c r="AR15" s="267"/>
      <c r="AS15" s="267"/>
      <c r="AT15" s="267"/>
      <c r="AU15" s="267"/>
      <c r="AV15" s="267"/>
      <c r="AW15" s="267"/>
      <c r="AX15" s="267"/>
      <c r="AY15" s="267"/>
      <c r="AZ15" s="267"/>
      <c r="BA15" s="267"/>
      <c r="BB15" s="267" t="s">
        <v>1002</v>
      </c>
      <c r="BC15" s="267"/>
      <c r="BD15" s="267"/>
      <c r="BE15" s="267" t="s">
        <v>1002</v>
      </c>
      <c r="BF15" s="267"/>
      <c r="BG15" s="267"/>
      <c r="BH15" s="267"/>
      <c r="BI15" s="267"/>
      <c r="BJ15" s="267"/>
      <c r="BK15" s="267"/>
      <c r="BL15" s="267"/>
      <c r="BM15" s="267"/>
      <c r="BN15" s="267"/>
      <c r="BO15" s="267"/>
      <c r="BP15" s="268"/>
      <c r="BQ15" s="128"/>
      <c r="BR15" s="5"/>
      <c r="BS15" s="81"/>
      <c r="BT15" s="5"/>
      <c r="BU15" s="81"/>
      <c r="BV15" s="81"/>
      <c r="BW15" s="81"/>
      <c r="BX15" s="81"/>
      <c r="BY15" s="81"/>
    </row>
    <row r="16" spans="1:77" ht="18">
      <c r="A16" s="74">
        <v>14</v>
      </c>
      <c r="B16" s="270"/>
      <c r="C16" s="270" t="s">
        <v>949</v>
      </c>
      <c r="D16" s="78">
        <v>123</v>
      </c>
      <c r="E16" s="269"/>
      <c r="F16" s="267" t="s">
        <v>1002</v>
      </c>
      <c r="G16" s="267"/>
      <c r="H16" s="267" t="s">
        <v>1002</v>
      </c>
      <c r="I16" s="267"/>
      <c r="J16" s="267"/>
      <c r="K16" s="267"/>
      <c r="L16" s="267"/>
      <c r="M16" s="267"/>
      <c r="N16" s="267"/>
      <c r="O16" s="267"/>
      <c r="P16" s="267" t="s">
        <v>1002</v>
      </c>
      <c r="Q16" s="267" t="s">
        <v>1002</v>
      </c>
      <c r="R16" s="267"/>
      <c r="S16" s="267"/>
      <c r="T16" s="267"/>
      <c r="U16" s="267" t="s">
        <v>1002</v>
      </c>
      <c r="V16" s="267"/>
      <c r="W16" s="267"/>
      <c r="X16" s="267"/>
      <c r="Y16" s="267"/>
      <c r="Z16" s="267"/>
      <c r="AA16" s="267"/>
      <c r="AB16" s="267"/>
      <c r="AC16" s="267"/>
      <c r="AD16" s="267"/>
      <c r="AE16" s="267"/>
      <c r="AF16" s="267"/>
      <c r="AG16" s="267"/>
      <c r="AH16" s="267"/>
      <c r="AI16" s="267"/>
      <c r="AJ16" s="267"/>
      <c r="AK16" s="267"/>
      <c r="AL16" s="267"/>
      <c r="AM16" s="267" t="s">
        <v>944</v>
      </c>
      <c r="AN16" s="267"/>
      <c r="AO16" s="267"/>
      <c r="AP16" s="267"/>
      <c r="AQ16" s="267"/>
      <c r="AR16" s="267"/>
      <c r="AS16" s="267"/>
      <c r="AT16" s="267"/>
      <c r="AU16" s="267"/>
      <c r="AV16" s="267"/>
      <c r="AW16" s="267"/>
      <c r="AX16" s="267"/>
      <c r="AY16" s="267" t="s">
        <v>944</v>
      </c>
      <c r="AZ16" s="267"/>
      <c r="BA16" s="267" t="s">
        <v>944</v>
      </c>
      <c r="BB16" s="267"/>
      <c r="BC16" s="267"/>
      <c r="BD16" s="267"/>
      <c r="BE16" s="267"/>
      <c r="BF16" s="267"/>
      <c r="BG16" s="267"/>
      <c r="BH16" s="267"/>
      <c r="BI16" s="267"/>
      <c r="BJ16" s="267"/>
      <c r="BK16" s="267"/>
      <c r="BL16" s="267"/>
      <c r="BM16" s="267"/>
      <c r="BN16" s="267"/>
      <c r="BO16" s="267"/>
      <c r="BP16" s="268"/>
      <c r="BQ16" s="128"/>
      <c r="BR16" s="5"/>
      <c r="BS16" s="81"/>
      <c r="BT16" s="5"/>
      <c r="BU16" s="81"/>
      <c r="BV16" s="81"/>
      <c r="BW16" s="81"/>
      <c r="BX16" s="81"/>
      <c r="BY16" s="81"/>
    </row>
    <row r="17" spans="1:77" ht="18">
      <c r="A17" s="74">
        <v>15</v>
      </c>
      <c r="B17" s="270"/>
      <c r="C17" s="270"/>
      <c r="D17" s="78">
        <v>132</v>
      </c>
      <c r="E17" s="269"/>
      <c r="F17" s="267" t="s">
        <v>944</v>
      </c>
      <c r="G17" s="267"/>
      <c r="H17" s="267" t="s">
        <v>944</v>
      </c>
      <c r="I17" s="267"/>
      <c r="J17" s="267"/>
      <c r="K17" s="267"/>
      <c r="L17" s="267"/>
      <c r="M17" s="267"/>
      <c r="N17" s="267"/>
      <c r="O17" s="267"/>
      <c r="P17" s="267" t="s">
        <v>944</v>
      </c>
      <c r="Q17" s="267" t="s">
        <v>944</v>
      </c>
      <c r="R17" s="267"/>
      <c r="S17" s="267"/>
      <c r="T17" s="267"/>
      <c r="U17" s="267" t="s">
        <v>944</v>
      </c>
      <c r="V17" s="267"/>
      <c r="W17" s="267"/>
      <c r="X17" s="267"/>
      <c r="Y17" s="267"/>
      <c r="Z17" s="267"/>
      <c r="AA17" s="267"/>
      <c r="AB17" s="267"/>
      <c r="AC17" s="267"/>
      <c r="AD17" s="267"/>
      <c r="AE17" s="267"/>
      <c r="AF17" s="267"/>
      <c r="AG17" s="267"/>
      <c r="AH17" s="267"/>
      <c r="AI17" s="267"/>
      <c r="AJ17" s="267"/>
      <c r="AK17" s="267"/>
      <c r="AL17" s="267"/>
      <c r="AM17" s="267" t="s">
        <v>944</v>
      </c>
      <c r="AN17" s="267"/>
      <c r="AO17" s="267"/>
      <c r="AP17" s="267"/>
      <c r="AQ17" s="267"/>
      <c r="AR17" s="267"/>
      <c r="AS17" s="267"/>
      <c r="AT17" s="267"/>
      <c r="AU17" s="267"/>
      <c r="AV17" s="267"/>
      <c r="AW17" s="267"/>
      <c r="AX17" s="267"/>
      <c r="AY17" s="267" t="s">
        <v>944</v>
      </c>
      <c r="AZ17" s="267"/>
      <c r="BA17" s="267" t="s">
        <v>944</v>
      </c>
      <c r="BB17" s="267"/>
      <c r="BC17" s="267"/>
      <c r="BD17" s="267"/>
      <c r="BE17" s="267"/>
      <c r="BF17" s="267"/>
      <c r="BG17" s="267"/>
      <c r="BH17" s="267"/>
      <c r="BI17" s="267"/>
      <c r="BJ17" s="267"/>
      <c r="BK17" s="267"/>
      <c r="BL17" s="267"/>
      <c r="BM17" s="267"/>
      <c r="BN17" s="267"/>
      <c r="BO17" s="267"/>
      <c r="BP17" s="268"/>
      <c r="BQ17" s="128"/>
      <c r="BR17" s="5"/>
      <c r="BS17" s="81"/>
      <c r="BT17" s="5"/>
      <c r="BU17" s="81"/>
      <c r="BV17" s="81"/>
      <c r="BW17" s="81"/>
      <c r="BX17" s="81"/>
      <c r="BY17" s="81"/>
    </row>
    <row r="18" spans="1:77" ht="18">
      <c r="A18" s="74">
        <v>16</v>
      </c>
      <c r="B18" s="270"/>
      <c r="C18" s="270"/>
      <c r="D18" s="78">
        <v>213</v>
      </c>
      <c r="E18" s="269"/>
      <c r="F18" s="267" t="s">
        <v>944</v>
      </c>
      <c r="G18" s="267"/>
      <c r="H18" s="267" t="s">
        <v>944</v>
      </c>
      <c r="I18" s="267"/>
      <c r="J18" s="267"/>
      <c r="K18" s="267"/>
      <c r="L18" s="267"/>
      <c r="M18" s="267"/>
      <c r="N18" s="267"/>
      <c r="O18" s="267"/>
      <c r="P18" s="267" t="s">
        <v>944</v>
      </c>
      <c r="Q18" s="267" t="s">
        <v>944</v>
      </c>
      <c r="R18" s="267"/>
      <c r="S18" s="267"/>
      <c r="T18" s="267"/>
      <c r="U18" s="267" t="s">
        <v>944</v>
      </c>
      <c r="V18" s="267"/>
      <c r="W18" s="267"/>
      <c r="X18" s="267"/>
      <c r="Y18" s="267"/>
      <c r="Z18" s="267"/>
      <c r="AA18" s="267"/>
      <c r="AB18" s="267"/>
      <c r="AC18" s="267"/>
      <c r="AD18" s="267"/>
      <c r="AE18" s="267"/>
      <c r="AF18" s="267"/>
      <c r="AG18" s="267"/>
      <c r="AH18" s="267"/>
      <c r="AI18" s="267"/>
      <c r="AJ18" s="267"/>
      <c r="AK18" s="267"/>
      <c r="AL18" s="267"/>
      <c r="AM18" s="267" t="s">
        <v>944</v>
      </c>
      <c r="AN18" s="267"/>
      <c r="AO18" s="267"/>
      <c r="AP18" s="267"/>
      <c r="AQ18" s="267"/>
      <c r="AR18" s="267"/>
      <c r="AS18" s="267"/>
      <c r="AT18" s="267"/>
      <c r="AU18" s="267"/>
      <c r="AV18" s="267"/>
      <c r="AW18" s="267"/>
      <c r="AX18" s="267"/>
      <c r="AY18" s="267" t="s">
        <v>944</v>
      </c>
      <c r="AZ18" s="267"/>
      <c r="BA18" s="267" t="s">
        <v>944</v>
      </c>
      <c r="BB18" s="267"/>
      <c r="BC18" s="267"/>
      <c r="BD18" s="267"/>
      <c r="BE18" s="267"/>
      <c r="BF18" s="267"/>
      <c r="BG18" s="267"/>
      <c r="BH18" s="267"/>
      <c r="BI18" s="267"/>
      <c r="BJ18" s="267"/>
      <c r="BK18" s="267"/>
      <c r="BL18" s="267"/>
      <c r="BM18" s="267"/>
      <c r="BN18" s="267"/>
      <c r="BO18" s="267"/>
      <c r="BP18" s="268"/>
      <c r="BQ18" s="128"/>
      <c r="BR18" s="5"/>
      <c r="BS18" s="81"/>
      <c r="BT18" s="5"/>
      <c r="BU18" s="81"/>
      <c r="BV18" s="81"/>
      <c r="BW18" s="81"/>
      <c r="BX18" s="81"/>
      <c r="BY18" s="81"/>
    </row>
    <row r="19" spans="1:77" ht="18">
      <c r="A19" s="74">
        <v>17</v>
      </c>
      <c r="B19" s="270"/>
      <c r="C19" s="270"/>
      <c r="D19" s="78">
        <v>231</v>
      </c>
      <c r="E19" s="269"/>
      <c r="F19" s="267" t="s">
        <v>944</v>
      </c>
      <c r="G19" s="267"/>
      <c r="H19" s="267" t="s">
        <v>944</v>
      </c>
      <c r="I19" s="267"/>
      <c r="J19" s="267"/>
      <c r="K19" s="267"/>
      <c r="L19" s="267"/>
      <c r="M19" s="267"/>
      <c r="N19" s="267"/>
      <c r="O19" s="267"/>
      <c r="P19" s="267" t="s">
        <v>944</v>
      </c>
      <c r="Q19" s="267" t="s">
        <v>944</v>
      </c>
      <c r="R19" s="267"/>
      <c r="S19" s="267"/>
      <c r="T19" s="267"/>
      <c r="U19" s="267" t="s">
        <v>944</v>
      </c>
      <c r="V19" s="267"/>
      <c r="W19" s="267"/>
      <c r="X19" s="267"/>
      <c r="Y19" s="267"/>
      <c r="Z19" s="267"/>
      <c r="AA19" s="267"/>
      <c r="AB19" s="267"/>
      <c r="AC19" s="267"/>
      <c r="AD19" s="267"/>
      <c r="AE19" s="267"/>
      <c r="AF19" s="267"/>
      <c r="AG19" s="267"/>
      <c r="AH19" s="267"/>
      <c r="AI19" s="267"/>
      <c r="AJ19" s="267"/>
      <c r="AK19" s="267"/>
      <c r="AL19" s="267"/>
      <c r="AM19" s="267" t="s">
        <v>944</v>
      </c>
      <c r="AN19" s="267"/>
      <c r="AO19" s="267"/>
      <c r="AP19" s="267"/>
      <c r="AQ19" s="267"/>
      <c r="AR19" s="267"/>
      <c r="AS19" s="267"/>
      <c r="AT19" s="267"/>
      <c r="AU19" s="267"/>
      <c r="AV19" s="267"/>
      <c r="AW19" s="267"/>
      <c r="AX19" s="267"/>
      <c r="AY19" s="267" t="s">
        <v>944</v>
      </c>
      <c r="AZ19" s="267"/>
      <c r="BA19" s="267" t="s">
        <v>944</v>
      </c>
      <c r="BB19" s="267"/>
      <c r="BC19" s="267"/>
      <c r="BD19" s="267"/>
      <c r="BE19" s="267"/>
      <c r="BF19" s="267"/>
      <c r="BG19" s="267"/>
      <c r="BH19" s="267"/>
      <c r="BI19" s="267"/>
      <c r="BJ19" s="267"/>
      <c r="BK19" s="267"/>
      <c r="BL19" s="267"/>
      <c r="BM19" s="267"/>
      <c r="BN19" s="267"/>
      <c r="BO19" s="267"/>
      <c r="BP19" s="268"/>
      <c r="BQ19" s="128"/>
      <c r="BR19" s="5"/>
      <c r="BS19" s="81"/>
      <c r="BT19" s="5"/>
      <c r="BU19" s="81"/>
      <c r="BV19" s="81"/>
      <c r="BW19" s="81"/>
      <c r="BX19" s="81"/>
      <c r="BY19" s="81"/>
    </row>
    <row r="20" spans="1:77" ht="18">
      <c r="A20" s="74">
        <v>18</v>
      </c>
      <c r="B20" s="270"/>
      <c r="C20" s="270"/>
      <c r="D20" s="78">
        <v>312</v>
      </c>
      <c r="E20" s="269"/>
      <c r="F20" s="267" t="s">
        <v>944</v>
      </c>
      <c r="G20" s="267"/>
      <c r="H20" s="267" t="s">
        <v>944</v>
      </c>
      <c r="I20" s="267"/>
      <c r="J20" s="267"/>
      <c r="K20" s="267"/>
      <c r="L20" s="267"/>
      <c r="M20" s="267"/>
      <c r="N20" s="267"/>
      <c r="O20" s="267"/>
      <c r="P20" s="267" t="s">
        <v>944</v>
      </c>
      <c r="Q20" s="267" t="s">
        <v>944</v>
      </c>
      <c r="R20" s="267"/>
      <c r="S20" s="267"/>
      <c r="T20" s="267"/>
      <c r="U20" s="267" t="s">
        <v>944</v>
      </c>
      <c r="V20" s="267"/>
      <c r="W20" s="267"/>
      <c r="X20" s="267"/>
      <c r="Y20" s="267"/>
      <c r="Z20" s="267"/>
      <c r="AA20" s="267"/>
      <c r="AB20" s="267"/>
      <c r="AC20" s="267"/>
      <c r="AD20" s="267"/>
      <c r="AE20" s="267"/>
      <c r="AF20" s="267"/>
      <c r="AG20" s="267"/>
      <c r="AH20" s="267"/>
      <c r="AI20" s="267"/>
      <c r="AJ20" s="267"/>
      <c r="AK20" s="267"/>
      <c r="AL20" s="267"/>
      <c r="AM20" s="267" t="s">
        <v>944</v>
      </c>
      <c r="AN20" s="267"/>
      <c r="AO20" s="267"/>
      <c r="AP20" s="267"/>
      <c r="AQ20" s="267"/>
      <c r="AR20" s="267"/>
      <c r="AS20" s="267"/>
      <c r="AT20" s="267"/>
      <c r="AU20" s="267"/>
      <c r="AV20" s="267"/>
      <c r="AW20" s="267"/>
      <c r="AX20" s="267"/>
      <c r="AY20" s="267" t="s">
        <v>944</v>
      </c>
      <c r="AZ20" s="267"/>
      <c r="BA20" s="267" t="s">
        <v>944</v>
      </c>
      <c r="BB20" s="267"/>
      <c r="BC20" s="267"/>
      <c r="BD20" s="267"/>
      <c r="BE20" s="267"/>
      <c r="BF20" s="267"/>
      <c r="BG20" s="267"/>
      <c r="BH20" s="267"/>
      <c r="BI20" s="267"/>
      <c r="BJ20" s="267"/>
      <c r="BK20" s="267"/>
      <c r="BL20" s="267"/>
      <c r="BM20" s="267"/>
      <c r="BN20" s="267"/>
      <c r="BO20" s="267"/>
      <c r="BP20" s="268"/>
      <c r="BQ20" s="128"/>
      <c r="BR20" s="5"/>
      <c r="BS20" s="81"/>
      <c r="BT20" s="5"/>
      <c r="BU20" s="81"/>
      <c r="BV20" s="81"/>
      <c r="BW20" s="81"/>
      <c r="BX20" s="81"/>
      <c r="BY20" s="81"/>
    </row>
    <row r="21" spans="1:77" ht="18">
      <c r="A21" s="74">
        <v>19</v>
      </c>
      <c r="B21" s="270"/>
      <c r="C21" s="270"/>
      <c r="D21" s="78">
        <v>321</v>
      </c>
      <c r="E21" s="269"/>
      <c r="F21" s="267" t="s">
        <v>944</v>
      </c>
      <c r="G21" s="267"/>
      <c r="H21" s="267" t="s">
        <v>944</v>
      </c>
      <c r="I21" s="267"/>
      <c r="J21" s="267"/>
      <c r="K21" s="267"/>
      <c r="L21" s="267"/>
      <c r="M21" s="267"/>
      <c r="N21" s="267"/>
      <c r="O21" s="267"/>
      <c r="P21" s="267" t="s">
        <v>944</v>
      </c>
      <c r="Q21" s="267" t="s">
        <v>944</v>
      </c>
      <c r="R21" s="267"/>
      <c r="S21" s="267"/>
      <c r="T21" s="267"/>
      <c r="U21" s="267" t="s">
        <v>944</v>
      </c>
      <c r="V21" s="267"/>
      <c r="W21" s="267"/>
      <c r="X21" s="267"/>
      <c r="Y21" s="267"/>
      <c r="Z21" s="267"/>
      <c r="AA21" s="267"/>
      <c r="AB21" s="267"/>
      <c r="AC21" s="267"/>
      <c r="AD21" s="267"/>
      <c r="AE21" s="267"/>
      <c r="AF21" s="267"/>
      <c r="AG21" s="267"/>
      <c r="AH21" s="267"/>
      <c r="AI21" s="267"/>
      <c r="AJ21" s="267"/>
      <c r="AK21" s="267"/>
      <c r="AL21" s="267"/>
      <c r="AM21" s="267" t="s">
        <v>944</v>
      </c>
      <c r="AN21" s="267"/>
      <c r="AO21" s="267"/>
      <c r="AP21" s="267"/>
      <c r="AQ21" s="267"/>
      <c r="AR21" s="267"/>
      <c r="AS21" s="267"/>
      <c r="AT21" s="267"/>
      <c r="AU21" s="267"/>
      <c r="AV21" s="267"/>
      <c r="AW21" s="267"/>
      <c r="AX21" s="267"/>
      <c r="AY21" s="267" t="s">
        <v>944</v>
      </c>
      <c r="AZ21" s="267"/>
      <c r="BA21" s="267" t="s">
        <v>944</v>
      </c>
      <c r="BB21" s="267"/>
      <c r="BC21" s="267"/>
      <c r="BD21" s="267"/>
      <c r="BE21" s="267"/>
      <c r="BF21" s="267"/>
      <c r="BG21" s="267"/>
      <c r="BH21" s="267"/>
      <c r="BI21" s="267"/>
      <c r="BJ21" s="267"/>
      <c r="BK21" s="267"/>
      <c r="BL21" s="267"/>
      <c r="BM21" s="267"/>
      <c r="BN21" s="267"/>
      <c r="BO21" s="267"/>
      <c r="BP21" s="268"/>
      <c r="BQ21" s="128"/>
      <c r="BR21" s="5"/>
      <c r="BS21" s="81"/>
      <c r="BT21" s="5"/>
      <c r="BU21" s="81"/>
      <c r="BV21" s="81"/>
      <c r="BW21" s="81"/>
      <c r="BX21" s="81"/>
      <c r="BY21" s="81"/>
    </row>
    <row r="22" spans="1:77" ht="18">
      <c r="A22" s="74">
        <v>20</v>
      </c>
      <c r="B22" s="270"/>
      <c r="C22" s="78" t="s">
        <v>950</v>
      </c>
      <c r="D22" s="78">
        <v>222</v>
      </c>
      <c r="E22" s="85"/>
      <c r="F22" s="86" t="s">
        <v>944</v>
      </c>
      <c r="G22" s="86"/>
      <c r="H22" s="86" t="s">
        <v>944</v>
      </c>
      <c r="I22" s="86" t="s">
        <v>944</v>
      </c>
      <c r="J22" s="86"/>
      <c r="K22" s="86" t="s">
        <v>944</v>
      </c>
      <c r="L22" s="86"/>
      <c r="M22" s="86"/>
      <c r="N22" s="86"/>
      <c r="O22" s="86"/>
      <c r="P22" s="86"/>
      <c r="Q22" s="86"/>
      <c r="R22" s="86"/>
      <c r="S22" s="86"/>
      <c r="T22" s="86"/>
      <c r="U22" s="86"/>
      <c r="V22" s="86"/>
      <c r="W22" s="86"/>
      <c r="X22" s="86"/>
      <c r="Y22" s="86"/>
      <c r="Z22" s="86"/>
      <c r="AA22" s="86"/>
      <c r="AB22" s="86"/>
      <c r="AC22" s="86"/>
      <c r="AD22" s="86"/>
      <c r="AE22" s="86"/>
      <c r="AF22" s="86" t="s">
        <v>944</v>
      </c>
      <c r="AG22" s="86"/>
      <c r="AH22" s="86"/>
      <c r="AI22" s="86"/>
      <c r="AJ22" s="86"/>
      <c r="AK22" s="86"/>
      <c r="AL22" s="86"/>
      <c r="AM22" s="86" t="s">
        <v>944</v>
      </c>
      <c r="AN22" s="86"/>
      <c r="AO22" s="86"/>
      <c r="AP22" s="86"/>
      <c r="AQ22" s="86"/>
      <c r="AR22" s="86"/>
      <c r="AS22" s="86"/>
      <c r="AT22" s="86"/>
      <c r="AU22" s="86"/>
      <c r="AV22" s="86"/>
      <c r="AW22" s="86"/>
      <c r="AX22" s="86"/>
      <c r="AY22" s="86"/>
      <c r="AZ22" s="86"/>
      <c r="BA22" s="86"/>
      <c r="BB22" s="86"/>
      <c r="BC22" s="86"/>
      <c r="BD22" s="86"/>
      <c r="BE22" s="86"/>
      <c r="BF22" s="86"/>
      <c r="BG22" s="86"/>
      <c r="BH22" s="86"/>
      <c r="BI22" s="86"/>
      <c r="BJ22" s="86"/>
      <c r="BK22" s="86"/>
      <c r="BL22" s="86" t="s">
        <v>944</v>
      </c>
      <c r="BM22" s="86"/>
      <c r="BN22" s="86"/>
      <c r="BO22" s="86"/>
      <c r="BP22" s="87"/>
      <c r="BQ22" s="128"/>
      <c r="BR22" s="5"/>
      <c r="BS22" s="81"/>
      <c r="BT22" s="5"/>
      <c r="BU22" s="81"/>
      <c r="BV22" s="81"/>
      <c r="BW22" s="81"/>
      <c r="BX22" s="81"/>
      <c r="BY22" s="81"/>
    </row>
    <row r="23" spans="1:77" ht="18">
      <c r="A23" s="74">
        <v>21</v>
      </c>
      <c r="B23" s="270">
        <v>7</v>
      </c>
      <c r="C23" s="270" t="s">
        <v>951</v>
      </c>
      <c r="D23" s="78">
        <v>115</v>
      </c>
      <c r="E23" s="269"/>
      <c r="F23" s="267" t="s">
        <v>944</v>
      </c>
      <c r="G23" s="267" t="s">
        <v>944</v>
      </c>
      <c r="H23" s="267"/>
      <c r="I23" s="267"/>
      <c r="J23" s="267"/>
      <c r="K23" s="267"/>
      <c r="L23" s="267"/>
      <c r="M23" s="267"/>
      <c r="N23" s="267"/>
      <c r="O23" s="267"/>
      <c r="P23" s="267"/>
      <c r="Q23" s="267"/>
      <c r="R23" s="267"/>
      <c r="S23" s="267" t="s">
        <v>944</v>
      </c>
      <c r="T23" s="267"/>
      <c r="U23" s="267"/>
      <c r="V23" s="267"/>
      <c r="W23" s="267"/>
      <c r="X23" s="267"/>
      <c r="Y23" s="267"/>
      <c r="Z23" s="267"/>
      <c r="AA23" s="267"/>
      <c r="AB23" s="267"/>
      <c r="AC23" s="267"/>
      <c r="AD23" s="267"/>
      <c r="AE23" s="267" t="s">
        <v>944</v>
      </c>
      <c r="AF23" s="267"/>
      <c r="AG23" s="267"/>
      <c r="AH23" s="267"/>
      <c r="AI23" s="267"/>
      <c r="AJ23" s="267"/>
      <c r="AK23" s="267"/>
      <c r="AL23" s="267"/>
      <c r="AM23" s="267"/>
      <c r="AN23" s="267" t="s">
        <v>944</v>
      </c>
      <c r="AO23" s="267"/>
      <c r="AP23" s="267"/>
      <c r="AQ23" s="267"/>
      <c r="AR23" s="267"/>
      <c r="AS23" s="267"/>
      <c r="AT23" s="267"/>
      <c r="AU23" s="267"/>
      <c r="AV23" s="267"/>
      <c r="AW23" s="267"/>
      <c r="AX23" s="267"/>
      <c r="AY23" s="267"/>
      <c r="AZ23" s="267"/>
      <c r="BA23" s="267"/>
      <c r="BB23" s="267"/>
      <c r="BC23" s="267" t="s">
        <v>944</v>
      </c>
      <c r="BD23" s="267"/>
      <c r="BE23" s="267" t="s">
        <v>944</v>
      </c>
      <c r="BF23" s="267"/>
      <c r="BG23" s="267"/>
      <c r="BH23" s="267"/>
      <c r="BI23" s="267"/>
      <c r="BJ23" s="267"/>
      <c r="BK23" s="267"/>
      <c r="BL23" s="267"/>
      <c r="BM23" s="267"/>
      <c r="BN23" s="267"/>
      <c r="BO23" s="267"/>
      <c r="BP23" s="268"/>
      <c r="BQ23" s="128"/>
      <c r="BR23" s="5"/>
      <c r="BS23" s="81"/>
      <c r="BT23" s="5"/>
      <c r="BU23" s="81"/>
      <c r="BV23" s="81"/>
      <c r="BW23" s="81"/>
      <c r="BX23" s="81"/>
      <c r="BY23" s="81"/>
    </row>
    <row r="24" spans="1:77" ht="18">
      <c r="A24" s="74">
        <v>22</v>
      </c>
      <c r="B24" s="270"/>
      <c r="C24" s="270"/>
      <c r="D24" s="78">
        <v>151</v>
      </c>
      <c r="E24" s="269"/>
      <c r="F24" s="267" t="s">
        <v>944</v>
      </c>
      <c r="G24" s="267" t="s">
        <v>944</v>
      </c>
      <c r="H24" s="267"/>
      <c r="I24" s="267"/>
      <c r="J24" s="267"/>
      <c r="K24" s="267"/>
      <c r="L24" s="267"/>
      <c r="M24" s="267"/>
      <c r="N24" s="267"/>
      <c r="O24" s="267"/>
      <c r="P24" s="267"/>
      <c r="Q24" s="267"/>
      <c r="R24" s="267"/>
      <c r="S24" s="267" t="s">
        <v>944</v>
      </c>
      <c r="T24" s="267"/>
      <c r="U24" s="267"/>
      <c r="V24" s="267"/>
      <c r="W24" s="267"/>
      <c r="X24" s="267"/>
      <c r="Y24" s="267"/>
      <c r="Z24" s="267"/>
      <c r="AA24" s="267"/>
      <c r="AB24" s="267"/>
      <c r="AC24" s="267"/>
      <c r="AD24" s="267"/>
      <c r="AE24" s="267" t="s">
        <v>944</v>
      </c>
      <c r="AF24" s="267"/>
      <c r="AG24" s="267"/>
      <c r="AH24" s="267"/>
      <c r="AI24" s="267"/>
      <c r="AJ24" s="267"/>
      <c r="AK24" s="267"/>
      <c r="AL24" s="267"/>
      <c r="AM24" s="267"/>
      <c r="AN24" s="267" t="s">
        <v>944</v>
      </c>
      <c r="AO24" s="267"/>
      <c r="AP24" s="267"/>
      <c r="AQ24" s="267"/>
      <c r="AR24" s="267"/>
      <c r="AS24" s="267"/>
      <c r="AT24" s="267"/>
      <c r="AU24" s="267"/>
      <c r="AV24" s="267"/>
      <c r="AW24" s="267"/>
      <c r="AX24" s="267"/>
      <c r="AY24" s="267"/>
      <c r="AZ24" s="267"/>
      <c r="BA24" s="267"/>
      <c r="BB24" s="267"/>
      <c r="BC24" s="267" t="s">
        <v>944</v>
      </c>
      <c r="BD24" s="267"/>
      <c r="BE24" s="267" t="s">
        <v>944</v>
      </c>
      <c r="BF24" s="267"/>
      <c r="BG24" s="267"/>
      <c r="BH24" s="267"/>
      <c r="BI24" s="267"/>
      <c r="BJ24" s="267"/>
      <c r="BK24" s="267"/>
      <c r="BL24" s="267"/>
      <c r="BM24" s="267"/>
      <c r="BN24" s="267"/>
      <c r="BO24" s="267"/>
      <c r="BP24" s="268"/>
      <c r="BQ24" s="128"/>
      <c r="BR24" s="5"/>
      <c r="BS24" s="81"/>
      <c r="BT24" s="5"/>
      <c r="BU24" s="81"/>
      <c r="BV24" s="81"/>
      <c r="BW24" s="81"/>
      <c r="BX24" s="81"/>
      <c r="BY24" s="81"/>
    </row>
    <row r="25" spans="1:77" ht="18">
      <c r="A25" s="74">
        <v>23</v>
      </c>
      <c r="B25" s="270"/>
      <c r="C25" s="270"/>
      <c r="D25" s="78">
        <v>511</v>
      </c>
      <c r="E25" s="269"/>
      <c r="F25" s="267" t="s">
        <v>944</v>
      </c>
      <c r="G25" s="267" t="s">
        <v>944</v>
      </c>
      <c r="H25" s="267"/>
      <c r="I25" s="267"/>
      <c r="J25" s="267"/>
      <c r="K25" s="267"/>
      <c r="L25" s="267"/>
      <c r="M25" s="267"/>
      <c r="N25" s="267"/>
      <c r="O25" s="267"/>
      <c r="P25" s="267"/>
      <c r="Q25" s="267"/>
      <c r="R25" s="267"/>
      <c r="S25" s="267" t="s">
        <v>944</v>
      </c>
      <c r="T25" s="267"/>
      <c r="U25" s="267"/>
      <c r="V25" s="267"/>
      <c r="W25" s="267"/>
      <c r="X25" s="267"/>
      <c r="Y25" s="267"/>
      <c r="Z25" s="267"/>
      <c r="AA25" s="267"/>
      <c r="AB25" s="267"/>
      <c r="AC25" s="267"/>
      <c r="AD25" s="267"/>
      <c r="AE25" s="267" t="s">
        <v>944</v>
      </c>
      <c r="AF25" s="267"/>
      <c r="AG25" s="267"/>
      <c r="AH25" s="267"/>
      <c r="AI25" s="267"/>
      <c r="AJ25" s="267"/>
      <c r="AK25" s="267"/>
      <c r="AL25" s="267"/>
      <c r="AM25" s="267"/>
      <c r="AN25" s="267" t="s">
        <v>944</v>
      </c>
      <c r="AO25" s="267"/>
      <c r="AP25" s="267"/>
      <c r="AQ25" s="267"/>
      <c r="AR25" s="267"/>
      <c r="AS25" s="267"/>
      <c r="AT25" s="267"/>
      <c r="AU25" s="267"/>
      <c r="AV25" s="267"/>
      <c r="AW25" s="267"/>
      <c r="AX25" s="267"/>
      <c r="AY25" s="267"/>
      <c r="AZ25" s="267"/>
      <c r="BA25" s="267"/>
      <c r="BB25" s="267"/>
      <c r="BC25" s="267" t="s">
        <v>944</v>
      </c>
      <c r="BD25" s="267"/>
      <c r="BE25" s="267" t="s">
        <v>944</v>
      </c>
      <c r="BF25" s="267"/>
      <c r="BG25" s="267"/>
      <c r="BH25" s="267"/>
      <c r="BI25" s="267"/>
      <c r="BJ25" s="267"/>
      <c r="BK25" s="267"/>
      <c r="BL25" s="267"/>
      <c r="BM25" s="267"/>
      <c r="BN25" s="267"/>
      <c r="BO25" s="267"/>
      <c r="BP25" s="268"/>
      <c r="BQ25" s="128"/>
      <c r="BR25" s="5"/>
      <c r="BS25" s="81"/>
      <c r="BT25" s="5"/>
      <c r="BU25" s="81"/>
      <c r="BV25" s="81"/>
      <c r="BW25" s="81"/>
      <c r="BX25" s="81"/>
      <c r="BY25" s="81"/>
    </row>
    <row r="26" spans="1:77" ht="18">
      <c r="A26" s="74">
        <v>24</v>
      </c>
      <c r="B26" s="270"/>
      <c r="C26" s="270" t="s">
        <v>952</v>
      </c>
      <c r="D26" s="78">
        <v>124</v>
      </c>
      <c r="E26" s="269"/>
      <c r="F26" s="267" t="s">
        <v>944</v>
      </c>
      <c r="G26" s="267" t="s">
        <v>944</v>
      </c>
      <c r="H26" s="267"/>
      <c r="I26" s="267"/>
      <c r="J26" s="267"/>
      <c r="K26" s="267"/>
      <c r="L26" s="267"/>
      <c r="M26" s="267"/>
      <c r="N26" s="267"/>
      <c r="O26" s="267"/>
      <c r="P26" s="267" t="s">
        <v>944</v>
      </c>
      <c r="Q26" s="267"/>
      <c r="R26" s="267" t="s">
        <v>944</v>
      </c>
      <c r="S26" s="267"/>
      <c r="T26" s="267"/>
      <c r="U26" s="267"/>
      <c r="V26" s="267" t="s">
        <v>944</v>
      </c>
      <c r="W26" s="267"/>
      <c r="X26" s="267"/>
      <c r="Y26" s="267"/>
      <c r="Z26" s="267"/>
      <c r="AA26" s="267"/>
      <c r="AB26" s="267"/>
      <c r="AC26" s="267"/>
      <c r="AD26" s="267"/>
      <c r="AE26" s="267"/>
      <c r="AF26" s="267"/>
      <c r="AG26" s="267"/>
      <c r="AH26" s="267"/>
      <c r="AI26" s="267"/>
      <c r="AJ26" s="267"/>
      <c r="AK26" s="267"/>
      <c r="AL26" s="267"/>
      <c r="AM26" s="267"/>
      <c r="AN26" s="267" t="s">
        <v>944</v>
      </c>
      <c r="AO26" s="267"/>
      <c r="AP26" s="267"/>
      <c r="AQ26" s="267"/>
      <c r="AR26" s="267"/>
      <c r="AS26" s="267"/>
      <c r="AT26" s="267"/>
      <c r="AU26" s="267"/>
      <c r="AV26" s="267"/>
      <c r="AW26" s="267"/>
      <c r="AX26" s="267"/>
      <c r="AY26" s="267" t="s">
        <v>944</v>
      </c>
      <c r="AZ26" s="267" t="s">
        <v>944</v>
      </c>
      <c r="BA26" s="267"/>
      <c r="BB26" s="267" t="s">
        <v>944</v>
      </c>
      <c r="BC26" s="267"/>
      <c r="BD26" s="267"/>
      <c r="BE26" s="267"/>
      <c r="BF26" s="267"/>
      <c r="BG26" s="267"/>
      <c r="BH26" s="267"/>
      <c r="BI26" s="267"/>
      <c r="BJ26" s="267"/>
      <c r="BK26" s="267"/>
      <c r="BL26" s="267"/>
      <c r="BM26" s="267"/>
      <c r="BN26" s="267"/>
      <c r="BO26" s="267"/>
      <c r="BP26" s="268"/>
      <c r="BQ26" s="128"/>
      <c r="BR26" s="5"/>
      <c r="BS26" s="81"/>
      <c r="BT26" s="5"/>
      <c r="BU26" s="81"/>
      <c r="BV26" s="81"/>
      <c r="BW26" s="81"/>
      <c r="BX26" s="81"/>
      <c r="BY26" s="81"/>
    </row>
    <row r="27" spans="1:77" ht="18">
      <c r="A27" s="74">
        <v>25</v>
      </c>
      <c r="B27" s="270"/>
      <c r="C27" s="270"/>
      <c r="D27" s="78">
        <v>142</v>
      </c>
      <c r="E27" s="269"/>
      <c r="F27" s="267" t="s">
        <v>944</v>
      </c>
      <c r="G27" s="267" t="s">
        <v>944</v>
      </c>
      <c r="H27" s="267"/>
      <c r="I27" s="267"/>
      <c r="J27" s="267"/>
      <c r="K27" s="267"/>
      <c r="L27" s="267"/>
      <c r="M27" s="267"/>
      <c r="N27" s="267"/>
      <c r="O27" s="267"/>
      <c r="P27" s="267" t="s">
        <v>944</v>
      </c>
      <c r="Q27" s="267"/>
      <c r="R27" s="267" t="s">
        <v>944</v>
      </c>
      <c r="S27" s="267"/>
      <c r="T27" s="267"/>
      <c r="U27" s="267"/>
      <c r="V27" s="267" t="s">
        <v>944</v>
      </c>
      <c r="W27" s="267"/>
      <c r="X27" s="267"/>
      <c r="Y27" s="267"/>
      <c r="Z27" s="267"/>
      <c r="AA27" s="267"/>
      <c r="AB27" s="267"/>
      <c r="AC27" s="267"/>
      <c r="AD27" s="267"/>
      <c r="AE27" s="267"/>
      <c r="AF27" s="267"/>
      <c r="AG27" s="267"/>
      <c r="AH27" s="267"/>
      <c r="AI27" s="267"/>
      <c r="AJ27" s="267"/>
      <c r="AK27" s="267"/>
      <c r="AL27" s="267"/>
      <c r="AM27" s="267"/>
      <c r="AN27" s="267" t="s">
        <v>944</v>
      </c>
      <c r="AO27" s="267"/>
      <c r="AP27" s="267"/>
      <c r="AQ27" s="267"/>
      <c r="AR27" s="267"/>
      <c r="AS27" s="267"/>
      <c r="AT27" s="267"/>
      <c r="AU27" s="267"/>
      <c r="AV27" s="267"/>
      <c r="AW27" s="267"/>
      <c r="AX27" s="267"/>
      <c r="AY27" s="267" t="s">
        <v>944</v>
      </c>
      <c r="AZ27" s="267" t="s">
        <v>944</v>
      </c>
      <c r="BA27" s="267"/>
      <c r="BB27" s="267" t="s">
        <v>944</v>
      </c>
      <c r="BC27" s="267"/>
      <c r="BD27" s="267"/>
      <c r="BE27" s="267"/>
      <c r="BF27" s="267"/>
      <c r="BG27" s="267"/>
      <c r="BH27" s="267"/>
      <c r="BI27" s="267"/>
      <c r="BJ27" s="267"/>
      <c r="BK27" s="267"/>
      <c r="BL27" s="267"/>
      <c r="BM27" s="267"/>
      <c r="BN27" s="267"/>
      <c r="BO27" s="267"/>
      <c r="BP27" s="268"/>
      <c r="BQ27" s="128"/>
      <c r="BR27" s="5"/>
      <c r="BS27" s="81"/>
      <c r="BT27" s="5"/>
      <c r="BU27" s="81"/>
      <c r="BV27" s="81"/>
      <c r="BW27" s="81"/>
      <c r="BX27" s="81"/>
      <c r="BY27" s="81"/>
    </row>
    <row r="28" spans="1:77" ht="18">
      <c r="A28" s="74">
        <v>26</v>
      </c>
      <c r="B28" s="270"/>
      <c r="C28" s="270"/>
      <c r="D28" s="78">
        <v>214</v>
      </c>
      <c r="E28" s="269"/>
      <c r="F28" s="267" t="s">
        <v>944</v>
      </c>
      <c r="G28" s="267" t="s">
        <v>944</v>
      </c>
      <c r="H28" s="267"/>
      <c r="I28" s="267"/>
      <c r="J28" s="267"/>
      <c r="K28" s="267"/>
      <c r="L28" s="267"/>
      <c r="M28" s="267"/>
      <c r="N28" s="267"/>
      <c r="O28" s="267"/>
      <c r="P28" s="267" t="s">
        <v>944</v>
      </c>
      <c r="Q28" s="267"/>
      <c r="R28" s="267" t="s">
        <v>944</v>
      </c>
      <c r="S28" s="267"/>
      <c r="T28" s="267"/>
      <c r="U28" s="267"/>
      <c r="V28" s="267" t="s">
        <v>944</v>
      </c>
      <c r="W28" s="267"/>
      <c r="X28" s="267"/>
      <c r="Y28" s="267"/>
      <c r="Z28" s="267"/>
      <c r="AA28" s="267"/>
      <c r="AB28" s="267"/>
      <c r="AC28" s="267"/>
      <c r="AD28" s="267"/>
      <c r="AE28" s="267"/>
      <c r="AF28" s="267"/>
      <c r="AG28" s="267"/>
      <c r="AH28" s="267"/>
      <c r="AI28" s="267"/>
      <c r="AJ28" s="267"/>
      <c r="AK28" s="267"/>
      <c r="AL28" s="267"/>
      <c r="AM28" s="267"/>
      <c r="AN28" s="267" t="s">
        <v>944</v>
      </c>
      <c r="AO28" s="267"/>
      <c r="AP28" s="267"/>
      <c r="AQ28" s="267"/>
      <c r="AR28" s="267"/>
      <c r="AS28" s="267"/>
      <c r="AT28" s="267"/>
      <c r="AU28" s="267"/>
      <c r="AV28" s="267"/>
      <c r="AW28" s="267"/>
      <c r="AX28" s="267"/>
      <c r="AY28" s="267" t="s">
        <v>944</v>
      </c>
      <c r="AZ28" s="267" t="s">
        <v>944</v>
      </c>
      <c r="BA28" s="267"/>
      <c r="BB28" s="267" t="s">
        <v>944</v>
      </c>
      <c r="BC28" s="267"/>
      <c r="BD28" s="267"/>
      <c r="BE28" s="267"/>
      <c r="BF28" s="267"/>
      <c r="BG28" s="267"/>
      <c r="BH28" s="267"/>
      <c r="BI28" s="267"/>
      <c r="BJ28" s="267"/>
      <c r="BK28" s="267"/>
      <c r="BL28" s="267"/>
      <c r="BM28" s="267"/>
      <c r="BN28" s="267"/>
      <c r="BO28" s="267"/>
      <c r="BP28" s="268"/>
      <c r="BQ28" s="128"/>
      <c r="BR28" s="5"/>
      <c r="BS28" s="81"/>
      <c r="BT28" s="5"/>
      <c r="BU28" s="81"/>
      <c r="BV28" s="81"/>
      <c r="BW28" s="81"/>
      <c r="BX28" s="81"/>
      <c r="BY28" s="81"/>
    </row>
    <row r="29" spans="1:77" ht="18">
      <c r="A29" s="74">
        <v>27</v>
      </c>
      <c r="B29" s="270"/>
      <c r="C29" s="270"/>
      <c r="D29" s="78">
        <v>241</v>
      </c>
      <c r="E29" s="269"/>
      <c r="F29" s="267" t="s">
        <v>944</v>
      </c>
      <c r="G29" s="267" t="s">
        <v>944</v>
      </c>
      <c r="H29" s="267"/>
      <c r="I29" s="267"/>
      <c r="J29" s="267"/>
      <c r="K29" s="267"/>
      <c r="L29" s="267"/>
      <c r="M29" s="267"/>
      <c r="N29" s="267"/>
      <c r="O29" s="267"/>
      <c r="P29" s="267" t="s">
        <v>944</v>
      </c>
      <c r="Q29" s="267"/>
      <c r="R29" s="267" t="s">
        <v>944</v>
      </c>
      <c r="S29" s="267"/>
      <c r="T29" s="267"/>
      <c r="U29" s="267"/>
      <c r="V29" s="267" t="s">
        <v>944</v>
      </c>
      <c r="W29" s="267"/>
      <c r="X29" s="267"/>
      <c r="Y29" s="267"/>
      <c r="Z29" s="267"/>
      <c r="AA29" s="267"/>
      <c r="AB29" s="267"/>
      <c r="AC29" s="267"/>
      <c r="AD29" s="267"/>
      <c r="AE29" s="267"/>
      <c r="AF29" s="267"/>
      <c r="AG29" s="267"/>
      <c r="AH29" s="267"/>
      <c r="AI29" s="267"/>
      <c r="AJ29" s="267"/>
      <c r="AK29" s="267"/>
      <c r="AL29" s="267"/>
      <c r="AM29" s="267"/>
      <c r="AN29" s="267" t="s">
        <v>944</v>
      </c>
      <c r="AO29" s="267"/>
      <c r="AP29" s="267"/>
      <c r="AQ29" s="267"/>
      <c r="AR29" s="267"/>
      <c r="AS29" s="267"/>
      <c r="AT29" s="267"/>
      <c r="AU29" s="267"/>
      <c r="AV29" s="267"/>
      <c r="AW29" s="267"/>
      <c r="AX29" s="267"/>
      <c r="AY29" s="267" t="s">
        <v>944</v>
      </c>
      <c r="AZ29" s="267" t="s">
        <v>944</v>
      </c>
      <c r="BA29" s="267"/>
      <c r="BB29" s="267" t="s">
        <v>944</v>
      </c>
      <c r="BC29" s="267"/>
      <c r="BD29" s="267"/>
      <c r="BE29" s="267"/>
      <c r="BF29" s="267"/>
      <c r="BG29" s="267"/>
      <c r="BH29" s="267"/>
      <c r="BI29" s="267"/>
      <c r="BJ29" s="267"/>
      <c r="BK29" s="267"/>
      <c r="BL29" s="267"/>
      <c r="BM29" s="267"/>
      <c r="BN29" s="267"/>
      <c r="BO29" s="267"/>
      <c r="BP29" s="268"/>
      <c r="BQ29" s="128"/>
      <c r="BR29" s="5"/>
      <c r="BS29" s="81"/>
      <c r="BT29" s="5"/>
      <c r="BU29" s="81"/>
      <c r="BV29" s="81"/>
      <c r="BW29" s="81"/>
      <c r="BX29" s="81"/>
      <c r="BY29" s="81"/>
    </row>
    <row r="30" spans="1:77" ht="18">
      <c r="A30" s="74">
        <v>28</v>
      </c>
      <c r="B30" s="270"/>
      <c r="C30" s="270"/>
      <c r="D30" s="78">
        <v>412</v>
      </c>
      <c r="E30" s="269"/>
      <c r="F30" s="267" t="s">
        <v>944</v>
      </c>
      <c r="G30" s="267" t="s">
        <v>944</v>
      </c>
      <c r="H30" s="267"/>
      <c r="I30" s="267"/>
      <c r="J30" s="267"/>
      <c r="K30" s="267"/>
      <c r="L30" s="267"/>
      <c r="M30" s="267"/>
      <c r="N30" s="267"/>
      <c r="O30" s="267"/>
      <c r="P30" s="267" t="s">
        <v>944</v>
      </c>
      <c r="Q30" s="267"/>
      <c r="R30" s="267" t="s">
        <v>944</v>
      </c>
      <c r="S30" s="267"/>
      <c r="T30" s="267"/>
      <c r="U30" s="267"/>
      <c r="V30" s="267" t="s">
        <v>944</v>
      </c>
      <c r="W30" s="267"/>
      <c r="X30" s="267"/>
      <c r="Y30" s="267"/>
      <c r="Z30" s="267"/>
      <c r="AA30" s="267"/>
      <c r="AB30" s="267"/>
      <c r="AC30" s="267"/>
      <c r="AD30" s="267"/>
      <c r="AE30" s="267"/>
      <c r="AF30" s="267"/>
      <c r="AG30" s="267"/>
      <c r="AH30" s="267"/>
      <c r="AI30" s="267"/>
      <c r="AJ30" s="267"/>
      <c r="AK30" s="267"/>
      <c r="AL30" s="267"/>
      <c r="AM30" s="267"/>
      <c r="AN30" s="267" t="s">
        <v>944</v>
      </c>
      <c r="AO30" s="267"/>
      <c r="AP30" s="267"/>
      <c r="AQ30" s="267"/>
      <c r="AR30" s="267"/>
      <c r="AS30" s="267"/>
      <c r="AT30" s="267"/>
      <c r="AU30" s="267"/>
      <c r="AV30" s="267"/>
      <c r="AW30" s="267"/>
      <c r="AX30" s="267"/>
      <c r="AY30" s="267" t="s">
        <v>944</v>
      </c>
      <c r="AZ30" s="267" t="s">
        <v>944</v>
      </c>
      <c r="BA30" s="267"/>
      <c r="BB30" s="267" t="s">
        <v>944</v>
      </c>
      <c r="BC30" s="267"/>
      <c r="BD30" s="267"/>
      <c r="BE30" s="267"/>
      <c r="BF30" s="267"/>
      <c r="BG30" s="267"/>
      <c r="BH30" s="267"/>
      <c r="BI30" s="267"/>
      <c r="BJ30" s="267"/>
      <c r="BK30" s="267"/>
      <c r="BL30" s="267"/>
      <c r="BM30" s="267"/>
      <c r="BN30" s="267"/>
      <c r="BO30" s="267"/>
      <c r="BP30" s="268"/>
      <c r="BQ30" s="128"/>
      <c r="BR30" s="5"/>
      <c r="BS30" s="81"/>
      <c r="BT30" s="5"/>
      <c r="BU30" s="81"/>
      <c r="BV30" s="81"/>
      <c r="BW30" s="81"/>
      <c r="BX30" s="81"/>
      <c r="BY30" s="81"/>
    </row>
    <row r="31" spans="1:77" ht="18">
      <c r="A31" s="74">
        <v>29</v>
      </c>
      <c r="B31" s="270"/>
      <c r="C31" s="270"/>
      <c r="D31" s="78">
        <v>421</v>
      </c>
      <c r="E31" s="269"/>
      <c r="F31" s="267" t="s">
        <v>944</v>
      </c>
      <c r="G31" s="267" t="s">
        <v>944</v>
      </c>
      <c r="H31" s="267"/>
      <c r="I31" s="267"/>
      <c r="J31" s="267"/>
      <c r="K31" s="267"/>
      <c r="L31" s="267"/>
      <c r="M31" s="267"/>
      <c r="N31" s="267"/>
      <c r="O31" s="267"/>
      <c r="P31" s="267" t="s">
        <v>944</v>
      </c>
      <c r="Q31" s="267"/>
      <c r="R31" s="267" t="s">
        <v>944</v>
      </c>
      <c r="S31" s="267"/>
      <c r="T31" s="267"/>
      <c r="U31" s="267"/>
      <c r="V31" s="267" t="s">
        <v>944</v>
      </c>
      <c r="W31" s="267"/>
      <c r="X31" s="267"/>
      <c r="Y31" s="267"/>
      <c r="Z31" s="267"/>
      <c r="AA31" s="267"/>
      <c r="AB31" s="267"/>
      <c r="AC31" s="267"/>
      <c r="AD31" s="267"/>
      <c r="AE31" s="267"/>
      <c r="AF31" s="267"/>
      <c r="AG31" s="267"/>
      <c r="AH31" s="267"/>
      <c r="AI31" s="267"/>
      <c r="AJ31" s="267"/>
      <c r="AK31" s="267"/>
      <c r="AL31" s="267"/>
      <c r="AM31" s="267"/>
      <c r="AN31" s="267" t="s">
        <v>944</v>
      </c>
      <c r="AO31" s="267"/>
      <c r="AP31" s="267"/>
      <c r="AQ31" s="267"/>
      <c r="AR31" s="267"/>
      <c r="AS31" s="267"/>
      <c r="AT31" s="267"/>
      <c r="AU31" s="267"/>
      <c r="AV31" s="267"/>
      <c r="AW31" s="267"/>
      <c r="AX31" s="267"/>
      <c r="AY31" s="267" t="s">
        <v>944</v>
      </c>
      <c r="AZ31" s="267" t="s">
        <v>944</v>
      </c>
      <c r="BA31" s="267"/>
      <c r="BB31" s="267" t="s">
        <v>944</v>
      </c>
      <c r="BC31" s="267"/>
      <c r="BD31" s="267"/>
      <c r="BE31" s="267"/>
      <c r="BF31" s="267"/>
      <c r="BG31" s="267"/>
      <c r="BH31" s="267"/>
      <c r="BI31" s="267"/>
      <c r="BJ31" s="267"/>
      <c r="BK31" s="267"/>
      <c r="BL31" s="267"/>
      <c r="BM31" s="267"/>
      <c r="BN31" s="267"/>
      <c r="BO31" s="267"/>
      <c r="BP31" s="268"/>
      <c r="BQ31" s="128"/>
      <c r="BR31" s="5"/>
      <c r="BS31" s="81"/>
      <c r="BT31" s="5"/>
      <c r="BU31" s="81"/>
      <c r="BV31" s="81"/>
      <c r="BW31" s="81"/>
      <c r="BX31" s="81"/>
      <c r="BY31" s="81"/>
    </row>
    <row r="32" spans="1:77" ht="18">
      <c r="A32" s="74">
        <v>30</v>
      </c>
      <c r="B32" s="270"/>
      <c r="C32" s="270" t="s">
        <v>953</v>
      </c>
      <c r="D32" s="78">
        <v>133</v>
      </c>
      <c r="E32" s="269"/>
      <c r="F32" s="267" t="s">
        <v>944</v>
      </c>
      <c r="G32" s="267" t="s">
        <v>944</v>
      </c>
      <c r="H32" s="267"/>
      <c r="I32" s="267"/>
      <c r="J32" s="267"/>
      <c r="K32" s="267"/>
      <c r="L32" s="267"/>
      <c r="M32" s="267"/>
      <c r="N32" s="267"/>
      <c r="O32" s="267"/>
      <c r="P32" s="267"/>
      <c r="Q32" s="267" t="s">
        <v>944</v>
      </c>
      <c r="R32" s="267"/>
      <c r="S32" s="267"/>
      <c r="T32" s="267"/>
      <c r="U32" s="267"/>
      <c r="V32" s="267"/>
      <c r="W32" s="267"/>
      <c r="X32" s="267"/>
      <c r="Y32" s="267"/>
      <c r="Z32" s="267"/>
      <c r="AA32" s="267"/>
      <c r="AB32" s="267"/>
      <c r="AC32" s="267"/>
      <c r="AD32" s="267"/>
      <c r="AE32" s="267"/>
      <c r="AF32" s="267"/>
      <c r="AG32" s="267" t="s">
        <v>944</v>
      </c>
      <c r="AH32" s="267"/>
      <c r="AI32" s="267"/>
      <c r="AJ32" s="267"/>
      <c r="AK32" s="267"/>
      <c r="AL32" s="267"/>
      <c r="AM32" s="267"/>
      <c r="AN32" s="267" t="s">
        <v>944</v>
      </c>
      <c r="AO32" s="267"/>
      <c r="AP32" s="267"/>
      <c r="AQ32" s="267"/>
      <c r="AR32" s="267"/>
      <c r="AS32" s="267"/>
      <c r="AT32" s="267"/>
      <c r="AU32" s="267"/>
      <c r="AV32" s="267"/>
      <c r="AW32" s="267"/>
      <c r="AX32" s="267"/>
      <c r="AY32" s="267" t="s">
        <v>944</v>
      </c>
      <c r="AZ32" s="267"/>
      <c r="BA32" s="267"/>
      <c r="BB32" s="267"/>
      <c r="BC32" s="267"/>
      <c r="BD32" s="267"/>
      <c r="BE32" s="267"/>
      <c r="BF32" s="267"/>
      <c r="BG32" s="267" t="s">
        <v>944</v>
      </c>
      <c r="BH32" s="267"/>
      <c r="BI32" s="267"/>
      <c r="BJ32" s="267"/>
      <c r="BK32" s="267"/>
      <c r="BL32" s="267"/>
      <c r="BM32" s="267"/>
      <c r="BN32" s="267"/>
      <c r="BO32" s="267"/>
      <c r="BP32" s="268"/>
      <c r="BQ32" s="128"/>
      <c r="BR32" s="5"/>
      <c r="BS32" s="81"/>
      <c r="BT32" s="5"/>
      <c r="BU32" s="81"/>
      <c r="BV32" s="81"/>
      <c r="BW32" s="81"/>
      <c r="BX32" s="81"/>
      <c r="BY32" s="81"/>
    </row>
    <row r="33" spans="1:77" ht="18">
      <c r="A33" s="74">
        <v>31</v>
      </c>
      <c r="B33" s="270"/>
      <c r="C33" s="270"/>
      <c r="D33" s="78">
        <v>313</v>
      </c>
      <c r="E33" s="269"/>
      <c r="F33" s="267" t="s">
        <v>944</v>
      </c>
      <c r="G33" s="267" t="s">
        <v>944</v>
      </c>
      <c r="H33" s="267"/>
      <c r="I33" s="267"/>
      <c r="J33" s="267"/>
      <c r="K33" s="267"/>
      <c r="L33" s="267"/>
      <c r="M33" s="267"/>
      <c r="N33" s="267"/>
      <c r="O33" s="267"/>
      <c r="P33" s="267"/>
      <c r="Q33" s="267" t="s">
        <v>944</v>
      </c>
      <c r="R33" s="267"/>
      <c r="S33" s="267"/>
      <c r="T33" s="267"/>
      <c r="U33" s="267"/>
      <c r="V33" s="267"/>
      <c r="W33" s="267"/>
      <c r="X33" s="267"/>
      <c r="Y33" s="267"/>
      <c r="Z33" s="267"/>
      <c r="AA33" s="267"/>
      <c r="AB33" s="267"/>
      <c r="AC33" s="267"/>
      <c r="AD33" s="267"/>
      <c r="AE33" s="267"/>
      <c r="AF33" s="267"/>
      <c r="AG33" s="267" t="s">
        <v>944</v>
      </c>
      <c r="AH33" s="267"/>
      <c r="AI33" s="267"/>
      <c r="AJ33" s="267"/>
      <c r="AK33" s="267"/>
      <c r="AL33" s="267"/>
      <c r="AM33" s="267"/>
      <c r="AN33" s="267" t="s">
        <v>944</v>
      </c>
      <c r="AO33" s="267"/>
      <c r="AP33" s="267"/>
      <c r="AQ33" s="267"/>
      <c r="AR33" s="267"/>
      <c r="AS33" s="267"/>
      <c r="AT33" s="267"/>
      <c r="AU33" s="267"/>
      <c r="AV33" s="267"/>
      <c r="AW33" s="267"/>
      <c r="AX33" s="267"/>
      <c r="AY33" s="267" t="s">
        <v>944</v>
      </c>
      <c r="AZ33" s="267"/>
      <c r="BA33" s="267"/>
      <c r="BB33" s="267"/>
      <c r="BC33" s="267"/>
      <c r="BD33" s="267"/>
      <c r="BE33" s="267"/>
      <c r="BF33" s="267"/>
      <c r="BG33" s="267" t="s">
        <v>944</v>
      </c>
      <c r="BH33" s="267"/>
      <c r="BI33" s="267"/>
      <c r="BJ33" s="267"/>
      <c r="BK33" s="267"/>
      <c r="BL33" s="267"/>
      <c r="BM33" s="267"/>
      <c r="BN33" s="267"/>
      <c r="BO33" s="267"/>
      <c r="BP33" s="268"/>
      <c r="BQ33" s="128"/>
      <c r="BR33" s="5"/>
      <c r="BS33" s="81"/>
      <c r="BT33" s="5"/>
      <c r="BU33" s="81"/>
      <c r="BV33" s="81"/>
      <c r="BW33" s="81"/>
      <c r="BX33" s="81"/>
      <c r="BY33" s="81"/>
    </row>
    <row r="34" spans="1:77" ht="18">
      <c r="A34" s="74">
        <v>32</v>
      </c>
      <c r="B34" s="270"/>
      <c r="C34" s="270"/>
      <c r="D34" s="78">
        <v>331</v>
      </c>
      <c r="E34" s="269"/>
      <c r="F34" s="267" t="s">
        <v>944</v>
      </c>
      <c r="G34" s="267" t="s">
        <v>944</v>
      </c>
      <c r="H34" s="267"/>
      <c r="I34" s="267"/>
      <c r="J34" s="267"/>
      <c r="K34" s="267"/>
      <c r="L34" s="267"/>
      <c r="M34" s="267"/>
      <c r="N34" s="267"/>
      <c r="O34" s="267"/>
      <c r="P34" s="267"/>
      <c r="Q34" s="267" t="s">
        <v>944</v>
      </c>
      <c r="R34" s="267"/>
      <c r="S34" s="267"/>
      <c r="T34" s="267"/>
      <c r="U34" s="267"/>
      <c r="V34" s="267"/>
      <c r="W34" s="267"/>
      <c r="X34" s="267"/>
      <c r="Y34" s="267"/>
      <c r="Z34" s="267"/>
      <c r="AA34" s="267"/>
      <c r="AB34" s="267"/>
      <c r="AC34" s="267"/>
      <c r="AD34" s="267"/>
      <c r="AE34" s="267"/>
      <c r="AF34" s="267"/>
      <c r="AG34" s="267" t="s">
        <v>944</v>
      </c>
      <c r="AH34" s="267"/>
      <c r="AI34" s="267"/>
      <c r="AJ34" s="267"/>
      <c r="AK34" s="267"/>
      <c r="AL34" s="267"/>
      <c r="AM34" s="267"/>
      <c r="AN34" s="267" t="s">
        <v>944</v>
      </c>
      <c r="AO34" s="267"/>
      <c r="AP34" s="267"/>
      <c r="AQ34" s="267"/>
      <c r="AR34" s="267"/>
      <c r="AS34" s="267"/>
      <c r="AT34" s="267"/>
      <c r="AU34" s="267"/>
      <c r="AV34" s="267"/>
      <c r="AW34" s="267"/>
      <c r="AX34" s="267"/>
      <c r="AY34" s="267" t="s">
        <v>944</v>
      </c>
      <c r="AZ34" s="267"/>
      <c r="BA34" s="267"/>
      <c r="BB34" s="267"/>
      <c r="BC34" s="267"/>
      <c r="BD34" s="267"/>
      <c r="BE34" s="267"/>
      <c r="BF34" s="267"/>
      <c r="BG34" s="267" t="s">
        <v>944</v>
      </c>
      <c r="BH34" s="267"/>
      <c r="BI34" s="267"/>
      <c r="BJ34" s="267"/>
      <c r="BK34" s="267"/>
      <c r="BL34" s="267"/>
      <c r="BM34" s="267"/>
      <c r="BN34" s="267"/>
      <c r="BO34" s="267"/>
      <c r="BP34" s="268"/>
      <c r="BQ34" s="128"/>
      <c r="BR34" s="134"/>
      <c r="BS34" s="81"/>
      <c r="BT34" s="134"/>
      <c r="BU34" s="81"/>
      <c r="BV34" s="81"/>
      <c r="BW34" s="81"/>
      <c r="BX34" s="81"/>
      <c r="BY34" s="81"/>
    </row>
    <row r="35" spans="1:77" ht="18">
      <c r="A35" s="74">
        <v>33</v>
      </c>
      <c r="B35" s="270"/>
      <c r="C35" s="270" t="s">
        <v>954</v>
      </c>
      <c r="D35" s="78">
        <v>223</v>
      </c>
      <c r="E35" s="269"/>
      <c r="F35" s="267" t="s">
        <v>944</v>
      </c>
      <c r="G35" s="267" t="s">
        <v>944</v>
      </c>
      <c r="H35" s="267"/>
      <c r="I35" s="267"/>
      <c r="J35" s="267"/>
      <c r="K35" s="267"/>
      <c r="L35" s="267"/>
      <c r="M35" s="267"/>
      <c r="N35" s="267"/>
      <c r="O35" s="267"/>
      <c r="P35" s="267"/>
      <c r="Q35" s="267"/>
      <c r="R35" s="267"/>
      <c r="S35" s="267"/>
      <c r="T35" s="267"/>
      <c r="U35" s="267" t="s">
        <v>944</v>
      </c>
      <c r="V35" s="267"/>
      <c r="W35" s="267"/>
      <c r="X35" s="267"/>
      <c r="Y35" s="267"/>
      <c r="Z35" s="267"/>
      <c r="AA35" s="267"/>
      <c r="AB35" s="267"/>
      <c r="AC35" s="267"/>
      <c r="AD35" s="267"/>
      <c r="AE35" s="267"/>
      <c r="AF35" s="267" t="s">
        <v>944</v>
      </c>
      <c r="AG35" s="267"/>
      <c r="AH35" s="267"/>
      <c r="AI35" s="267"/>
      <c r="AJ35" s="267"/>
      <c r="AK35" s="267"/>
      <c r="AL35" s="267"/>
      <c r="AM35" s="267"/>
      <c r="AN35" s="267" t="s">
        <v>944</v>
      </c>
      <c r="AO35" s="267"/>
      <c r="AP35" s="267"/>
      <c r="AQ35" s="267"/>
      <c r="AR35" s="267"/>
      <c r="AS35" s="267"/>
      <c r="AT35" s="267"/>
      <c r="AU35" s="267"/>
      <c r="AV35" s="267"/>
      <c r="AW35" s="267"/>
      <c r="AX35" s="267"/>
      <c r="AY35" s="267"/>
      <c r="AZ35" s="267"/>
      <c r="BA35" s="267" t="s">
        <v>944</v>
      </c>
      <c r="BB35" s="267"/>
      <c r="BC35" s="267"/>
      <c r="BD35" s="267"/>
      <c r="BE35" s="267"/>
      <c r="BF35" s="267" t="s">
        <v>944</v>
      </c>
      <c r="BG35" s="267"/>
      <c r="BH35" s="267"/>
      <c r="BI35" s="267"/>
      <c r="BJ35" s="267"/>
      <c r="BK35" s="267"/>
      <c r="BL35" s="267"/>
      <c r="BM35" s="267"/>
      <c r="BN35" s="267"/>
      <c r="BO35" s="267"/>
      <c r="BP35" s="268"/>
      <c r="BQ35" s="128"/>
      <c r="BR35" s="5"/>
      <c r="BS35" s="81"/>
      <c r="BT35" s="5"/>
      <c r="BU35" s="81"/>
      <c r="BV35" s="81"/>
      <c r="BW35" s="81"/>
      <c r="BX35" s="81"/>
      <c r="BY35" s="81"/>
    </row>
    <row r="36" spans="1:77" ht="18">
      <c r="A36" s="74">
        <v>34</v>
      </c>
      <c r="B36" s="270"/>
      <c r="C36" s="270"/>
      <c r="D36" s="78">
        <v>232</v>
      </c>
      <c r="E36" s="269"/>
      <c r="F36" s="267" t="s">
        <v>944</v>
      </c>
      <c r="G36" s="267" t="s">
        <v>944</v>
      </c>
      <c r="H36" s="267"/>
      <c r="I36" s="267"/>
      <c r="J36" s="267"/>
      <c r="K36" s="267"/>
      <c r="L36" s="267"/>
      <c r="M36" s="267"/>
      <c r="N36" s="267"/>
      <c r="O36" s="267"/>
      <c r="P36" s="267"/>
      <c r="Q36" s="267"/>
      <c r="R36" s="267"/>
      <c r="S36" s="267"/>
      <c r="T36" s="267"/>
      <c r="U36" s="267" t="s">
        <v>944</v>
      </c>
      <c r="V36" s="267"/>
      <c r="W36" s="267"/>
      <c r="X36" s="267"/>
      <c r="Y36" s="267"/>
      <c r="Z36" s="267"/>
      <c r="AA36" s="267"/>
      <c r="AB36" s="267"/>
      <c r="AC36" s="267"/>
      <c r="AD36" s="267"/>
      <c r="AE36" s="267"/>
      <c r="AF36" s="267" t="s">
        <v>944</v>
      </c>
      <c r="AG36" s="267"/>
      <c r="AH36" s="267"/>
      <c r="AI36" s="267"/>
      <c r="AJ36" s="267"/>
      <c r="AK36" s="267"/>
      <c r="AL36" s="267"/>
      <c r="AM36" s="267"/>
      <c r="AN36" s="267" t="s">
        <v>944</v>
      </c>
      <c r="AO36" s="267"/>
      <c r="AP36" s="267"/>
      <c r="AQ36" s="267"/>
      <c r="AR36" s="267"/>
      <c r="AS36" s="267"/>
      <c r="AT36" s="267"/>
      <c r="AU36" s="267"/>
      <c r="AV36" s="267"/>
      <c r="AW36" s="267"/>
      <c r="AX36" s="267"/>
      <c r="AY36" s="267"/>
      <c r="AZ36" s="267"/>
      <c r="BA36" s="267" t="s">
        <v>944</v>
      </c>
      <c r="BB36" s="267"/>
      <c r="BC36" s="267"/>
      <c r="BD36" s="267"/>
      <c r="BE36" s="267"/>
      <c r="BF36" s="267" t="s">
        <v>944</v>
      </c>
      <c r="BG36" s="267"/>
      <c r="BH36" s="267"/>
      <c r="BI36" s="267"/>
      <c r="BJ36" s="267"/>
      <c r="BK36" s="267"/>
      <c r="BL36" s="267"/>
      <c r="BM36" s="267"/>
      <c r="BN36" s="267"/>
      <c r="BO36" s="267"/>
      <c r="BP36" s="268"/>
      <c r="BQ36" s="128"/>
      <c r="BR36" s="5"/>
      <c r="BS36" s="81"/>
      <c r="BT36" s="5"/>
      <c r="BU36" s="81"/>
      <c r="BV36" s="81"/>
      <c r="BW36" s="81"/>
      <c r="BX36" s="81"/>
      <c r="BY36" s="81"/>
    </row>
    <row r="37" spans="1:77" ht="18">
      <c r="A37" s="74">
        <v>35</v>
      </c>
      <c r="B37" s="270"/>
      <c r="C37" s="270"/>
      <c r="D37" s="78">
        <v>322</v>
      </c>
      <c r="E37" s="269"/>
      <c r="F37" s="267" t="s">
        <v>944</v>
      </c>
      <c r="G37" s="267" t="s">
        <v>944</v>
      </c>
      <c r="H37" s="267"/>
      <c r="I37" s="267"/>
      <c r="J37" s="267"/>
      <c r="K37" s="267"/>
      <c r="L37" s="267"/>
      <c r="M37" s="267"/>
      <c r="N37" s="267"/>
      <c r="O37" s="267"/>
      <c r="P37" s="267"/>
      <c r="Q37" s="267"/>
      <c r="R37" s="267"/>
      <c r="S37" s="267"/>
      <c r="T37" s="267"/>
      <c r="U37" s="267" t="s">
        <v>944</v>
      </c>
      <c r="V37" s="267"/>
      <c r="W37" s="267"/>
      <c r="X37" s="267"/>
      <c r="Y37" s="267"/>
      <c r="Z37" s="267"/>
      <c r="AA37" s="267"/>
      <c r="AB37" s="267"/>
      <c r="AC37" s="267"/>
      <c r="AD37" s="267"/>
      <c r="AE37" s="267"/>
      <c r="AF37" s="267" t="s">
        <v>944</v>
      </c>
      <c r="AG37" s="267"/>
      <c r="AH37" s="267"/>
      <c r="AI37" s="267"/>
      <c r="AJ37" s="267"/>
      <c r="AK37" s="267"/>
      <c r="AL37" s="267"/>
      <c r="AM37" s="267"/>
      <c r="AN37" s="267" t="s">
        <v>944</v>
      </c>
      <c r="AO37" s="267"/>
      <c r="AP37" s="267"/>
      <c r="AQ37" s="267"/>
      <c r="AR37" s="267"/>
      <c r="AS37" s="267"/>
      <c r="AT37" s="267"/>
      <c r="AU37" s="267"/>
      <c r="AV37" s="267"/>
      <c r="AW37" s="267"/>
      <c r="AX37" s="267"/>
      <c r="AY37" s="267"/>
      <c r="AZ37" s="267"/>
      <c r="BA37" s="267" t="s">
        <v>944</v>
      </c>
      <c r="BB37" s="267"/>
      <c r="BC37" s="267"/>
      <c r="BD37" s="267"/>
      <c r="BE37" s="267"/>
      <c r="BF37" s="267" t="s">
        <v>944</v>
      </c>
      <c r="BG37" s="267"/>
      <c r="BH37" s="267"/>
      <c r="BI37" s="267"/>
      <c r="BJ37" s="267"/>
      <c r="BK37" s="267"/>
      <c r="BL37" s="267"/>
      <c r="BM37" s="267"/>
      <c r="BN37" s="267"/>
      <c r="BO37" s="267"/>
      <c r="BP37" s="268"/>
      <c r="BQ37" s="128"/>
      <c r="BR37" s="5"/>
      <c r="BS37" s="81"/>
      <c r="BT37" s="5"/>
      <c r="BU37" s="81"/>
      <c r="BV37" s="81"/>
      <c r="BW37" s="81"/>
      <c r="BX37" s="81"/>
      <c r="BY37" s="81"/>
    </row>
    <row r="38" spans="1:77" ht="18">
      <c r="A38" s="74">
        <v>36</v>
      </c>
      <c r="B38" s="270">
        <v>8</v>
      </c>
      <c r="C38" s="270" t="s">
        <v>955</v>
      </c>
      <c r="D38" s="78">
        <v>116</v>
      </c>
      <c r="E38" s="269"/>
      <c r="F38" s="267" t="s">
        <v>944</v>
      </c>
      <c r="G38" s="267"/>
      <c r="H38" s="267" t="s">
        <v>944</v>
      </c>
      <c r="I38" s="267"/>
      <c r="J38" s="267"/>
      <c r="K38" s="267"/>
      <c r="L38" s="267"/>
      <c r="M38" s="267"/>
      <c r="N38" s="267"/>
      <c r="O38" s="267"/>
      <c r="P38" s="267"/>
      <c r="Q38" s="267"/>
      <c r="R38" s="267"/>
      <c r="S38" s="267"/>
      <c r="T38" s="267" t="s">
        <v>944</v>
      </c>
      <c r="U38" s="267"/>
      <c r="V38" s="267"/>
      <c r="W38" s="267"/>
      <c r="X38" s="267"/>
      <c r="Y38" s="267"/>
      <c r="Z38" s="267"/>
      <c r="AA38" s="267"/>
      <c r="AB38" s="267"/>
      <c r="AC38" s="267"/>
      <c r="AD38" s="267"/>
      <c r="AE38" s="267" t="s">
        <v>944</v>
      </c>
      <c r="AF38" s="267"/>
      <c r="AG38" s="267"/>
      <c r="AH38" s="267"/>
      <c r="AI38" s="267"/>
      <c r="AJ38" s="267"/>
      <c r="AK38" s="267"/>
      <c r="AL38" s="267"/>
      <c r="AM38" s="267"/>
      <c r="AN38" s="267"/>
      <c r="AO38" s="267" t="s">
        <v>944</v>
      </c>
      <c r="AP38" s="267"/>
      <c r="AQ38" s="267"/>
      <c r="AR38" s="267"/>
      <c r="AS38" s="267"/>
      <c r="AT38" s="267"/>
      <c r="AU38" s="267"/>
      <c r="AV38" s="267"/>
      <c r="AW38" s="267"/>
      <c r="AX38" s="267"/>
      <c r="AY38" s="267"/>
      <c r="AZ38" s="267"/>
      <c r="BA38" s="267"/>
      <c r="BB38" s="267"/>
      <c r="BC38" s="267"/>
      <c r="BD38" s="267" t="s">
        <v>944</v>
      </c>
      <c r="BE38" s="267" t="s">
        <v>944</v>
      </c>
      <c r="BF38" s="267"/>
      <c r="BG38" s="267"/>
      <c r="BH38" s="267"/>
      <c r="BI38" s="267"/>
      <c r="BJ38" s="267"/>
      <c r="BK38" s="267"/>
      <c r="BL38" s="267"/>
      <c r="BM38" s="267"/>
      <c r="BN38" s="267"/>
      <c r="BO38" s="267"/>
      <c r="BP38" s="268"/>
      <c r="BQ38" s="128"/>
      <c r="BR38" s="5"/>
      <c r="BS38" s="81"/>
      <c r="BT38" s="5"/>
      <c r="BU38" s="81"/>
      <c r="BV38" s="81"/>
      <c r="BW38" s="81"/>
      <c r="BX38" s="81"/>
      <c r="BY38" s="81"/>
    </row>
    <row r="39" spans="1:77" ht="18">
      <c r="A39" s="74">
        <v>37</v>
      </c>
      <c r="B39" s="270"/>
      <c r="C39" s="270"/>
      <c r="D39" s="78">
        <v>161</v>
      </c>
      <c r="E39" s="269"/>
      <c r="F39" s="267" t="s">
        <v>944</v>
      </c>
      <c r="G39" s="267"/>
      <c r="H39" s="267" t="s">
        <v>944</v>
      </c>
      <c r="I39" s="267"/>
      <c r="J39" s="267"/>
      <c r="K39" s="267"/>
      <c r="L39" s="267"/>
      <c r="M39" s="267"/>
      <c r="N39" s="267"/>
      <c r="O39" s="267"/>
      <c r="P39" s="267"/>
      <c r="Q39" s="267"/>
      <c r="R39" s="267"/>
      <c r="S39" s="267"/>
      <c r="T39" s="267" t="s">
        <v>944</v>
      </c>
      <c r="U39" s="267"/>
      <c r="V39" s="267"/>
      <c r="W39" s="267"/>
      <c r="X39" s="267"/>
      <c r="Y39" s="267"/>
      <c r="Z39" s="267"/>
      <c r="AA39" s="267"/>
      <c r="AB39" s="267"/>
      <c r="AC39" s="267"/>
      <c r="AD39" s="267"/>
      <c r="AE39" s="267" t="s">
        <v>944</v>
      </c>
      <c r="AF39" s="267"/>
      <c r="AG39" s="267"/>
      <c r="AH39" s="267"/>
      <c r="AI39" s="267"/>
      <c r="AJ39" s="267"/>
      <c r="AK39" s="267"/>
      <c r="AL39" s="267"/>
      <c r="AM39" s="267"/>
      <c r="AN39" s="267"/>
      <c r="AO39" s="267" t="s">
        <v>944</v>
      </c>
      <c r="AP39" s="267"/>
      <c r="AQ39" s="267"/>
      <c r="AR39" s="267"/>
      <c r="AS39" s="267"/>
      <c r="AT39" s="267"/>
      <c r="AU39" s="267"/>
      <c r="AV39" s="267"/>
      <c r="AW39" s="267"/>
      <c r="AX39" s="267"/>
      <c r="AY39" s="267"/>
      <c r="AZ39" s="267"/>
      <c r="BA39" s="267"/>
      <c r="BB39" s="267"/>
      <c r="BC39" s="267"/>
      <c r="BD39" s="267" t="s">
        <v>944</v>
      </c>
      <c r="BE39" s="267" t="s">
        <v>944</v>
      </c>
      <c r="BF39" s="267"/>
      <c r="BG39" s="267"/>
      <c r="BH39" s="267"/>
      <c r="BI39" s="267"/>
      <c r="BJ39" s="267"/>
      <c r="BK39" s="267"/>
      <c r="BL39" s="267"/>
      <c r="BM39" s="267"/>
      <c r="BN39" s="267"/>
      <c r="BO39" s="267"/>
      <c r="BP39" s="268"/>
      <c r="BQ39" s="128"/>
      <c r="BR39" s="5"/>
      <c r="BS39" s="81"/>
      <c r="BT39" s="5"/>
      <c r="BU39" s="81"/>
      <c r="BV39" s="81"/>
      <c r="BW39" s="81"/>
      <c r="BX39" s="81"/>
      <c r="BY39" s="81"/>
    </row>
    <row r="40" spans="1:77" ht="18">
      <c r="A40" s="74">
        <v>38</v>
      </c>
      <c r="B40" s="270"/>
      <c r="C40" s="270"/>
      <c r="D40" s="78">
        <v>611</v>
      </c>
      <c r="E40" s="269"/>
      <c r="F40" s="267" t="s">
        <v>944</v>
      </c>
      <c r="G40" s="267"/>
      <c r="H40" s="267" t="s">
        <v>944</v>
      </c>
      <c r="I40" s="267"/>
      <c r="J40" s="267"/>
      <c r="K40" s="267"/>
      <c r="L40" s="267"/>
      <c r="M40" s="267"/>
      <c r="N40" s="267"/>
      <c r="O40" s="267"/>
      <c r="P40" s="267"/>
      <c r="Q40" s="267"/>
      <c r="R40" s="267"/>
      <c r="S40" s="267"/>
      <c r="T40" s="267" t="s">
        <v>944</v>
      </c>
      <c r="U40" s="267"/>
      <c r="V40" s="267"/>
      <c r="W40" s="267"/>
      <c r="X40" s="267"/>
      <c r="Y40" s="267"/>
      <c r="Z40" s="267"/>
      <c r="AA40" s="267"/>
      <c r="AB40" s="267"/>
      <c r="AC40" s="267"/>
      <c r="AD40" s="267"/>
      <c r="AE40" s="267" t="s">
        <v>944</v>
      </c>
      <c r="AF40" s="267"/>
      <c r="AG40" s="267"/>
      <c r="AH40" s="267"/>
      <c r="AI40" s="267"/>
      <c r="AJ40" s="267"/>
      <c r="AK40" s="267"/>
      <c r="AL40" s="267"/>
      <c r="AM40" s="267"/>
      <c r="AN40" s="267"/>
      <c r="AO40" s="267" t="s">
        <v>944</v>
      </c>
      <c r="AP40" s="267"/>
      <c r="AQ40" s="267"/>
      <c r="AR40" s="267"/>
      <c r="AS40" s="267"/>
      <c r="AT40" s="267"/>
      <c r="AU40" s="267"/>
      <c r="AV40" s="267"/>
      <c r="AW40" s="267"/>
      <c r="AX40" s="267"/>
      <c r="AY40" s="267"/>
      <c r="AZ40" s="267"/>
      <c r="BA40" s="267"/>
      <c r="BB40" s="267"/>
      <c r="BC40" s="267"/>
      <c r="BD40" s="267" t="s">
        <v>944</v>
      </c>
      <c r="BE40" s="267" t="s">
        <v>944</v>
      </c>
      <c r="BF40" s="267"/>
      <c r="BG40" s="267"/>
      <c r="BH40" s="267"/>
      <c r="BI40" s="267"/>
      <c r="BJ40" s="267"/>
      <c r="BK40" s="267"/>
      <c r="BL40" s="267"/>
      <c r="BM40" s="267"/>
      <c r="BN40" s="267"/>
      <c r="BO40" s="267"/>
      <c r="BP40" s="268"/>
      <c r="BQ40" s="128"/>
      <c r="BR40" s="5"/>
      <c r="BS40" s="81"/>
      <c r="BT40" s="5"/>
      <c r="BU40" s="81"/>
      <c r="BV40" s="81"/>
      <c r="BW40" s="81"/>
      <c r="BX40" s="81"/>
      <c r="BY40" s="81"/>
    </row>
    <row r="41" spans="1:77" ht="18">
      <c r="A41" s="74">
        <v>39</v>
      </c>
      <c r="B41" s="270"/>
      <c r="C41" s="270" t="s">
        <v>956</v>
      </c>
      <c r="D41" s="78">
        <v>125</v>
      </c>
      <c r="E41" s="269"/>
      <c r="F41" s="267" t="s">
        <v>944</v>
      </c>
      <c r="G41" s="267"/>
      <c r="H41" s="267" t="s">
        <v>944</v>
      </c>
      <c r="I41" s="267"/>
      <c r="J41" s="267"/>
      <c r="K41" s="267"/>
      <c r="L41" s="267"/>
      <c r="M41" s="267"/>
      <c r="N41" s="267"/>
      <c r="O41" s="267"/>
      <c r="P41" s="267" t="s">
        <v>944</v>
      </c>
      <c r="Q41" s="267"/>
      <c r="R41" s="267"/>
      <c r="S41" s="267" t="s">
        <v>944</v>
      </c>
      <c r="T41" s="267"/>
      <c r="U41" s="267"/>
      <c r="V41" s="267"/>
      <c r="W41" s="267" t="s">
        <v>944</v>
      </c>
      <c r="X41" s="267"/>
      <c r="Y41" s="267"/>
      <c r="Z41" s="267"/>
      <c r="AA41" s="267"/>
      <c r="AB41" s="267"/>
      <c r="AC41" s="267"/>
      <c r="AD41" s="267"/>
      <c r="AE41" s="267"/>
      <c r="AF41" s="267"/>
      <c r="AG41" s="267"/>
      <c r="AH41" s="267"/>
      <c r="AI41" s="267"/>
      <c r="AJ41" s="267"/>
      <c r="AK41" s="267"/>
      <c r="AL41" s="267"/>
      <c r="AM41" s="267"/>
      <c r="AN41" s="267"/>
      <c r="AO41" s="267" t="s">
        <v>944</v>
      </c>
      <c r="AP41" s="267"/>
      <c r="AQ41" s="267"/>
      <c r="AR41" s="267"/>
      <c r="AS41" s="267"/>
      <c r="AT41" s="267"/>
      <c r="AU41" s="267"/>
      <c r="AV41" s="267"/>
      <c r="AW41" s="267"/>
      <c r="AX41" s="267"/>
      <c r="AY41" s="267" t="s">
        <v>944</v>
      </c>
      <c r="AZ41" s="267" t="s">
        <v>944</v>
      </c>
      <c r="BA41" s="267"/>
      <c r="BB41" s="267"/>
      <c r="BC41" s="267" t="s">
        <v>944</v>
      </c>
      <c r="BD41" s="267"/>
      <c r="BE41" s="267"/>
      <c r="BF41" s="267"/>
      <c r="BG41" s="267"/>
      <c r="BH41" s="267"/>
      <c r="BI41" s="267"/>
      <c r="BJ41" s="267"/>
      <c r="BK41" s="267"/>
      <c r="BL41" s="267"/>
      <c r="BM41" s="267"/>
      <c r="BN41" s="267"/>
      <c r="BO41" s="267"/>
      <c r="BP41" s="268"/>
      <c r="BQ41" s="128"/>
      <c r="BR41" s="5"/>
      <c r="BS41" s="81"/>
      <c r="BT41" s="5"/>
      <c r="BU41" s="81"/>
      <c r="BV41" s="81"/>
      <c r="BW41" s="81"/>
      <c r="BX41" s="81"/>
      <c r="BY41" s="81"/>
    </row>
    <row r="42" spans="1:77" ht="18">
      <c r="A42" s="74">
        <v>40</v>
      </c>
      <c r="B42" s="270"/>
      <c r="C42" s="270"/>
      <c r="D42" s="78">
        <v>152</v>
      </c>
      <c r="E42" s="269"/>
      <c r="F42" s="267" t="s">
        <v>944</v>
      </c>
      <c r="G42" s="267"/>
      <c r="H42" s="267" t="s">
        <v>944</v>
      </c>
      <c r="I42" s="267"/>
      <c r="J42" s="267"/>
      <c r="K42" s="267"/>
      <c r="L42" s="267"/>
      <c r="M42" s="267"/>
      <c r="N42" s="267"/>
      <c r="O42" s="267"/>
      <c r="P42" s="267" t="s">
        <v>944</v>
      </c>
      <c r="Q42" s="267"/>
      <c r="R42" s="267"/>
      <c r="S42" s="267" t="s">
        <v>944</v>
      </c>
      <c r="T42" s="267"/>
      <c r="U42" s="267"/>
      <c r="V42" s="267"/>
      <c r="W42" s="267" t="s">
        <v>944</v>
      </c>
      <c r="X42" s="267"/>
      <c r="Y42" s="267"/>
      <c r="Z42" s="267"/>
      <c r="AA42" s="267"/>
      <c r="AB42" s="267"/>
      <c r="AC42" s="267"/>
      <c r="AD42" s="267"/>
      <c r="AE42" s="267"/>
      <c r="AF42" s="267"/>
      <c r="AG42" s="267"/>
      <c r="AH42" s="267"/>
      <c r="AI42" s="267"/>
      <c r="AJ42" s="267"/>
      <c r="AK42" s="267"/>
      <c r="AL42" s="267"/>
      <c r="AM42" s="267"/>
      <c r="AN42" s="267"/>
      <c r="AO42" s="267" t="s">
        <v>944</v>
      </c>
      <c r="AP42" s="267"/>
      <c r="AQ42" s="267"/>
      <c r="AR42" s="267"/>
      <c r="AS42" s="267"/>
      <c r="AT42" s="267"/>
      <c r="AU42" s="267"/>
      <c r="AV42" s="267"/>
      <c r="AW42" s="267"/>
      <c r="AX42" s="267"/>
      <c r="AY42" s="267" t="s">
        <v>944</v>
      </c>
      <c r="AZ42" s="267" t="s">
        <v>944</v>
      </c>
      <c r="BA42" s="267"/>
      <c r="BB42" s="267"/>
      <c r="BC42" s="267" t="s">
        <v>944</v>
      </c>
      <c r="BD42" s="267"/>
      <c r="BE42" s="267"/>
      <c r="BF42" s="267"/>
      <c r="BG42" s="267"/>
      <c r="BH42" s="267"/>
      <c r="BI42" s="267"/>
      <c r="BJ42" s="267"/>
      <c r="BK42" s="267"/>
      <c r="BL42" s="267"/>
      <c r="BM42" s="267"/>
      <c r="BN42" s="267"/>
      <c r="BO42" s="267"/>
      <c r="BP42" s="268"/>
      <c r="BQ42" s="128"/>
      <c r="BR42" s="5"/>
      <c r="BS42" s="81"/>
      <c r="BT42" s="5"/>
      <c r="BU42" s="81"/>
      <c r="BV42" s="81"/>
      <c r="BW42" s="81"/>
      <c r="BX42" s="81"/>
      <c r="BY42" s="81"/>
    </row>
    <row r="43" spans="1:77" ht="18">
      <c r="A43" s="74">
        <v>41</v>
      </c>
      <c r="B43" s="270"/>
      <c r="C43" s="270"/>
      <c r="D43" s="78">
        <v>215</v>
      </c>
      <c r="E43" s="269"/>
      <c r="F43" s="267" t="s">
        <v>944</v>
      </c>
      <c r="G43" s="267"/>
      <c r="H43" s="267" t="s">
        <v>944</v>
      </c>
      <c r="I43" s="267"/>
      <c r="J43" s="267"/>
      <c r="K43" s="267"/>
      <c r="L43" s="267"/>
      <c r="M43" s="267"/>
      <c r="N43" s="267"/>
      <c r="O43" s="267"/>
      <c r="P43" s="267" t="s">
        <v>944</v>
      </c>
      <c r="Q43" s="267"/>
      <c r="R43" s="267"/>
      <c r="S43" s="267" t="s">
        <v>944</v>
      </c>
      <c r="T43" s="267"/>
      <c r="U43" s="267"/>
      <c r="V43" s="267"/>
      <c r="W43" s="267" t="s">
        <v>944</v>
      </c>
      <c r="X43" s="267"/>
      <c r="Y43" s="267"/>
      <c r="Z43" s="267"/>
      <c r="AA43" s="267"/>
      <c r="AB43" s="267"/>
      <c r="AC43" s="267"/>
      <c r="AD43" s="267"/>
      <c r="AE43" s="267"/>
      <c r="AF43" s="267"/>
      <c r="AG43" s="267"/>
      <c r="AH43" s="267"/>
      <c r="AI43" s="267"/>
      <c r="AJ43" s="267"/>
      <c r="AK43" s="267"/>
      <c r="AL43" s="267"/>
      <c r="AM43" s="267"/>
      <c r="AN43" s="267"/>
      <c r="AO43" s="267" t="s">
        <v>944</v>
      </c>
      <c r="AP43" s="267"/>
      <c r="AQ43" s="267"/>
      <c r="AR43" s="267"/>
      <c r="AS43" s="267"/>
      <c r="AT43" s="267"/>
      <c r="AU43" s="267"/>
      <c r="AV43" s="267"/>
      <c r="AW43" s="267"/>
      <c r="AX43" s="267"/>
      <c r="AY43" s="267" t="s">
        <v>944</v>
      </c>
      <c r="AZ43" s="267" t="s">
        <v>944</v>
      </c>
      <c r="BA43" s="267"/>
      <c r="BB43" s="267"/>
      <c r="BC43" s="267" t="s">
        <v>944</v>
      </c>
      <c r="BD43" s="267"/>
      <c r="BE43" s="267"/>
      <c r="BF43" s="267"/>
      <c r="BG43" s="267"/>
      <c r="BH43" s="267"/>
      <c r="BI43" s="267"/>
      <c r="BJ43" s="267"/>
      <c r="BK43" s="267"/>
      <c r="BL43" s="267"/>
      <c r="BM43" s="267"/>
      <c r="BN43" s="267"/>
      <c r="BO43" s="267"/>
      <c r="BP43" s="268"/>
      <c r="BQ43" s="128"/>
      <c r="BR43" s="5"/>
      <c r="BS43" s="81"/>
      <c r="BT43" s="5"/>
      <c r="BU43" s="81"/>
      <c r="BV43" s="81"/>
      <c r="BW43" s="81"/>
      <c r="BX43" s="81"/>
      <c r="BY43" s="81"/>
    </row>
    <row r="44" spans="1:77" ht="18">
      <c r="A44" s="74">
        <v>42</v>
      </c>
      <c r="B44" s="270"/>
      <c r="C44" s="270"/>
      <c r="D44" s="78">
        <v>251</v>
      </c>
      <c r="E44" s="269"/>
      <c r="F44" s="267" t="s">
        <v>944</v>
      </c>
      <c r="G44" s="267"/>
      <c r="H44" s="267" t="s">
        <v>944</v>
      </c>
      <c r="I44" s="267"/>
      <c r="J44" s="267"/>
      <c r="K44" s="267"/>
      <c r="L44" s="267"/>
      <c r="M44" s="267"/>
      <c r="N44" s="267"/>
      <c r="O44" s="267"/>
      <c r="P44" s="267" t="s">
        <v>944</v>
      </c>
      <c r="Q44" s="267"/>
      <c r="R44" s="267"/>
      <c r="S44" s="267" t="s">
        <v>944</v>
      </c>
      <c r="T44" s="267"/>
      <c r="U44" s="267"/>
      <c r="V44" s="267"/>
      <c r="W44" s="267" t="s">
        <v>944</v>
      </c>
      <c r="X44" s="267"/>
      <c r="Y44" s="267"/>
      <c r="Z44" s="267"/>
      <c r="AA44" s="267"/>
      <c r="AB44" s="267"/>
      <c r="AC44" s="267"/>
      <c r="AD44" s="267"/>
      <c r="AE44" s="267"/>
      <c r="AF44" s="267"/>
      <c r="AG44" s="267"/>
      <c r="AH44" s="267"/>
      <c r="AI44" s="267"/>
      <c r="AJ44" s="267"/>
      <c r="AK44" s="267"/>
      <c r="AL44" s="267"/>
      <c r="AM44" s="267"/>
      <c r="AN44" s="267"/>
      <c r="AO44" s="267" t="s">
        <v>944</v>
      </c>
      <c r="AP44" s="267"/>
      <c r="AQ44" s="267"/>
      <c r="AR44" s="267"/>
      <c r="AS44" s="267"/>
      <c r="AT44" s="267"/>
      <c r="AU44" s="267"/>
      <c r="AV44" s="267"/>
      <c r="AW44" s="267"/>
      <c r="AX44" s="267"/>
      <c r="AY44" s="267" t="s">
        <v>944</v>
      </c>
      <c r="AZ44" s="267" t="s">
        <v>944</v>
      </c>
      <c r="BA44" s="267"/>
      <c r="BB44" s="267"/>
      <c r="BC44" s="267" t="s">
        <v>944</v>
      </c>
      <c r="BD44" s="267"/>
      <c r="BE44" s="267"/>
      <c r="BF44" s="267"/>
      <c r="BG44" s="267"/>
      <c r="BH44" s="267"/>
      <c r="BI44" s="267"/>
      <c r="BJ44" s="267"/>
      <c r="BK44" s="267"/>
      <c r="BL44" s="267"/>
      <c r="BM44" s="267"/>
      <c r="BN44" s="267"/>
      <c r="BO44" s="267"/>
      <c r="BP44" s="268"/>
      <c r="BQ44" s="128"/>
      <c r="BR44" s="5"/>
      <c r="BS44" s="81"/>
      <c r="BT44" s="5"/>
      <c r="BU44" s="81"/>
      <c r="BV44" s="81"/>
      <c r="BW44" s="81"/>
      <c r="BX44" s="81"/>
      <c r="BY44" s="81"/>
    </row>
    <row r="45" spans="1:77" ht="18">
      <c r="A45" s="74">
        <v>43</v>
      </c>
      <c r="B45" s="270"/>
      <c r="C45" s="270"/>
      <c r="D45" s="78">
        <v>512</v>
      </c>
      <c r="E45" s="269"/>
      <c r="F45" s="267" t="s">
        <v>944</v>
      </c>
      <c r="G45" s="267"/>
      <c r="H45" s="267" t="s">
        <v>944</v>
      </c>
      <c r="I45" s="267"/>
      <c r="J45" s="267"/>
      <c r="K45" s="267"/>
      <c r="L45" s="267"/>
      <c r="M45" s="267"/>
      <c r="N45" s="267"/>
      <c r="O45" s="267"/>
      <c r="P45" s="267" t="s">
        <v>944</v>
      </c>
      <c r="Q45" s="267"/>
      <c r="R45" s="267"/>
      <c r="S45" s="267" t="s">
        <v>944</v>
      </c>
      <c r="T45" s="267"/>
      <c r="U45" s="267"/>
      <c r="V45" s="267"/>
      <c r="W45" s="267" t="s">
        <v>944</v>
      </c>
      <c r="X45" s="267"/>
      <c r="Y45" s="267"/>
      <c r="Z45" s="267"/>
      <c r="AA45" s="267"/>
      <c r="AB45" s="267"/>
      <c r="AC45" s="267"/>
      <c r="AD45" s="267"/>
      <c r="AE45" s="267"/>
      <c r="AF45" s="267"/>
      <c r="AG45" s="267"/>
      <c r="AH45" s="267"/>
      <c r="AI45" s="267"/>
      <c r="AJ45" s="267"/>
      <c r="AK45" s="267"/>
      <c r="AL45" s="267"/>
      <c r="AM45" s="267"/>
      <c r="AN45" s="267"/>
      <c r="AO45" s="267" t="s">
        <v>944</v>
      </c>
      <c r="AP45" s="267"/>
      <c r="AQ45" s="267"/>
      <c r="AR45" s="267"/>
      <c r="AS45" s="267"/>
      <c r="AT45" s="267"/>
      <c r="AU45" s="267"/>
      <c r="AV45" s="267"/>
      <c r="AW45" s="267"/>
      <c r="AX45" s="267"/>
      <c r="AY45" s="267" t="s">
        <v>944</v>
      </c>
      <c r="AZ45" s="267" t="s">
        <v>944</v>
      </c>
      <c r="BA45" s="267"/>
      <c r="BB45" s="267"/>
      <c r="BC45" s="267" t="s">
        <v>944</v>
      </c>
      <c r="BD45" s="267"/>
      <c r="BE45" s="267"/>
      <c r="BF45" s="267"/>
      <c r="BG45" s="267"/>
      <c r="BH45" s="267"/>
      <c r="BI45" s="267"/>
      <c r="BJ45" s="267"/>
      <c r="BK45" s="267"/>
      <c r="BL45" s="267"/>
      <c r="BM45" s="267"/>
      <c r="BN45" s="267"/>
      <c r="BO45" s="267"/>
      <c r="BP45" s="268"/>
      <c r="BQ45" s="128"/>
      <c r="BR45" s="5"/>
      <c r="BS45" s="81"/>
      <c r="BT45" s="5"/>
      <c r="BU45" s="81"/>
      <c r="BV45" s="81"/>
      <c r="BW45" s="81"/>
      <c r="BX45" s="81"/>
      <c r="BY45" s="81"/>
    </row>
    <row r="46" spans="1:77" ht="18">
      <c r="A46" s="74">
        <v>44</v>
      </c>
      <c r="B46" s="270"/>
      <c r="C46" s="270"/>
      <c r="D46" s="78">
        <v>521</v>
      </c>
      <c r="E46" s="269"/>
      <c r="F46" s="267" t="s">
        <v>944</v>
      </c>
      <c r="G46" s="267"/>
      <c r="H46" s="267" t="s">
        <v>944</v>
      </c>
      <c r="I46" s="267"/>
      <c r="J46" s="267"/>
      <c r="K46" s="267"/>
      <c r="L46" s="267"/>
      <c r="M46" s="267"/>
      <c r="N46" s="267"/>
      <c r="O46" s="267"/>
      <c r="P46" s="267" t="s">
        <v>944</v>
      </c>
      <c r="Q46" s="267"/>
      <c r="R46" s="267"/>
      <c r="S46" s="267" t="s">
        <v>944</v>
      </c>
      <c r="T46" s="267"/>
      <c r="U46" s="267"/>
      <c r="V46" s="267"/>
      <c r="W46" s="267" t="s">
        <v>944</v>
      </c>
      <c r="X46" s="267"/>
      <c r="Y46" s="267"/>
      <c r="Z46" s="267"/>
      <c r="AA46" s="267"/>
      <c r="AB46" s="267"/>
      <c r="AC46" s="267"/>
      <c r="AD46" s="267"/>
      <c r="AE46" s="267"/>
      <c r="AF46" s="267"/>
      <c r="AG46" s="267"/>
      <c r="AH46" s="267"/>
      <c r="AI46" s="267"/>
      <c r="AJ46" s="267"/>
      <c r="AK46" s="267"/>
      <c r="AL46" s="267"/>
      <c r="AM46" s="267"/>
      <c r="AN46" s="267"/>
      <c r="AO46" s="267" t="s">
        <v>944</v>
      </c>
      <c r="AP46" s="267"/>
      <c r="AQ46" s="267"/>
      <c r="AR46" s="267"/>
      <c r="AS46" s="267"/>
      <c r="AT46" s="267"/>
      <c r="AU46" s="267"/>
      <c r="AV46" s="267"/>
      <c r="AW46" s="267"/>
      <c r="AX46" s="267"/>
      <c r="AY46" s="267" t="s">
        <v>944</v>
      </c>
      <c r="AZ46" s="267" t="s">
        <v>944</v>
      </c>
      <c r="BA46" s="267"/>
      <c r="BB46" s="267"/>
      <c r="BC46" s="267" t="s">
        <v>944</v>
      </c>
      <c r="BD46" s="267"/>
      <c r="BE46" s="267"/>
      <c r="BF46" s="267"/>
      <c r="BG46" s="267"/>
      <c r="BH46" s="267"/>
      <c r="BI46" s="267"/>
      <c r="BJ46" s="267"/>
      <c r="BK46" s="267"/>
      <c r="BL46" s="267"/>
      <c r="BM46" s="267"/>
      <c r="BN46" s="267"/>
      <c r="BO46" s="267"/>
      <c r="BP46" s="268"/>
      <c r="BQ46" s="128"/>
      <c r="BR46" s="5"/>
      <c r="BS46" s="81"/>
      <c r="BT46" s="5"/>
      <c r="BU46" s="81"/>
      <c r="BV46" s="81"/>
      <c r="BW46" s="81"/>
      <c r="BX46" s="81"/>
      <c r="BY46" s="81"/>
    </row>
    <row r="47" spans="1:77" ht="18">
      <c r="A47" s="74">
        <v>45</v>
      </c>
      <c r="B47" s="270"/>
      <c r="C47" s="270" t="s">
        <v>957</v>
      </c>
      <c r="D47" s="78">
        <v>134</v>
      </c>
      <c r="E47" s="269"/>
      <c r="F47" s="267" t="s">
        <v>944</v>
      </c>
      <c r="G47" s="267"/>
      <c r="H47" s="267" t="s">
        <v>944</v>
      </c>
      <c r="I47" s="267"/>
      <c r="J47" s="267"/>
      <c r="K47" s="267"/>
      <c r="L47" s="267"/>
      <c r="M47" s="267"/>
      <c r="N47" s="267"/>
      <c r="O47" s="267"/>
      <c r="P47" s="267"/>
      <c r="Q47" s="267" t="s">
        <v>944</v>
      </c>
      <c r="R47" s="267" t="s">
        <v>944</v>
      </c>
      <c r="S47" s="267"/>
      <c r="T47" s="267"/>
      <c r="U47" s="267"/>
      <c r="V47" s="267"/>
      <c r="W47" s="267"/>
      <c r="X47" s="267"/>
      <c r="Y47" s="267" t="s">
        <v>944</v>
      </c>
      <c r="Z47" s="267"/>
      <c r="AA47" s="267"/>
      <c r="AB47" s="267"/>
      <c r="AC47" s="267"/>
      <c r="AD47" s="267"/>
      <c r="AE47" s="267"/>
      <c r="AF47" s="267"/>
      <c r="AG47" s="267"/>
      <c r="AH47" s="267"/>
      <c r="AI47" s="267"/>
      <c r="AJ47" s="267"/>
      <c r="AK47" s="267"/>
      <c r="AL47" s="267"/>
      <c r="AM47" s="267"/>
      <c r="AN47" s="267"/>
      <c r="AO47" s="267" t="s">
        <v>944</v>
      </c>
      <c r="AP47" s="267"/>
      <c r="AQ47" s="267"/>
      <c r="AR47" s="267"/>
      <c r="AS47" s="267"/>
      <c r="AT47" s="267"/>
      <c r="AU47" s="267"/>
      <c r="AV47" s="267"/>
      <c r="AW47" s="267"/>
      <c r="AX47" s="267"/>
      <c r="AY47" s="267" t="s">
        <v>944</v>
      </c>
      <c r="AZ47" s="267"/>
      <c r="BA47" s="267" t="s">
        <v>944</v>
      </c>
      <c r="BB47" s="267" t="s">
        <v>944</v>
      </c>
      <c r="BC47" s="267"/>
      <c r="BD47" s="267"/>
      <c r="BE47" s="267"/>
      <c r="BF47" s="267"/>
      <c r="BG47" s="267"/>
      <c r="BH47" s="267"/>
      <c r="BI47" s="267"/>
      <c r="BJ47" s="267"/>
      <c r="BK47" s="267"/>
      <c r="BL47" s="267"/>
      <c r="BM47" s="267"/>
      <c r="BN47" s="267"/>
      <c r="BO47" s="267"/>
      <c r="BP47" s="268"/>
      <c r="BQ47" s="128"/>
      <c r="BR47" s="5"/>
      <c r="BS47" s="81"/>
      <c r="BT47" s="5"/>
      <c r="BU47" s="81"/>
      <c r="BV47" s="81"/>
      <c r="BW47" s="81"/>
      <c r="BX47" s="81"/>
      <c r="BY47" s="81"/>
    </row>
    <row r="48" spans="1:77" ht="18">
      <c r="A48" s="74">
        <v>46</v>
      </c>
      <c r="B48" s="270"/>
      <c r="C48" s="270"/>
      <c r="D48" s="78">
        <v>143</v>
      </c>
      <c r="E48" s="269"/>
      <c r="F48" s="267" t="s">
        <v>944</v>
      </c>
      <c r="G48" s="267"/>
      <c r="H48" s="267" t="s">
        <v>944</v>
      </c>
      <c r="I48" s="267"/>
      <c r="J48" s="267"/>
      <c r="K48" s="267"/>
      <c r="L48" s="267"/>
      <c r="M48" s="267"/>
      <c r="N48" s="267"/>
      <c r="O48" s="267"/>
      <c r="P48" s="267"/>
      <c r="Q48" s="267" t="s">
        <v>944</v>
      </c>
      <c r="R48" s="267" t="s">
        <v>944</v>
      </c>
      <c r="S48" s="267"/>
      <c r="T48" s="267"/>
      <c r="U48" s="267"/>
      <c r="V48" s="267"/>
      <c r="W48" s="267"/>
      <c r="X48" s="267"/>
      <c r="Y48" s="267" t="s">
        <v>944</v>
      </c>
      <c r="Z48" s="267"/>
      <c r="AA48" s="267"/>
      <c r="AB48" s="267"/>
      <c r="AC48" s="267"/>
      <c r="AD48" s="267"/>
      <c r="AE48" s="267"/>
      <c r="AF48" s="267"/>
      <c r="AG48" s="267"/>
      <c r="AH48" s="267"/>
      <c r="AI48" s="267"/>
      <c r="AJ48" s="267"/>
      <c r="AK48" s="267"/>
      <c r="AL48" s="267"/>
      <c r="AM48" s="267"/>
      <c r="AN48" s="267"/>
      <c r="AO48" s="267" t="s">
        <v>944</v>
      </c>
      <c r="AP48" s="267"/>
      <c r="AQ48" s="267"/>
      <c r="AR48" s="267"/>
      <c r="AS48" s="267"/>
      <c r="AT48" s="267"/>
      <c r="AU48" s="267"/>
      <c r="AV48" s="267"/>
      <c r="AW48" s="267"/>
      <c r="AX48" s="267"/>
      <c r="AY48" s="267" t="s">
        <v>944</v>
      </c>
      <c r="AZ48" s="267"/>
      <c r="BA48" s="267" t="s">
        <v>944</v>
      </c>
      <c r="BB48" s="267" t="s">
        <v>944</v>
      </c>
      <c r="BC48" s="267"/>
      <c r="BD48" s="267"/>
      <c r="BE48" s="267"/>
      <c r="BF48" s="267"/>
      <c r="BG48" s="267"/>
      <c r="BH48" s="267"/>
      <c r="BI48" s="267"/>
      <c r="BJ48" s="267"/>
      <c r="BK48" s="267"/>
      <c r="BL48" s="267"/>
      <c r="BM48" s="267"/>
      <c r="BN48" s="267"/>
      <c r="BO48" s="267"/>
      <c r="BP48" s="268"/>
      <c r="BQ48" s="128"/>
      <c r="BR48" s="5"/>
      <c r="BS48" s="81"/>
      <c r="BT48" s="5"/>
      <c r="BU48" s="81"/>
      <c r="BV48" s="81"/>
      <c r="BW48" s="81"/>
      <c r="BX48" s="81"/>
      <c r="BY48" s="81"/>
    </row>
    <row r="49" spans="1:77" ht="18">
      <c r="A49" s="74">
        <v>47</v>
      </c>
      <c r="B49" s="270"/>
      <c r="C49" s="270"/>
      <c r="D49" s="78">
        <v>314</v>
      </c>
      <c r="E49" s="269"/>
      <c r="F49" s="267" t="s">
        <v>944</v>
      </c>
      <c r="G49" s="267"/>
      <c r="H49" s="267" t="s">
        <v>944</v>
      </c>
      <c r="I49" s="267"/>
      <c r="J49" s="267"/>
      <c r="K49" s="267"/>
      <c r="L49" s="267"/>
      <c r="M49" s="267"/>
      <c r="N49" s="267"/>
      <c r="O49" s="267"/>
      <c r="P49" s="267"/>
      <c r="Q49" s="267" t="s">
        <v>944</v>
      </c>
      <c r="R49" s="267" t="s">
        <v>944</v>
      </c>
      <c r="S49" s="267"/>
      <c r="T49" s="267"/>
      <c r="U49" s="267"/>
      <c r="V49" s="267"/>
      <c r="W49" s="267"/>
      <c r="X49" s="267"/>
      <c r="Y49" s="267" t="s">
        <v>944</v>
      </c>
      <c r="Z49" s="267"/>
      <c r="AA49" s="267"/>
      <c r="AB49" s="267"/>
      <c r="AC49" s="267"/>
      <c r="AD49" s="267"/>
      <c r="AE49" s="267"/>
      <c r="AF49" s="267"/>
      <c r="AG49" s="267"/>
      <c r="AH49" s="267"/>
      <c r="AI49" s="267"/>
      <c r="AJ49" s="267"/>
      <c r="AK49" s="267"/>
      <c r="AL49" s="267"/>
      <c r="AM49" s="267"/>
      <c r="AN49" s="267"/>
      <c r="AO49" s="267" t="s">
        <v>944</v>
      </c>
      <c r="AP49" s="267"/>
      <c r="AQ49" s="267"/>
      <c r="AR49" s="267"/>
      <c r="AS49" s="267"/>
      <c r="AT49" s="267"/>
      <c r="AU49" s="267"/>
      <c r="AV49" s="267"/>
      <c r="AW49" s="267"/>
      <c r="AX49" s="267"/>
      <c r="AY49" s="267" t="s">
        <v>944</v>
      </c>
      <c r="AZ49" s="267"/>
      <c r="BA49" s="267" t="s">
        <v>944</v>
      </c>
      <c r="BB49" s="267" t="s">
        <v>944</v>
      </c>
      <c r="BC49" s="267"/>
      <c r="BD49" s="267"/>
      <c r="BE49" s="267"/>
      <c r="BF49" s="267"/>
      <c r="BG49" s="267"/>
      <c r="BH49" s="267"/>
      <c r="BI49" s="267"/>
      <c r="BJ49" s="267"/>
      <c r="BK49" s="267"/>
      <c r="BL49" s="267"/>
      <c r="BM49" s="267"/>
      <c r="BN49" s="267"/>
      <c r="BO49" s="267"/>
      <c r="BP49" s="268"/>
      <c r="BQ49" s="128"/>
      <c r="BR49" s="134"/>
      <c r="BS49" s="81"/>
      <c r="BT49" s="134"/>
      <c r="BU49" s="81"/>
      <c r="BV49" s="81"/>
      <c r="BW49" s="81"/>
      <c r="BX49" s="81"/>
      <c r="BY49" s="81"/>
    </row>
    <row r="50" spans="1:77" ht="18">
      <c r="A50" s="74">
        <v>48</v>
      </c>
      <c r="B50" s="270"/>
      <c r="C50" s="270"/>
      <c r="D50" s="78">
        <v>341</v>
      </c>
      <c r="E50" s="269"/>
      <c r="F50" s="267" t="s">
        <v>944</v>
      </c>
      <c r="G50" s="267"/>
      <c r="H50" s="267" t="s">
        <v>944</v>
      </c>
      <c r="I50" s="267"/>
      <c r="J50" s="267"/>
      <c r="K50" s="267"/>
      <c r="L50" s="267"/>
      <c r="M50" s="267"/>
      <c r="N50" s="267"/>
      <c r="O50" s="267"/>
      <c r="P50" s="267"/>
      <c r="Q50" s="267" t="s">
        <v>944</v>
      </c>
      <c r="R50" s="267" t="s">
        <v>944</v>
      </c>
      <c r="S50" s="267"/>
      <c r="T50" s="267"/>
      <c r="U50" s="267"/>
      <c r="V50" s="267"/>
      <c r="W50" s="267"/>
      <c r="X50" s="267"/>
      <c r="Y50" s="267" t="s">
        <v>944</v>
      </c>
      <c r="Z50" s="267"/>
      <c r="AA50" s="267"/>
      <c r="AB50" s="267"/>
      <c r="AC50" s="267"/>
      <c r="AD50" s="267"/>
      <c r="AE50" s="267"/>
      <c r="AF50" s="267"/>
      <c r="AG50" s="267"/>
      <c r="AH50" s="267"/>
      <c r="AI50" s="267"/>
      <c r="AJ50" s="267"/>
      <c r="AK50" s="267"/>
      <c r="AL50" s="267"/>
      <c r="AM50" s="267"/>
      <c r="AN50" s="267"/>
      <c r="AO50" s="267" t="s">
        <v>944</v>
      </c>
      <c r="AP50" s="267"/>
      <c r="AQ50" s="267"/>
      <c r="AR50" s="267"/>
      <c r="AS50" s="267"/>
      <c r="AT50" s="267"/>
      <c r="AU50" s="267"/>
      <c r="AV50" s="267"/>
      <c r="AW50" s="267"/>
      <c r="AX50" s="267"/>
      <c r="AY50" s="267" t="s">
        <v>944</v>
      </c>
      <c r="AZ50" s="267"/>
      <c r="BA50" s="267" t="s">
        <v>944</v>
      </c>
      <c r="BB50" s="267" t="s">
        <v>944</v>
      </c>
      <c r="BC50" s="267"/>
      <c r="BD50" s="267"/>
      <c r="BE50" s="267"/>
      <c r="BF50" s="267"/>
      <c r="BG50" s="267"/>
      <c r="BH50" s="267"/>
      <c r="BI50" s="267"/>
      <c r="BJ50" s="267"/>
      <c r="BK50" s="267"/>
      <c r="BL50" s="267"/>
      <c r="BM50" s="267"/>
      <c r="BN50" s="267"/>
      <c r="BO50" s="267"/>
      <c r="BP50" s="268"/>
      <c r="BQ50" s="128"/>
      <c r="BR50" s="5"/>
      <c r="BS50" s="81"/>
      <c r="BT50" s="5"/>
      <c r="BU50" s="81"/>
      <c r="BV50" s="81"/>
      <c r="BW50" s="81"/>
      <c r="BX50" s="81"/>
      <c r="BY50" s="81"/>
    </row>
    <row r="51" spans="1:77" ht="18">
      <c r="A51" s="74">
        <v>49</v>
      </c>
      <c r="B51" s="270"/>
      <c r="C51" s="270"/>
      <c r="D51" s="78">
        <v>413</v>
      </c>
      <c r="E51" s="269"/>
      <c r="F51" s="267" t="s">
        <v>944</v>
      </c>
      <c r="G51" s="267"/>
      <c r="H51" s="267" t="s">
        <v>944</v>
      </c>
      <c r="I51" s="267"/>
      <c r="J51" s="267"/>
      <c r="K51" s="267"/>
      <c r="L51" s="267"/>
      <c r="M51" s="267"/>
      <c r="N51" s="267"/>
      <c r="O51" s="267"/>
      <c r="P51" s="267"/>
      <c r="Q51" s="267" t="s">
        <v>944</v>
      </c>
      <c r="R51" s="267" t="s">
        <v>944</v>
      </c>
      <c r="S51" s="267"/>
      <c r="T51" s="267"/>
      <c r="U51" s="267"/>
      <c r="V51" s="267"/>
      <c r="W51" s="267"/>
      <c r="X51" s="267"/>
      <c r="Y51" s="267" t="s">
        <v>944</v>
      </c>
      <c r="Z51" s="267"/>
      <c r="AA51" s="267"/>
      <c r="AB51" s="267"/>
      <c r="AC51" s="267"/>
      <c r="AD51" s="267"/>
      <c r="AE51" s="267"/>
      <c r="AF51" s="267"/>
      <c r="AG51" s="267"/>
      <c r="AH51" s="267"/>
      <c r="AI51" s="267"/>
      <c r="AJ51" s="267"/>
      <c r="AK51" s="267"/>
      <c r="AL51" s="267"/>
      <c r="AM51" s="267"/>
      <c r="AN51" s="267"/>
      <c r="AO51" s="267" t="s">
        <v>944</v>
      </c>
      <c r="AP51" s="267"/>
      <c r="AQ51" s="267"/>
      <c r="AR51" s="267"/>
      <c r="AS51" s="267"/>
      <c r="AT51" s="267"/>
      <c r="AU51" s="267"/>
      <c r="AV51" s="267"/>
      <c r="AW51" s="267"/>
      <c r="AX51" s="267"/>
      <c r="AY51" s="267" t="s">
        <v>944</v>
      </c>
      <c r="AZ51" s="267"/>
      <c r="BA51" s="267" t="s">
        <v>944</v>
      </c>
      <c r="BB51" s="267" t="s">
        <v>944</v>
      </c>
      <c r="BC51" s="267"/>
      <c r="BD51" s="267"/>
      <c r="BE51" s="267"/>
      <c r="BF51" s="267"/>
      <c r="BG51" s="267"/>
      <c r="BH51" s="267"/>
      <c r="BI51" s="267"/>
      <c r="BJ51" s="267"/>
      <c r="BK51" s="267"/>
      <c r="BL51" s="267"/>
      <c r="BM51" s="267"/>
      <c r="BN51" s="267"/>
      <c r="BO51" s="267"/>
      <c r="BP51" s="268"/>
      <c r="BQ51" s="128"/>
      <c r="BR51" s="5"/>
      <c r="BS51" s="81"/>
      <c r="BT51" s="5"/>
      <c r="BU51" s="81"/>
      <c r="BV51" s="81"/>
      <c r="BW51" s="81"/>
      <c r="BX51" s="81"/>
      <c r="BY51" s="81"/>
    </row>
    <row r="52" spans="1:77" ht="18">
      <c r="A52" s="74">
        <v>50</v>
      </c>
      <c r="B52" s="270"/>
      <c r="C52" s="270"/>
      <c r="D52" s="78">
        <v>431</v>
      </c>
      <c r="E52" s="269"/>
      <c r="F52" s="267" t="s">
        <v>944</v>
      </c>
      <c r="G52" s="267"/>
      <c r="H52" s="267" t="s">
        <v>944</v>
      </c>
      <c r="I52" s="267"/>
      <c r="J52" s="267"/>
      <c r="K52" s="267"/>
      <c r="L52" s="267"/>
      <c r="M52" s="267"/>
      <c r="N52" s="267"/>
      <c r="O52" s="267"/>
      <c r="P52" s="267"/>
      <c r="Q52" s="267" t="s">
        <v>944</v>
      </c>
      <c r="R52" s="267" t="s">
        <v>944</v>
      </c>
      <c r="S52" s="267"/>
      <c r="T52" s="267"/>
      <c r="U52" s="267"/>
      <c r="V52" s="267"/>
      <c r="W52" s="267"/>
      <c r="X52" s="267"/>
      <c r="Y52" s="267" t="s">
        <v>944</v>
      </c>
      <c r="Z52" s="267"/>
      <c r="AA52" s="267"/>
      <c r="AB52" s="267"/>
      <c r="AC52" s="267"/>
      <c r="AD52" s="267"/>
      <c r="AE52" s="267"/>
      <c r="AF52" s="267"/>
      <c r="AG52" s="267"/>
      <c r="AH52" s="267"/>
      <c r="AI52" s="267"/>
      <c r="AJ52" s="267"/>
      <c r="AK52" s="267"/>
      <c r="AL52" s="267"/>
      <c r="AM52" s="267"/>
      <c r="AN52" s="267"/>
      <c r="AO52" s="267" t="s">
        <v>944</v>
      </c>
      <c r="AP52" s="267"/>
      <c r="AQ52" s="267"/>
      <c r="AR52" s="267"/>
      <c r="AS52" s="267"/>
      <c r="AT52" s="267"/>
      <c r="AU52" s="267"/>
      <c r="AV52" s="267"/>
      <c r="AW52" s="267"/>
      <c r="AX52" s="267"/>
      <c r="AY52" s="267" t="s">
        <v>944</v>
      </c>
      <c r="AZ52" s="267"/>
      <c r="BA52" s="267" t="s">
        <v>944</v>
      </c>
      <c r="BB52" s="267" t="s">
        <v>944</v>
      </c>
      <c r="BC52" s="267"/>
      <c r="BD52" s="267"/>
      <c r="BE52" s="267"/>
      <c r="BF52" s="267"/>
      <c r="BG52" s="267"/>
      <c r="BH52" s="267"/>
      <c r="BI52" s="267"/>
      <c r="BJ52" s="267"/>
      <c r="BK52" s="267"/>
      <c r="BL52" s="267"/>
      <c r="BM52" s="267"/>
      <c r="BN52" s="267"/>
      <c r="BO52" s="267"/>
      <c r="BP52" s="268"/>
      <c r="BQ52" s="128"/>
      <c r="BR52" s="5"/>
      <c r="BS52" s="81"/>
      <c r="BT52" s="5"/>
      <c r="BU52" s="81"/>
      <c r="BV52" s="81"/>
      <c r="BW52" s="81"/>
      <c r="BX52" s="81"/>
      <c r="BY52" s="81"/>
    </row>
    <row r="53" spans="1:77" ht="18">
      <c r="A53" s="74">
        <v>51</v>
      </c>
      <c r="B53" s="270"/>
      <c r="C53" s="270" t="s">
        <v>958</v>
      </c>
      <c r="D53" s="78">
        <v>224</v>
      </c>
      <c r="E53" s="269"/>
      <c r="F53" s="267" t="s">
        <v>944</v>
      </c>
      <c r="G53" s="267"/>
      <c r="H53" s="267" t="s">
        <v>944</v>
      </c>
      <c r="I53" s="267"/>
      <c r="J53" s="267"/>
      <c r="K53" s="267"/>
      <c r="L53" s="267"/>
      <c r="M53" s="267"/>
      <c r="N53" s="267"/>
      <c r="O53" s="267"/>
      <c r="P53" s="267"/>
      <c r="Q53" s="267"/>
      <c r="R53" s="267"/>
      <c r="S53" s="267"/>
      <c r="T53" s="267"/>
      <c r="U53" s="267"/>
      <c r="V53" s="267" t="s">
        <v>944</v>
      </c>
      <c r="W53" s="267"/>
      <c r="X53" s="267"/>
      <c r="Y53" s="267"/>
      <c r="Z53" s="267"/>
      <c r="AA53" s="267"/>
      <c r="AB53" s="267"/>
      <c r="AC53" s="267"/>
      <c r="AD53" s="267"/>
      <c r="AE53" s="267"/>
      <c r="AF53" s="267" t="s">
        <v>944</v>
      </c>
      <c r="AG53" s="267"/>
      <c r="AH53" s="267"/>
      <c r="AI53" s="267"/>
      <c r="AJ53" s="267"/>
      <c r="AK53" s="267"/>
      <c r="AL53" s="267"/>
      <c r="AM53" s="267"/>
      <c r="AN53" s="267"/>
      <c r="AO53" s="267" t="s">
        <v>944</v>
      </c>
      <c r="AP53" s="267"/>
      <c r="AQ53" s="267"/>
      <c r="AR53" s="267"/>
      <c r="AS53" s="267"/>
      <c r="AT53" s="267"/>
      <c r="AU53" s="267"/>
      <c r="AV53" s="267"/>
      <c r="AW53" s="267"/>
      <c r="AX53" s="267"/>
      <c r="AY53" s="267"/>
      <c r="AZ53" s="267"/>
      <c r="BA53" s="267"/>
      <c r="BB53" s="267" t="s">
        <v>944</v>
      </c>
      <c r="BC53" s="267"/>
      <c r="BD53" s="267"/>
      <c r="BE53" s="267"/>
      <c r="BF53" s="267" t="s">
        <v>944</v>
      </c>
      <c r="BG53" s="267"/>
      <c r="BH53" s="267"/>
      <c r="BI53" s="267"/>
      <c r="BJ53" s="267"/>
      <c r="BK53" s="267"/>
      <c r="BL53" s="267"/>
      <c r="BM53" s="267"/>
      <c r="BN53" s="267"/>
      <c r="BO53" s="267"/>
      <c r="BP53" s="268"/>
      <c r="BQ53" s="128"/>
      <c r="BR53" s="5"/>
      <c r="BS53" s="81"/>
      <c r="BT53" s="5"/>
      <c r="BU53" s="81"/>
      <c r="BV53" s="81"/>
      <c r="BW53" s="81"/>
      <c r="BX53" s="81"/>
      <c r="BY53" s="81"/>
    </row>
    <row r="54" spans="1:77" ht="18">
      <c r="A54" s="74">
        <v>52</v>
      </c>
      <c r="B54" s="270"/>
      <c r="C54" s="270"/>
      <c r="D54" s="78">
        <v>242</v>
      </c>
      <c r="E54" s="269"/>
      <c r="F54" s="267" t="s">
        <v>944</v>
      </c>
      <c r="G54" s="267"/>
      <c r="H54" s="267" t="s">
        <v>944</v>
      </c>
      <c r="I54" s="267"/>
      <c r="J54" s="267"/>
      <c r="K54" s="267"/>
      <c r="L54" s="267"/>
      <c r="M54" s="267"/>
      <c r="N54" s="267"/>
      <c r="O54" s="267"/>
      <c r="P54" s="267"/>
      <c r="Q54" s="267"/>
      <c r="R54" s="267"/>
      <c r="S54" s="267"/>
      <c r="T54" s="267"/>
      <c r="U54" s="267"/>
      <c r="V54" s="267" t="s">
        <v>944</v>
      </c>
      <c r="W54" s="267"/>
      <c r="X54" s="267"/>
      <c r="Y54" s="267"/>
      <c r="Z54" s="267"/>
      <c r="AA54" s="267"/>
      <c r="AB54" s="267"/>
      <c r="AC54" s="267"/>
      <c r="AD54" s="267"/>
      <c r="AE54" s="267"/>
      <c r="AF54" s="267" t="s">
        <v>944</v>
      </c>
      <c r="AG54" s="267"/>
      <c r="AH54" s="267"/>
      <c r="AI54" s="267"/>
      <c r="AJ54" s="267"/>
      <c r="AK54" s="267"/>
      <c r="AL54" s="267"/>
      <c r="AM54" s="267"/>
      <c r="AN54" s="267"/>
      <c r="AO54" s="267" t="s">
        <v>944</v>
      </c>
      <c r="AP54" s="267"/>
      <c r="AQ54" s="267"/>
      <c r="AR54" s="267"/>
      <c r="AS54" s="267"/>
      <c r="AT54" s="267"/>
      <c r="AU54" s="267"/>
      <c r="AV54" s="267"/>
      <c r="AW54" s="267"/>
      <c r="AX54" s="267"/>
      <c r="AY54" s="267"/>
      <c r="AZ54" s="267"/>
      <c r="BA54" s="267"/>
      <c r="BB54" s="267" t="s">
        <v>944</v>
      </c>
      <c r="BC54" s="267"/>
      <c r="BD54" s="267"/>
      <c r="BE54" s="267"/>
      <c r="BF54" s="267" t="s">
        <v>944</v>
      </c>
      <c r="BG54" s="267"/>
      <c r="BH54" s="267"/>
      <c r="BI54" s="267"/>
      <c r="BJ54" s="267"/>
      <c r="BK54" s="267"/>
      <c r="BL54" s="267"/>
      <c r="BM54" s="267"/>
      <c r="BN54" s="267"/>
      <c r="BO54" s="267"/>
      <c r="BP54" s="268"/>
      <c r="BQ54" s="128"/>
      <c r="BR54" s="5"/>
      <c r="BS54" s="81"/>
      <c r="BT54" s="5"/>
      <c r="BU54" s="81"/>
      <c r="BV54" s="81"/>
      <c r="BW54" s="81"/>
      <c r="BX54" s="81"/>
      <c r="BY54" s="81"/>
    </row>
    <row r="55" spans="1:77" ht="18">
      <c r="A55" s="74">
        <v>53</v>
      </c>
      <c r="B55" s="270"/>
      <c r="C55" s="270"/>
      <c r="D55" s="78">
        <v>422</v>
      </c>
      <c r="E55" s="269"/>
      <c r="F55" s="267" t="s">
        <v>944</v>
      </c>
      <c r="G55" s="267"/>
      <c r="H55" s="267" t="s">
        <v>944</v>
      </c>
      <c r="I55" s="267"/>
      <c r="J55" s="267"/>
      <c r="K55" s="267"/>
      <c r="L55" s="267"/>
      <c r="M55" s="267"/>
      <c r="N55" s="267"/>
      <c r="O55" s="267"/>
      <c r="P55" s="267"/>
      <c r="Q55" s="267"/>
      <c r="R55" s="267"/>
      <c r="S55" s="267"/>
      <c r="T55" s="267"/>
      <c r="U55" s="267"/>
      <c r="V55" s="267" t="s">
        <v>944</v>
      </c>
      <c r="W55" s="267"/>
      <c r="X55" s="267"/>
      <c r="Y55" s="267"/>
      <c r="Z55" s="267"/>
      <c r="AA55" s="267"/>
      <c r="AB55" s="267"/>
      <c r="AC55" s="267"/>
      <c r="AD55" s="267"/>
      <c r="AE55" s="267"/>
      <c r="AF55" s="267" t="s">
        <v>944</v>
      </c>
      <c r="AG55" s="267"/>
      <c r="AH55" s="267"/>
      <c r="AI55" s="267"/>
      <c r="AJ55" s="267"/>
      <c r="AK55" s="267"/>
      <c r="AL55" s="267"/>
      <c r="AM55" s="267"/>
      <c r="AN55" s="267"/>
      <c r="AO55" s="267" t="s">
        <v>944</v>
      </c>
      <c r="AP55" s="267"/>
      <c r="AQ55" s="267"/>
      <c r="AR55" s="267"/>
      <c r="AS55" s="267"/>
      <c r="AT55" s="267"/>
      <c r="AU55" s="267"/>
      <c r="AV55" s="267"/>
      <c r="AW55" s="267"/>
      <c r="AX55" s="267"/>
      <c r="AY55" s="267"/>
      <c r="AZ55" s="267"/>
      <c r="BA55" s="267"/>
      <c r="BB55" s="267" t="s">
        <v>944</v>
      </c>
      <c r="BC55" s="267"/>
      <c r="BD55" s="267"/>
      <c r="BE55" s="267"/>
      <c r="BF55" s="267" t="s">
        <v>944</v>
      </c>
      <c r="BG55" s="267"/>
      <c r="BH55" s="267"/>
      <c r="BI55" s="267"/>
      <c r="BJ55" s="267"/>
      <c r="BK55" s="267"/>
      <c r="BL55" s="267"/>
      <c r="BM55" s="267"/>
      <c r="BN55" s="267"/>
      <c r="BO55" s="267"/>
      <c r="BP55" s="268"/>
      <c r="BQ55" s="128"/>
      <c r="BR55" s="5"/>
      <c r="BS55" s="81"/>
      <c r="BT55" s="5"/>
      <c r="BU55" s="81"/>
      <c r="BV55" s="81"/>
      <c r="BW55" s="81"/>
      <c r="BX55" s="81"/>
      <c r="BY55" s="81"/>
    </row>
    <row r="56" spans="1:77" ht="18">
      <c r="A56" s="74">
        <v>54</v>
      </c>
      <c r="B56" s="270"/>
      <c r="C56" s="270" t="s">
        <v>959</v>
      </c>
      <c r="D56" s="78">
        <v>233</v>
      </c>
      <c r="E56" s="269"/>
      <c r="F56" s="267" t="s">
        <v>944</v>
      </c>
      <c r="G56" s="267"/>
      <c r="H56" s="267" t="s">
        <v>944</v>
      </c>
      <c r="I56" s="267"/>
      <c r="J56" s="267"/>
      <c r="K56" s="267"/>
      <c r="L56" s="267"/>
      <c r="M56" s="267"/>
      <c r="N56" s="267"/>
      <c r="O56" s="267"/>
      <c r="P56" s="267"/>
      <c r="Q56" s="267"/>
      <c r="R56" s="267"/>
      <c r="S56" s="267"/>
      <c r="T56" s="267"/>
      <c r="U56" s="267" t="s">
        <v>944</v>
      </c>
      <c r="V56" s="267"/>
      <c r="W56" s="267"/>
      <c r="X56" s="267"/>
      <c r="Y56" s="267"/>
      <c r="Z56" s="267"/>
      <c r="AA56" s="267"/>
      <c r="AB56" s="267"/>
      <c r="AC56" s="267"/>
      <c r="AD56" s="267"/>
      <c r="AE56" s="267"/>
      <c r="AF56" s="267"/>
      <c r="AG56" s="267" t="s">
        <v>944</v>
      </c>
      <c r="AH56" s="267"/>
      <c r="AI56" s="267"/>
      <c r="AJ56" s="267"/>
      <c r="AK56" s="267"/>
      <c r="AL56" s="267"/>
      <c r="AM56" s="267"/>
      <c r="AN56" s="267"/>
      <c r="AO56" s="267" t="s">
        <v>944</v>
      </c>
      <c r="AP56" s="267"/>
      <c r="AQ56" s="267"/>
      <c r="AR56" s="267"/>
      <c r="AS56" s="267"/>
      <c r="AT56" s="267"/>
      <c r="AU56" s="267"/>
      <c r="AV56" s="267"/>
      <c r="AW56" s="267"/>
      <c r="AX56" s="267"/>
      <c r="AY56" s="267"/>
      <c r="AZ56" s="267" t="s">
        <v>944</v>
      </c>
      <c r="BA56" s="267"/>
      <c r="BB56" s="267"/>
      <c r="BC56" s="267"/>
      <c r="BD56" s="267"/>
      <c r="BE56" s="267"/>
      <c r="BF56" s="267"/>
      <c r="BG56" s="267" t="s">
        <v>944</v>
      </c>
      <c r="BH56" s="267"/>
      <c r="BI56" s="267"/>
      <c r="BJ56" s="267"/>
      <c r="BK56" s="267"/>
      <c r="BL56" s="267"/>
      <c r="BM56" s="267"/>
      <c r="BN56" s="267"/>
      <c r="BO56" s="267"/>
      <c r="BP56" s="268"/>
      <c r="BQ56" s="128"/>
      <c r="BR56" s="5"/>
      <c r="BS56" s="81"/>
      <c r="BT56" s="5"/>
      <c r="BU56" s="81"/>
      <c r="BV56" s="81"/>
      <c r="BW56" s="81"/>
      <c r="BX56" s="81"/>
      <c r="BY56" s="81"/>
    </row>
    <row r="57" spans="1:77" ht="18">
      <c r="A57" s="74">
        <v>55</v>
      </c>
      <c r="B57" s="270"/>
      <c r="C57" s="270"/>
      <c r="D57" s="78">
        <v>323</v>
      </c>
      <c r="E57" s="269"/>
      <c r="F57" s="267" t="s">
        <v>944</v>
      </c>
      <c r="G57" s="267"/>
      <c r="H57" s="267" t="s">
        <v>944</v>
      </c>
      <c r="I57" s="267"/>
      <c r="J57" s="267"/>
      <c r="K57" s="267"/>
      <c r="L57" s="267"/>
      <c r="M57" s="267"/>
      <c r="N57" s="267"/>
      <c r="O57" s="267"/>
      <c r="P57" s="267"/>
      <c r="Q57" s="267"/>
      <c r="R57" s="267"/>
      <c r="S57" s="267"/>
      <c r="T57" s="267"/>
      <c r="U57" s="267" t="s">
        <v>944</v>
      </c>
      <c r="V57" s="267"/>
      <c r="W57" s="267"/>
      <c r="X57" s="267"/>
      <c r="Y57" s="267"/>
      <c r="Z57" s="267"/>
      <c r="AA57" s="267"/>
      <c r="AB57" s="267"/>
      <c r="AC57" s="267"/>
      <c r="AD57" s="267"/>
      <c r="AE57" s="267"/>
      <c r="AF57" s="267"/>
      <c r="AG57" s="267" t="s">
        <v>944</v>
      </c>
      <c r="AH57" s="267"/>
      <c r="AI57" s="267"/>
      <c r="AJ57" s="267"/>
      <c r="AK57" s="267"/>
      <c r="AL57" s="267"/>
      <c r="AM57" s="267"/>
      <c r="AN57" s="267"/>
      <c r="AO57" s="267" t="s">
        <v>944</v>
      </c>
      <c r="AP57" s="267"/>
      <c r="AQ57" s="267"/>
      <c r="AR57" s="267"/>
      <c r="AS57" s="267"/>
      <c r="AT57" s="267"/>
      <c r="AU57" s="267"/>
      <c r="AV57" s="267"/>
      <c r="AW57" s="267"/>
      <c r="AX57" s="267"/>
      <c r="AY57" s="267"/>
      <c r="AZ57" s="267" t="s">
        <v>944</v>
      </c>
      <c r="BA57" s="267"/>
      <c r="BB57" s="267"/>
      <c r="BC57" s="267"/>
      <c r="BD57" s="267"/>
      <c r="BE57" s="267"/>
      <c r="BF57" s="267"/>
      <c r="BG57" s="267" t="s">
        <v>944</v>
      </c>
      <c r="BH57" s="267"/>
      <c r="BI57" s="267"/>
      <c r="BJ57" s="267"/>
      <c r="BK57" s="267"/>
      <c r="BL57" s="267"/>
      <c r="BM57" s="267"/>
      <c r="BN57" s="267"/>
      <c r="BO57" s="267"/>
      <c r="BP57" s="268"/>
      <c r="BQ57" s="128"/>
      <c r="BR57" s="5"/>
      <c r="BS57" s="81"/>
      <c r="BT57" s="5"/>
      <c r="BU57" s="81"/>
      <c r="BV57" s="81"/>
      <c r="BW57" s="81"/>
      <c r="BX57" s="81"/>
      <c r="BY57" s="81"/>
    </row>
    <row r="58" spans="1:77" ht="18">
      <c r="A58" s="74">
        <v>56</v>
      </c>
      <c r="B58" s="270"/>
      <c r="C58" s="270"/>
      <c r="D58" s="78">
        <v>332</v>
      </c>
      <c r="E58" s="269"/>
      <c r="F58" s="267" t="s">
        <v>944</v>
      </c>
      <c r="G58" s="267"/>
      <c r="H58" s="267" t="s">
        <v>944</v>
      </c>
      <c r="I58" s="267"/>
      <c r="J58" s="267"/>
      <c r="K58" s="267"/>
      <c r="L58" s="267"/>
      <c r="M58" s="267"/>
      <c r="N58" s="267"/>
      <c r="O58" s="267"/>
      <c r="P58" s="267"/>
      <c r="Q58" s="267"/>
      <c r="R58" s="267"/>
      <c r="S58" s="267"/>
      <c r="T58" s="267"/>
      <c r="U58" s="267" t="s">
        <v>944</v>
      </c>
      <c r="V58" s="267"/>
      <c r="W58" s="267"/>
      <c r="X58" s="267"/>
      <c r="Y58" s="267"/>
      <c r="Z58" s="267"/>
      <c r="AA58" s="267"/>
      <c r="AB58" s="267"/>
      <c r="AC58" s="267"/>
      <c r="AD58" s="267"/>
      <c r="AE58" s="267"/>
      <c r="AF58" s="267"/>
      <c r="AG58" s="267" t="s">
        <v>944</v>
      </c>
      <c r="AH58" s="267"/>
      <c r="AI58" s="267"/>
      <c r="AJ58" s="267"/>
      <c r="AK58" s="267"/>
      <c r="AL58" s="267"/>
      <c r="AM58" s="267"/>
      <c r="AN58" s="267"/>
      <c r="AO58" s="267" t="s">
        <v>944</v>
      </c>
      <c r="AP58" s="267"/>
      <c r="AQ58" s="267"/>
      <c r="AR58" s="267"/>
      <c r="AS58" s="267"/>
      <c r="AT58" s="267"/>
      <c r="AU58" s="267"/>
      <c r="AV58" s="267"/>
      <c r="AW58" s="267"/>
      <c r="AX58" s="267"/>
      <c r="AY58" s="267"/>
      <c r="AZ58" s="267" t="s">
        <v>944</v>
      </c>
      <c r="BA58" s="267"/>
      <c r="BB58" s="267"/>
      <c r="BC58" s="267"/>
      <c r="BD58" s="267"/>
      <c r="BE58" s="267"/>
      <c r="BF58" s="267"/>
      <c r="BG58" s="267" t="s">
        <v>944</v>
      </c>
      <c r="BH58" s="267"/>
      <c r="BI58" s="267"/>
      <c r="BJ58" s="267"/>
      <c r="BK58" s="267"/>
      <c r="BL58" s="267"/>
      <c r="BM58" s="267"/>
      <c r="BN58" s="267"/>
      <c r="BO58" s="267"/>
      <c r="BP58" s="268"/>
      <c r="BQ58" s="128"/>
      <c r="BR58" s="5"/>
      <c r="BS58" s="81"/>
      <c r="BT58" s="5"/>
      <c r="BU58" s="81"/>
      <c r="BV58" s="81"/>
      <c r="BW58" s="81"/>
      <c r="BX58" s="81"/>
      <c r="BY58" s="81"/>
    </row>
    <row r="59" spans="1:77" ht="18">
      <c r="A59" s="74">
        <v>57</v>
      </c>
      <c r="B59" s="270">
        <v>9</v>
      </c>
      <c r="C59" s="270" t="s">
        <v>960</v>
      </c>
      <c r="D59" s="78">
        <v>126</v>
      </c>
      <c r="E59" s="269"/>
      <c r="F59" s="267" t="s">
        <v>944</v>
      </c>
      <c r="G59" s="267" t="s">
        <v>944</v>
      </c>
      <c r="H59" s="267"/>
      <c r="I59" s="267"/>
      <c r="J59" s="267"/>
      <c r="K59" s="267"/>
      <c r="L59" s="267"/>
      <c r="M59" s="267"/>
      <c r="N59" s="267"/>
      <c r="O59" s="267"/>
      <c r="P59" s="267" t="s">
        <v>944</v>
      </c>
      <c r="Q59" s="267"/>
      <c r="R59" s="267"/>
      <c r="S59" s="267"/>
      <c r="T59" s="267" t="s">
        <v>944</v>
      </c>
      <c r="U59" s="267"/>
      <c r="V59" s="267"/>
      <c r="W59" s="267"/>
      <c r="X59" s="267" t="s">
        <v>944</v>
      </c>
      <c r="Y59" s="267"/>
      <c r="Z59" s="267"/>
      <c r="AA59" s="267"/>
      <c r="AB59" s="267"/>
      <c r="AC59" s="267"/>
      <c r="AD59" s="267"/>
      <c r="AE59" s="267"/>
      <c r="AF59" s="267"/>
      <c r="AG59" s="267"/>
      <c r="AH59" s="267"/>
      <c r="AI59" s="267"/>
      <c r="AJ59" s="267"/>
      <c r="AK59" s="267"/>
      <c r="AL59" s="267"/>
      <c r="AM59" s="267"/>
      <c r="AN59" s="267"/>
      <c r="AO59" s="267"/>
      <c r="AP59" s="267" t="s">
        <v>944</v>
      </c>
      <c r="AQ59" s="267"/>
      <c r="AR59" s="267"/>
      <c r="AS59" s="267"/>
      <c r="AT59" s="267"/>
      <c r="AU59" s="267"/>
      <c r="AV59" s="267"/>
      <c r="AW59" s="267"/>
      <c r="AX59" s="267"/>
      <c r="AY59" s="267" t="s">
        <v>944</v>
      </c>
      <c r="AZ59" s="267" t="s">
        <v>944</v>
      </c>
      <c r="BA59" s="267"/>
      <c r="BB59" s="267"/>
      <c r="BC59" s="267"/>
      <c r="BD59" s="267" t="s">
        <v>944</v>
      </c>
      <c r="BE59" s="267"/>
      <c r="BF59" s="267"/>
      <c r="BG59" s="267"/>
      <c r="BH59" s="267"/>
      <c r="BI59" s="267"/>
      <c r="BJ59" s="267"/>
      <c r="BK59" s="267"/>
      <c r="BL59" s="267"/>
      <c r="BM59" s="267"/>
      <c r="BN59" s="267"/>
      <c r="BO59" s="267"/>
      <c r="BP59" s="268"/>
      <c r="BQ59" s="128"/>
      <c r="BR59" s="5"/>
      <c r="BS59" s="81"/>
      <c r="BT59" s="5"/>
      <c r="BU59" s="81"/>
      <c r="BV59" s="81"/>
      <c r="BW59" s="81"/>
      <c r="BX59" s="81"/>
      <c r="BY59" s="81"/>
    </row>
    <row r="60" spans="1:77" ht="18">
      <c r="A60" s="74">
        <v>58</v>
      </c>
      <c r="B60" s="270"/>
      <c r="C60" s="270"/>
      <c r="D60" s="78">
        <v>162</v>
      </c>
      <c r="E60" s="269"/>
      <c r="F60" s="267" t="s">
        <v>944</v>
      </c>
      <c r="G60" s="267" t="s">
        <v>944</v>
      </c>
      <c r="H60" s="267"/>
      <c r="I60" s="267"/>
      <c r="J60" s="267"/>
      <c r="K60" s="267"/>
      <c r="L60" s="267"/>
      <c r="M60" s="267"/>
      <c r="N60" s="267"/>
      <c r="O60" s="267"/>
      <c r="P60" s="267" t="s">
        <v>944</v>
      </c>
      <c r="Q60" s="267"/>
      <c r="R60" s="267"/>
      <c r="S60" s="267"/>
      <c r="T60" s="267" t="s">
        <v>944</v>
      </c>
      <c r="U60" s="267"/>
      <c r="V60" s="267"/>
      <c r="W60" s="267"/>
      <c r="X60" s="267" t="s">
        <v>944</v>
      </c>
      <c r="Y60" s="267"/>
      <c r="Z60" s="267"/>
      <c r="AA60" s="267"/>
      <c r="AB60" s="267"/>
      <c r="AC60" s="267"/>
      <c r="AD60" s="267"/>
      <c r="AE60" s="267"/>
      <c r="AF60" s="267"/>
      <c r="AG60" s="267"/>
      <c r="AH60" s="267"/>
      <c r="AI60" s="267"/>
      <c r="AJ60" s="267"/>
      <c r="AK60" s="267"/>
      <c r="AL60" s="267"/>
      <c r="AM60" s="267"/>
      <c r="AN60" s="267"/>
      <c r="AO60" s="267"/>
      <c r="AP60" s="267" t="s">
        <v>944</v>
      </c>
      <c r="AQ60" s="267"/>
      <c r="AR60" s="267"/>
      <c r="AS60" s="267"/>
      <c r="AT60" s="267"/>
      <c r="AU60" s="267"/>
      <c r="AV60" s="267"/>
      <c r="AW60" s="267"/>
      <c r="AX60" s="267"/>
      <c r="AY60" s="267" t="s">
        <v>944</v>
      </c>
      <c r="AZ60" s="267" t="s">
        <v>944</v>
      </c>
      <c r="BA60" s="267"/>
      <c r="BB60" s="267"/>
      <c r="BC60" s="267"/>
      <c r="BD60" s="267" t="s">
        <v>944</v>
      </c>
      <c r="BE60" s="267"/>
      <c r="BF60" s="267"/>
      <c r="BG60" s="267"/>
      <c r="BH60" s="267"/>
      <c r="BI60" s="267"/>
      <c r="BJ60" s="267"/>
      <c r="BK60" s="267"/>
      <c r="BL60" s="267"/>
      <c r="BM60" s="267"/>
      <c r="BN60" s="267"/>
      <c r="BO60" s="267"/>
      <c r="BP60" s="268"/>
      <c r="BQ60" s="128"/>
      <c r="BR60" s="5"/>
      <c r="BS60" s="81"/>
      <c r="BT60" s="5"/>
      <c r="BU60" s="81"/>
      <c r="BV60" s="81"/>
      <c r="BW60" s="81"/>
      <c r="BX60" s="81"/>
      <c r="BY60" s="81"/>
    </row>
    <row r="61" spans="1:77" ht="18">
      <c r="A61" s="74">
        <v>59</v>
      </c>
      <c r="B61" s="270"/>
      <c r="C61" s="270"/>
      <c r="D61" s="78">
        <v>216</v>
      </c>
      <c r="E61" s="269"/>
      <c r="F61" s="267" t="s">
        <v>944</v>
      </c>
      <c r="G61" s="267" t="s">
        <v>944</v>
      </c>
      <c r="H61" s="267"/>
      <c r="I61" s="267"/>
      <c r="J61" s="267"/>
      <c r="K61" s="267"/>
      <c r="L61" s="267"/>
      <c r="M61" s="267"/>
      <c r="N61" s="267"/>
      <c r="O61" s="267"/>
      <c r="P61" s="267" t="s">
        <v>944</v>
      </c>
      <c r="Q61" s="267"/>
      <c r="R61" s="267"/>
      <c r="S61" s="267"/>
      <c r="T61" s="267" t="s">
        <v>944</v>
      </c>
      <c r="U61" s="267"/>
      <c r="V61" s="267"/>
      <c r="W61" s="267"/>
      <c r="X61" s="267" t="s">
        <v>944</v>
      </c>
      <c r="Y61" s="267"/>
      <c r="Z61" s="267"/>
      <c r="AA61" s="267"/>
      <c r="AB61" s="267"/>
      <c r="AC61" s="267"/>
      <c r="AD61" s="267"/>
      <c r="AE61" s="267"/>
      <c r="AF61" s="267"/>
      <c r="AG61" s="267"/>
      <c r="AH61" s="267"/>
      <c r="AI61" s="267"/>
      <c r="AJ61" s="267"/>
      <c r="AK61" s="267"/>
      <c r="AL61" s="267"/>
      <c r="AM61" s="267"/>
      <c r="AN61" s="267"/>
      <c r="AO61" s="267"/>
      <c r="AP61" s="267" t="s">
        <v>944</v>
      </c>
      <c r="AQ61" s="267"/>
      <c r="AR61" s="267"/>
      <c r="AS61" s="267"/>
      <c r="AT61" s="267"/>
      <c r="AU61" s="267"/>
      <c r="AV61" s="267"/>
      <c r="AW61" s="267"/>
      <c r="AX61" s="267"/>
      <c r="AY61" s="267" t="s">
        <v>944</v>
      </c>
      <c r="AZ61" s="267" t="s">
        <v>944</v>
      </c>
      <c r="BA61" s="267"/>
      <c r="BB61" s="267"/>
      <c r="BC61" s="267"/>
      <c r="BD61" s="267" t="s">
        <v>944</v>
      </c>
      <c r="BE61" s="267"/>
      <c r="BF61" s="267"/>
      <c r="BG61" s="267"/>
      <c r="BH61" s="267"/>
      <c r="BI61" s="267"/>
      <c r="BJ61" s="267"/>
      <c r="BK61" s="267"/>
      <c r="BL61" s="267"/>
      <c r="BM61" s="267"/>
      <c r="BN61" s="267"/>
      <c r="BO61" s="267"/>
      <c r="BP61" s="268"/>
      <c r="BQ61" s="128"/>
      <c r="BR61" s="5"/>
      <c r="BS61" s="81"/>
      <c r="BT61" s="5"/>
      <c r="BU61" s="81"/>
      <c r="BV61" s="81"/>
      <c r="BW61" s="81"/>
      <c r="BX61" s="81"/>
      <c r="BY61" s="81"/>
    </row>
    <row r="62" spans="1:77" ht="18">
      <c r="A62" s="74">
        <v>60</v>
      </c>
      <c r="B62" s="270"/>
      <c r="C62" s="270"/>
      <c r="D62" s="78">
        <v>261</v>
      </c>
      <c r="E62" s="269"/>
      <c r="F62" s="267" t="s">
        <v>944</v>
      </c>
      <c r="G62" s="267" t="s">
        <v>944</v>
      </c>
      <c r="H62" s="267"/>
      <c r="I62" s="267"/>
      <c r="J62" s="267"/>
      <c r="K62" s="267"/>
      <c r="L62" s="267"/>
      <c r="M62" s="267"/>
      <c r="N62" s="267"/>
      <c r="O62" s="267"/>
      <c r="P62" s="267" t="s">
        <v>944</v>
      </c>
      <c r="Q62" s="267"/>
      <c r="R62" s="267"/>
      <c r="S62" s="267"/>
      <c r="T62" s="267" t="s">
        <v>944</v>
      </c>
      <c r="U62" s="267"/>
      <c r="V62" s="267"/>
      <c r="W62" s="267"/>
      <c r="X62" s="267" t="s">
        <v>944</v>
      </c>
      <c r="Y62" s="267"/>
      <c r="Z62" s="267"/>
      <c r="AA62" s="267"/>
      <c r="AB62" s="267"/>
      <c r="AC62" s="267"/>
      <c r="AD62" s="267"/>
      <c r="AE62" s="267"/>
      <c r="AF62" s="267"/>
      <c r="AG62" s="267"/>
      <c r="AH62" s="267"/>
      <c r="AI62" s="267"/>
      <c r="AJ62" s="267"/>
      <c r="AK62" s="267"/>
      <c r="AL62" s="267"/>
      <c r="AM62" s="267"/>
      <c r="AN62" s="267"/>
      <c r="AO62" s="267"/>
      <c r="AP62" s="267" t="s">
        <v>944</v>
      </c>
      <c r="AQ62" s="267"/>
      <c r="AR62" s="267"/>
      <c r="AS62" s="267"/>
      <c r="AT62" s="267"/>
      <c r="AU62" s="267"/>
      <c r="AV62" s="267"/>
      <c r="AW62" s="267"/>
      <c r="AX62" s="267"/>
      <c r="AY62" s="267" t="s">
        <v>944</v>
      </c>
      <c r="AZ62" s="267" t="s">
        <v>944</v>
      </c>
      <c r="BA62" s="267"/>
      <c r="BB62" s="267"/>
      <c r="BC62" s="267"/>
      <c r="BD62" s="267" t="s">
        <v>944</v>
      </c>
      <c r="BE62" s="267"/>
      <c r="BF62" s="267"/>
      <c r="BG62" s="267"/>
      <c r="BH62" s="267"/>
      <c r="BI62" s="267"/>
      <c r="BJ62" s="267"/>
      <c r="BK62" s="267"/>
      <c r="BL62" s="267"/>
      <c r="BM62" s="267"/>
      <c r="BN62" s="267"/>
      <c r="BO62" s="267"/>
      <c r="BP62" s="268"/>
      <c r="BQ62" s="128"/>
      <c r="BR62" s="5"/>
      <c r="BS62" s="81"/>
      <c r="BT62" s="5"/>
      <c r="BU62" s="81"/>
      <c r="BV62" s="81"/>
      <c r="BW62" s="81"/>
      <c r="BX62" s="81"/>
      <c r="BY62" s="81"/>
    </row>
    <row r="63" spans="1:77" ht="18">
      <c r="A63" s="74">
        <v>61</v>
      </c>
      <c r="B63" s="270"/>
      <c r="C63" s="270"/>
      <c r="D63" s="78">
        <v>612</v>
      </c>
      <c r="E63" s="269"/>
      <c r="F63" s="267" t="s">
        <v>944</v>
      </c>
      <c r="G63" s="267" t="s">
        <v>944</v>
      </c>
      <c r="H63" s="267"/>
      <c r="I63" s="267"/>
      <c r="J63" s="267"/>
      <c r="K63" s="267"/>
      <c r="L63" s="267"/>
      <c r="M63" s="267"/>
      <c r="N63" s="267"/>
      <c r="O63" s="267"/>
      <c r="P63" s="267" t="s">
        <v>944</v>
      </c>
      <c r="Q63" s="267"/>
      <c r="R63" s="267"/>
      <c r="S63" s="267"/>
      <c r="T63" s="267" t="s">
        <v>944</v>
      </c>
      <c r="U63" s="267"/>
      <c r="V63" s="267"/>
      <c r="W63" s="267"/>
      <c r="X63" s="267" t="s">
        <v>944</v>
      </c>
      <c r="Y63" s="267"/>
      <c r="Z63" s="267"/>
      <c r="AA63" s="267"/>
      <c r="AB63" s="267"/>
      <c r="AC63" s="267"/>
      <c r="AD63" s="267"/>
      <c r="AE63" s="267"/>
      <c r="AF63" s="267"/>
      <c r="AG63" s="267"/>
      <c r="AH63" s="267"/>
      <c r="AI63" s="267"/>
      <c r="AJ63" s="267"/>
      <c r="AK63" s="267"/>
      <c r="AL63" s="267"/>
      <c r="AM63" s="267"/>
      <c r="AN63" s="267"/>
      <c r="AO63" s="267"/>
      <c r="AP63" s="267" t="s">
        <v>944</v>
      </c>
      <c r="AQ63" s="267"/>
      <c r="AR63" s="267"/>
      <c r="AS63" s="267"/>
      <c r="AT63" s="267"/>
      <c r="AU63" s="267"/>
      <c r="AV63" s="267"/>
      <c r="AW63" s="267"/>
      <c r="AX63" s="267"/>
      <c r="AY63" s="267" t="s">
        <v>944</v>
      </c>
      <c r="AZ63" s="267" t="s">
        <v>944</v>
      </c>
      <c r="BA63" s="267"/>
      <c r="BB63" s="267"/>
      <c r="BC63" s="267"/>
      <c r="BD63" s="267" t="s">
        <v>944</v>
      </c>
      <c r="BE63" s="267"/>
      <c r="BF63" s="267"/>
      <c r="BG63" s="267"/>
      <c r="BH63" s="267"/>
      <c r="BI63" s="267"/>
      <c r="BJ63" s="267"/>
      <c r="BK63" s="267"/>
      <c r="BL63" s="267"/>
      <c r="BM63" s="267"/>
      <c r="BN63" s="267"/>
      <c r="BO63" s="267"/>
      <c r="BP63" s="268"/>
      <c r="BQ63" s="128"/>
      <c r="BR63" s="5"/>
      <c r="BS63" s="81"/>
      <c r="BT63" s="5"/>
      <c r="BU63" s="81"/>
      <c r="BV63" s="81"/>
      <c r="BW63" s="81"/>
      <c r="BX63" s="81"/>
      <c r="BY63" s="81"/>
    </row>
    <row r="64" spans="1:77" ht="18">
      <c r="A64" s="74">
        <v>62</v>
      </c>
      <c r="B64" s="270"/>
      <c r="C64" s="270"/>
      <c r="D64" s="78">
        <v>621</v>
      </c>
      <c r="E64" s="269"/>
      <c r="F64" s="267" t="s">
        <v>944</v>
      </c>
      <c r="G64" s="267" t="s">
        <v>944</v>
      </c>
      <c r="H64" s="267"/>
      <c r="I64" s="267"/>
      <c r="J64" s="267"/>
      <c r="K64" s="267"/>
      <c r="L64" s="267"/>
      <c r="M64" s="267"/>
      <c r="N64" s="267"/>
      <c r="O64" s="267"/>
      <c r="P64" s="267" t="s">
        <v>944</v>
      </c>
      <c r="Q64" s="267"/>
      <c r="R64" s="267"/>
      <c r="S64" s="267"/>
      <c r="T64" s="267" t="s">
        <v>944</v>
      </c>
      <c r="U64" s="267"/>
      <c r="V64" s="267"/>
      <c r="W64" s="267"/>
      <c r="X64" s="267" t="s">
        <v>944</v>
      </c>
      <c r="Y64" s="267"/>
      <c r="Z64" s="267"/>
      <c r="AA64" s="267"/>
      <c r="AB64" s="267"/>
      <c r="AC64" s="267"/>
      <c r="AD64" s="267"/>
      <c r="AE64" s="267"/>
      <c r="AF64" s="267"/>
      <c r="AG64" s="267"/>
      <c r="AH64" s="267"/>
      <c r="AI64" s="267"/>
      <c r="AJ64" s="267"/>
      <c r="AK64" s="267"/>
      <c r="AL64" s="267"/>
      <c r="AM64" s="267"/>
      <c r="AN64" s="267"/>
      <c r="AO64" s="267"/>
      <c r="AP64" s="267" t="s">
        <v>944</v>
      </c>
      <c r="AQ64" s="267"/>
      <c r="AR64" s="267"/>
      <c r="AS64" s="267"/>
      <c r="AT64" s="267"/>
      <c r="AU64" s="267"/>
      <c r="AV64" s="267"/>
      <c r="AW64" s="267"/>
      <c r="AX64" s="267"/>
      <c r="AY64" s="267" t="s">
        <v>944</v>
      </c>
      <c r="AZ64" s="267" t="s">
        <v>944</v>
      </c>
      <c r="BA64" s="267"/>
      <c r="BB64" s="267"/>
      <c r="BC64" s="267"/>
      <c r="BD64" s="267" t="s">
        <v>944</v>
      </c>
      <c r="BE64" s="267"/>
      <c r="BF64" s="267"/>
      <c r="BG64" s="267"/>
      <c r="BH64" s="267"/>
      <c r="BI64" s="267"/>
      <c r="BJ64" s="267"/>
      <c r="BK64" s="267"/>
      <c r="BL64" s="267"/>
      <c r="BM64" s="267"/>
      <c r="BN64" s="267"/>
      <c r="BO64" s="267"/>
      <c r="BP64" s="268"/>
      <c r="BQ64" s="128"/>
      <c r="BR64" s="5"/>
      <c r="BS64" s="81"/>
      <c r="BT64" s="5"/>
      <c r="BU64" s="81"/>
      <c r="BV64" s="81"/>
      <c r="BW64" s="81"/>
      <c r="BX64" s="81"/>
      <c r="BY64" s="81"/>
    </row>
    <row r="65" spans="1:77" ht="18">
      <c r="A65" s="74">
        <v>63</v>
      </c>
      <c r="B65" s="270"/>
      <c r="C65" s="270" t="s">
        <v>961</v>
      </c>
      <c r="D65" s="78">
        <v>135</v>
      </c>
      <c r="E65" s="269"/>
      <c r="F65" s="267" t="s">
        <v>944</v>
      </c>
      <c r="G65" s="267" t="s">
        <v>944</v>
      </c>
      <c r="H65" s="267"/>
      <c r="I65" s="267"/>
      <c r="J65" s="267"/>
      <c r="K65" s="267"/>
      <c r="L65" s="267"/>
      <c r="M65" s="267"/>
      <c r="N65" s="267"/>
      <c r="O65" s="267"/>
      <c r="P65" s="267"/>
      <c r="Q65" s="267" t="s">
        <v>944</v>
      </c>
      <c r="R65" s="267"/>
      <c r="S65" s="267" t="s">
        <v>944</v>
      </c>
      <c r="T65" s="267"/>
      <c r="U65" s="267"/>
      <c r="V65" s="267"/>
      <c r="W65" s="267"/>
      <c r="X65" s="267"/>
      <c r="Y65" s="267"/>
      <c r="Z65" s="267" t="s">
        <v>944</v>
      </c>
      <c r="AA65" s="267"/>
      <c r="AB65" s="267"/>
      <c r="AC65" s="267"/>
      <c r="AD65" s="267"/>
      <c r="AE65" s="267"/>
      <c r="AF65" s="267"/>
      <c r="AG65" s="267"/>
      <c r="AH65" s="267"/>
      <c r="AI65" s="267"/>
      <c r="AJ65" s="267"/>
      <c r="AK65" s="267"/>
      <c r="AL65" s="267"/>
      <c r="AM65" s="267"/>
      <c r="AN65" s="267"/>
      <c r="AO65" s="267"/>
      <c r="AP65" s="267" t="s">
        <v>944</v>
      </c>
      <c r="AQ65" s="267"/>
      <c r="AR65" s="267"/>
      <c r="AS65" s="267"/>
      <c r="AT65" s="267"/>
      <c r="AU65" s="267"/>
      <c r="AV65" s="267"/>
      <c r="AW65" s="267"/>
      <c r="AX65" s="267"/>
      <c r="AY65" s="267" t="s">
        <v>944</v>
      </c>
      <c r="AZ65" s="267"/>
      <c r="BA65" s="267" t="s">
        <v>944</v>
      </c>
      <c r="BB65" s="267"/>
      <c r="BC65" s="267" t="s">
        <v>944</v>
      </c>
      <c r="BD65" s="267"/>
      <c r="BE65" s="267"/>
      <c r="BF65" s="267"/>
      <c r="BG65" s="267"/>
      <c r="BH65" s="267"/>
      <c r="BI65" s="267"/>
      <c r="BJ65" s="267"/>
      <c r="BK65" s="267"/>
      <c r="BL65" s="267"/>
      <c r="BM65" s="267"/>
      <c r="BN65" s="267"/>
      <c r="BO65" s="267"/>
      <c r="BP65" s="268"/>
      <c r="BQ65" s="128"/>
      <c r="BR65" s="5"/>
      <c r="BS65" s="81"/>
      <c r="BT65" s="5"/>
      <c r="BU65" s="81"/>
      <c r="BV65" s="81"/>
      <c r="BW65" s="81"/>
      <c r="BX65" s="81"/>
      <c r="BY65" s="81"/>
    </row>
    <row r="66" spans="1:77" ht="18">
      <c r="A66" s="74">
        <v>64</v>
      </c>
      <c r="B66" s="270"/>
      <c r="C66" s="270"/>
      <c r="D66" s="78">
        <v>153</v>
      </c>
      <c r="E66" s="269"/>
      <c r="F66" s="267" t="s">
        <v>944</v>
      </c>
      <c r="G66" s="267" t="s">
        <v>944</v>
      </c>
      <c r="H66" s="267"/>
      <c r="I66" s="267"/>
      <c r="J66" s="267"/>
      <c r="K66" s="267"/>
      <c r="L66" s="267"/>
      <c r="M66" s="267"/>
      <c r="N66" s="267"/>
      <c r="O66" s="267"/>
      <c r="P66" s="267"/>
      <c r="Q66" s="267" t="s">
        <v>944</v>
      </c>
      <c r="R66" s="267"/>
      <c r="S66" s="267" t="s">
        <v>944</v>
      </c>
      <c r="T66" s="267"/>
      <c r="U66" s="267"/>
      <c r="V66" s="267"/>
      <c r="W66" s="267"/>
      <c r="X66" s="267"/>
      <c r="Y66" s="267"/>
      <c r="Z66" s="267" t="s">
        <v>944</v>
      </c>
      <c r="AA66" s="267"/>
      <c r="AB66" s="267"/>
      <c r="AC66" s="267"/>
      <c r="AD66" s="267"/>
      <c r="AE66" s="267"/>
      <c r="AF66" s="267"/>
      <c r="AG66" s="267"/>
      <c r="AH66" s="267"/>
      <c r="AI66" s="267"/>
      <c r="AJ66" s="267"/>
      <c r="AK66" s="267"/>
      <c r="AL66" s="267"/>
      <c r="AM66" s="267"/>
      <c r="AN66" s="267"/>
      <c r="AO66" s="267"/>
      <c r="AP66" s="267" t="s">
        <v>944</v>
      </c>
      <c r="AQ66" s="267"/>
      <c r="AR66" s="267"/>
      <c r="AS66" s="267"/>
      <c r="AT66" s="267"/>
      <c r="AU66" s="267"/>
      <c r="AV66" s="267"/>
      <c r="AW66" s="267"/>
      <c r="AX66" s="267"/>
      <c r="AY66" s="267" t="s">
        <v>944</v>
      </c>
      <c r="AZ66" s="267"/>
      <c r="BA66" s="267" t="s">
        <v>944</v>
      </c>
      <c r="BB66" s="267"/>
      <c r="BC66" s="267" t="s">
        <v>944</v>
      </c>
      <c r="BD66" s="267"/>
      <c r="BE66" s="267"/>
      <c r="BF66" s="267"/>
      <c r="BG66" s="267"/>
      <c r="BH66" s="267"/>
      <c r="BI66" s="267"/>
      <c r="BJ66" s="267"/>
      <c r="BK66" s="267"/>
      <c r="BL66" s="267"/>
      <c r="BM66" s="267"/>
      <c r="BN66" s="267"/>
      <c r="BO66" s="267"/>
      <c r="BP66" s="268"/>
      <c r="BQ66" s="128"/>
      <c r="BR66" s="5"/>
      <c r="BS66" s="81"/>
      <c r="BT66" s="5"/>
      <c r="BU66" s="81"/>
      <c r="BV66" s="81"/>
      <c r="BW66" s="81"/>
      <c r="BX66" s="81"/>
      <c r="BY66" s="81"/>
    </row>
    <row r="67" spans="1:77" ht="18">
      <c r="A67" s="74">
        <v>65</v>
      </c>
      <c r="B67" s="270"/>
      <c r="C67" s="270"/>
      <c r="D67" s="78">
        <v>315</v>
      </c>
      <c r="E67" s="269"/>
      <c r="F67" s="267" t="s">
        <v>944</v>
      </c>
      <c r="G67" s="267" t="s">
        <v>944</v>
      </c>
      <c r="H67" s="267"/>
      <c r="I67" s="267"/>
      <c r="J67" s="267"/>
      <c r="K67" s="267"/>
      <c r="L67" s="267"/>
      <c r="M67" s="267"/>
      <c r="N67" s="267"/>
      <c r="O67" s="267"/>
      <c r="P67" s="267"/>
      <c r="Q67" s="267" t="s">
        <v>944</v>
      </c>
      <c r="R67" s="267"/>
      <c r="S67" s="267" t="s">
        <v>944</v>
      </c>
      <c r="T67" s="267"/>
      <c r="U67" s="267"/>
      <c r="V67" s="267"/>
      <c r="W67" s="267"/>
      <c r="X67" s="267"/>
      <c r="Y67" s="267"/>
      <c r="Z67" s="267" t="s">
        <v>944</v>
      </c>
      <c r="AA67" s="267"/>
      <c r="AB67" s="267"/>
      <c r="AC67" s="267"/>
      <c r="AD67" s="267"/>
      <c r="AE67" s="267"/>
      <c r="AF67" s="267"/>
      <c r="AG67" s="267"/>
      <c r="AH67" s="267"/>
      <c r="AI67" s="267"/>
      <c r="AJ67" s="267"/>
      <c r="AK67" s="267"/>
      <c r="AL67" s="267"/>
      <c r="AM67" s="267"/>
      <c r="AN67" s="267"/>
      <c r="AO67" s="267"/>
      <c r="AP67" s="267" t="s">
        <v>944</v>
      </c>
      <c r="AQ67" s="267"/>
      <c r="AR67" s="267"/>
      <c r="AS67" s="267"/>
      <c r="AT67" s="267"/>
      <c r="AU67" s="267"/>
      <c r="AV67" s="267"/>
      <c r="AW67" s="267"/>
      <c r="AX67" s="267"/>
      <c r="AY67" s="267" t="s">
        <v>944</v>
      </c>
      <c r="AZ67" s="267"/>
      <c r="BA67" s="267" t="s">
        <v>944</v>
      </c>
      <c r="BB67" s="267"/>
      <c r="BC67" s="267" t="s">
        <v>944</v>
      </c>
      <c r="BD67" s="267"/>
      <c r="BE67" s="267"/>
      <c r="BF67" s="267"/>
      <c r="BG67" s="267"/>
      <c r="BH67" s="267"/>
      <c r="BI67" s="267"/>
      <c r="BJ67" s="267"/>
      <c r="BK67" s="267"/>
      <c r="BL67" s="267"/>
      <c r="BM67" s="267"/>
      <c r="BN67" s="267"/>
      <c r="BO67" s="267"/>
      <c r="BP67" s="268"/>
      <c r="BQ67" s="128"/>
      <c r="BR67" s="5"/>
      <c r="BS67" s="81"/>
      <c r="BT67" s="5"/>
      <c r="BU67" s="81"/>
      <c r="BV67" s="81"/>
      <c r="BW67" s="81"/>
      <c r="BX67" s="81"/>
      <c r="BY67" s="81"/>
    </row>
    <row r="68" spans="1:77" ht="18">
      <c r="A68" s="74">
        <v>66</v>
      </c>
      <c r="B68" s="270"/>
      <c r="C68" s="270"/>
      <c r="D68" s="78">
        <v>351</v>
      </c>
      <c r="E68" s="269"/>
      <c r="F68" s="267" t="s">
        <v>944</v>
      </c>
      <c r="G68" s="267" t="s">
        <v>944</v>
      </c>
      <c r="H68" s="267"/>
      <c r="I68" s="267"/>
      <c r="J68" s="267"/>
      <c r="K68" s="267"/>
      <c r="L68" s="267"/>
      <c r="M68" s="267"/>
      <c r="N68" s="267"/>
      <c r="O68" s="267"/>
      <c r="P68" s="267"/>
      <c r="Q68" s="267" t="s">
        <v>944</v>
      </c>
      <c r="R68" s="267"/>
      <c r="S68" s="267" t="s">
        <v>944</v>
      </c>
      <c r="T68" s="267"/>
      <c r="U68" s="267"/>
      <c r="V68" s="267"/>
      <c r="W68" s="267"/>
      <c r="X68" s="267"/>
      <c r="Y68" s="267"/>
      <c r="Z68" s="267" t="s">
        <v>944</v>
      </c>
      <c r="AA68" s="267"/>
      <c r="AB68" s="267"/>
      <c r="AC68" s="267"/>
      <c r="AD68" s="267"/>
      <c r="AE68" s="267"/>
      <c r="AF68" s="267"/>
      <c r="AG68" s="267"/>
      <c r="AH68" s="267"/>
      <c r="AI68" s="267"/>
      <c r="AJ68" s="267"/>
      <c r="AK68" s="267"/>
      <c r="AL68" s="267"/>
      <c r="AM68" s="267"/>
      <c r="AN68" s="267"/>
      <c r="AO68" s="267"/>
      <c r="AP68" s="267" t="s">
        <v>944</v>
      </c>
      <c r="AQ68" s="267"/>
      <c r="AR68" s="267"/>
      <c r="AS68" s="267"/>
      <c r="AT68" s="267"/>
      <c r="AU68" s="267"/>
      <c r="AV68" s="267"/>
      <c r="AW68" s="267"/>
      <c r="AX68" s="267"/>
      <c r="AY68" s="267" t="s">
        <v>944</v>
      </c>
      <c r="AZ68" s="267"/>
      <c r="BA68" s="267" t="s">
        <v>944</v>
      </c>
      <c r="BB68" s="267"/>
      <c r="BC68" s="267" t="s">
        <v>944</v>
      </c>
      <c r="BD68" s="267"/>
      <c r="BE68" s="267"/>
      <c r="BF68" s="267"/>
      <c r="BG68" s="267"/>
      <c r="BH68" s="267"/>
      <c r="BI68" s="267"/>
      <c r="BJ68" s="267"/>
      <c r="BK68" s="267"/>
      <c r="BL68" s="267"/>
      <c r="BM68" s="267"/>
      <c r="BN68" s="267"/>
      <c r="BO68" s="267"/>
      <c r="BP68" s="268"/>
      <c r="BQ68" s="128"/>
      <c r="BR68" s="5"/>
      <c r="BS68" s="81"/>
      <c r="BT68" s="5"/>
      <c r="BU68" s="81"/>
      <c r="BV68" s="81"/>
      <c r="BW68" s="81"/>
      <c r="BX68" s="81"/>
      <c r="BY68" s="81"/>
    </row>
    <row r="69" spans="1:77" ht="18">
      <c r="A69" s="74">
        <v>67</v>
      </c>
      <c r="B69" s="270"/>
      <c r="C69" s="270"/>
      <c r="D69" s="78">
        <v>513</v>
      </c>
      <c r="E69" s="269"/>
      <c r="F69" s="267" t="s">
        <v>944</v>
      </c>
      <c r="G69" s="267" t="s">
        <v>944</v>
      </c>
      <c r="H69" s="267"/>
      <c r="I69" s="267"/>
      <c r="J69" s="267"/>
      <c r="K69" s="267"/>
      <c r="L69" s="267"/>
      <c r="M69" s="267"/>
      <c r="N69" s="267"/>
      <c r="O69" s="267"/>
      <c r="P69" s="267"/>
      <c r="Q69" s="267" t="s">
        <v>944</v>
      </c>
      <c r="R69" s="267"/>
      <c r="S69" s="267" t="s">
        <v>944</v>
      </c>
      <c r="T69" s="267"/>
      <c r="U69" s="267"/>
      <c r="V69" s="267"/>
      <c r="W69" s="267"/>
      <c r="X69" s="267"/>
      <c r="Y69" s="267"/>
      <c r="Z69" s="267" t="s">
        <v>944</v>
      </c>
      <c r="AA69" s="267"/>
      <c r="AB69" s="267"/>
      <c r="AC69" s="267"/>
      <c r="AD69" s="267"/>
      <c r="AE69" s="267"/>
      <c r="AF69" s="267"/>
      <c r="AG69" s="267"/>
      <c r="AH69" s="267"/>
      <c r="AI69" s="267"/>
      <c r="AJ69" s="267"/>
      <c r="AK69" s="267"/>
      <c r="AL69" s="267"/>
      <c r="AM69" s="267"/>
      <c r="AN69" s="267"/>
      <c r="AO69" s="267"/>
      <c r="AP69" s="267" t="s">
        <v>944</v>
      </c>
      <c r="AQ69" s="267"/>
      <c r="AR69" s="267"/>
      <c r="AS69" s="267"/>
      <c r="AT69" s="267"/>
      <c r="AU69" s="267"/>
      <c r="AV69" s="267"/>
      <c r="AW69" s="267"/>
      <c r="AX69" s="267"/>
      <c r="AY69" s="267" t="s">
        <v>944</v>
      </c>
      <c r="AZ69" s="267"/>
      <c r="BA69" s="267" t="s">
        <v>944</v>
      </c>
      <c r="BB69" s="267"/>
      <c r="BC69" s="267" t="s">
        <v>944</v>
      </c>
      <c r="BD69" s="267"/>
      <c r="BE69" s="267"/>
      <c r="BF69" s="267"/>
      <c r="BG69" s="267"/>
      <c r="BH69" s="267"/>
      <c r="BI69" s="267"/>
      <c r="BJ69" s="267"/>
      <c r="BK69" s="267"/>
      <c r="BL69" s="267"/>
      <c r="BM69" s="267"/>
      <c r="BN69" s="267"/>
      <c r="BO69" s="267"/>
      <c r="BP69" s="268"/>
      <c r="BQ69" s="128"/>
      <c r="BR69" s="5"/>
      <c r="BS69" s="81"/>
      <c r="BT69" s="5"/>
      <c r="BU69" s="81"/>
      <c r="BV69" s="81"/>
      <c r="BW69" s="81"/>
      <c r="BX69" s="81"/>
      <c r="BY69" s="81"/>
    </row>
    <row r="70" spans="1:77" ht="18">
      <c r="A70" s="74">
        <v>68</v>
      </c>
      <c r="B70" s="270"/>
      <c r="C70" s="270"/>
      <c r="D70" s="78">
        <v>531</v>
      </c>
      <c r="E70" s="269"/>
      <c r="F70" s="267" t="s">
        <v>944</v>
      </c>
      <c r="G70" s="267" t="s">
        <v>944</v>
      </c>
      <c r="H70" s="267"/>
      <c r="I70" s="267"/>
      <c r="J70" s="267"/>
      <c r="K70" s="267"/>
      <c r="L70" s="267"/>
      <c r="M70" s="267"/>
      <c r="N70" s="267"/>
      <c r="O70" s="267"/>
      <c r="P70" s="267"/>
      <c r="Q70" s="267" t="s">
        <v>944</v>
      </c>
      <c r="R70" s="267"/>
      <c r="S70" s="267" t="s">
        <v>944</v>
      </c>
      <c r="T70" s="267"/>
      <c r="U70" s="267"/>
      <c r="V70" s="267"/>
      <c r="W70" s="267"/>
      <c r="X70" s="267"/>
      <c r="Y70" s="267"/>
      <c r="Z70" s="267" t="s">
        <v>944</v>
      </c>
      <c r="AA70" s="267"/>
      <c r="AB70" s="267"/>
      <c r="AC70" s="267"/>
      <c r="AD70" s="267"/>
      <c r="AE70" s="267"/>
      <c r="AF70" s="267"/>
      <c r="AG70" s="267"/>
      <c r="AH70" s="267"/>
      <c r="AI70" s="267"/>
      <c r="AJ70" s="267"/>
      <c r="AK70" s="267"/>
      <c r="AL70" s="267"/>
      <c r="AM70" s="267"/>
      <c r="AN70" s="267"/>
      <c r="AO70" s="267"/>
      <c r="AP70" s="267" t="s">
        <v>944</v>
      </c>
      <c r="AQ70" s="267"/>
      <c r="AR70" s="267"/>
      <c r="AS70" s="267"/>
      <c r="AT70" s="267"/>
      <c r="AU70" s="267"/>
      <c r="AV70" s="267"/>
      <c r="AW70" s="267"/>
      <c r="AX70" s="267"/>
      <c r="AY70" s="267" t="s">
        <v>944</v>
      </c>
      <c r="AZ70" s="267"/>
      <c r="BA70" s="267" t="s">
        <v>944</v>
      </c>
      <c r="BB70" s="267"/>
      <c r="BC70" s="267" t="s">
        <v>944</v>
      </c>
      <c r="BD70" s="267"/>
      <c r="BE70" s="267"/>
      <c r="BF70" s="267"/>
      <c r="BG70" s="267"/>
      <c r="BH70" s="267"/>
      <c r="BI70" s="267"/>
      <c r="BJ70" s="267"/>
      <c r="BK70" s="267"/>
      <c r="BL70" s="267"/>
      <c r="BM70" s="267"/>
      <c r="BN70" s="267"/>
      <c r="BO70" s="267"/>
      <c r="BP70" s="268"/>
      <c r="BQ70" s="128"/>
      <c r="BR70" s="5"/>
      <c r="BS70" s="81"/>
      <c r="BT70" s="5"/>
      <c r="BU70" s="81"/>
      <c r="BV70" s="81"/>
      <c r="BW70" s="81"/>
      <c r="BX70" s="81"/>
      <c r="BY70" s="81"/>
    </row>
    <row r="71" spans="1:77" ht="18">
      <c r="A71" s="74">
        <v>69</v>
      </c>
      <c r="B71" s="270"/>
      <c r="C71" s="270" t="s">
        <v>962</v>
      </c>
      <c r="D71" s="78">
        <v>144</v>
      </c>
      <c r="E71" s="269"/>
      <c r="F71" s="267" t="s">
        <v>944</v>
      </c>
      <c r="G71" s="267" t="s">
        <v>944</v>
      </c>
      <c r="H71" s="267"/>
      <c r="I71" s="267"/>
      <c r="J71" s="267"/>
      <c r="K71" s="267"/>
      <c r="L71" s="267"/>
      <c r="M71" s="267"/>
      <c r="N71" s="267"/>
      <c r="O71" s="267"/>
      <c r="P71" s="267"/>
      <c r="Q71" s="267"/>
      <c r="R71" s="267" t="s">
        <v>944</v>
      </c>
      <c r="S71" s="267"/>
      <c r="T71" s="267"/>
      <c r="U71" s="267"/>
      <c r="V71" s="267"/>
      <c r="W71" s="267"/>
      <c r="X71" s="267"/>
      <c r="Y71" s="267"/>
      <c r="Z71" s="267"/>
      <c r="AA71" s="267"/>
      <c r="AB71" s="267"/>
      <c r="AC71" s="267"/>
      <c r="AD71" s="267"/>
      <c r="AE71" s="267"/>
      <c r="AF71" s="267"/>
      <c r="AG71" s="267"/>
      <c r="AH71" s="267" t="s">
        <v>944</v>
      </c>
      <c r="AI71" s="267"/>
      <c r="AJ71" s="267"/>
      <c r="AK71" s="267"/>
      <c r="AL71" s="267"/>
      <c r="AM71" s="267"/>
      <c r="AN71" s="267"/>
      <c r="AO71" s="267"/>
      <c r="AP71" s="267" t="s">
        <v>944</v>
      </c>
      <c r="AQ71" s="267"/>
      <c r="AR71" s="267"/>
      <c r="AS71" s="267"/>
      <c r="AT71" s="267"/>
      <c r="AU71" s="267"/>
      <c r="AV71" s="267"/>
      <c r="AW71" s="267"/>
      <c r="AX71" s="267"/>
      <c r="AY71" s="267" t="s">
        <v>944</v>
      </c>
      <c r="AZ71" s="267"/>
      <c r="BA71" s="267"/>
      <c r="BB71" s="267"/>
      <c r="BC71" s="267"/>
      <c r="BD71" s="267"/>
      <c r="BE71" s="267"/>
      <c r="BF71" s="267"/>
      <c r="BG71" s="267"/>
      <c r="BH71" s="267" t="s">
        <v>944</v>
      </c>
      <c r="BI71" s="267"/>
      <c r="BJ71" s="267"/>
      <c r="BK71" s="267"/>
      <c r="BL71" s="267"/>
      <c r="BM71" s="267"/>
      <c r="BN71" s="267"/>
      <c r="BO71" s="267"/>
      <c r="BP71" s="268"/>
      <c r="BQ71" s="128"/>
      <c r="BR71" s="5"/>
      <c r="BS71" s="81"/>
      <c r="BT71" s="5"/>
      <c r="BU71" s="81"/>
      <c r="BV71" s="81"/>
      <c r="BW71" s="81"/>
      <c r="BX71" s="81"/>
      <c r="BY71" s="81"/>
    </row>
    <row r="72" spans="1:77" ht="18">
      <c r="A72" s="74">
        <v>70</v>
      </c>
      <c r="B72" s="270"/>
      <c r="C72" s="270"/>
      <c r="D72" s="78">
        <v>414</v>
      </c>
      <c r="E72" s="269"/>
      <c r="F72" s="267" t="s">
        <v>944</v>
      </c>
      <c r="G72" s="267" t="s">
        <v>944</v>
      </c>
      <c r="H72" s="267"/>
      <c r="I72" s="267"/>
      <c r="J72" s="267"/>
      <c r="K72" s="267"/>
      <c r="L72" s="267"/>
      <c r="M72" s="267"/>
      <c r="N72" s="267"/>
      <c r="O72" s="267"/>
      <c r="P72" s="267"/>
      <c r="Q72" s="267"/>
      <c r="R72" s="267" t="s">
        <v>944</v>
      </c>
      <c r="S72" s="267"/>
      <c r="T72" s="267"/>
      <c r="U72" s="267"/>
      <c r="V72" s="267"/>
      <c r="W72" s="267"/>
      <c r="X72" s="267"/>
      <c r="Y72" s="267"/>
      <c r="Z72" s="267"/>
      <c r="AA72" s="267"/>
      <c r="AB72" s="267"/>
      <c r="AC72" s="267"/>
      <c r="AD72" s="267"/>
      <c r="AE72" s="267"/>
      <c r="AF72" s="267"/>
      <c r="AG72" s="267"/>
      <c r="AH72" s="267" t="s">
        <v>944</v>
      </c>
      <c r="AI72" s="267"/>
      <c r="AJ72" s="267"/>
      <c r="AK72" s="267"/>
      <c r="AL72" s="267"/>
      <c r="AM72" s="267"/>
      <c r="AN72" s="267"/>
      <c r="AO72" s="267"/>
      <c r="AP72" s="267" t="s">
        <v>944</v>
      </c>
      <c r="AQ72" s="267"/>
      <c r="AR72" s="267"/>
      <c r="AS72" s="267"/>
      <c r="AT72" s="267"/>
      <c r="AU72" s="267"/>
      <c r="AV72" s="267"/>
      <c r="AW72" s="267"/>
      <c r="AX72" s="267"/>
      <c r="AY72" s="267" t="s">
        <v>944</v>
      </c>
      <c r="AZ72" s="267"/>
      <c r="BA72" s="267"/>
      <c r="BB72" s="267"/>
      <c r="BC72" s="267"/>
      <c r="BD72" s="267"/>
      <c r="BE72" s="267"/>
      <c r="BF72" s="267"/>
      <c r="BG72" s="267"/>
      <c r="BH72" s="267" t="s">
        <v>944</v>
      </c>
      <c r="BI72" s="267"/>
      <c r="BJ72" s="267"/>
      <c r="BK72" s="267"/>
      <c r="BL72" s="267"/>
      <c r="BM72" s="267"/>
      <c r="BN72" s="267"/>
      <c r="BO72" s="267"/>
      <c r="BP72" s="268"/>
      <c r="BQ72" s="128"/>
      <c r="BR72" s="5"/>
      <c r="BS72" s="81"/>
      <c r="BT72" s="5"/>
      <c r="BU72" s="81"/>
      <c r="BV72" s="81"/>
      <c r="BW72" s="81"/>
      <c r="BX72" s="81"/>
      <c r="BY72" s="81"/>
    </row>
    <row r="73" spans="1:77" ht="18">
      <c r="A73" s="74">
        <v>71</v>
      </c>
      <c r="B73" s="270"/>
      <c r="C73" s="270"/>
      <c r="D73" s="78">
        <v>441</v>
      </c>
      <c r="E73" s="269"/>
      <c r="F73" s="267" t="s">
        <v>944</v>
      </c>
      <c r="G73" s="267" t="s">
        <v>944</v>
      </c>
      <c r="H73" s="267"/>
      <c r="I73" s="267"/>
      <c r="J73" s="267"/>
      <c r="K73" s="267"/>
      <c r="L73" s="267"/>
      <c r="M73" s="267"/>
      <c r="N73" s="267"/>
      <c r="O73" s="267"/>
      <c r="P73" s="267"/>
      <c r="Q73" s="267"/>
      <c r="R73" s="267" t="s">
        <v>944</v>
      </c>
      <c r="S73" s="267"/>
      <c r="T73" s="267"/>
      <c r="U73" s="267"/>
      <c r="V73" s="267"/>
      <c r="W73" s="267"/>
      <c r="X73" s="267"/>
      <c r="Y73" s="267"/>
      <c r="Z73" s="267"/>
      <c r="AA73" s="267"/>
      <c r="AB73" s="267"/>
      <c r="AC73" s="267"/>
      <c r="AD73" s="267"/>
      <c r="AE73" s="267"/>
      <c r="AF73" s="267"/>
      <c r="AG73" s="267"/>
      <c r="AH73" s="267" t="s">
        <v>944</v>
      </c>
      <c r="AI73" s="267"/>
      <c r="AJ73" s="267"/>
      <c r="AK73" s="267"/>
      <c r="AL73" s="267"/>
      <c r="AM73" s="267"/>
      <c r="AN73" s="267"/>
      <c r="AO73" s="267"/>
      <c r="AP73" s="267" t="s">
        <v>944</v>
      </c>
      <c r="AQ73" s="267"/>
      <c r="AR73" s="267"/>
      <c r="AS73" s="267"/>
      <c r="AT73" s="267"/>
      <c r="AU73" s="267"/>
      <c r="AV73" s="267"/>
      <c r="AW73" s="267"/>
      <c r="AX73" s="267"/>
      <c r="AY73" s="267" t="s">
        <v>944</v>
      </c>
      <c r="AZ73" s="267"/>
      <c r="BA73" s="267"/>
      <c r="BB73" s="267"/>
      <c r="BC73" s="267"/>
      <c r="BD73" s="267"/>
      <c r="BE73" s="267"/>
      <c r="BF73" s="267"/>
      <c r="BG73" s="267"/>
      <c r="BH73" s="267" t="s">
        <v>944</v>
      </c>
      <c r="BI73" s="267"/>
      <c r="BJ73" s="267"/>
      <c r="BK73" s="267"/>
      <c r="BL73" s="267"/>
      <c r="BM73" s="267"/>
      <c r="BN73" s="267"/>
      <c r="BO73" s="267"/>
      <c r="BP73" s="268"/>
      <c r="BQ73" s="128"/>
      <c r="BR73" s="5"/>
      <c r="BS73" s="81"/>
      <c r="BT73" s="5"/>
      <c r="BU73" s="81"/>
      <c r="BV73" s="81"/>
      <c r="BW73" s="81"/>
      <c r="BX73" s="81"/>
      <c r="BY73" s="81"/>
    </row>
    <row r="74" spans="1:77" ht="18">
      <c r="A74" s="74">
        <v>72</v>
      </c>
      <c r="B74" s="270"/>
      <c r="C74" s="270" t="s">
        <v>963</v>
      </c>
      <c r="D74" s="78">
        <v>225</v>
      </c>
      <c r="E74" s="269"/>
      <c r="F74" s="267" t="s">
        <v>944</v>
      </c>
      <c r="G74" s="267" t="s">
        <v>944</v>
      </c>
      <c r="H74" s="267"/>
      <c r="I74" s="267"/>
      <c r="J74" s="267"/>
      <c r="K74" s="267"/>
      <c r="L74" s="267"/>
      <c r="M74" s="267"/>
      <c r="N74" s="267"/>
      <c r="O74" s="267"/>
      <c r="P74" s="267"/>
      <c r="Q74" s="267"/>
      <c r="R74" s="267"/>
      <c r="S74" s="267"/>
      <c r="T74" s="267"/>
      <c r="U74" s="267"/>
      <c r="V74" s="267"/>
      <c r="W74" s="267" t="s">
        <v>944</v>
      </c>
      <c r="X74" s="267"/>
      <c r="Y74" s="267"/>
      <c r="Z74" s="267"/>
      <c r="AA74" s="267"/>
      <c r="AB74" s="267"/>
      <c r="AC74" s="267"/>
      <c r="AD74" s="267"/>
      <c r="AE74" s="267"/>
      <c r="AF74" s="267" t="s">
        <v>944</v>
      </c>
      <c r="AG74" s="267"/>
      <c r="AH74" s="267"/>
      <c r="AI74" s="267"/>
      <c r="AJ74" s="267"/>
      <c r="AK74" s="267"/>
      <c r="AL74" s="267"/>
      <c r="AM74" s="267"/>
      <c r="AN74" s="267"/>
      <c r="AO74" s="267"/>
      <c r="AP74" s="267" t="s">
        <v>944</v>
      </c>
      <c r="AQ74" s="267"/>
      <c r="AR74" s="267"/>
      <c r="AS74" s="267"/>
      <c r="AT74" s="267"/>
      <c r="AU74" s="267"/>
      <c r="AV74" s="267"/>
      <c r="AW74" s="267"/>
      <c r="AX74" s="267"/>
      <c r="AY74" s="267"/>
      <c r="AZ74" s="267"/>
      <c r="BA74" s="267"/>
      <c r="BB74" s="267"/>
      <c r="BC74" s="267" t="s">
        <v>944</v>
      </c>
      <c r="BD74" s="267"/>
      <c r="BE74" s="267"/>
      <c r="BF74" s="267" t="s">
        <v>944</v>
      </c>
      <c r="BG74" s="267"/>
      <c r="BH74" s="267"/>
      <c r="BI74" s="267"/>
      <c r="BJ74" s="267"/>
      <c r="BK74" s="267"/>
      <c r="BL74" s="267"/>
      <c r="BM74" s="267"/>
      <c r="BN74" s="267"/>
      <c r="BO74" s="267"/>
      <c r="BP74" s="268"/>
      <c r="BQ74" s="128"/>
      <c r="BR74" s="5"/>
      <c r="BS74" s="81"/>
      <c r="BT74" s="5"/>
      <c r="BU74" s="81"/>
      <c r="BV74" s="81"/>
      <c r="BW74" s="81"/>
      <c r="BX74" s="81"/>
      <c r="BY74" s="81"/>
    </row>
    <row r="75" spans="1:77" ht="18">
      <c r="A75" s="74">
        <v>73</v>
      </c>
      <c r="B75" s="270"/>
      <c r="C75" s="270"/>
      <c r="D75" s="78">
        <v>252</v>
      </c>
      <c r="E75" s="269"/>
      <c r="F75" s="267" t="s">
        <v>944</v>
      </c>
      <c r="G75" s="267" t="s">
        <v>944</v>
      </c>
      <c r="H75" s="267"/>
      <c r="I75" s="267"/>
      <c r="J75" s="267"/>
      <c r="K75" s="267"/>
      <c r="L75" s="267"/>
      <c r="M75" s="267"/>
      <c r="N75" s="267"/>
      <c r="O75" s="267"/>
      <c r="P75" s="267"/>
      <c r="Q75" s="267"/>
      <c r="R75" s="267"/>
      <c r="S75" s="267"/>
      <c r="T75" s="267"/>
      <c r="U75" s="267"/>
      <c r="V75" s="267"/>
      <c r="W75" s="267" t="s">
        <v>944</v>
      </c>
      <c r="X75" s="267"/>
      <c r="Y75" s="267"/>
      <c r="Z75" s="267"/>
      <c r="AA75" s="267"/>
      <c r="AB75" s="267"/>
      <c r="AC75" s="267"/>
      <c r="AD75" s="267"/>
      <c r="AE75" s="267"/>
      <c r="AF75" s="267" t="s">
        <v>944</v>
      </c>
      <c r="AG75" s="267"/>
      <c r="AH75" s="267"/>
      <c r="AI75" s="267"/>
      <c r="AJ75" s="267"/>
      <c r="AK75" s="267"/>
      <c r="AL75" s="267"/>
      <c r="AM75" s="267"/>
      <c r="AN75" s="267"/>
      <c r="AO75" s="267"/>
      <c r="AP75" s="267" t="s">
        <v>944</v>
      </c>
      <c r="AQ75" s="267"/>
      <c r="AR75" s="267"/>
      <c r="AS75" s="267"/>
      <c r="AT75" s="267"/>
      <c r="AU75" s="267"/>
      <c r="AV75" s="267"/>
      <c r="AW75" s="267"/>
      <c r="AX75" s="267"/>
      <c r="AY75" s="267"/>
      <c r="AZ75" s="267"/>
      <c r="BA75" s="267"/>
      <c r="BB75" s="267"/>
      <c r="BC75" s="267" t="s">
        <v>944</v>
      </c>
      <c r="BD75" s="267"/>
      <c r="BE75" s="267"/>
      <c r="BF75" s="267" t="s">
        <v>944</v>
      </c>
      <c r="BG75" s="267"/>
      <c r="BH75" s="267"/>
      <c r="BI75" s="267"/>
      <c r="BJ75" s="267"/>
      <c r="BK75" s="267"/>
      <c r="BL75" s="267"/>
      <c r="BM75" s="267"/>
      <c r="BN75" s="267"/>
      <c r="BO75" s="267"/>
      <c r="BP75" s="268"/>
      <c r="BQ75" s="128"/>
      <c r="BR75" s="5"/>
      <c r="BS75" s="81"/>
      <c r="BT75" s="5"/>
      <c r="BU75" s="81"/>
      <c r="BV75" s="81"/>
      <c r="BW75" s="81"/>
      <c r="BX75" s="81"/>
      <c r="BY75" s="81"/>
    </row>
    <row r="76" spans="1:77" ht="18">
      <c r="A76" s="74">
        <v>74</v>
      </c>
      <c r="B76" s="270"/>
      <c r="C76" s="270"/>
      <c r="D76" s="78">
        <v>522</v>
      </c>
      <c r="E76" s="269"/>
      <c r="F76" s="267" t="s">
        <v>944</v>
      </c>
      <c r="G76" s="267" t="s">
        <v>944</v>
      </c>
      <c r="H76" s="267"/>
      <c r="I76" s="267"/>
      <c r="J76" s="267"/>
      <c r="K76" s="267"/>
      <c r="L76" s="267"/>
      <c r="M76" s="267"/>
      <c r="N76" s="267"/>
      <c r="O76" s="267"/>
      <c r="P76" s="267"/>
      <c r="Q76" s="267"/>
      <c r="R76" s="267"/>
      <c r="S76" s="267"/>
      <c r="T76" s="267"/>
      <c r="U76" s="267"/>
      <c r="V76" s="267"/>
      <c r="W76" s="267" t="s">
        <v>944</v>
      </c>
      <c r="X76" s="267"/>
      <c r="Y76" s="267"/>
      <c r="Z76" s="267"/>
      <c r="AA76" s="267"/>
      <c r="AB76" s="267"/>
      <c r="AC76" s="267"/>
      <c r="AD76" s="267"/>
      <c r="AE76" s="267"/>
      <c r="AF76" s="267" t="s">
        <v>944</v>
      </c>
      <c r="AG76" s="267"/>
      <c r="AH76" s="267"/>
      <c r="AI76" s="267"/>
      <c r="AJ76" s="267"/>
      <c r="AK76" s="267"/>
      <c r="AL76" s="267"/>
      <c r="AM76" s="267"/>
      <c r="AN76" s="267"/>
      <c r="AO76" s="267"/>
      <c r="AP76" s="267" t="s">
        <v>944</v>
      </c>
      <c r="AQ76" s="267"/>
      <c r="AR76" s="267"/>
      <c r="AS76" s="267"/>
      <c r="AT76" s="267"/>
      <c r="AU76" s="267"/>
      <c r="AV76" s="267"/>
      <c r="AW76" s="267"/>
      <c r="AX76" s="267"/>
      <c r="AY76" s="267"/>
      <c r="AZ76" s="267"/>
      <c r="BA76" s="267"/>
      <c r="BB76" s="267"/>
      <c r="BC76" s="267" t="s">
        <v>944</v>
      </c>
      <c r="BD76" s="267"/>
      <c r="BE76" s="267"/>
      <c r="BF76" s="267" t="s">
        <v>944</v>
      </c>
      <c r="BG76" s="267"/>
      <c r="BH76" s="267"/>
      <c r="BI76" s="267"/>
      <c r="BJ76" s="267"/>
      <c r="BK76" s="267"/>
      <c r="BL76" s="267"/>
      <c r="BM76" s="267"/>
      <c r="BN76" s="267"/>
      <c r="BO76" s="267"/>
      <c r="BP76" s="268"/>
      <c r="BQ76" s="128"/>
      <c r="BR76" s="5"/>
      <c r="BS76" s="81"/>
      <c r="BT76" s="5"/>
      <c r="BU76" s="81"/>
      <c r="BV76" s="81"/>
      <c r="BW76" s="81"/>
      <c r="BX76" s="81"/>
      <c r="BY76" s="81"/>
    </row>
    <row r="77" spans="1:77" ht="18">
      <c r="A77" s="74">
        <v>75</v>
      </c>
      <c r="B77" s="270"/>
      <c r="C77" s="270" t="s">
        <v>964</v>
      </c>
      <c r="D77" s="78">
        <v>234</v>
      </c>
      <c r="E77" s="269"/>
      <c r="F77" s="267" t="s">
        <v>944</v>
      </c>
      <c r="G77" s="267" t="s">
        <v>944</v>
      </c>
      <c r="H77" s="267"/>
      <c r="I77" s="267"/>
      <c r="J77" s="267"/>
      <c r="K77" s="267"/>
      <c r="L77" s="267"/>
      <c r="M77" s="267"/>
      <c r="N77" s="267"/>
      <c r="O77" s="267"/>
      <c r="P77" s="267"/>
      <c r="Q77" s="267"/>
      <c r="R77" s="267"/>
      <c r="S77" s="267"/>
      <c r="T77" s="267"/>
      <c r="U77" s="267" t="s">
        <v>944</v>
      </c>
      <c r="V77" s="267" t="s">
        <v>944</v>
      </c>
      <c r="W77" s="267"/>
      <c r="X77" s="267"/>
      <c r="Y77" s="267" t="s">
        <v>944</v>
      </c>
      <c r="Z77" s="267"/>
      <c r="AA77" s="267"/>
      <c r="AB77" s="267"/>
      <c r="AC77" s="267"/>
      <c r="AD77" s="267"/>
      <c r="AE77" s="267"/>
      <c r="AF77" s="267"/>
      <c r="AG77" s="267"/>
      <c r="AH77" s="267"/>
      <c r="AI77" s="267"/>
      <c r="AJ77" s="267"/>
      <c r="AK77" s="267"/>
      <c r="AL77" s="267"/>
      <c r="AM77" s="267"/>
      <c r="AN77" s="267"/>
      <c r="AO77" s="267"/>
      <c r="AP77" s="267" t="s">
        <v>944</v>
      </c>
      <c r="AQ77" s="267"/>
      <c r="AR77" s="267"/>
      <c r="AS77" s="267"/>
      <c r="AT77" s="267"/>
      <c r="AU77" s="267"/>
      <c r="AV77" s="267"/>
      <c r="AW77" s="267"/>
      <c r="AX77" s="267"/>
      <c r="AY77" s="267"/>
      <c r="AZ77" s="267" t="s">
        <v>944</v>
      </c>
      <c r="BA77" s="267" t="s">
        <v>944</v>
      </c>
      <c r="BB77" s="267" t="s">
        <v>944</v>
      </c>
      <c r="BC77" s="267"/>
      <c r="BD77" s="267"/>
      <c r="BE77" s="267"/>
      <c r="BF77" s="267"/>
      <c r="BG77" s="267"/>
      <c r="BH77" s="267"/>
      <c r="BI77" s="267"/>
      <c r="BJ77" s="267"/>
      <c r="BK77" s="267"/>
      <c r="BL77" s="267"/>
      <c r="BM77" s="267"/>
      <c r="BN77" s="267"/>
      <c r="BO77" s="267"/>
      <c r="BP77" s="268"/>
      <c r="BQ77" s="128"/>
      <c r="BR77" s="5"/>
      <c r="BS77" s="81"/>
      <c r="BT77" s="5"/>
      <c r="BU77" s="81"/>
      <c r="BV77" s="81"/>
      <c r="BW77" s="81"/>
      <c r="BX77" s="81"/>
      <c r="BY77" s="81"/>
    </row>
    <row r="78" spans="1:77" ht="18">
      <c r="A78" s="74">
        <v>76</v>
      </c>
      <c r="B78" s="270"/>
      <c r="C78" s="270"/>
      <c r="D78" s="78">
        <v>243</v>
      </c>
      <c r="E78" s="269"/>
      <c r="F78" s="267" t="s">
        <v>944</v>
      </c>
      <c r="G78" s="267" t="s">
        <v>944</v>
      </c>
      <c r="H78" s="267"/>
      <c r="I78" s="267"/>
      <c r="J78" s="267"/>
      <c r="K78" s="267"/>
      <c r="L78" s="267"/>
      <c r="M78" s="267"/>
      <c r="N78" s="267"/>
      <c r="O78" s="267"/>
      <c r="P78" s="267"/>
      <c r="Q78" s="267"/>
      <c r="R78" s="267"/>
      <c r="S78" s="267"/>
      <c r="T78" s="267"/>
      <c r="U78" s="267" t="s">
        <v>944</v>
      </c>
      <c r="V78" s="267" t="s">
        <v>944</v>
      </c>
      <c r="W78" s="267"/>
      <c r="X78" s="267"/>
      <c r="Y78" s="267" t="s">
        <v>944</v>
      </c>
      <c r="Z78" s="267"/>
      <c r="AA78" s="267"/>
      <c r="AB78" s="267"/>
      <c r="AC78" s="267"/>
      <c r="AD78" s="267"/>
      <c r="AE78" s="267"/>
      <c r="AF78" s="267"/>
      <c r="AG78" s="267"/>
      <c r="AH78" s="267"/>
      <c r="AI78" s="267"/>
      <c r="AJ78" s="267"/>
      <c r="AK78" s="267"/>
      <c r="AL78" s="267"/>
      <c r="AM78" s="267"/>
      <c r="AN78" s="267"/>
      <c r="AO78" s="267"/>
      <c r="AP78" s="267" t="s">
        <v>944</v>
      </c>
      <c r="AQ78" s="267"/>
      <c r="AR78" s="267"/>
      <c r="AS78" s="267"/>
      <c r="AT78" s="267"/>
      <c r="AU78" s="267"/>
      <c r="AV78" s="267"/>
      <c r="AW78" s="267"/>
      <c r="AX78" s="267"/>
      <c r="AY78" s="267"/>
      <c r="AZ78" s="267" t="s">
        <v>944</v>
      </c>
      <c r="BA78" s="267" t="s">
        <v>944</v>
      </c>
      <c r="BB78" s="267" t="s">
        <v>944</v>
      </c>
      <c r="BC78" s="267"/>
      <c r="BD78" s="267"/>
      <c r="BE78" s="267"/>
      <c r="BF78" s="267"/>
      <c r="BG78" s="267"/>
      <c r="BH78" s="267"/>
      <c r="BI78" s="267"/>
      <c r="BJ78" s="267"/>
      <c r="BK78" s="267"/>
      <c r="BL78" s="267"/>
      <c r="BM78" s="267"/>
      <c r="BN78" s="267"/>
      <c r="BO78" s="267"/>
      <c r="BP78" s="268"/>
      <c r="BQ78" s="128"/>
      <c r="BR78" s="5"/>
      <c r="BS78" s="81"/>
      <c r="BT78" s="5"/>
      <c r="BU78" s="81"/>
      <c r="BV78" s="81"/>
      <c r="BW78" s="81"/>
      <c r="BX78" s="81"/>
      <c r="BY78" s="81"/>
    </row>
    <row r="79" spans="1:77" ht="18">
      <c r="A79" s="74">
        <v>77</v>
      </c>
      <c r="B79" s="270"/>
      <c r="C79" s="270"/>
      <c r="D79" s="78">
        <v>324</v>
      </c>
      <c r="E79" s="269"/>
      <c r="F79" s="267" t="s">
        <v>944</v>
      </c>
      <c r="G79" s="267" t="s">
        <v>944</v>
      </c>
      <c r="H79" s="267"/>
      <c r="I79" s="267"/>
      <c r="J79" s="267"/>
      <c r="K79" s="267"/>
      <c r="L79" s="267"/>
      <c r="M79" s="267"/>
      <c r="N79" s="267"/>
      <c r="O79" s="267"/>
      <c r="P79" s="267"/>
      <c r="Q79" s="267"/>
      <c r="R79" s="267"/>
      <c r="S79" s="267"/>
      <c r="T79" s="267"/>
      <c r="U79" s="267" t="s">
        <v>944</v>
      </c>
      <c r="V79" s="267" t="s">
        <v>944</v>
      </c>
      <c r="W79" s="267"/>
      <c r="X79" s="267"/>
      <c r="Y79" s="267" t="s">
        <v>944</v>
      </c>
      <c r="Z79" s="267"/>
      <c r="AA79" s="267"/>
      <c r="AB79" s="267"/>
      <c r="AC79" s="267"/>
      <c r="AD79" s="267"/>
      <c r="AE79" s="267"/>
      <c r="AF79" s="267"/>
      <c r="AG79" s="267"/>
      <c r="AH79" s="267"/>
      <c r="AI79" s="267"/>
      <c r="AJ79" s="267"/>
      <c r="AK79" s="267"/>
      <c r="AL79" s="267"/>
      <c r="AM79" s="267"/>
      <c r="AN79" s="267"/>
      <c r="AO79" s="267"/>
      <c r="AP79" s="267" t="s">
        <v>944</v>
      </c>
      <c r="AQ79" s="267"/>
      <c r="AR79" s="267"/>
      <c r="AS79" s="267"/>
      <c r="AT79" s="267"/>
      <c r="AU79" s="267"/>
      <c r="AV79" s="267"/>
      <c r="AW79" s="267"/>
      <c r="AX79" s="267"/>
      <c r="AY79" s="267"/>
      <c r="AZ79" s="267" t="s">
        <v>944</v>
      </c>
      <c r="BA79" s="267" t="s">
        <v>944</v>
      </c>
      <c r="BB79" s="267" t="s">
        <v>944</v>
      </c>
      <c r="BC79" s="267"/>
      <c r="BD79" s="267"/>
      <c r="BE79" s="267"/>
      <c r="BF79" s="267"/>
      <c r="BG79" s="267"/>
      <c r="BH79" s="267"/>
      <c r="BI79" s="267"/>
      <c r="BJ79" s="267"/>
      <c r="BK79" s="267"/>
      <c r="BL79" s="267"/>
      <c r="BM79" s="267"/>
      <c r="BN79" s="267"/>
      <c r="BO79" s="267"/>
      <c r="BP79" s="268"/>
      <c r="BQ79" s="128"/>
      <c r="BR79" s="5"/>
      <c r="BS79" s="81"/>
      <c r="BT79" s="5"/>
      <c r="BU79" s="81"/>
      <c r="BV79" s="81"/>
      <c r="BW79" s="81"/>
      <c r="BX79" s="81"/>
      <c r="BY79" s="81"/>
    </row>
    <row r="80" spans="1:77" ht="18">
      <c r="A80" s="74">
        <v>78</v>
      </c>
      <c r="B80" s="270"/>
      <c r="C80" s="270"/>
      <c r="D80" s="78">
        <v>342</v>
      </c>
      <c r="E80" s="269"/>
      <c r="F80" s="267" t="s">
        <v>944</v>
      </c>
      <c r="G80" s="267" t="s">
        <v>944</v>
      </c>
      <c r="H80" s="267"/>
      <c r="I80" s="267"/>
      <c r="J80" s="267"/>
      <c r="K80" s="267"/>
      <c r="L80" s="267"/>
      <c r="M80" s="267"/>
      <c r="N80" s="267"/>
      <c r="O80" s="267"/>
      <c r="P80" s="267"/>
      <c r="Q80" s="267"/>
      <c r="R80" s="267"/>
      <c r="S80" s="267"/>
      <c r="T80" s="267"/>
      <c r="U80" s="267" t="s">
        <v>944</v>
      </c>
      <c r="V80" s="267" t="s">
        <v>944</v>
      </c>
      <c r="W80" s="267"/>
      <c r="X80" s="267"/>
      <c r="Y80" s="267" t="s">
        <v>944</v>
      </c>
      <c r="Z80" s="267"/>
      <c r="AA80" s="267"/>
      <c r="AB80" s="267"/>
      <c r="AC80" s="267"/>
      <c r="AD80" s="267"/>
      <c r="AE80" s="267"/>
      <c r="AF80" s="267"/>
      <c r="AG80" s="267"/>
      <c r="AH80" s="267"/>
      <c r="AI80" s="267"/>
      <c r="AJ80" s="267"/>
      <c r="AK80" s="267"/>
      <c r="AL80" s="267"/>
      <c r="AM80" s="267"/>
      <c r="AN80" s="267"/>
      <c r="AO80" s="267"/>
      <c r="AP80" s="267" t="s">
        <v>944</v>
      </c>
      <c r="AQ80" s="267"/>
      <c r="AR80" s="267"/>
      <c r="AS80" s="267"/>
      <c r="AT80" s="267"/>
      <c r="AU80" s="267"/>
      <c r="AV80" s="267"/>
      <c r="AW80" s="267"/>
      <c r="AX80" s="267"/>
      <c r="AY80" s="267"/>
      <c r="AZ80" s="267" t="s">
        <v>944</v>
      </c>
      <c r="BA80" s="267" t="s">
        <v>944</v>
      </c>
      <c r="BB80" s="267" t="s">
        <v>944</v>
      </c>
      <c r="BC80" s="267"/>
      <c r="BD80" s="267"/>
      <c r="BE80" s="267"/>
      <c r="BF80" s="267"/>
      <c r="BG80" s="267"/>
      <c r="BH80" s="267"/>
      <c r="BI80" s="267"/>
      <c r="BJ80" s="267"/>
      <c r="BK80" s="267"/>
      <c r="BL80" s="267"/>
      <c r="BM80" s="267"/>
      <c r="BN80" s="267"/>
      <c r="BO80" s="267"/>
      <c r="BP80" s="268"/>
      <c r="BQ80" s="128"/>
      <c r="BR80" s="5"/>
      <c r="BS80" s="81"/>
      <c r="BT80" s="5"/>
      <c r="BU80" s="81"/>
      <c r="BV80" s="81"/>
      <c r="BW80" s="81"/>
      <c r="BX80" s="81"/>
      <c r="BY80" s="81"/>
    </row>
    <row r="81" spans="1:77" ht="18">
      <c r="A81" s="74">
        <v>79</v>
      </c>
      <c r="B81" s="270"/>
      <c r="C81" s="270"/>
      <c r="D81" s="78">
        <v>423</v>
      </c>
      <c r="E81" s="269"/>
      <c r="F81" s="267" t="s">
        <v>944</v>
      </c>
      <c r="G81" s="267" t="s">
        <v>944</v>
      </c>
      <c r="H81" s="267"/>
      <c r="I81" s="267"/>
      <c r="J81" s="267"/>
      <c r="K81" s="267"/>
      <c r="L81" s="267"/>
      <c r="M81" s="267"/>
      <c r="N81" s="267"/>
      <c r="O81" s="267"/>
      <c r="P81" s="267"/>
      <c r="Q81" s="267"/>
      <c r="R81" s="267"/>
      <c r="S81" s="267"/>
      <c r="T81" s="267"/>
      <c r="U81" s="267" t="s">
        <v>944</v>
      </c>
      <c r="V81" s="267" t="s">
        <v>944</v>
      </c>
      <c r="W81" s="267"/>
      <c r="X81" s="267"/>
      <c r="Y81" s="267" t="s">
        <v>944</v>
      </c>
      <c r="Z81" s="267"/>
      <c r="AA81" s="267"/>
      <c r="AB81" s="267"/>
      <c r="AC81" s="267"/>
      <c r="AD81" s="267"/>
      <c r="AE81" s="267"/>
      <c r="AF81" s="267"/>
      <c r="AG81" s="267"/>
      <c r="AH81" s="267"/>
      <c r="AI81" s="267"/>
      <c r="AJ81" s="267"/>
      <c r="AK81" s="267"/>
      <c r="AL81" s="267"/>
      <c r="AM81" s="267"/>
      <c r="AN81" s="267"/>
      <c r="AO81" s="267"/>
      <c r="AP81" s="267" t="s">
        <v>944</v>
      </c>
      <c r="AQ81" s="267"/>
      <c r="AR81" s="267"/>
      <c r="AS81" s="267"/>
      <c r="AT81" s="267"/>
      <c r="AU81" s="267"/>
      <c r="AV81" s="267"/>
      <c r="AW81" s="267"/>
      <c r="AX81" s="267"/>
      <c r="AY81" s="267"/>
      <c r="AZ81" s="267" t="s">
        <v>944</v>
      </c>
      <c r="BA81" s="267" t="s">
        <v>944</v>
      </c>
      <c r="BB81" s="267" t="s">
        <v>944</v>
      </c>
      <c r="BC81" s="267"/>
      <c r="BD81" s="267"/>
      <c r="BE81" s="267"/>
      <c r="BF81" s="267"/>
      <c r="BG81" s="267"/>
      <c r="BH81" s="267"/>
      <c r="BI81" s="267"/>
      <c r="BJ81" s="267"/>
      <c r="BK81" s="267"/>
      <c r="BL81" s="267"/>
      <c r="BM81" s="267"/>
      <c r="BN81" s="267"/>
      <c r="BO81" s="267"/>
      <c r="BP81" s="268"/>
      <c r="BQ81" s="128"/>
      <c r="BR81" s="5"/>
      <c r="BS81" s="81"/>
      <c r="BT81" s="5"/>
      <c r="BU81" s="81"/>
      <c r="BV81" s="81"/>
      <c r="BW81" s="81"/>
      <c r="BX81" s="81"/>
      <c r="BY81" s="81"/>
    </row>
    <row r="82" spans="1:77" ht="18">
      <c r="A82" s="74">
        <v>80</v>
      </c>
      <c r="B82" s="270"/>
      <c r="C82" s="270"/>
      <c r="D82" s="78">
        <v>432</v>
      </c>
      <c r="E82" s="269"/>
      <c r="F82" s="267" t="s">
        <v>944</v>
      </c>
      <c r="G82" s="267" t="s">
        <v>944</v>
      </c>
      <c r="H82" s="267"/>
      <c r="I82" s="267"/>
      <c r="J82" s="267"/>
      <c r="K82" s="267"/>
      <c r="L82" s="267"/>
      <c r="M82" s="267"/>
      <c r="N82" s="267"/>
      <c r="O82" s="267"/>
      <c r="P82" s="267"/>
      <c r="Q82" s="267"/>
      <c r="R82" s="267"/>
      <c r="S82" s="267"/>
      <c r="T82" s="267"/>
      <c r="U82" s="267" t="s">
        <v>944</v>
      </c>
      <c r="V82" s="267" t="s">
        <v>944</v>
      </c>
      <c r="W82" s="267"/>
      <c r="X82" s="267"/>
      <c r="Y82" s="267" t="s">
        <v>944</v>
      </c>
      <c r="Z82" s="267"/>
      <c r="AA82" s="267"/>
      <c r="AB82" s="267"/>
      <c r="AC82" s="267"/>
      <c r="AD82" s="267"/>
      <c r="AE82" s="267"/>
      <c r="AF82" s="267"/>
      <c r="AG82" s="267"/>
      <c r="AH82" s="267"/>
      <c r="AI82" s="267"/>
      <c r="AJ82" s="267"/>
      <c r="AK82" s="267"/>
      <c r="AL82" s="267"/>
      <c r="AM82" s="267"/>
      <c r="AN82" s="267"/>
      <c r="AO82" s="267"/>
      <c r="AP82" s="267" t="s">
        <v>944</v>
      </c>
      <c r="AQ82" s="267"/>
      <c r="AR82" s="267"/>
      <c r="AS82" s="267"/>
      <c r="AT82" s="267"/>
      <c r="AU82" s="267"/>
      <c r="AV82" s="267"/>
      <c r="AW82" s="267"/>
      <c r="AX82" s="267"/>
      <c r="AY82" s="267"/>
      <c r="AZ82" s="267" t="s">
        <v>944</v>
      </c>
      <c r="BA82" s="267" t="s">
        <v>944</v>
      </c>
      <c r="BB82" s="267" t="s">
        <v>944</v>
      </c>
      <c r="BC82" s="267"/>
      <c r="BD82" s="267"/>
      <c r="BE82" s="267"/>
      <c r="BF82" s="267"/>
      <c r="BG82" s="267"/>
      <c r="BH82" s="267"/>
      <c r="BI82" s="267"/>
      <c r="BJ82" s="267"/>
      <c r="BK82" s="267"/>
      <c r="BL82" s="267"/>
      <c r="BM82" s="267"/>
      <c r="BN82" s="267"/>
      <c r="BO82" s="267"/>
      <c r="BP82" s="268"/>
      <c r="BQ82" s="128"/>
      <c r="BR82" s="5"/>
      <c r="BS82" s="81"/>
      <c r="BT82" s="5"/>
      <c r="BU82" s="81"/>
      <c r="BV82" s="81"/>
      <c r="BW82" s="81"/>
      <c r="BX82" s="81"/>
      <c r="BY82" s="81"/>
    </row>
    <row r="83" spans="1:77" ht="18">
      <c r="A83" s="74">
        <v>81</v>
      </c>
      <c r="B83" s="270"/>
      <c r="C83" s="78" t="s">
        <v>965</v>
      </c>
      <c r="D83" s="78">
        <v>333</v>
      </c>
      <c r="E83" s="85"/>
      <c r="F83" s="86" t="s">
        <v>944</v>
      </c>
      <c r="G83" s="86" t="s">
        <v>944</v>
      </c>
      <c r="H83" s="86"/>
      <c r="I83" s="86" t="s">
        <v>944</v>
      </c>
      <c r="J83" s="86"/>
      <c r="K83" s="86"/>
      <c r="L83" s="86" t="s">
        <v>944</v>
      </c>
      <c r="M83" s="86"/>
      <c r="N83" s="86"/>
      <c r="O83" s="86"/>
      <c r="P83" s="86"/>
      <c r="Q83" s="86"/>
      <c r="R83" s="86"/>
      <c r="S83" s="86"/>
      <c r="T83" s="86"/>
      <c r="U83" s="86"/>
      <c r="V83" s="86"/>
      <c r="W83" s="86"/>
      <c r="X83" s="86"/>
      <c r="Y83" s="86"/>
      <c r="Z83" s="86"/>
      <c r="AA83" s="86"/>
      <c r="AB83" s="86"/>
      <c r="AC83" s="86"/>
      <c r="AD83" s="86"/>
      <c r="AE83" s="86"/>
      <c r="AF83" s="86"/>
      <c r="AG83" s="86" t="s">
        <v>944</v>
      </c>
      <c r="AH83" s="86"/>
      <c r="AI83" s="86"/>
      <c r="AJ83" s="86"/>
      <c r="AK83" s="86"/>
      <c r="AL83" s="86"/>
      <c r="AM83" s="86"/>
      <c r="AN83" s="86"/>
      <c r="AO83" s="86"/>
      <c r="AP83" s="86" t="s">
        <v>944</v>
      </c>
      <c r="AQ83" s="86"/>
      <c r="AR83" s="86"/>
      <c r="AS83" s="86"/>
      <c r="AT83" s="86"/>
      <c r="AU83" s="86"/>
      <c r="AV83" s="86"/>
      <c r="AW83" s="86"/>
      <c r="AX83" s="86"/>
      <c r="AY83" s="86"/>
      <c r="AZ83" s="86"/>
      <c r="BA83" s="86"/>
      <c r="BB83" s="86"/>
      <c r="BC83" s="86"/>
      <c r="BD83" s="86"/>
      <c r="BE83" s="86"/>
      <c r="BF83" s="86"/>
      <c r="BG83" s="86"/>
      <c r="BH83" s="86"/>
      <c r="BI83" s="86"/>
      <c r="BJ83" s="86"/>
      <c r="BK83" s="86"/>
      <c r="BL83" s="86"/>
      <c r="BM83" s="86" t="s">
        <v>944</v>
      </c>
      <c r="BN83" s="86"/>
      <c r="BO83" s="86"/>
      <c r="BP83" s="87"/>
      <c r="BQ83" s="128"/>
      <c r="BR83" s="5"/>
      <c r="BS83" s="81"/>
      <c r="BT83" s="5"/>
      <c r="BU83" s="81"/>
      <c r="BV83" s="81"/>
      <c r="BW83" s="81"/>
      <c r="BX83" s="81"/>
      <c r="BY83" s="81"/>
    </row>
    <row r="84" spans="1:77" ht="18">
      <c r="A84" s="74">
        <v>82</v>
      </c>
      <c r="B84" s="270">
        <v>10</v>
      </c>
      <c r="C84" s="270" t="s">
        <v>966</v>
      </c>
      <c r="D84" s="78">
        <v>136</v>
      </c>
      <c r="E84" s="269"/>
      <c r="F84" s="267" t="s">
        <v>944</v>
      </c>
      <c r="G84" s="267"/>
      <c r="H84" s="267" t="s">
        <v>944</v>
      </c>
      <c r="I84" s="267"/>
      <c r="J84" s="267"/>
      <c r="K84" s="267"/>
      <c r="L84" s="267"/>
      <c r="M84" s="267"/>
      <c r="N84" s="267"/>
      <c r="O84" s="267"/>
      <c r="P84" s="267"/>
      <c r="Q84" s="267" t="s">
        <v>944</v>
      </c>
      <c r="R84" s="267"/>
      <c r="S84" s="267"/>
      <c r="T84" s="267" t="s">
        <v>944</v>
      </c>
      <c r="U84" s="267"/>
      <c r="V84" s="267"/>
      <c r="W84" s="267"/>
      <c r="X84" s="267"/>
      <c r="Y84" s="267"/>
      <c r="Z84" s="267"/>
      <c r="AA84" s="267" t="s">
        <v>944</v>
      </c>
      <c r="AB84" s="267"/>
      <c r="AC84" s="267"/>
      <c r="AD84" s="267"/>
      <c r="AE84" s="267"/>
      <c r="AF84" s="267"/>
      <c r="AG84" s="267"/>
      <c r="AH84" s="267"/>
      <c r="AI84" s="267"/>
      <c r="AJ84" s="267"/>
      <c r="AK84" s="267"/>
      <c r="AL84" s="267"/>
      <c r="AM84" s="267"/>
      <c r="AN84" s="267"/>
      <c r="AO84" s="267"/>
      <c r="AP84" s="267"/>
      <c r="AQ84" s="267" t="s">
        <v>944</v>
      </c>
      <c r="AR84" s="267"/>
      <c r="AS84" s="267"/>
      <c r="AT84" s="267"/>
      <c r="AU84" s="267"/>
      <c r="AV84" s="267"/>
      <c r="AW84" s="267"/>
      <c r="AX84" s="267"/>
      <c r="AY84" s="267" t="s">
        <v>944</v>
      </c>
      <c r="AZ84" s="267"/>
      <c r="BA84" s="267" t="s">
        <v>944</v>
      </c>
      <c r="BB84" s="267"/>
      <c r="BC84" s="267"/>
      <c r="BD84" s="267" t="s">
        <v>944</v>
      </c>
      <c r="BE84" s="267"/>
      <c r="BF84" s="267"/>
      <c r="BG84" s="267"/>
      <c r="BH84" s="267"/>
      <c r="BI84" s="267"/>
      <c r="BJ84" s="267"/>
      <c r="BK84" s="267"/>
      <c r="BL84" s="267"/>
      <c r="BM84" s="267"/>
      <c r="BN84" s="267"/>
      <c r="BO84" s="267"/>
      <c r="BP84" s="268"/>
      <c r="BQ84" s="128"/>
      <c r="BR84" s="5"/>
      <c r="BS84" s="81"/>
      <c r="BT84" s="5"/>
      <c r="BU84" s="81"/>
      <c r="BV84" s="81"/>
      <c r="BW84" s="81"/>
      <c r="BX84" s="81"/>
      <c r="BY84" s="81"/>
    </row>
    <row r="85" spans="1:77" ht="18">
      <c r="A85" s="74">
        <v>83</v>
      </c>
      <c r="B85" s="270"/>
      <c r="C85" s="270"/>
      <c r="D85" s="78">
        <v>163</v>
      </c>
      <c r="E85" s="269"/>
      <c r="F85" s="267" t="s">
        <v>944</v>
      </c>
      <c r="G85" s="267"/>
      <c r="H85" s="267" t="s">
        <v>944</v>
      </c>
      <c r="I85" s="267"/>
      <c r="J85" s="267"/>
      <c r="K85" s="267"/>
      <c r="L85" s="267"/>
      <c r="M85" s="267"/>
      <c r="N85" s="267"/>
      <c r="O85" s="267"/>
      <c r="P85" s="267"/>
      <c r="Q85" s="267" t="s">
        <v>944</v>
      </c>
      <c r="R85" s="267"/>
      <c r="S85" s="267"/>
      <c r="T85" s="267" t="s">
        <v>944</v>
      </c>
      <c r="U85" s="267"/>
      <c r="V85" s="267"/>
      <c r="W85" s="267"/>
      <c r="X85" s="267"/>
      <c r="Y85" s="267"/>
      <c r="Z85" s="267"/>
      <c r="AA85" s="267" t="s">
        <v>944</v>
      </c>
      <c r="AB85" s="267"/>
      <c r="AC85" s="267"/>
      <c r="AD85" s="267"/>
      <c r="AE85" s="267"/>
      <c r="AF85" s="267"/>
      <c r="AG85" s="267"/>
      <c r="AH85" s="267"/>
      <c r="AI85" s="267"/>
      <c r="AJ85" s="267"/>
      <c r="AK85" s="267"/>
      <c r="AL85" s="267"/>
      <c r="AM85" s="267"/>
      <c r="AN85" s="267"/>
      <c r="AO85" s="267"/>
      <c r="AP85" s="267"/>
      <c r="AQ85" s="267" t="s">
        <v>944</v>
      </c>
      <c r="AR85" s="267"/>
      <c r="AS85" s="267"/>
      <c r="AT85" s="267"/>
      <c r="AU85" s="267"/>
      <c r="AV85" s="267"/>
      <c r="AW85" s="267"/>
      <c r="AX85" s="267"/>
      <c r="AY85" s="267" t="s">
        <v>944</v>
      </c>
      <c r="AZ85" s="267"/>
      <c r="BA85" s="267" t="s">
        <v>944</v>
      </c>
      <c r="BB85" s="267"/>
      <c r="BC85" s="267"/>
      <c r="BD85" s="267" t="s">
        <v>944</v>
      </c>
      <c r="BE85" s="267"/>
      <c r="BF85" s="267"/>
      <c r="BG85" s="267"/>
      <c r="BH85" s="267"/>
      <c r="BI85" s="267"/>
      <c r="BJ85" s="267"/>
      <c r="BK85" s="267"/>
      <c r="BL85" s="267"/>
      <c r="BM85" s="267"/>
      <c r="BN85" s="267"/>
      <c r="BO85" s="267"/>
      <c r="BP85" s="268"/>
      <c r="BQ85" s="128"/>
      <c r="BR85" s="5"/>
      <c r="BS85" s="81"/>
      <c r="BT85" s="5"/>
      <c r="BU85" s="81"/>
      <c r="BV85" s="81"/>
      <c r="BW85" s="81"/>
      <c r="BX85" s="81"/>
      <c r="BY85" s="81"/>
    </row>
    <row r="86" spans="1:77" ht="18">
      <c r="A86" s="74">
        <v>84</v>
      </c>
      <c r="B86" s="270"/>
      <c r="C86" s="270"/>
      <c r="D86" s="78">
        <v>316</v>
      </c>
      <c r="E86" s="269"/>
      <c r="F86" s="267" t="s">
        <v>944</v>
      </c>
      <c r="G86" s="267"/>
      <c r="H86" s="267" t="s">
        <v>944</v>
      </c>
      <c r="I86" s="267"/>
      <c r="J86" s="267"/>
      <c r="K86" s="267"/>
      <c r="L86" s="267"/>
      <c r="M86" s="267"/>
      <c r="N86" s="267"/>
      <c r="O86" s="267"/>
      <c r="P86" s="267"/>
      <c r="Q86" s="267" t="s">
        <v>944</v>
      </c>
      <c r="R86" s="267"/>
      <c r="S86" s="267"/>
      <c r="T86" s="267" t="s">
        <v>944</v>
      </c>
      <c r="U86" s="267"/>
      <c r="V86" s="267"/>
      <c r="W86" s="267"/>
      <c r="X86" s="267"/>
      <c r="Y86" s="267"/>
      <c r="Z86" s="267"/>
      <c r="AA86" s="267" t="s">
        <v>944</v>
      </c>
      <c r="AB86" s="267"/>
      <c r="AC86" s="267"/>
      <c r="AD86" s="267"/>
      <c r="AE86" s="267"/>
      <c r="AF86" s="267"/>
      <c r="AG86" s="267"/>
      <c r="AH86" s="267"/>
      <c r="AI86" s="267"/>
      <c r="AJ86" s="267"/>
      <c r="AK86" s="267"/>
      <c r="AL86" s="267"/>
      <c r="AM86" s="267"/>
      <c r="AN86" s="267"/>
      <c r="AO86" s="267"/>
      <c r="AP86" s="267"/>
      <c r="AQ86" s="267" t="s">
        <v>944</v>
      </c>
      <c r="AR86" s="267"/>
      <c r="AS86" s="267"/>
      <c r="AT86" s="267"/>
      <c r="AU86" s="267"/>
      <c r="AV86" s="267"/>
      <c r="AW86" s="267"/>
      <c r="AX86" s="267"/>
      <c r="AY86" s="267" t="s">
        <v>944</v>
      </c>
      <c r="AZ86" s="267"/>
      <c r="BA86" s="267" t="s">
        <v>944</v>
      </c>
      <c r="BB86" s="267"/>
      <c r="BC86" s="267"/>
      <c r="BD86" s="267" t="s">
        <v>944</v>
      </c>
      <c r="BE86" s="267"/>
      <c r="BF86" s="267"/>
      <c r="BG86" s="267"/>
      <c r="BH86" s="267"/>
      <c r="BI86" s="267"/>
      <c r="BJ86" s="267"/>
      <c r="BK86" s="267"/>
      <c r="BL86" s="267"/>
      <c r="BM86" s="267"/>
      <c r="BN86" s="267"/>
      <c r="BO86" s="267"/>
      <c r="BP86" s="268"/>
      <c r="BQ86" s="128"/>
      <c r="BR86" s="5"/>
      <c r="BS86" s="81"/>
      <c r="BT86" s="5"/>
      <c r="BU86" s="81"/>
      <c r="BV86" s="81"/>
      <c r="BW86" s="81"/>
      <c r="BX86" s="81"/>
      <c r="BY86" s="81"/>
    </row>
    <row r="87" spans="1:77" ht="18">
      <c r="A87" s="74">
        <v>85</v>
      </c>
      <c r="B87" s="270"/>
      <c r="C87" s="270"/>
      <c r="D87" s="78">
        <v>361</v>
      </c>
      <c r="E87" s="269"/>
      <c r="F87" s="267" t="s">
        <v>944</v>
      </c>
      <c r="G87" s="267"/>
      <c r="H87" s="267" t="s">
        <v>944</v>
      </c>
      <c r="I87" s="267"/>
      <c r="J87" s="267"/>
      <c r="K87" s="267"/>
      <c r="L87" s="267"/>
      <c r="M87" s="267"/>
      <c r="N87" s="267"/>
      <c r="O87" s="267"/>
      <c r="P87" s="267"/>
      <c r="Q87" s="267" t="s">
        <v>944</v>
      </c>
      <c r="R87" s="267"/>
      <c r="S87" s="267"/>
      <c r="T87" s="267" t="s">
        <v>944</v>
      </c>
      <c r="U87" s="267"/>
      <c r="V87" s="267"/>
      <c r="W87" s="267"/>
      <c r="X87" s="267"/>
      <c r="Y87" s="267"/>
      <c r="Z87" s="267"/>
      <c r="AA87" s="267" t="s">
        <v>944</v>
      </c>
      <c r="AB87" s="267"/>
      <c r="AC87" s="267"/>
      <c r="AD87" s="267"/>
      <c r="AE87" s="267"/>
      <c r="AF87" s="267"/>
      <c r="AG87" s="267"/>
      <c r="AH87" s="267"/>
      <c r="AI87" s="267"/>
      <c r="AJ87" s="267"/>
      <c r="AK87" s="267"/>
      <c r="AL87" s="267"/>
      <c r="AM87" s="267"/>
      <c r="AN87" s="267"/>
      <c r="AO87" s="267"/>
      <c r="AP87" s="267"/>
      <c r="AQ87" s="267" t="s">
        <v>944</v>
      </c>
      <c r="AR87" s="267"/>
      <c r="AS87" s="267"/>
      <c r="AT87" s="267"/>
      <c r="AU87" s="267"/>
      <c r="AV87" s="267"/>
      <c r="AW87" s="267"/>
      <c r="AX87" s="267"/>
      <c r="AY87" s="267" t="s">
        <v>944</v>
      </c>
      <c r="AZ87" s="267"/>
      <c r="BA87" s="267" t="s">
        <v>944</v>
      </c>
      <c r="BB87" s="267"/>
      <c r="BC87" s="267"/>
      <c r="BD87" s="267" t="s">
        <v>944</v>
      </c>
      <c r="BE87" s="267"/>
      <c r="BF87" s="267"/>
      <c r="BG87" s="267"/>
      <c r="BH87" s="267"/>
      <c r="BI87" s="267"/>
      <c r="BJ87" s="267"/>
      <c r="BK87" s="267"/>
      <c r="BL87" s="267"/>
      <c r="BM87" s="267"/>
      <c r="BN87" s="267"/>
      <c r="BO87" s="267"/>
      <c r="BP87" s="268"/>
      <c r="BQ87" s="128"/>
      <c r="BR87" s="5"/>
      <c r="BS87" s="81"/>
      <c r="BT87" s="5"/>
      <c r="BU87" s="81"/>
      <c r="BV87" s="81"/>
      <c r="BW87" s="81"/>
      <c r="BX87" s="81"/>
      <c r="BY87" s="81"/>
    </row>
    <row r="88" spans="1:77" ht="18">
      <c r="A88" s="74">
        <v>86</v>
      </c>
      <c r="B88" s="270"/>
      <c r="C88" s="270"/>
      <c r="D88" s="78">
        <v>613</v>
      </c>
      <c r="E88" s="269"/>
      <c r="F88" s="267" t="s">
        <v>944</v>
      </c>
      <c r="G88" s="267"/>
      <c r="H88" s="267" t="s">
        <v>944</v>
      </c>
      <c r="I88" s="267"/>
      <c r="J88" s="267"/>
      <c r="K88" s="267"/>
      <c r="L88" s="267"/>
      <c r="M88" s="267"/>
      <c r="N88" s="267"/>
      <c r="O88" s="267"/>
      <c r="P88" s="267"/>
      <c r="Q88" s="267" t="s">
        <v>944</v>
      </c>
      <c r="R88" s="267"/>
      <c r="S88" s="267"/>
      <c r="T88" s="267" t="s">
        <v>944</v>
      </c>
      <c r="U88" s="267"/>
      <c r="V88" s="267"/>
      <c r="W88" s="267"/>
      <c r="X88" s="267"/>
      <c r="Y88" s="267"/>
      <c r="Z88" s="267"/>
      <c r="AA88" s="267" t="s">
        <v>944</v>
      </c>
      <c r="AB88" s="267"/>
      <c r="AC88" s="267"/>
      <c r="AD88" s="267"/>
      <c r="AE88" s="267"/>
      <c r="AF88" s="267"/>
      <c r="AG88" s="267"/>
      <c r="AH88" s="267"/>
      <c r="AI88" s="267"/>
      <c r="AJ88" s="267"/>
      <c r="AK88" s="267"/>
      <c r="AL88" s="267"/>
      <c r="AM88" s="267"/>
      <c r="AN88" s="267"/>
      <c r="AO88" s="267"/>
      <c r="AP88" s="267"/>
      <c r="AQ88" s="267" t="s">
        <v>944</v>
      </c>
      <c r="AR88" s="267"/>
      <c r="AS88" s="267"/>
      <c r="AT88" s="267"/>
      <c r="AU88" s="267"/>
      <c r="AV88" s="267"/>
      <c r="AW88" s="267"/>
      <c r="AX88" s="267"/>
      <c r="AY88" s="267" t="s">
        <v>944</v>
      </c>
      <c r="AZ88" s="267"/>
      <c r="BA88" s="267" t="s">
        <v>944</v>
      </c>
      <c r="BB88" s="267"/>
      <c r="BC88" s="267"/>
      <c r="BD88" s="267" t="s">
        <v>944</v>
      </c>
      <c r="BE88" s="267"/>
      <c r="BF88" s="267"/>
      <c r="BG88" s="267"/>
      <c r="BH88" s="267"/>
      <c r="BI88" s="267"/>
      <c r="BJ88" s="267"/>
      <c r="BK88" s="267"/>
      <c r="BL88" s="267"/>
      <c r="BM88" s="267"/>
      <c r="BN88" s="267"/>
      <c r="BO88" s="267"/>
      <c r="BP88" s="268"/>
      <c r="BQ88" s="128"/>
      <c r="BR88" s="5"/>
      <c r="BS88" s="81"/>
      <c r="BT88" s="5"/>
      <c r="BU88" s="81"/>
      <c r="BV88" s="81"/>
      <c r="BW88" s="81"/>
      <c r="BX88" s="81"/>
      <c r="BY88" s="81"/>
    </row>
    <row r="89" spans="1:77" ht="18">
      <c r="A89" s="74">
        <v>87</v>
      </c>
      <c r="B89" s="270"/>
      <c r="C89" s="270"/>
      <c r="D89" s="78">
        <v>631</v>
      </c>
      <c r="E89" s="269"/>
      <c r="F89" s="267" t="s">
        <v>944</v>
      </c>
      <c r="G89" s="267"/>
      <c r="H89" s="267" t="s">
        <v>944</v>
      </c>
      <c r="I89" s="267"/>
      <c r="J89" s="267"/>
      <c r="K89" s="267"/>
      <c r="L89" s="267"/>
      <c r="M89" s="267"/>
      <c r="N89" s="267"/>
      <c r="O89" s="267"/>
      <c r="P89" s="267"/>
      <c r="Q89" s="267" t="s">
        <v>944</v>
      </c>
      <c r="R89" s="267"/>
      <c r="S89" s="267"/>
      <c r="T89" s="267" t="s">
        <v>944</v>
      </c>
      <c r="U89" s="267"/>
      <c r="V89" s="267"/>
      <c r="W89" s="267"/>
      <c r="X89" s="267"/>
      <c r="Y89" s="267"/>
      <c r="Z89" s="267"/>
      <c r="AA89" s="267" t="s">
        <v>944</v>
      </c>
      <c r="AB89" s="267"/>
      <c r="AC89" s="267"/>
      <c r="AD89" s="267"/>
      <c r="AE89" s="267"/>
      <c r="AF89" s="267"/>
      <c r="AG89" s="267"/>
      <c r="AH89" s="267"/>
      <c r="AI89" s="267"/>
      <c r="AJ89" s="267"/>
      <c r="AK89" s="267"/>
      <c r="AL89" s="267"/>
      <c r="AM89" s="267"/>
      <c r="AN89" s="267"/>
      <c r="AO89" s="267"/>
      <c r="AP89" s="267"/>
      <c r="AQ89" s="267" t="s">
        <v>944</v>
      </c>
      <c r="AR89" s="267"/>
      <c r="AS89" s="267"/>
      <c r="AT89" s="267"/>
      <c r="AU89" s="267"/>
      <c r="AV89" s="267"/>
      <c r="AW89" s="267"/>
      <c r="AX89" s="267"/>
      <c r="AY89" s="267" t="s">
        <v>944</v>
      </c>
      <c r="AZ89" s="267"/>
      <c r="BA89" s="267" t="s">
        <v>944</v>
      </c>
      <c r="BB89" s="267"/>
      <c r="BC89" s="267"/>
      <c r="BD89" s="267" t="s">
        <v>944</v>
      </c>
      <c r="BE89" s="267"/>
      <c r="BF89" s="267"/>
      <c r="BG89" s="267"/>
      <c r="BH89" s="267"/>
      <c r="BI89" s="267"/>
      <c r="BJ89" s="267"/>
      <c r="BK89" s="267"/>
      <c r="BL89" s="267"/>
      <c r="BM89" s="267"/>
      <c r="BN89" s="267"/>
      <c r="BO89" s="267"/>
      <c r="BP89" s="268"/>
      <c r="BQ89" s="128"/>
      <c r="BR89" s="5"/>
      <c r="BS89" s="81"/>
      <c r="BT89" s="5"/>
      <c r="BU89" s="81"/>
      <c r="BV89" s="81"/>
      <c r="BW89" s="81"/>
      <c r="BX89" s="81"/>
      <c r="BY89" s="81"/>
    </row>
    <row r="90" spans="1:77" ht="18">
      <c r="A90" s="74">
        <v>88</v>
      </c>
      <c r="B90" s="270"/>
      <c r="C90" s="270" t="s">
        <v>967</v>
      </c>
      <c r="D90" s="78">
        <v>145</v>
      </c>
      <c r="E90" s="269"/>
      <c r="F90" s="267" t="s">
        <v>944</v>
      </c>
      <c r="G90" s="267"/>
      <c r="H90" s="267" t="s">
        <v>944</v>
      </c>
      <c r="I90" s="267"/>
      <c r="J90" s="267"/>
      <c r="K90" s="267"/>
      <c r="L90" s="267"/>
      <c r="M90" s="267"/>
      <c r="N90" s="267"/>
      <c r="O90" s="267"/>
      <c r="P90" s="267"/>
      <c r="Q90" s="267"/>
      <c r="R90" s="267" t="s">
        <v>944</v>
      </c>
      <c r="S90" s="267" t="s">
        <v>944</v>
      </c>
      <c r="T90" s="267"/>
      <c r="U90" s="267"/>
      <c r="V90" s="267"/>
      <c r="W90" s="267"/>
      <c r="X90" s="267"/>
      <c r="Y90" s="267"/>
      <c r="Z90" s="267"/>
      <c r="AA90" s="267"/>
      <c r="AB90" s="267" t="s">
        <v>944</v>
      </c>
      <c r="AC90" s="267"/>
      <c r="AD90" s="267"/>
      <c r="AE90" s="267"/>
      <c r="AF90" s="267"/>
      <c r="AG90" s="267"/>
      <c r="AH90" s="267"/>
      <c r="AI90" s="267"/>
      <c r="AJ90" s="267"/>
      <c r="AK90" s="267"/>
      <c r="AL90" s="267"/>
      <c r="AM90" s="267"/>
      <c r="AN90" s="267"/>
      <c r="AO90" s="267"/>
      <c r="AP90" s="267"/>
      <c r="AQ90" s="267" t="s">
        <v>944</v>
      </c>
      <c r="AR90" s="267"/>
      <c r="AS90" s="267"/>
      <c r="AT90" s="267"/>
      <c r="AU90" s="267"/>
      <c r="AV90" s="267"/>
      <c r="AW90" s="267"/>
      <c r="AX90" s="267"/>
      <c r="AY90" s="267" t="s">
        <v>944</v>
      </c>
      <c r="AZ90" s="267"/>
      <c r="BA90" s="267"/>
      <c r="BB90" s="267" t="s">
        <v>944</v>
      </c>
      <c r="BC90" s="267" t="s">
        <v>944</v>
      </c>
      <c r="BD90" s="267"/>
      <c r="BE90" s="267"/>
      <c r="BF90" s="267"/>
      <c r="BG90" s="267"/>
      <c r="BH90" s="267"/>
      <c r="BI90" s="267"/>
      <c r="BJ90" s="267"/>
      <c r="BK90" s="267"/>
      <c r="BL90" s="267"/>
      <c r="BM90" s="267"/>
      <c r="BN90" s="267"/>
      <c r="BO90" s="267"/>
      <c r="BP90" s="268"/>
      <c r="BQ90" s="128"/>
      <c r="BR90" s="5"/>
      <c r="BS90" s="81"/>
      <c r="BT90" s="5"/>
      <c r="BU90" s="81"/>
      <c r="BV90" s="81"/>
      <c r="BW90" s="81"/>
      <c r="BX90" s="81"/>
      <c r="BY90" s="81"/>
    </row>
    <row r="91" spans="1:77" ht="18">
      <c r="A91" s="74">
        <v>89</v>
      </c>
      <c r="B91" s="270"/>
      <c r="C91" s="270"/>
      <c r="D91" s="78">
        <v>154</v>
      </c>
      <c r="E91" s="269"/>
      <c r="F91" s="267" t="s">
        <v>944</v>
      </c>
      <c r="G91" s="267"/>
      <c r="H91" s="267" t="s">
        <v>944</v>
      </c>
      <c r="I91" s="267"/>
      <c r="J91" s="267"/>
      <c r="K91" s="267"/>
      <c r="L91" s="267"/>
      <c r="M91" s="267"/>
      <c r="N91" s="267"/>
      <c r="O91" s="267"/>
      <c r="P91" s="267"/>
      <c r="Q91" s="267"/>
      <c r="R91" s="267" t="s">
        <v>944</v>
      </c>
      <c r="S91" s="267" t="s">
        <v>944</v>
      </c>
      <c r="T91" s="267"/>
      <c r="U91" s="267"/>
      <c r="V91" s="267"/>
      <c r="W91" s="267"/>
      <c r="X91" s="267"/>
      <c r="Y91" s="267"/>
      <c r="Z91" s="267"/>
      <c r="AA91" s="267"/>
      <c r="AB91" s="267" t="s">
        <v>944</v>
      </c>
      <c r="AC91" s="267"/>
      <c r="AD91" s="267"/>
      <c r="AE91" s="267"/>
      <c r="AF91" s="267"/>
      <c r="AG91" s="267"/>
      <c r="AH91" s="267"/>
      <c r="AI91" s="267"/>
      <c r="AJ91" s="267"/>
      <c r="AK91" s="267"/>
      <c r="AL91" s="267"/>
      <c r="AM91" s="267"/>
      <c r="AN91" s="267"/>
      <c r="AO91" s="267"/>
      <c r="AP91" s="267"/>
      <c r="AQ91" s="267" t="s">
        <v>944</v>
      </c>
      <c r="AR91" s="267"/>
      <c r="AS91" s="267"/>
      <c r="AT91" s="267"/>
      <c r="AU91" s="267"/>
      <c r="AV91" s="267"/>
      <c r="AW91" s="267"/>
      <c r="AX91" s="267"/>
      <c r="AY91" s="267" t="s">
        <v>944</v>
      </c>
      <c r="AZ91" s="267"/>
      <c r="BA91" s="267"/>
      <c r="BB91" s="267" t="s">
        <v>944</v>
      </c>
      <c r="BC91" s="267" t="s">
        <v>944</v>
      </c>
      <c r="BD91" s="267"/>
      <c r="BE91" s="267"/>
      <c r="BF91" s="267"/>
      <c r="BG91" s="267"/>
      <c r="BH91" s="267"/>
      <c r="BI91" s="267"/>
      <c r="BJ91" s="267"/>
      <c r="BK91" s="267"/>
      <c r="BL91" s="267"/>
      <c r="BM91" s="267"/>
      <c r="BN91" s="267"/>
      <c r="BO91" s="267"/>
      <c r="BP91" s="268"/>
      <c r="BQ91" s="128"/>
      <c r="BR91" s="5"/>
      <c r="BS91" s="81"/>
      <c r="BT91" s="5"/>
      <c r="BU91" s="81"/>
      <c r="BV91" s="81"/>
      <c r="BW91" s="81"/>
      <c r="BX91" s="81"/>
      <c r="BY91" s="81"/>
    </row>
    <row r="92" spans="1:77" ht="18">
      <c r="A92" s="74">
        <v>90</v>
      </c>
      <c r="B92" s="270"/>
      <c r="C92" s="270"/>
      <c r="D92" s="78">
        <v>415</v>
      </c>
      <c r="E92" s="269"/>
      <c r="F92" s="267" t="s">
        <v>944</v>
      </c>
      <c r="G92" s="267"/>
      <c r="H92" s="267" t="s">
        <v>944</v>
      </c>
      <c r="I92" s="267"/>
      <c r="J92" s="267"/>
      <c r="K92" s="267"/>
      <c r="L92" s="267"/>
      <c r="M92" s="267"/>
      <c r="N92" s="267"/>
      <c r="O92" s="267"/>
      <c r="P92" s="267"/>
      <c r="Q92" s="267"/>
      <c r="R92" s="267" t="s">
        <v>944</v>
      </c>
      <c r="S92" s="267" t="s">
        <v>944</v>
      </c>
      <c r="T92" s="267"/>
      <c r="U92" s="267"/>
      <c r="V92" s="267"/>
      <c r="W92" s="267"/>
      <c r="X92" s="267"/>
      <c r="Y92" s="267"/>
      <c r="Z92" s="267"/>
      <c r="AA92" s="267"/>
      <c r="AB92" s="267" t="s">
        <v>944</v>
      </c>
      <c r="AC92" s="267"/>
      <c r="AD92" s="267"/>
      <c r="AE92" s="267"/>
      <c r="AF92" s="267"/>
      <c r="AG92" s="267"/>
      <c r="AH92" s="267"/>
      <c r="AI92" s="267"/>
      <c r="AJ92" s="267"/>
      <c r="AK92" s="267"/>
      <c r="AL92" s="267"/>
      <c r="AM92" s="267"/>
      <c r="AN92" s="267"/>
      <c r="AO92" s="267"/>
      <c r="AP92" s="267"/>
      <c r="AQ92" s="267" t="s">
        <v>944</v>
      </c>
      <c r="AR92" s="267"/>
      <c r="AS92" s="267"/>
      <c r="AT92" s="267"/>
      <c r="AU92" s="267"/>
      <c r="AV92" s="267"/>
      <c r="AW92" s="267"/>
      <c r="AX92" s="267"/>
      <c r="AY92" s="267" t="s">
        <v>944</v>
      </c>
      <c r="AZ92" s="267"/>
      <c r="BA92" s="267"/>
      <c r="BB92" s="267" t="s">
        <v>944</v>
      </c>
      <c r="BC92" s="267" t="s">
        <v>944</v>
      </c>
      <c r="BD92" s="267"/>
      <c r="BE92" s="267"/>
      <c r="BF92" s="267"/>
      <c r="BG92" s="267"/>
      <c r="BH92" s="267"/>
      <c r="BI92" s="267"/>
      <c r="BJ92" s="267"/>
      <c r="BK92" s="267"/>
      <c r="BL92" s="267"/>
      <c r="BM92" s="267"/>
      <c r="BN92" s="267"/>
      <c r="BO92" s="267"/>
      <c r="BP92" s="268"/>
      <c r="BQ92" s="128"/>
      <c r="BR92" s="5"/>
      <c r="BS92" s="81"/>
      <c r="BT92" s="5"/>
      <c r="BU92" s="81"/>
      <c r="BV92" s="81"/>
      <c r="BW92" s="81"/>
      <c r="BX92" s="81"/>
      <c r="BY92" s="81"/>
    </row>
    <row r="93" spans="1:77" ht="18">
      <c r="A93" s="74">
        <v>91</v>
      </c>
      <c r="B93" s="270"/>
      <c r="C93" s="270"/>
      <c r="D93" s="78">
        <v>451</v>
      </c>
      <c r="E93" s="269"/>
      <c r="F93" s="267" t="s">
        <v>944</v>
      </c>
      <c r="G93" s="267"/>
      <c r="H93" s="267" t="s">
        <v>944</v>
      </c>
      <c r="I93" s="267"/>
      <c r="J93" s="267"/>
      <c r="K93" s="267"/>
      <c r="L93" s="267"/>
      <c r="M93" s="267"/>
      <c r="N93" s="267"/>
      <c r="O93" s="267"/>
      <c r="P93" s="267"/>
      <c r="Q93" s="267"/>
      <c r="R93" s="267" t="s">
        <v>944</v>
      </c>
      <c r="S93" s="267" t="s">
        <v>944</v>
      </c>
      <c r="T93" s="267"/>
      <c r="U93" s="267"/>
      <c r="V93" s="267"/>
      <c r="W93" s="267"/>
      <c r="X93" s="267"/>
      <c r="Y93" s="267"/>
      <c r="Z93" s="267"/>
      <c r="AA93" s="267"/>
      <c r="AB93" s="267" t="s">
        <v>944</v>
      </c>
      <c r="AC93" s="267"/>
      <c r="AD93" s="267"/>
      <c r="AE93" s="267"/>
      <c r="AF93" s="267"/>
      <c r="AG93" s="267"/>
      <c r="AH93" s="267"/>
      <c r="AI93" s="267"/>
      <c r="AJ93" s="267"/>
      <c r="AK93" s="267"/>
      <c r="AL93" s="267"/>
      <c r="AM93" s="267"/>
      <c r="AN93" s="267"/>
      <c r="AO93" s="267"/>
      <c r="AP93" s="267"/>
      <c r="AQ93" s="267" t="s">
        <v>944</v>
      </c>
      <c r="AR93" s="267"/>
      <c r="AS93" s="267"/>
      <c r="AT93" s="267"/>
      <c r="AU93" s="267"/>
      <c r="AV93" s="267"/>
      <c r="AW93" s="267"/>
      <c r="AX93" s="267"/>
      <c r="AY93" s="267" t="s">
        <v>944</v>
      </c>
      <c r="AZ93" s="267"/>
      <c r="BA93" s="267"/>
      <c r="BB93" s="267" t="s">
        <v>944</v>
      </c>
      <c r="BC93" s="267" t="s">
        <v>944</v>
      </c>
      <c r="BD93" s="267"/>
      <c r="BE93" s="267"/>
      <c r="BF93" s="267"/>
      <c r="BG93" s="267"/>
      <c r="BH93" s="267"/>
      <c r="BI93" s="267"/>
      <c r="BJ93" s="267"/>
      <c r="BK93" s="267"/>
      <c r="BL93" s="267"/>
      <c r="BM93" s="267"/>
      <c r="BN93" s="267"/>
      <c r="BO93" s="267"/>
      <c r="BP93" s="268"/>
      <c r="BQ93" s="128"/>
      <c r="BR93" s="5"/>
      <c r="BS93" s="81"/>
      <c r="BT93" s="5"/>
      <c r="BU93" s="81"/>
      <c r="BV93" s="81"/>
      <c r="BW93" s="81"/>
      <c r="BX93" s="81"/>
      <c r="BY93" s="81"/>
    </row>
    <row r="94" spans="1:77" ht="18">
      <c r="A94" s="74">
        <v>92</v>
      </c>
      <c r="B94" s="270"/>
      <c r="C94" s="270"/>
      <c r="D94" s="78">
        <v>514</v>
      </c>
      <c r="E94" s="269"/>
      <c r="F94" s="267" t="s">
        <v>944</v>
      </c>
      <c r="G94" s="267"/>
      <c r="H94" s="267" t="s">
        <v>944</v>
      </c>
      <c r="I94" s="267"/>
      <c r="J94" s="267"/>
      <c r="K94" s="267"/>
      <c r="L94" s="267"/>
      <c r="M94" s="267"/>
      <c r="N94" s="267"/>
      <c r="O94" s="267"/>
      <c r="P94" s="267"/>
      <c r="Q94" s="267"/>
      <c r="R94" s="267" t="s">
        <v>944</v>
      </c>
      <c r="S94" s="267" t="s">
        <v>944</v>
      </c>
      <c r="T94" s="267"/>
      <c r="U94" s="267"/>
      <c r="V94" s="267"/>
      <c r="W94" s="267"/>
      <c r="X94" s="267"/>
      <c r="Y94" s="267"/>
      <c r="Z94" s="267"/>
      <c r="AA94" s="267"/>
      <c r="AB94" s="267" t="s">
        <v>944</v>
      </c>
      <c r="AC94" s="267"/>
      <c r="AD94" s="267"/>
      <c r="AE94" s="267"/>
      <c r="AF94" s="267"/>
      <c r="AG94" s="267"/>
      <c r="AH94" s="267"/>
      <c r="AI94" s="267"/>
      <c r="AJ94" s="267"/>
      <c r="AK94" s="267"/>
      <c r="AL94" s="267"/>
      <c r="AM94" s="267"/>
      <c r="AN94" s="267"/>
      <c r="AO94" s="267"/>
      <c r="AP94" s="267"/>
      <c r="AQ94" s="267" t="s">
        <v>944</v>
      </c>
      <c r="AR94" s="267"/>
      <c r="AS94" s="267"/>
      <c r="AT94" s="267"/>
      <c r="AU94" s="267"/>
      <c r="AV94" s="267"/>
      <c r="AW94" s="267"/>
      <c r="AX94" s="267"/>
      <c r="AY94" s="267" t="s">
        <v>944</v>
      </c>
      <c r="AZ94" s="267"/>
      <c r="BA94" s="267"/>
      <c r="BB94" s="267" t="s">
        <v>944</v>
      </c>
      <c r="BC94" s="267" t="s">
        <v>944</v>
      </c>
      <c r="BD94" s="267"/>
      <c r="BE94" s="267"/>
      <c r="BF94" s="267"/>
      <c r="BG94" s="267"/>
      <c r="BH94" s="267"/>
      <c r="BI94" s="267"/>
      <c r="BJ94" s="267"/>
      <c r="BK94" s="267"/>
      <c r="BL94" s="267"/>
      <c r="BM94" s="267"/>
      <c r="BN94" s="267"/>
      <c r="BO94" s="267"/>
      <c r="BP94" s="268"/>
      <c r="BQ94" s="128"/>
      <c r="BR94" s="5"/>
      <c r="BS94" s="81"/>
      <c r="BT94" s="5"/>
      <c r="BU94" s="81"/>
      <c r="BV94" s="81"/>
      <c r="BW94" s="81"/>
      <c r="BX94" s="81"/>
      <c r="BY94" s="81"/>
    </row>
    <row r="95" spans="1:77" ht="18">
      <c r="A95" s="74">
        <v>93</v>
      </c>
      <c r="B95" s="270"/>
      <c r="C95" s="270"/>
      <c r="D95" s="78">
        <v>541</v>
      </c>
      <c r="E95" s="269"/>
      <c r="F95" s="267" t="s">
        <v>944</v>
      </c>
      <c r="G95" s="267"/>
      <c r="H95" s="267" t="s">
        <v>944</v>
      </c>
      <c r="I95" s="267"/>
      <c r="J95" s="267"/>
      <c r="K95" s="267"/>
      <c r="L95" s="267"/>
      <c r="M95" s="267"/>
      <c r="N95" s="267"/>
      <c r="O95" s="267"/>
      <c r="P95" s="267"/>
      <c r="Q95" s="267"/>
      <c r="R95" s="267" t="s">
        <v>944</v>
      </c>
      <c r="S95" s="267" t="s">
        <v>944</v>
      </c>
      <c r="T95" s="267"/>
      <c r="U95" s="267"/>
      <c r="V95" s="267"/>
      <c r="W95" s="267"/>
      <c r="X95" s="267"/>
      <c r="Y95" s="267"/>
      <c r="Z95" s="267"/>
      <c r="AA95" s="267"/>
      <c r="AB95" s="267" t="s">
        <v>944</v>
      </c>
      <c r="AC95" s="267"/>
      <c r="AD95" s="267"/>
      <c r="AE95" s="267"/>
      <c r="AF95" s="267"/>
      <c r="AG95" s="267"/>
      <c r="AH95" s="267"/>
      <c r="AI95" s="267"/>
      <c r="AJ95" s="267"/>
      <c r="AK95" s="267"/>
      <c r="AL95" s="267"/>
      <c r="AM95" s="267"/>
      <c r="AN95" s="267"/>
      <c r="AO95" s="267"/>
      <c r="AP95" s="267"/>
      <c r="AQ95" s="267" t="s">
        <v>944</v>
      </c>
      <c r="AR95" s="267"/>
      <c r="AS95" s="267"/>
      <c r="AT95" s="267"/>
      <c r="AU95" s="267"/>
      <c r="AV95" s="267"/>
      <c r="AW95" s="267"/>
      <c r="AX95" s="267"/>
      <c r="AY95" s="267" t="s">
        <v>944</v>
      </c>
      <c r="AZ95" s="267"/>
      <c r="BA95" s="267"/>
      <c r="BB95" s="267" t="s">
        <v>944</v>
      </c>
      <c r="BC95" s="267" t="s">
        <v>944</v>
      </c>
      <c r="BD95" s="267"/>
      <c r="BE95" s="267"/>
      <c r="BF95" s="267"/>
      <c r="BG95" s="267"/>
      <c r="BH95" s="267"/>
      <c r="BI95" s="267"/>
      <c r="BJ95" s="267"/>
      <c r="BK95" s="267"/>
      <c r="BL95" s="267"/>
      <c r="BM95" s="267"/>
      <c r="BN95" s="267"/>
      <c r="BO95" s="267"/>
      <c r="BP95" s="268"/>
      <c r="BQ95" s="128"/>
      <c r="BR95" s="5"/>
      <c r="BS95" s="81"/>
      <c r="BT95" s="5"/>
      <c r="BU95" s="81"/>
      <c r="BV95" s="81"/>
      <c r="BW95" s="81"/>
      <c r="BX95" s="81"/>
      <c r="BY95" s="81"/>
    </row>
    <row r="96" spans="1:77" ht="18">
      <c r="A96" s="74">
        <v>94</v>
      </c>
      <c r="B96" s="270"/>
      <c r="C96" s="270" t="s">
        <v>968</v>
      </c>
      <c r="D96" s="78">
        <v>226</v>
      </c>
      <c r="E96" s="269"/>
      <c r="F96" s="267" t="s">
        <v>944</v>
      </c>
      <c r="G96" s="267"/>
      <c r="H96" s="267" t="s">
        <v>944</v>
      </c>
      <c r="I96" s="267"/>
      <c r="J96" s="267"/>
      <c r="K96" s="267"/>
      <c r="L96" s="267"/>
      <c r="M96" s="267"/>
      <c r="N96" s="267"/>
      <c r="O96" s="267"/>
      <c r="P96" s="267"/>
      <c r="Q96" s="267"/>
      <c r="R96" s="267"/>
      <c r="S96" s="267"/>
      <c r="T96" s="267"/>
      <c r="U96" s="267"/>
      <c r="V96" s="267"/>
      <c r="W96" s="267"/>
      <c r="X96" s="267" t="s">
        <v>944</v>
      </c>
      <c r="Y96" s="267"/>
      <c r="Z96" s="267"/>
      <c r="AA96" s="267"/>
      <c r="AB96" s="267"/>
      <c r="AC96" s="267"/>
      <c r="AD96" s="267"/>
      <c r="AE96" s="267"/>
      <c r="AF96" s="267" t="s">
        <v>944</v>
      </c>
      <c r="AG96" s="267"/>
      <c r="AH96" s="267"/>
      <c r="AI96" s="267"/>
      <c r="AJ96" s="267"/>
      <c r="AK96" s="267"/>
      <c r="AL96" s="267"/>
      <c r="AM96" s="267"/>
      <c r="AN96" s="267"/>
      <c r="AO96" s="267"/>
      <c r="AP96" s="267"/>
      <c r="AQ96" s="267" t="s">
        <v>944</v>
      </c>
      <c r="AR96" s="267"/>
      <c r="AS96" s="267"/>
      <c r="AT96" s="267"/>
      <c r="AU96" s="267"/>
      <c r="AV96" s="267"/>
      <c r="AW96" s="267"/>
      <c r="AX96" s="267"/>
      <c r="AY96" s="267"/>
      <c r="AZ96" s="267"/>
      <c r="BA96" s="267"/>
      <c r="BB96" s="267"/>
      <c r="BC96" s="267"/>
      <c r="BD96" s="267"/>
      <c r="BE96" s="267"/>
      <c r="BF96" s="267" t="s">
        <v>944</v>
      </c>
      <c r="BG96" s="267"/>
      <c r="BH96" s="267"/>
      <c r="BI96" s="267"/>
      <c r="BJ96" s="267"/>
      <c r="BK96" s="267"/>
      <c r="BL96" s="267"/>
      <c r="BM96" s="267"/>
      <c r="BN96" s="267"/>
      <c r="BO96" s="267"/>
      <c r="BP96" s="268"/>
      <c r="BQ96" s="128"/>
      <c r="BR96" s="5"/>
      <c r="BS96" s="81"/>
      <c r="BT96" s="5"/>
      <c r="BU96" s="81"/>
      <c r="BV96" s="81"/>
      <c r="BW96" s="81"/>
      <c r="BX96" s="81"/>
      <c r="BY96" s="81"/>
    </row>
    <row r="97" spans="1:77" ht="18">
      <c r="A97" s="74">
        <v>95</v>
      </c>
      <c r="B97" s="270"/>
      <c r="C97" s="270"/>
      <c r="D97" s="78">
        <v>262</v>
      </c>
      <c r="E97" s="269"/>
      <c r="F97" s="267" t="s">
        <v>944</v>
      </c>
      <c r="G97" s="267"/>
      <c r="H97" s="267" t="s">
        <v>944</v>
      </c>
      <c r="I97" s="267"/>
      <c r="J97" s="267"/>
      <c r="K97" s="267"/>
      <c r="L97" s="267"/>
      <c r="M97" s="267"/>
      <c r="N97" s="267"/>
      <c r="O97" s="267"/>
      <c r="P97" s="267"/>
      <c r="Q97" s="267"/>
      <c r="R97" s="267"/>
      <c r="S97" s="267"/>
      <c r="T97" s="267"/>
      <c r="U97" s="267"/>
      <c r="V97" s="267"/>
      <c r="W97" s="267"/>
      <c r="X97" s="267" t="s">
        <v>944</v>
      </c>
      <c r="Y97" s="267"/>
      <c r="Z97" s="267"/>
      <c r="AA97" s="267"/>
      <c r="AB97" s="267"/>
      <c r="AC97" s="267"/>
      <c r="AD97" s="267"/>
      <c r="AE97" s="267"/>
      <c r="AF97" s="267" t="s">
        <v>944</v>
      </c>
      <c r="AG97" s="267"/>
      <c r="AH97" s="267"/>
      <c r="AI97" s="267"/>
      <c r="AJ97" s="267"/>
      <c r="AK97" s="267"/>
      <c r="AL97" s="267"/>
      <c r="AM97" s="267"/>
      <c r="AN97" s="267"/>
      <c r="AO97" s="267"/>
      <c r="AP97" s="267"/>
      <c r="AQ97" s="267" t="s">
        <v>944</v>
      </c>
      <c r="AR97" s="267"/>
      <c r="AS97" s="267"/>
      <c r="AT97" s="267"/>
      <c r="AU97" s="267"/>
      <c r="AV97" s="267"/>
      <c r="AW97" s="267"/>
      <c r="AX97" s="267"/>
      <c r="AY97" s="267"/>
      <c r="AZ97" s="267"/>
      <c r="BA97" s="267"/>
      <c r="BB97" s="267"/>
      <c r="BC97" s="267"/>
      <c r="BD97" s="267"/>
      <c r="BE97" s="267"/>
      <c r="BF97" s="267" t="s">
        <v>944</v>
      </c>
      <c r="BG97" s="267"/>
      <c r="BH97" s="267"/>
      <c r="BI97" s="267"/>
      <c r="BJ97" s="267"/>
      <c r="BK97" s="267"/>
      <c r="BL97" s="267"/>
      <c r="BM97" s="267"/>
      <c r="BN97" s="267"/>
      <c r="BO97" s="267"/>
      <c r="BP97" s="268"/>
      <c r="BQ97" s="128"/>
      <c r="BR97" s="5"/>
      <c r="BS97" s="81"/>
      <c r="BT97" s="5"/>
      <c r="BU97" s="81"/>
      <c r="BV97" s="81"/>
      <c r="BW97" s="81"/>
      <c r="BX97" s="81"/>
      <c r="BY97" s="81"/>
    </row>
    <row r="98" spans="1:77" ht="18">
      <c r="A98" s="74">
        <v>96</v>
      </c>
      <c r="B98" s="270"/>
      <c r="C98" s="270"/>
      <c r="D98" s="78">
        <v>622</v>
      </c>
      <c r="E98" s="269"/>
      <c r="F98" s="267" t="s">
        <v>944</v>
      </c>
      <c r="G98" s="267"/>
      <c r="H98" s="267" t="s">
        <v>944</v>
      </c>
      <c r="I98" s="267"/>
      <c r="J98" s="267"/>
      <c r="K98" s="267"/>
      <c r="L98" s="267"/>
      <c r="M98" s="267"/>
      <c r="N98" s="267"/>
      <c r="O98" s="267"/>
      <c r="P98" s="267"/>
      <c r="Q98" s="267"/>
      <c r="R98" s="267"/>
      <c r="S98" s="267"/>
      <c r="T98" s="267"/>
      <c r="U98" s="267"/>
      <c r="V98" s="267"/>
      <c r="W98" s="267"/>
      <c r="X98" s="267" t="s">
        <v>944</v>
      </c>
      <c r="Y98" s="267"/>
      <c r="Z98" s="267"/>
      <c r="AA98" s="267"/>
      <c r="AB98" s="267"/>
      <c r="AC98" s="267"/>
      <c r="AD98" s="267"/>
      <c r="AE98" s="267"/>
      <c r="AF98" s="267" t="s">
        <v>944</v>
      </c>
      <c r="AG98" s="267"/>
      <c r="AH98" s="267"/>
      <c r="AI98" s="267"/>
      <c r="AJ98" s="267"/>
      <c r="AK98" s="267"/>
      <c r="AL98" s="267"/>
      <c r="AM98" s="267"/>
      <c r="AN98" s="267"/>
      <c r="AO98" s="267"/>
      <c r="AP98" s="267"/>
      <c r="AQ98" s="267" t="s">
        <v>944</v>
      </c>
      <c r="AR98" s="267"/>
      <c r="AS98" s="267"/>
      <c r="AT98" s="267"/>
      <c r="AU98" s="267"/>
      <c r="AV98" s="267"/>
      <c r="AW98" s="267"/>
      <c r="AX98" s="267"/>
      <c r="AY98" s="267"/>
      <c r="AZ98" s="267"/>
      <c r="BA98" s="267"/>
      <c r="BB98" s="267"/>
      <c r="BC98" s="267"/>
      <c r="BD98" s="267"/>
      <c r="BE98" s="267"/>
      <c r="BF98" s="267" t="s">
        <v>944</v>
      </c>
      <c r="BG98" s="267"/>
      <c r="BH98" s="267"/>
      <c r="BI98" s="267"/>
      <c r="BJ98" s="267"/>
      <c r="BK98" s="267"/>
      <c r="BL98" s="267"/>
      <c r="BM98" s="267"/>
      <c r="BN98" s="267"/>
      <c r="BO98" s="267"/>
      <c r="BP98" s="268"/>
      <c r="BQ98" s="128"/>
      <c r="BR98" s="5"/>
      <c r="BS98" s="81"/>
      <c r="BT98" s="5"/>
      <c r="BU98" s="81"/>
      <c r="BV98" s="81"/>
      <c r="BW98" s="81"/>
      <c r="BX98" s="81"/>
      <c r="BY98" s="81"/>
    </row>
    <row r="99" spans="1:77" ht="18">
      <c r="A99" s="74">
        <v>97</v>
      </c>
      <c r="B99" s="270"/>
      <c r="C99" s="270" t="s">
        <v>969</v>
      </c>
      <c r="D99" s="78">
        <v>235</v>
      </c>
      <c r="E99" s="269"/>
      <c r="F99" s="267" t="s">
        <v>944</v>
      </c>
      <c r="G99" s="267"/>
      <c r="H99" s="267" t="s">
        <v>944</v>
      </c>
      <c r="I99" s="267"/>
      <c r="J99" s="267"/>
      <c r="K99" s="267"/>
      <c r="L99" s="267"/>
      <c r="M99" s="267"/>
      <c r="N99" s="267"/>
      <c r="O99" s="267"/>
      <c r="P99" s="267"/>
      <c r="Q99" s="267"/>
      <c r="R99" s="267"/>
      <c r="S99" s="267"/>
      <c r="T99" s="267"/>
      <c r="U99" s="267" t="s">
        <v>944</v>
      </c>
      <c r="V99" s="267"/>
      <c r="W99" s="267" t="s">
        <v>944</v>
      </c>
      <c r="X99" s="267"/>
      <c r="Y99" s="267"/>
      <c r="Z99" s="267" t="s">
        <v>944</v>
      </c>
      <c r="AA99" s="267"/>
      <c r="AB99" s="267"/>
      <c r="AC99" s="267"/>
      <c r="AD99" s="267"/>
      <c r="AE99" s="267"/>
      <c r="AF99" s="267"/>
      <c r="AG99" s="267"/>
      <c r="AH99" s="267"/>
      <c r="AI99" s="267"/>
      <c r="AJ99" s="267"/>
      <c r="AK99" s="267"/>
      <c r="AL99" s="267"/>
      <c r="AM99" s="267"/>
      <c r="AN99" s="267"/>
      <c r="AO99" s="267"/>
      <c r="AP99" s="267"/>
      <c r="AQ99" s="267" t="s">
        <v>944</v>
      </c>
      <c r="AR99" s="267"/>
      <c r="AS99" s="267"/>
      <c r="AT99" s="267"/>
      <c r="AU99" s="267"/>
      <c r="AV99" s="267"/>
      <c r="AW99" s="267"/>
      <c r="AX99" s="267"/>
      <c r="AY99" s="267"/>
      <c r="AZ99" s="267" t="s">
        <v>944</v>
      </c>
      <c r="BA99" s="267" t="s">
        <v>944</v>
      </c>
      <c r="BB99" s="267"/>
      <c r="BC99" s="267" t="s">
        <v>944</v>
      </c>
      <c r="BD99" s="267"/>
      <c r="BE99" s="267"/>
      <c r="BF99" s="267"/>
      <c r="BG99" s="267"/>
      <c r="BH99" s="267"/>
      <c r="BI99" s="267"/>
      <c r="BJ99" s="267"/>
      <c r="BK99" s="267"/>
      <c r="BL99" s="267"/>
      <c r="BM99" s="267"/>
      <c r="BN99" s="267"/>
      <c r="BO99" s="267"/>
      <c r="BP99" s="268"/>
      <c r="BQ99" s="128"/>
      <c r="BR99" s="5"/>
      <c r="BS99" s="81"/>
      <c r="BT99" s="5"/>
      <c r="BU99" s="81"/>
      <c r="BV99" s="81"/>
      <c r="BW99" s="81"/>
      <c r="BX99" s="81"/>
      <c r="BY99" s="81"/>
    </row>
    <row r="100" spans="1:77" ht="18">
      <c r="A100" s="74">
        <v>98</v>
      </c>
      <c r="B100" s="270"/>
      <c r="C100" s="270"/>
      <c r="D100" s="78">
        <v>253</v>
      </c>
      <c r="E100" s="269"/>
      <c r="F100" s="267" t="s">
        <v>944</v>
      </c>
      <c r="G100" s="267"/>
      <c r="H100" s="267" t="s">
        <v>944</v>
      </c>
      <c r="I100" s="267"/>
      <c r="J100" s="267"/>
      <c r="K100" s="267"/>
      <c r="L100" s="267"/>
      <c r="M100" s="267"/>
      <c r="N100" s="267"/>
      <c r="O100" s="267"/>
      <c r="P100" s="267"/>
      <c r="Q100" s="267"/>
      <c r="R100" s="267"/>
      <c r="S100" s="267"/>
      <c r="T100" s="267"/>
      <c r="U100" s="267" t="s">
        <v>944</v>
      </c>
      <c r="V100" s="267"/>
      <c r="W100" s="267" t="s">
        <v>944</v>
      </c>
      <c r="X100" s="267"/>
      <c r="Y100" s="267"/>
      <c r="Z100" s="267" t="s">
        <v>944</v>
      </c>
      <c r="AA100" s="267"/>
      <c r="AB100" s="267"/>
      <c r="AC100" s="267"/>
      <c r="AD100" s="267"/>
      <c r="AE100" s="267"/>
      <c r="AF100" s="267"/>
      <c r="AG100" s="267"/>
      <c r="AH100" s="267"/>
      <c r="AI100" s="267"/>
      <c r="AJ100" s="267"/>
      <c r="AK100" s="267"/>
      <c r="AL100" s="267"/>
      <c r="AM100" s="267"/>
      <c r="AN100" s="267"/>
      <c r="AO100" s="267"/>
      <c r="AP100" s="267"/>
      <c r="AQ100" s="267" t="s">
        <v>944</v>
      </c>
      <c r="AR100" s="267"/>
      <c r="AS100" s="267"/>
      <c r="AT100" s="267"/>
      <c r="AU100" s="267"/>
      <c r="AV100" s="267"/>
      <c r="AW100" s="267"/>
      <c r="AX100" s="267"/>
      <c r="AY100" s="267"/>
      <c r="AZ100" s="267" t="s">
        <v>944</v>
      </c>
      <c r="BA100" s="267" t="s">
        <v>944</v>
      </c>
      <c r="BB100" s="267"/>
      <c r="BC100" s="267" t="s">
        <v>944</v>
      </c>
      <c r="BD100" s="267"/>
      <c r="BE100" s="267"/>
      <c r="BF100" s="267"/>
      <c r="BG100" s="267"/>
      <c r="BH100" s="267"/>
      <c r="BI100" s="267"/>
      <c r="BJ100" s="267"/>
      <c r="BK100" s="267"/>
      <c r="BL100" s="267"/>
      <c r="BM100" s="267"/>
      <c r="BN100" s="267"/>
      <c r="BO100" s="267"/>
      <c r="BP100" s="268"/>
      <c r="BQ100" s="128"/>
      <c r="BR100" s="5"/>
      <c r="BS100" s="81"/>
      <c r="BT100" s="5"/>
      <c r="BU100" s="81"/>
      <c r="BV100" s="81"/>
      <c r="BW100" s="81"/>
      <c r="BX100" s="81"/>
      <c r="BY100" s="81"/>
    </row>
    <row r="101" spans="1:77" ht="18">
      <c r="A101" s="74">
        <v>99</v>
      </c>
      <c r="B101" s="270"/>
      <c r="C101" s="270"/>
      <c r="D101" s="78">
        <v>325</v>
      </c>
      <c r="E101" s="269"/>
      <c r="F101" s="267" t="s">
        <v>944</v>
      </c>
      <c r="G101" s="267"/>
      <c r="H101" s="267" t="s">
        <v>944</v>
      </c>
      <c r="I101" s="267"/>
      <c r="J101" s="267"/>
      <c r="K101" s="267"/>
      <c r="L101" s="267"/>
      <c r="M101" s="267"/>
      <c r="N101" s="267"/>
      <c r="O101" s="267"/>
      <c r="P101" s="267"/>
      <c r="Q101" s="267"/>
      <c r="R101" s="267"/>
      <c r="S101" s="267"/>
      <c r="T101" s="267"/>
      <c r="U101" s="267" t="s">
        <v>944</v>
      </c>
      <c r="V101" s="267"/>
      <c r="W101" s="267" t="s">
        <v>944</v>
      </c>
      <c r="X101" s="267"/>
      <c r="Y101" s="267"/>
      <c r="Z101" s="267" t="s">
        <v>944</v>
      </c>
      <c r="AA101" s="267"/>
      <c r="AB101" s="267"/>
      <c r="AC101" s="267"/>
      <c r="AD101" s="267"/>
      <c r="AE101" s="267"/>
      <c r="AF101" s="267"/>
      <c r="AG101" s="267"/>
      <c r="AH101" s="267"/>
      <c r="AI101" s="267"/>
      <c r="AJ101" s="267"/>
      <c r="AK101" s="267"/>
      <c r="AL101" s="267"/>
      <c r="AM101" s="267"/>
      <c r="AN101" s="267"/>
      <c r="AO101" s="267"/>
      <c r="AP101" s="267"/>
      <c r="AQ101" s="267" t="s">
        <v>944</v>
      </c>
      <c r="AR101" s="267"/>
      <c r="AS101" s="267"/>
      <c r="AT101" s="267"/>
      <c r="AU101" s="267"/>
      <c r="AV101" s="267"/>
      <c r="AW101" s="267"/>
      <c r="AX101" s="267"/>
      <c r="AY101" s="267"/>
      <c r="AZ101" s="267" t="s">
        <v>944</v>
      </c>
      <c r="BA101" s="267" t="s">
        <v>944</v>
      </c>
      <c r="BB101" s="267"/>
      <c r="BC101" s="267" t="s">
        <v>944</v>
      </c>
      <c r="BD101" s="267"/>
      <c r="BE101" s="267"/>
      <c r="BF101" s="267"/>
      <c r="BG101" s="267"/>
      <c r="BH101" s="267"/>
      <c r="BI101" s="267"/>
      <c r="BJ101" s="267"/>
      <c r="BK101" s="267"/>
      <c r="BL101" s="267"/>
      <c r="BM101" s="267"/>
      <c r="BN101" s="267"/>
      <c r="BO101" s="267"/>
      <c r="BP101" s="268"/>
      <c r="BQ101" s="128"/>
      <c r="BR101" s="5"/>
      <c r="BS101" s="81"/>
      <c r="BT101" s="5"/>
      <c r="BU101" s="81"/>
      <c r="BV101" s="81"/>
      <c r="BW101" s="81"/>
      <c r="BX101" s="81"/>
      <c r="BY101" s="81"/>
    </row>
    <row r="102" spans="1:77" ht="18">
      <c r="A102" s="74">
        <v>100</v>
      </c>
      <c r="B102" s="270"/>
      <c r="C102" s="270"/>
      <c r="D102" s="78">
        <v>352</v>
      </c>
      <c r="E102" s="269"/>
      <c r="F102" s="267" t="s">
        <v>944</v>
      </c>
      <c r="G102" s="267"/>
      <c r="H102" s="267" t="s">
        <v>944</v>
      </c>
      <c r="I102" s="267"/>
      <c r="J102" s="267"/>
      <c r="K102" s="267"/>
      <c r="L102" s="267"/>
      <c r="M102" s="267"/>
      <c r="N102" s="267"/>
      <c r="O102" s="267"/>
      <c r="P102" s="267"/>
      <c r="Q102" s="267"/>
      <c r="R102" s="267"/>
      <c r="S102" s="267"/>
      <c r="T102" s="267"/>
      <c r="U102" s="267" t="s">
        <v>944</v>
      </c>
      <c r="V102" s="267"/>
      <c r="W102" s="267" t="s">
        <v>944</v>
      </c>
      <c r="X102" s="267"/>
      <c r="Y102" s="267"/>
      <c r="Z102" s="267" t="s">
        <v>944</v>
      </c>
      <c r="AA102" s="267"/>
      <c r="AB102" s="267"/>
      <c r="AC102" s="267"/>
      <c r="AD102" s="267"/>
      <c r="AE102" s="267"/>
      <c r="AF102" s="267"/>
      <c r="AG102" s="267"/>
      <c r="AH102" s="267"/>
      <c r="AI102" s="267"/>
      <c r="AJ102" s="267"/>
      <c r="AK102" s="267"/>
      <c r="AL102" s="267"/>
      <c r="AM102" s="267"/>
      <c r="AN102" s="267"/>
      <c r="AO102" s="267"/>
      <c r="AP102" s="267"/>
      <c r="AQ102" s="267" t="s">
        <v>944</v>
      </c>
      <c r="AR102" s="267"/>
      <c r="AS102" s="267"/>
      <c r="AT102" s="267"/>
      <c r="AU102" s="267"/>
      <c r="AV102" s="267"/>
      <c r="AW102" s="267"/>
      <c r="AX102" s="267"/>
      <c r="AY102" s="267"/>
      <c r="AZ102" s="267" t="s">
        <v>944</v>
      </c>
      <c r="BA102" s="267" t="s">
        <v>944</v>
      </c>
      <c r="BB102" s="267"/>
      <c r="BC102" s="267" t="s">
        <v>944</v>
      </c>
      <c r="BD102" s="267"/>
      <c r="BE102" s="267"/>
      <c r="BF102" s="267"/>
      <c r="BG102" s="267"/>
      <c r="BH102" s="267"/>
      <c r="BI102" s="267"/>
      <c r="BJ102" s="267"/>
      <c r="BK102" s="267"/>
      <c r="BL102" s="267"/>
      <c r="BM102" s="267"/>
      <c r="BN102" s="267"/>
      <c r="BO102" s="267"/>
      <c r="BP102" s="268"/>
      <c r="BQ102" s="128"/>
      <c r="BR102" s="5"/>
      <c r="BS102" s="81"/>
      <c r="BT102" s="5"/>
      <c r="BU102" s="81"/>
      <c r="BV102" s="81"/>
      <c r="BW102" s="81"/>
      <c r="BX102" s="81"/>
      <c r="BY102" s="81"/>
    </row>
    <row r="103" spans="1:77" ht="18">
      <c r="A103" s="74">
        <v>101</v>
      </c>
      <c r="B103" s="270"/>
      <c r="C103" s="270"/>
      <c r="D103" s="78">
        <v>523</v>
      </c>
      <c r="E103" s="269"/>
      <c r="F103" s="267" t="s">
        <v>944</v>
      </c>
      <c r="G103" s="267"/>
      <c r="H103" s="267" t="s">
        <v>944</v>
      </c>
      <c r="I103" s="267"/>
      <c r="J103" s="267"/>
      <c r="K103" s="267"/>
      <c r="L103" s="267"/>
      <c r="M103" s="267"/>
      <c r="N103" s="267"/>
      <c r="O103" s="267"/>
      <c r="P103" s="267"/>
      <c r="Q103" s="267"/>
      <c r="R103" s="267"/>
      <c r="S103" s="267"/>
      <c r="T103" s="267"/>
      <c r="U103" s="267" t="s">
        <v>944</v>
      </c>
      <c r="V103" s="267"/>
      <c r="W103" s="267" t="s">
        <v>944</v>
      </c>
      <c r="X103" s="267"/>
      <c r="Y103" s="267"/>
      <c r="Z103" s="267" t="s">
        <v>944</v>
      </c>
      <c r="AA103" s="267"/>
      <c r="AB103" s="267"/>
      <c r="AC103" s="267"/>
      <c r="AD103" s="267"/>
      <c r="AE103" s="267"/>
      <c r="AF103" s="267"/>
      <c r="AG103" s="267"/>
      <c r="AH103" s="267"/>
      <c r="AI103" s="267"/>
      <c r="AJ103" s="267"/>
      <c r="AK103" s="267"/>
      <c r="AL103" s="267"/>
      <c r="AM103" s="267"/>
      <c r="AN103" s="267"/>
      <c r="AO103" s="267"/>
      <c r="AP103" s="267"/>
      <c r="AQ103" s="267" t="s">
        <v>944</v>
      </c>
      <c r="AR103" s="267"/>
      <c r="AS103" s="267"/>
      <c r="AT103" s="267"/>
      <c r="AU103" s="267"/>
      <c r="AV103" s="267"/>
      <c r="AW103" s="267"/>
      <c r="AX103" s="267"/>
      <c r="AY103" s="267"/>
      <c r="AZ103" s="267" t="s">
        <v>944</v>
      </c>
      <c r="BA103" s="267" t="s">
        <v>944</v>
      </c>
      <c r="BB103" s="267"/>
      <c r="BC103" s="267" t="s">
        <v>944</v>
      </c>
      <c r="BD103" s="267"/>
      <c r="BE103" s="267"/>
      <c r="BF103" s="267"/>
      <c r="BG103" s="267"/>
      <c r="BH103" s="267"/>
      <c r="BI103" s="267"/>
      <c r="BJ103" s="267"/>
      <c r="BK103" s="267"/>
      <c r="BL103" s="267"/>
      <c r="BM103" s="267"/>
      <c r="BN103" s="267"/>
      <c r="BO103" s="267"/>
      <c r="BP103" s="268"/>
      <c r="BQ103" s="128"/>
      <c r="BR103" s="5"/>
      <c r="BS103" s="81"/>
      <c r="BT103" s="5"/>
      <c r="BU103" s="81"/>
      <c r="BV103" s="81"/>
      <c r="BW103" s="81"/>
      <c r="BX103" s="81"/>
      <c r="BY103" s="81"/>
    </row>
    <row r="104" spans="1:77" ht="18">
      <c r="A104" s="74">
        <v>102</v>
      </c>
      <c r="B104" s="270"/>
      <c r="C104" s="270"/>
      <c r="D104" s="78">
        <v>532</v>
      </c>
      <c r="E104" s="269"/>
      <c r="F104" s="267" t="s">
        <v>944</v>
      </c>
      <c r="G104" s="267"/>
      <c r="H104" s="267" t="s">
        <v>944</v>
      </c>
      <c r="I104" s="267"/>
      <c r="J104" s="267"/>
      <c r="K104" s="267"/>
      <c r="L104" s="267"/>
      <c r="M104" s="267"/>
      <c r="N104" s="267"/>
      <c r="O104" s="267"/>
      <c r="P104" s="267"/>
      <c r="Q104" s="267"/>
      <c r="R104" s="267"/>
      <c r="S104" s="267"/>
      <c r="T104" s="267"/>
      <c r="U104" s="267" t="s">
        <v>944</v>
      </c>
      <c r="V104" s="267"/>
      <c r="W104" s="267" t="s">
        <v>944</v>
      </c>
      <c r="X104" s="267"/>
      <c r="Y104" s="267"/>
      <c r="Z104" s="267" t="s">
        <v>944</v>
      </c>
      <c r="AA104" s="267"/>
      <c r="AB104" s="267"/>
      <c r="AC104" s="267"/>
      <c r="AD104" s="267"/>
      <c r="AE104" s="267"/>
      <c r="AF104" s="267"/>
      <c r="AG104" s="267"/>
      <c r="AH104" s="267"/>
      <c r="AI104" s="267"/>
      <c r="AJ104" s="267"/>
      <c r="AK104" s="267"/>
      <c r="AL104" s="267"/>
      <c r="AM104" s="267"/>
      <c r="AN104" s="267"/>
      <c r="AO104" s="267"/>
      <c r="AP104" s="267"/>
      <c r="AQ104" s="267" t="s">
        <v>944</v>
      </c>
      <c r="AR104" s="267"/>
      <c r="AS104" s="267"/>
      <c r="AT104" s="267"/>
      <c r="AU104" s="267"/>
      <c r="AV104" s="267"/>
      <c r="AW104" s="267"/>
      <c r="AX104" s="267"/>
      <c r="AY104" s="267"/>
      <c r="AZ104" s="267" t="s">
        <v>944</v>
      </c>
      <c r="BA104" s="267" t="s">
        <v>944</v>
      </c>
      <c r="BB104" s="267"/>
      <c r="BC104" s="267" t="s">
        <v>944</v>
      </c>
      <c r="BD104" s="267"/>
      <c r="BE104" s="267"/>
      <c r="BF104" s="267"/>
      <c r="BG104" s="267"/>
      <c r="BH104" s="267"/>
      <c r="BI104" s="267"/>
      <c r="BJ104" s="267"/>
      <c r="BK104" s="267"/>
      <c r="BL104" s="267"/>
      <c r="BM104" s="267"/>
      <c r="BN104" s="267"/>
      <c r="BO104" s="267"/>
      <c r="BP104" s="268"/>
      <c r="BQ104" s="128"/>
      <c r="BR104" s="5"/>
      <c r="BS104" s="81"/>
      <c r="BT104" s="5"/>
      <c r="BU104" s="81"/>
      <c r="BV104" s="81"/>
      <c r="BW104" s="81"/>
      <c r="BX104" s="81"/>
      <c r="BY104" s="81"/>
    </row>
    <row r="105" spans="1:77" ht="18">
      <c r="A105" s="74">
        <v>103</v>
      </c>
      <c r="B105" s="270"/>
      <c r="C105" s="270" t="s">
        <v>970</v>
      </c>
      <c r="D105" s="78">
        <v>244</v>
      </c>
      <c r="E105" s="269"/>
      <c r="F105" s="267" t="s">
        <v>944</v>
      </c>
      <c r="G105" s="267"/>
      <c r="H105" s="267" t="s">
        <v>944</v>
      </c>
      <c r="I105" s="267"/>
      <c r="J105" s="267"/>
      <c r="K105" s="267"/>
      <c r="L105" s="267"/>
      <c r="M105" s="267"/>
      <c r="N105" s="267"/>
      <c r="O105" s="267"/>
      <c r="P105" s="267"/>
      <c r="Q105" s="267"/>
      <c r="R105" s="267"/>
      <c r="S105" s="267"/>
      <c r="T105" s="267"/>
      <c r="U105" s="267"/>
      <c r="V105" s="267" t="s">
        <v>944</v>
      </c>
      <c r="W105" s="267"/>
      <c r="X105" s="267"/>
      <c r="Y105" s="267"/>
      <c r="Z105" s="267"/>
      <c r="AA105" s="267"/>
      <c r="AB105" s="267"/>
      <c r="AC105" s="267"/>
      <c r="AD105" s="267"/>
      <c r="AE105" s="267"/>
      <c r="AF105" s="267"/>
      <c r="AG105" s="267"/>
      <c r="AH105" s="267" t="s">
        <v>944</v>
      </c>
      <c r="AI105" s="267"/>
      <c r="AJ105" s="267"/>
      <c r="AK105" s="267"/>
      <c r="AL105" s="267"/>
      <c r="AM105" s="267"/>
      <c r="AN105" s="267"/>
      <c r="AO105" s="267"/>
      <c r="AP105" s="267"/>
      <c r="AQ105" s="267" t="s">
        <v>944</v>
      </c>
      <c r="AR105" s="267"/>
      <c r="AS105" s="267"/>
      <c r="AT105" s="267"/>
      <c r="AU105" s="267"/>
      <c r="AV105" s="267"/>
      <c r="AW105" s="267"/>
      <c r="AX105" s="267"/>
      <c r="AY105" s="267"/>
      <c r="AZ105" s="267" t="s">
        <v>944</v>
      </c>
      <c r="BA105" s="267"/>
      <c r="BB105" s="267"/>
      <c r="BC105" s="267"/>
      <c r="BD105" s="267"/>
      <c r="BE105" s="267"/>
      <c r="BF105" s="267"/>
      <c r="BG105" s="267"/>
      <c r="BH105" s="267" t="s">
        <v>944</v>
      </c>
      <c r="BI105" s="267"/>
      <c r="BJ105" s="267"/>
      <c r="BK105" s="267"/>
      <c r="BL105" s="267"/>
      <c r="BM105" s="267"/>
      <c r="BN105" s="267"/>
      <c r="BO105" s="267"/>
      <c r="BP105" s="268"/>
      <c r="BQ105" s="128"/>
      <c r="BR105" s="5"/>
      <c r="BS105" s="81"/>
      <c r="BT105" s="5"/>
      <c r="BU105" s="81"/>
      <c r="BV105" s="81"/>
      <c r="BW105" s="81"/>
      <c r="BX105" s="81"/>
      <c r="BY105" s="81"/>
    </row>
    <row r="106" spans="1:77" ht="18">
      <c r="A106" s="74">
        <v>104</v>
      </c>
      <c r="B106" s="270"/>
      <c r="C106" s="270"/>
      <c r="D106" s="78">
        <v>424</v>
      </c>
      <c r="E106" s="269"/>
      <c r="F106" s="267" t="s">
        <v>944</v>
      </c>
      <c r="G106" s="267"/>
      <c r="H106" s="267" t="s">
        <v>944</v>
      </c>
      <c r="I106" s="267"/>
      <c r="J106" s="267"/>
      <c r="K106" s="267"/>
      <c r="L106" s="267"/>
      <c r="M106" s="267"/>
      <c r="N106" s="267"/>
      <c r="O106" s="267"/>
      <c r="P106" s="267"/>
      <c r="Q106" s="267"/>
      <c r="R106" s="267"/>
      <c r="S106" s="267"/>
      <c r="T106" s="267"/>
      <c r="U106" s="267"/>
      <c r="V106" s="267" t="s">
        <v>944</v>
      </c>
      <c r="W106" s="267"/>
      <c r="X106" s="267"/>
      <c r="Y106" s="267"/>
      <c r="Z106" s="267"/>
      <c r="AA106" s="267"/>
      <c r="AB106" s="267"/>
      <c r="AC106" s="267"/>
      <c r="AD106" s="267"/>
      <c r="AE106" s="267"/>
      <c r="AF106" s="267"/>
      <c r="AG106" s="267"/>
      <c r="AH106" s="267" t="s">
        <v>944</v>
      </c>
      <c r="AI106" s="267"/>
      <c r="AJ106" s="267"/>
      <c r="AK106" s="267"/>
      <c r="AL106" s="267"/>
      <c r="AM106" s="267"/>
      <c r="AN106" s="267"/>
      <c r="AO106" s="267"/>
      <c r="AP106" s="267"/>
      <c r="AQ106" s="267" t="s">
        <v>944</v>
      </c>
      <c r="AR106" s="267"/>
      <c r="AS106" s="267"/>
      <c r="AT106" s="267"/>
      <c r="AU106" s="267"/>
      <c r="AV106" s="267"/>
      <c r="AW106" s="267"/>
      <c r="AX106" s="267"/>
      <c r="AY106" s="267"/>
      <c r="AZ106" s="267" t="s">
        <v>944</v>
      </c>
      <c r="BA106" s="267"/>
      <c r="BB106" s="267"/>
      <c r="BC106" s="267"/>
      <c r="BD106" s="267"/>
      <c r="BE106" s="267"/>
      <c r="BF106" s="267"/>
      <c r="BG106" s="267"/>
      <c r="BH106" s="267" t="s">
        <v>944</v>
      </c>
      <c r="BI106" s="267"/>
      <c r="BJ106" s="267"/>
      <c r="BK106" s="267"/>
      <c r="BL106" s="267"/>
      <c r="BM106" s="267"/>
      <c r="BN106" s="267"/>
      <c r="BO106" s="267"/>
      <c r="BP106" s="268"/>
      <c r="BQ106" s="128"/>
      <c r="BR106" s="5"/>
      <c r="BS106" s="81"/>
      <c r="BT106" s="5"/>
      <c r="BU106" s="81"/>
      <c r="BV106" s="81"/>
      <c r="BW106" s="81"/>
      <c r="BX106" s="81"/>
      <c r="BY106" s="81"/>
    </row>
    <row r="107" spans="1:77" ht="18">
      <c r="A107" s="74">
        <v>105</v>
      </c>
      <c r="B107" s="270"/>
      <c r="C107" s="270"/>
      <c r="D107" s="78">
        <v>442</v>
      </c>
      <c r="E107" s="269"/>
      <c r="F107" s="267" t="s">
        <v>944</v>
      </c>
      <c r="G107" s="267"/>
      <c r="H107" s="267" t="s">
        <v>944</v>
      </c>
      <c r="I107" s="267"/>
      <c r="J107" s="267"/>
      <c r="K107" s="267"/>
      <c r="L107" s="267"/>
      <c r="M107" s="267"/>
      <c r="N107" s="267"/>
      <c r="O107" s="267"/>
      <c r="P107" s="267"/>
      <c r="Q107" s="267"/>
      <c r="R107" s="267"/>
      <c r="S107" s="267"/>
      <c r="T107" s="267"/>
      <c r="U107" s="267"/>
      <c r="V107" s="267" t="s">
        <v>944</v>
      </c>
      <c r="W107" s="267"/>
      <c r="X107" s="267"/>
      <c r="Y107" s="267"/>
      <c r="Z107" s="267"/>
      <c r="AA107" s="267"/>
      <c r="AB107" s="267"/>
      <c r="AC107" s="267"/>
      <c r="AD107" s="267"/>
      <c r="AE107" s="267"/>
      <c r="AF107" s="267"/>
      <c r="AG107" s="267"/>
      <c r="AH107" s="267" t="s">
        <v>944</v>
      </c>
      <c r="AI107" s="267"/>
      <c r="AJ107" s="267"/>
      <c r="AK107" s="267"/>
      <c r="AL107" s="267"/>
      <c r="AM107" s="267"/>
      <c r="AN107" s="267"/>
      <c r="AO107" s="267"/>
      <c r="AP107" s="267"/>
      <c r="AQ107" s="267" t="s">
        <v>944</v>
      </c>
      <c r="AR107" s="267"/>
      <c r="AS107" s="267"/>
      <c r="AT107" s="267"/>
      <c r="AU107" s="267"/>
      <c r="AV107" s="267"/>
      <c r="AW107" s="267"/>
      <c r="AX107" s="267"/>
      <c r="AY107" s="267"/>
      <c r="AZ107" s="267" t="s">
        <v>944</v>
      </c>
      <c r="BA107" s="267"/>
      <c r="BB107" s="267"/>
      <c r="BC107" s="267"/>
      <c r="BD107" s="267"/>
      <c r="BE107" s="267"/>
      <c r="BF107" s="267"/>
      <c r="BG107" s="267"/>
      <c r="BH107" s="267" t="s">
        <v>944</v>
      </c>
      <c r="BI107" s="267"/>
      <c r="BJ107" s="267"/>
      <c r="BK107" s="267"/>
      <c r="BL107" s="267"/>
      <c r="BM107" s="267"/>
      <c r="BN107" s="267"/>
      <c r="BO107" s="267"/>
      <c r="BP107" s="268"/>
      <c r="BQ107" s="128"/>
      <c r="BR107" s="5"/>
      <c r="BS107" s="81"/>
      <c r="BT107" s="5"/>
      <c r="BU107" s="81"/>
      <c r="BV107" s="81"/>
      <c r="BW107" s="81"/>
      <c r="BX107" s="81"/>
      <c r="BY107" s="81"/>
    </row>
    <row r="108" spans="1:77" ht="18">
      <c r="A108" s="74">
        <v>106</v>
      </c>
      <c r="B108" s="270"/>
      <c r="C108" s="270" t="s">
        <v>971</v>
      </c>
      <c r="D108" s="78">
        <v>334</v>
      </c>
      <c r="E108" s="269"/>
      <c r="F108" s="267" t="s">
        <v>944</v>
      </c>
      <c r="G108" s="267"/>
      <c r="H108" s="267" t="s">
        <v>944</v>
      </c>
      <c r="I108" s="267"/>
      <c r="J108" s="267"/>
      <c r="K108" s="267"/>
      <c r="L108" s="267"/>
      <c r="M108" s="267"/>
      <c r="N108" s="267"/>
      <c r="O108" s="267"/>
      <c r="P108" s="267"/>
      <c r="Q108" s="267"/>
      <c r="R108" s="267"/>
      <c r="S108" s="267"/>
      <c r="T108" s="267"/>
      <c r="U108" s="267"/>
      <c r="V108" s="267"/>
      <c r="W108" s="267"/>
      <c r="X108" s="267"/>
      <c r="Y108" s="267" t="s">
        <v>944</v>
      </c>
      <c r="Z108" s="267"/>
      <c r="AA108" s="267"/>
      <c r="AB108" s="267"/>
      <c r="AC108" s="267"/>
      <c r="AD108" s="267"/>
      <c r="AE108" s="267"/>
      <c r="AF108" s="267"/>
      <c r="AG108" s="267" t="s">
        <v>944</v>
      </c>
      <c r="AH108" s="267"/>
      <c r="AI108" s="267"/>
      <c r="AJ108" s="267"/>
      <c r="AK108" s="267"/>
      <c r="AL108" s="267"/>
      <c r="AM108" s="267"/>
      <c r="AN108" s="267"/>
      <c r="AO108" s="267"/>
      <c r="AP108" s="267"/>
      <c r="AQ108" s="267" t="s">
        <v>944</v>
      </c>
      <c r="AR108" s="267"/>
      <c r="AS108" s="267"/>
      <c r="AT108" s="267"/>
      <c r="AU108" s="267"/>
      <c r="AV108" s="267"/>
      <c r="AW108" s="267"/>
      <c r="AX108" s="267"/>
      <c r="AY108" s="267"/>
      <c r="AZ108" s="267"/>
      <c r="BA108" s="267"/>
      <c r="BB108" s="267" t="s">
        <v>944</v>
      </c>
      <c r="BC108" s="267"/>
      <c r="BD108" s="267"/>
      <c r="BE108" s="267"/>
      <c r="BF108" s="267"/>
      <c r="BG108" s="267" t="s">
        <v>944</v>
      </c>
      <c r="BH108" s="267"/>
      <c r="BI108" s="267"/>
      <c r="BJ108" s="267"/>
      <c r="BK108" s="267"/>
      <c r="BL108" s="267"/>
      <c r="BM108" s="267"/>
      <c r="BN108" s="267"/>
      <c r="BO108" s="267"/>
      <c r="BP108" s="268"/>
      <c r="BQ108" s="128"/>
      <c r="BR108" s="5"/>
      <c r="BS108" s="81"/>
      <c r="BT108" s="5"/>
      <c r="BU108" s="81"/>
      <c r="BV108" s="81"/>
      <c r="BW108" s="81"/>
      <c r="BX108" s="81"/>
      <c r="BY108" s="81"/>
    </row>
    <row r="109" spans="1:77" ht="18">
      <c r="A109" s="74">
        <v>107</v>
      </c>
      <c r="B109" s="270"/>
      <c r="C109" s="270"/>
      <c r="D109" s="78">
        <v>343</v>
      </c>
      <c r="E109" s="269"/>
      <c r="F109" s="267" t="s">
        <v>944</v>
      </c>
      <c r="G109" s="267"/>
      <c r="H109" s="267" t="s">
        <v>944</v>
      </c>
      <c r="I109" s="267"/>
      <c r="J109" s="267"/>
      <c r="K109" s="267"/>
      <c r="L109" s="267"/>
      <c r="M109" s="267"/>
      <c r="N109" s="267"/>
      <c r="O109" s="267"/>
      <c r="P109" s="267"/>
      <c r="Q109" s="267"/>
      <c r="R109" s="267"/>
      <c r="S109" s="267"/>
      <c r="T109" s="267"/>
      <c r="U109" s="267"/>
      <c r="V109" s="267"/>
      <c r="W109" s="267"/>
      <c r="X109" s="267"/>
      <c r="Y109" s="267" t="s">
        <v>944</v>
      </c>
      <c r="Z109" s="267"/>
      <c r="AA109" s="267"/>
      <c r="AB109" s="267"/>
      <c r="AC109" s="267"/>
      <c r="AD109" s="267"/>
      <c r="AE109" s="267"/>
      <c r="AF109" s="267"/>
      <c r="AG109" s="267" t="s">
        <v>944</v>
      </c>
      <c r="AH109" s="267"/>
      <c r="AI109" s="267"/>
      <c r="AJ109" s="267"/>
      <c r="AK109" s="267"/>
      <c r="AL109" s="267"/>
      <c r="AM109" s="267"/>
      <c r="AN109" s="267"/>
      <c r="AO109" s="267"/>
      <c r="AP109" s="267"/>
      <c r="AQ109" s="267" t="s">
        <v>944</v>
      </c>
      <c r="AR109" s="267"/>
      <c r="AS109" s="267"/>
      <c r="AT109" s="267"/>
      <c r="AU109" s="267"/>
      <c r="AV109" s="267"/>
      <c r="AW109" s="267"/>
      <c r="AX109" s="267"/>
      <c r="AY109" s="267"/>
      <c r="AZ109" s="267"/>
      <c r="BA109" s="267"/>
      <c r="BB109" s="267" t="s">
        <v>944</v>
      </c>
      <c r="BC109" s="267"/>
      <c r="BD109" s="267"/>
      <c r="BE109" s="267"/>
      <c r="BF109" s="267"/>
      <c r="BG109" s="267" t="s">
        <v>944</v>
      </c>
      <c r="BH109" s="267"/>
      <c r="BI109" s="267"/>
      <c r="BJ109" s="267"/>
      <c r="BK109" s="267"/>
      <c r="BL109" s="267"/>
      <c r="BM109" s="267"/>
      <c r="BN109" s="267"/>
      <c r="BO109" s="267"/>
      <c r="BP109" s="268"/>
      <c r="BQ109" s="128"/>
      <c r="BR109" s="5"/>
      <c r="BS109" s="81"/>
      <c r="BT109" s="5"/>
      <c r="BU109" s="81"/>
      <c r="BV109" s="81"/>
      <c r="BW109" s="81"/>
      <c r="BX109" s="81"/>
      <c r="BY109" s="81"/>
    </row>
    <row r="110" spans="1:77" ht="18">
      <c r="A110" s="74">
        <v>108</v>
      </c>
      <c r="B110" s="270"/>
      <c r="C110" s="270"/>
      <c r="D110" s="78">
        <v>433</v>
      </c>
      <c r="E110" s="269"/>
      <c r="F110" s="267" t="s">
        <v>944</v>
      </c>
      <c r="G110" s="267"/>
      <c r="H110" s="267" t="s">
        <v>944</v>
      </c>
      <c r="I110" s="267"/>
      <c r="J110" s="267"/>
      <c r="K110" s="267"/>
      <c r="L110" s="267"/>
      <c r="M110" s="267"/>
      <c r="N110" s="267"/>
      <c r="O110" s="267"/>
      <c r="P110" s="267"/>
      <c r="Q110" s="267"/>
      <c r="R110" s="267"/>
      <c r="S110" s="267"/>
      <c r="T110" s="267"/>
      <c r="U110" s="267"/>
      <c r="V110" s="267"/>
      <c r="W110" s="267"/>
      <c r="X110" s="267"/>
      <c r="Y110" s="267" t="s">
        <v>944</v>
      </c>
      <c r="Z110" s="267"/>
      <c r="AA110" s="267"/>
      <c r="AB110" s="267"/>
      <c r="AC110" s="267"/>
      <c r="AD110" s="267"/>
      <c r="AE110" s="267"/>
      <c r="AF110" s="267"/>
      <c r="AG110" s="267" t="s">
        <v>944</v>
      </c>
      <c r="AH110" s="267"/>
      <c r="AI110" s="267"/>
      <c r="AJ110" s="267"/>
      <c r="AK110" s="267"/>
      <c r="AL110" s="267"/>
      <c r="AM110" s="267"/>
      <c r="AN110" s="267"/>
      <c r="AO110" s="267"/>
      <c r="AP110" s="267"/>
      <c r="AQ110" s="267" t="s">
        <v>944</v>
      </c>
      <c r="AR110" s="267"/>
      <c r="AS110" s="267"/>
      <c r="AT110" s="267"/>
      <c r="AU110" s="267"/>
      <c r="AV110" s="267"/>
      <c r="AW110" s="267"/>
      <c r="AX110" s="267"/>
      <c r="AY110" s="267"/>
      <c r="AZ110" s="267"/>
      <c r="BA110" s="267"/>
      <c r="BB110" s="267" t="s">
        <v>944</v>
      </c>
      <c r="BC110" s="267"/>
      <c r="BD110" s="267"/>
      <c r="BE110" s="267"/>
      <c r="BF110" s="267"/>
      <c r="BG110" s="267" t="s">
        <v>944</v>
      </c>
      <c r="BH110" s="267"/>
      <c r="BI110" s="267"/>
      <c r="BJ110" s="267"/>
      <c r="BK110" s="267"/>
      <c r="BL110" s="267"/>
      <c r="BM110" s="267"/>
      <c r="BN110" s="267"/>
      <c r="BO110" s="267"/>
      <c r="BP110" s="268"/>
      <c r="BQ110" s="128"/>
      <c r="BR110" s="5"/>
      <c r="BS110" s="81"/>
      <c r="BT110" s="5"/>
      <c r="BU110" s="81"/>
      <c r="BV110" s="81"/>
      <c r="BW110" s="81"/>
      <c r="BX110" s="81"/>
      <c r="BY110" s="81"/>
    </row>
    <row r="111" spans="1:77" ht="18">
      <c r="A111" s="74">
        <v>109</v>
      </c>
      <c r="B111" s="270">
        <v>11</v>
      </c>
      <c r="C111" s="270" t="s">
        <v>972</v>
      </c>
      <c r="D111" s="78">
        <v>146</v>
      </c>
      <c r="E111" s="269" t="s">
        <v>944</v>
      </c>
      <c r="F111" s="267"/>
      <c r="G111" s="267" t="s">
        <v>944</v>
      </c>
      <c r="H111" s="267"/>
      <c r="I111" s="267"/>
      <c r="J111" s="267"/>
      <c r="K111" s="267"/>
      <c r="L111" s="267"/>
      <c r="M111" s="267"/>
      <c r="N111" s="267"/>
      <c r="O111" s="267"/>
      <c r="P111" s="267"/>
      <c r="Q111" s="267"/>
      <c r="R111" s="267" t="s">
        <v>944</v>
      </c>
      <c r="S111" s="267"/>
      <c r="T111" s="267" t="s">
        <v>944</v>
      </c>
      <c r="U111" s="267"/>
      <c r="V111" s="267"/>
      <c r="W111" s="267"/>
      <c r="X111" s="267"/>
      <c r="Y111" s="267"/>
      <c r="Z111" s="267"/>
      <c r="AA111" s="267"/>
      <c r="AB111" s="267"/>
      <c r="AC111" s="267" t="s">
        <v>944</v>
      </c>
      <c r="AD111" s="267"/>
      <c r="AE111" s="267"/>
      <c r="AF111" s="267"/>
      <c r="AG111" s="267"/>
      <c r="AH111" s="267"/>
      <c r="AI111" s="267"/>
      <c r="AJ111" s="267"/>
      <c r="AK111" s="267"/>
      <c r="AL111" s="267"/>
      <c r="AM111" s="267"/>
      <c r="AN111" s="267"/>
      <c r="AO111" s="267"/>
      <c r="AP111" s="267"/>
      <c r="AQ111" s="267"/>
      <c r="AR111" s="267" t="s">
        <v>944</v>
      </c>
      <c r="AS111" s="267"/>
      <c r="AT111" s="267"/>
      <c r="AU111" s="267"/>
      <c r="AV111" s="267"/>
      <c r="AW111" s="267"/>
      <c r="AX111" s="267"/>
      <c r="AY111" s="267" t="s">
        <v>944</v>
      </c>
      <c r="AZ111" s="267"/>
      <c r="BA111" s="267"/>
      <c r="BB111" s="267" t="s">
        <v>944</v>
      </c>
      <c r="BC111" s="267"/>
      <c r="BD111" s="267" t="s">
        <v>944</v>
      </c>
      <c r="BE111" s="267"/>
      <c r="BF111" s="267"/>
      <c r="BG111" s="267"/>
      <c r="BH111" s="267"/>
      <c r="BI111" s="267"/>
      <c r="BJ111" s="267"/>
      <c r="BK111" s="267"/>
      <c r="BL111" s="267"/>
      <c r="BM111" s="267"/>
      <c r="BN111" s="267"/>
      <c r="BO111" s="267"/>
      <c r="BP111" s="268"/>
      <c r="BQ111" s="128"/>
      <c r="BR111" s="5"/>
      <c r="BS111" s="81"/>
      <c r="BT111" s="5"/>
      <c r="BU111" s="81"/>
      <c r="BV111" s="81"/>
      <c r="BW111" s="81"/>
      <c r="BX111" s="81"/>
      <c r="BY111" s="81"/>
    </row>
    <row r="112" spans="1:77" ht="18">
      <c r="A112" s="74">
        <v>110</v>
      </c>
      <c r="B112" s="270"/>
      <c r="C112" s="270"/>
      <c r="D112" s="78">
        <v>164</v>
      </c>
      <c r="E112" s="269" t="s">
        <v>944</v>
      </c>
      <c r="F112" s="267"/>
      <c r="G112" s="267" t="s">
        <v>944</v>
      </c>
      <c r="H112" s="267"/>
      <c r="I112" s="267"/>
      <c r="J112" s="267"/>
      <c r="K112" s="267"/>
      <c r="L112" s="267"/>
      <c r="M112" s="267"/>
      <c r="N112" s="267"/>
      <c r="O112" s="267"/>
      <c r="P112" s="267"/>
      <c r="Q112" s="267"/>
      <c r="R112" s="267" t="s">
        <v>944</v>
      </c>
      <c r="S112" s="267"/>
      <c r="T112" s="267" t="s">
        <v>944</v>
      </c>
      <c r="U112" s="267"/>
      <c r="V112" s="267"/>
      <c r="W112" s="267"/>
      <c r="X112" s="267"/>
      <c r="Y112" s="267"/>
      <c r="Z112" s="267"/>
      <c r="AA112" s="267"/>
      <c r="AB112" s="267"/>
      <c r="AC112" s="267" t="s">
        <v>944</v>
      </c>
      <c r="AD112" s="267"/>
      <c r="AE112" s="267"/>
      <c r="AF112" s="267"/>
      <c r="AG112" s="267"/>
      <c r="AH112" s="267"/>
      <c r="AI112" s="267"/>
      <c r="AJ112" s="267"/>
      <c r="AK112" s="267"/>
      <c r="AL112" s="267"/>
      <c r="AM112" s="267"/>
      <c r="AN112" s="267"/>
      <c r="AO112" s="267"/>
      <c r="AP112" s="267"/>
      <c r="AQ112" s="267"/>
      <c r="AR112" s="267" t="s">
        <v>944</v>
      </c>
      <c r="AS112" s="267"/>
      <c r="AT112" s="267"/>
      <c r="AU112" s="267"/>
      <c r="AV112" s="267"/>
      <c r="AW112" s="267"/>
      <c r="AX112" s="267"/>
      <c r="AY112" s="267" t="s">
        <v>944</v>
      </c>
      <c r="AZ112" s="267"/>
      <c r="BA112" s="267"/>
      <c r="BB112" s="267" t="s">
        <v>944</v>
      </c>
      <c r="BC112" s="267"/>
      <c r="BD112" s="267" t="s">
        <v>944</v>
      </c>
      <c r="BE112" s="267"/>
      <c r="BF112" s="267"/>
      <c r="BG112" s="267"/>
      <c r="BH112" s="267"/>
      <c r="BI112" s="267"/>
      <c r="BJ112" s="267"/>
      <c r="BK112" s="267"/>
      <c r="BL112" s="267"/>
      <c r="BM112" s="267"/>
      <c r="BN112" s="267"/>
      <c r="BO112" s="267"/>
      <c r="BP112" s="268"/>
      <c r="BQ112" s="128"/>
      <c r="BR112" s="5"/>
      <c r="BS112" s="81"/>
      <c r="BT112" s="5"/>
      <c r="BU112" s="81"/>
      <c r="BV112" s="81"/>
      <c r="BW112" s="81"/>
      <c r="BX112" s="81"/>
      <c r="BY112" s="81"/>
    </row>
    <row r="113" spans="1:77" ht="18">
      <c r="A113" s="74">
        <v>111</v>
      </c>
      <c r="B113" s="270"/>
      <c r="C113" s="270"/>
      <c r="D113" s="78">
        <v>416</v>
      </c>
      <c r="E113" s="269" t="s">
        <v>944</v>
      </c>
      <c r="F113" s="267"/>
      <c r="G113" s="267" t="s">
        <v>944</v>
      </c>
      <c r="H113" s="267"/>
      <c r="I113" s="267"/>
      <c r="J113" s="267"/>
      <c r="K113" s="267"/>
      <c r="L113" s="267"/>
      <c r="M113" s="267"/>
      <c r="N113" s="267"/>
      <c r="O113" s="267"/>
      <c r="P113" s="267"/>
      <c r="Q113" s="267"/>
      <c r="R113" s="267" t="s">
        <v>944</v>
      </c>
      <c r="S113" s="267"/>
      <c r="T113" s="267" t="s">
        <v>944</v>
      </c>
      <c r="U113" s="267"/>
      <c r="V113" s="267"/>
      <c r="W113" s="267"/>
      <c r="X113" s="267"/>
      <c r="Y113" s="267"/>
      <c r="Z113" s="267"/>
      <c r="AA113" s="267"/>
      <c r="AB113" s="267"/>
      <c r="AC113" s="267" t="s">
        <v>944</v>
      </c>
      <c r="AD113" s="267"/>
      <c r="AE113" s="267"/>
      <c r="AF113" s="267"/>
      <c r="AG113" s="267"/>
      <c r="AH113" s="267"/>
      <c r="AI113" s="267"/>
      <c r="AJ113" s="267"/>
      <c r="AK113" s="267"/>
      <c r="AL113" s="267"/>
      <c r="AM113" s="267"/>
      <c r="AN113" s="267"/>
      <c r="AO113" s="267"/>
      <c r="AP113" s="267"/>
      <c r="AQ113" s="267"/>
      <c r="AR113" s="267" t="s">
        <v>944</v>
      </c>
      <c r="AS113" s="267"/>
      <c r="AT113" s="267"/>
      <c r="AU113" s="267"/>
      <c r="AV113" s="267"/>
      <c r="AW113" s="267"/>
      <c r="AX113" s="267"/>
      <c r="AY113" s="267" t="s">
        <v>944</v>
      </c>
      <c r="AZ113" s="267"/>
      <c r="BA113" s="267"/>
      <c r="BB113" s="267" t="s">
        <v>944</v>
      </c>
      <c r="BC113" s="267"/>
      <c r="BD113" s="267" t="s">
        <v>944</v>
      </c>
      <c r="BE113" s="267"/>
      <c r="BF113" s="267"/>
      <c r="BG113" s="267"/>
      <c r="BH113" s="267"/>
      <c r="BI113" s="267"/>
      <c r="BJ113" s="267"/>
      <c r="BK113" s="267"/>
      <c r="BL113" s="267"/>
      <c r="BM113" s="267"/>
      <c r="BN113" s="267"/>
      <c r="BO113" s="267"/>
      <c r="BP113" s="268"/>
      <c r="BQ113" s="128"/>
      <c r="BR113" s="5"/>
      <c r="BS113" s="81"/>
      <c r="BT113" s="5"/>
      <c r="BU113" s="81"/>
      <c r="BV113" s="81"/>
      <c r="BW113" s="81"/>
      <c r="BX113" s="81"/>
      <c r="BY113" s="81"/>
    </row>
    <row r="114" spans="1:77" ht="18">
      <c r="A114" s="74">
        <v>112</v>
      </c>
      <c r="B114" s="270"/>
      <c r="C114" s="270"/>
      <c r="D114" s="78">
        <v>461</v>
      </c>
      <c r="E114" s="269" t="s">
        <v>944</v>
      </c>
      <c r="F114" s="267"/>
      <c r="G114" s="267" t="s">
        <v>944</v>
      </c>
      <c r="H114" s="267"/>
      <c r="I114" s="267"/>
      <c r="J114" s="267"/>
      <c r="K114" s="267"/>
      <c r="L114" s="267"/>
      <c r="M114" s="267"/>
      <c r="N114" s="267"/>
      <c r="O114" s="267"/>
      <c r="P114" s="267"/>
      <c r="Q114" s="267"/>
      <c r="R114" s="267" t="s">
        <v>944</v>
      </c>
      <c r="S114" s="267"/>
      <c r="T114" s="267" t="s">
        <v>944</v>
      </c>
      <c r="U114" s="267"/>
      <c r="V114" s="267"/>
      <c r="W114" s="267"/>
      <c r="X114" s="267"/>
      <c r="Y114" s="267"/>
      <c r="Z114" s="267"/>
      <c r="AA114" s="267"/>
      <c r="AB114" s="267"/>
      <c r="AC114" s="267" t="s">
        <v>944</v>
      </c>
      <c r="AD114" s="267"/>
      <c r="AE114" s="267"/>
      <c r="AF114" s="267"/>
      <c r="AG114" s="267"/>
      <c r="AH114" s="267"/>
      <c r="AI114" s="267"/>
      <c r="AJ114" s="267"/>
      <c r="AK114" s="267"/>
      <c r="AL114" s="267"/>
      <c r="AM114" s="267"/>
      <c r="AN114" s="267"/>
      <c r="AO114" s="267"/>
      <c r="AP114" s="267"/>
      <c r="AQ114" s="267"/>
      <c r="AR114" s="267" t="s">
        <v>944</v>
      </c>
      <c r="AS114" s="267"/>
      <c r="AT114" s="267"/>
      <c r="AU114" s="267"/>
      <c r="AV114" s="267"/>
      <c r="AW114" s="267"/>
      <c r="AX114" s="267"/>
      <c r="AY114" s="267" t="s">
        <v>944</v>
      </c>
      <c r="AZ114" s="267"/>
      <c r="BA114" s="267"/>
      <c r="BB114" s="267" t="s">
        <v>944</v>
      </c>
      <c r="BC114" s="267"/>
      <c r="BD114" s="267" t="s">
        <v>944</v>
      </c>
      <c r="BE114" s="267"/>
      <c r="BF114" s="267"/>
      <c r="BG114" s="267"/>
      <c r="BH114" s="267"/>
      <c r="BI114" s="267"/>
      <c r="BJ114" s="267"/>
      <c r="BK114" s="267"/>
      <c r="BL114" s="267"/>
      <c r="BM114" s="267"/>
      <c r="BN114" s="267"/>
      <c r="BO114" s="267"/>
      <c r="BP114" s="268"/>
      <c r="BQ114" s="128"/>
      <c r="BR114" s="5"/>
      <c r="BS114" s="81"/>
      <c r="BT114" s="5"/>
      <c r="BU114" s="81"/>
      <c r="BV114" s="81"/>
      <c r="BW114" s="81"/>
      <c r="BX114" s="81"/>
      <c r="BY114" s="81"/>
    </row>
    <row r="115" spans="1:77" ht="18">
      <c r="A115" s="74">
        <v>113</v>
      </c>
      <c r="B115" s="270"/>
      <c r="C115" s="270"/>
      <c r="D115" s="78">
        <v>614</v>
      </c>
      <c r="E115" s="269" t="s">
        <v>944</v>
      </c>
      <c r="F115" s="267"/>
      <c r="G115" s="267" t="s">
        <v>944</v>
      </c>
      <c r="H115" s="267"/>
      <c r="I115" s="267"/>
      <c r="J115" s="267"/>
      <c r="K115" s="267"/>
      <c r="L115" s="267"/>
      <c r="M115" s="267"/>
      <c r="N115" s="267"/>
      <c r="O115" s="267"/>
      <c r="P115" s="267"/>
      <c r="Q115" s="267"/>
      <c r="R115" s="267" t="s">
        <v>944</v>
      </c>
      <c r="S115" s="267"/>
      <c r="T115" s="267" t="s">
        <v>944</v>
      </c>
      <c r="U115" s="267"/>
      <c r="V115" s="267"/>
      <c r="W115" s="267"/>
      <c r="X115" s="267"/>
      <c r="Y115" s="267"/>
      <c r="Z115" s="267"/>
      <c r="AA115" s="267"/>
      <c r="AB115" s="267"/>
      <c r="AC115" s="267" t="s">
        <v>944</v>
      </c>
      <c r="AD115" s="267"/>
      <c r="AE115" s="267"/>
      <c r="AF115" s="267"/>
      <c r="AG115" s="267"/>
      <c r="AH115" s="267"/>
      <c r="AI115" s="267"/>
      <c r="AJ115" s="267"/>
      <c r="AK115" s="267"/>
      <c r="AL115" s="267"/>
      <c r="AM115" s="267"/>
      <c r="AN115" s="267"/>
      <c r="AO115" s="267"/>
      <c r="AP115" s="267"/>
      <c r="AQ115" s="267"/>
      <c r="AR115" s="267" t="s">
        <v>944</v>
      </c>
      <c r="AS115" s="267"/>
      <c r="AT115" s="267"/>
      <c r="AU115" s="267"/>
      <c r="AV115" s="267"/>
      <c r="AW115" s="267"/>
      <c r="AX115" s="267"/>
      <c r="AY115" s="267" t="s">
        <v>944</v>
      </c>
      <c r="AZ115" s="267"/>
      <c r="BA115" s="267"/>
      <c r="BB115" s="267" t="s">
        <v>944</v>
      </c>
      <c r="BC115" s="267"/>
      <c r="BD115" s="267" t="s">
        <v>944</v>
      </c>
      <c r="BE115" s="267"/>
      <c r="BF115" s="267"/>
      <c r="BG115" s="267"/>
      <c r="BH115" s="267"/>
      <c r="BI115" s="267"/>
      <c r="BJ115" s="267"/>
      <c r="BK115" s="267"/>
      <c r="BL115" s="267"/>
      <c r="BM115" s="267"/>
      <c r="BN115" s="267"/>
      <c r="BO115" s="267"/>
      <c r="BP115" s="268"/>
      <c r="BQ115" s="128"/>
      <c r="BR115" s="5"/>
      <c r="BS115" s="81"/>
      <c r="BT115" s="5"/>
      <c r="BU115" s="81"/>
      <c r="BV115" s="81"/>
      <c r="BW115" s="81"/>
      <c r="BX115" s="81"/>
      <c r="BY115" s="81"/>
    </row>
    <row r="116" spans="1:77" ht="18">
      <c r="A116" s="74">
        <v>114</v>
      </c>
      <c r="B116" s="270"/>
      <c r="C116" s="270"/>
      <c r="D116" s="78">
        <v>641</v>
      </c>
      <c r="E116" s="269" t="s">
        <v>944</v>
      </c>
      <c r="F116" s="267"/>
      <c r="G116" s="267" t="s">
        <v>944</v>
      </c>
      <c r="H116" s="267"/>
      <c r="I116" s="267"/>
      <c r="J116" s="267"/>
      <c r="K116" s="267"/>
      <c r="L116" s="267"/>
      <c r="M116" s="267"/>
      <c r="N116" s="267"/>
      <c r="O116" s="267"/>
      <c r="P116" s="267"/>
      <c r="Q116" s="267"/>
      <c r="R116" s="267" t="s">
        <v>944</v>
      </c>
      <c r="S116" s="267"/>
      <c r="T116" s="267" t="s">
        <v>944</v>
      </c>
      <c r="U116" s="267"/>
      <c r="V116" s="267"/>
      <c r="W116" s="267"/>
      <c r="X116" s="267"/>
      <c r="Y116" s="267"/>
      <c r="Z116" s="267"/>
      <c r="AA116" s="267"/>
      <c r="AB116" s="267"/>
      <c r="AC116" s="267" t="s">
        <v>944</v>
      </c>
      <c r="AD116" s="267"/>
      <c r="AE116" s="267"/>
      <c r="AF116" s="267"/>
      <c r="AG116" s="267"/>
      <c r="AH116" s="267"/>
      <c r="AI116" s="267"/>
      <c r="AJ116" s="267"/>
      <c r="AK116" s="267"/>
      <c r="AL116" s="267"/>
      <c r="AM116" s="267"/>
      <c r="AN116" s="267"/>
      <c r="AO116" s="267"/>
      <c r="AP116" s="267"/>
      <c r="AQ116" s="267"/>
      <c r="AR116" s="267" t="s">
        <v>944</v>
      </c>
      <c r="AS116" s="267"/>
      <c r="AT116" s="267"/>
      <c r="AU116" s="267"/>
      <c r="AV116" s="267"/>
      <c r="AW116" s="267"/>
      <c r="AX116" s="267"/>
      <c r="AY116" s="267" t="s">
        <v>944</v>
      </c>
      <c r="AZ116" s="267"/>
      <c r="BA116" s="267"/>
      <c r="BB116" s="267" t="s">
        <v>944</v>
      </c>
      <c r="BC116" s="267"/>
      <c r="BD116" s="267" t="s">
        <v>944</v>
      </c>
      <c r="BE116" s="267"/>
      <c r="BF116" s="267"/>
      <c r="BG116" s="267"/>
      <c r="BH116" s="267"/>
      <c r="BI116" s="267"/>
      <c r="BJ116" s="267"/>
      <c r="BK116" s="267"/>
      <c r="BL116" s="267"/>
      <c r="BM116" s="267"/>
      <c r="BN116" s="267"/>
      <c r="BO116" s="267"/>
      <c r="BP116" s="268"/>
      <c r="BQ116" s="128"/>
      <c r="BR116" s="5"/>
      <c r="BS116" s="81"/>
      <c r="BT116" s="5"/>
      <c r="BU116" s="81"/>
      <c r="BV116" s="81"/>
      <c r="BW116" s="81"/>
      <c r="BX116" s="81"/>
      <c r="BY116" s="81"/>
    </row>
    <row r="117" spans="1:77" ht="18">
      <c r="A117" s="74">
        <v>115</v>
      </c>
      <c r="B117" s="270"/>
      <c r="C117" s="270" t="s">
        <v>973</v>
      </c>
      <c r="D117" s="78">
        <v>155</v>
      </c>
      <c r="E117" s="269" t="s">
        <v>944</v>
      </c>
      <c r="F117" s="267"/>
      <c r="G117" s="267" t="s">
        <v>944</v>
      </c>
      <c r="H117" s="267"/>
      <c r="I117" s="267"/>
      <c r="J117" s="267"/>
      <c r="K117" s="267"/>
      <c r="L117" s="267"/>
      <c r="M117" s="267"/>
      <c r="N117" s="267"/>
      <c r="O117" s="267"/>
      <c r="P117" s="267"/>
      <c r="Q117" s="267"/>
      <c r="R117" s="267"/>
      <c r="S117" s="267" t="s">
        <v>944</v>
      </c>
      <c r="T117" s="267"/>
      <c r="U117" s="267"/>
      <c r="V117" s="267"/>
      <c r="W117" s="267"/>
      <c r="X117" s="267"/>
      <c r="Y117" s="267"/>
      <c r="Z117" s="267"/>
      <c r="AA117" s="267"/>
      <c r="AB117" s="267"/>
      <c r="AC117" s="267"/>
      <c r="AD117" s="267"/>
      <c r="AE117" s="267"/>
      <c r="AF117" s="267"/>
      <c r="AG117" s="267"/>
      <c r="AH117" s="267"/>
      <c r="AI117" s="267" t="s">
        <v>944</v>
      </c>
      <c r="AJ117" s="267"/>
      <c r="AK117" s="267"/>
      <c r="AL117" s="267"/>
      <c r="AM117" s="267"/>
      <c r="AN117" s="267"/>
      <c r="AO117" s="267"/>
      <c r="AP117" s="267"/>
      <c r="AQ117" s="267"/>
      <c r="AR117" s="267" t="s">
        <v>944</v>
      </c>
      <c r="AS117" s="267"/>
      <c r="AT117" s="267"/>
      <c r="AU117" s="267"/>
      <c r="AV117" s="267"/>
      <c r="AW117" s="267"/>
      <c r="AX117" s="267"/>
      <c r="AY117" s="267" t="s">
        <v>944</v>
      </c>
      <c r="AZ117" s="267"/>
      <c r="BA117" s="267"/>
      <c r="BB117" s="267"/>
      <c r="BC117" s="267"/>
      <c r="BD117" s="267"/>
      <c r="BE117" s="267"/>
      <c r="BF117" s="267"/>
      <c r="BG117" s="267"/>
      <c r="BH117" s="267"/>
      <c r="BI117" s="267" t="s">
        <v>944</v>
      </c>
      <c r="BJ117" s="267"/>
      <c r="BK117" s="267"/>
      <c r="BL117" s="267"/>
      <c r="BM117" s="267"/>
      <c r="BN117" s="267"/>
      <c r="BO117" s="267"/>
      <c r="BP117" s="268"/>
      <c r="BQ117" s="128"/>
      <c r="BR117" s="5"/>
      <c r="BS117" s="81"/>
      <c r="BT117" s="5"/>
      <c r="BU117" s="81"/>
      <c r="BV117" s="81"/>
      <c r="BW117" s="81"/>
      <c r="BX117" s="81"/>
      <c r="BY117" s="81"/>
    </row>
    <row r="118" spans="1:77" ht="18">
      <c r="A118" s="74">
        <v>116</v>
      </c>
      <c r="B118" s="270"/>
      <c r="C118" s="270"/>
      <c r="D118" s="78">
        <v>515</v>
      </c>
      <c r="E118" s="269" t="s">
        <v>944</v>
      </c>
      <c r="F118" s="267"/>
      <c r="G118" s="267" t="s">
        <v>944</v>
      </c>
      <c r="H118" s="267"/>
      <c r="I118" s="267"/>
      <c r="J118" s="267"/>
      <c r="K118" s="267"/>
      <c r="L118" s="267"/>
      <c r="M118" s="267"/>
      <c r="N118" s="267"/>
      <c r="O118" s="267"/>
      <c r="P118" s="267"/>
      <c r="Q118" s="267"/>
      <c r="R118" s="267"/>
      <c r="S118" s="267" t="s">
        <v>944</v>
      </c>
      <c r="T118" s="267"/>
      <c r="U118" s="267"/>
      <c r="V118" s="267"/>
      <c r="W118" s="267"/>
      <c r="X118" s="267"/>
      <c r="Y118" s="267"/>
      <c r="Z118" s="267"/>
      <c r="AA118" s="267"/>
      <c r="AB118" s="267"/>
      <c r="AC118" s="267"/>
      <c r="AD118" s="267"/>
      <c r="AE118" s="267"/>
      <c r="AF118" s="267"/>
      <c r="AG118" s="267"/>
      <c r="AH118" s="267"/>
      <c r="AI118" s="267" t="s">
        <v>944</v>
      </c>
      <c r="AJ118" s="267"/>
      <c r="AK118" s="267"/>
      <c r="AL118" s="267"/>
      <c r="AM118" s="267"/>
      <c r="AN118" s="267"/>
      <c r="AO118" s="267"/>
      <c r="AP118" s="267"/>
      <c r="AQ118" s="267"/>
      <c r="AR118" s="267" t="s">
        <v>944</v>
      </c>
      <c r="AS118" s="267"/>
      <c r="AT118" s="267"/>
      <c r="AU118" s="267"/>
      <c r="AV118" s="267"/>
      <c r="AW118" s="267"/>
      <c r="AX118" s="267"/>
      <c r="AY118" s="267" t="s">
        <v>944</v>
      </c>
      <c r="AZ118" s="267"/>
      <c r="BA118" s="267"/>
      <c r="BB118" s="267"/>
      <c r="BC118" s="267"/>
      <c r="BD118" s="267"/>
      <c r="BE118" s="267"/>
      <c r="BF118" s="267"/>
      <c r="BG118" s="267"/>
      <c r="BH118" s="267"/>
      <c r="BI118" s="267" t="s">
        <v>944</v>
      </c>
      <c r="BJ118" s="267"/>
      <c r="BK118" s="267"/>
      <c r="BL118" s="267"/>
      <c r="BM118" s="267"/>
      <c r="BN118" s="267"/>
      <c r="BO118" s="267"/>
      <c r="BP118" s="268"/>
      <c r="BQ118" s="128"/>
      <c r="BR118" s="5"/>
      <c r="BS118" s="81"/>
      <c r="BT118" s="5"/>
      <c r="BU118" s="81"/>
      <c r="BV118" s="81"/>
      <c r="BW118" s="81"/>
      <c r="BX118" s="81"/>
      <c r="BY118" s="81"/>
    </row>
    <row r="119" spans="1:77" ht="18">
      <c r="A119" s="74">
        <v>117</v>
      </c>
      <c r="B119" s="270"/>
      <c r="C119" s="270"/>
      <c r="D119" s="78">
        <v>551</v>
      </c>
      <c r="E119" s="269" t="s">
        <v>944</v>
      </c>
      <c r="F119" s="267"/>
      <c r="G119" s="267" t="s">
        <v>944</v>
      </c>
      <c r="H119" s="267"/>
      <c r="I119" s="267"/>
      <c r="J119" s="267"/>
      <c r="K119" s="267"/>
      <c r="L119" s="267"/>
      <c r="M119" s="267"/>
      <c r="N119" s="267"/>
      <c r="O119" s="267"/>
      <c r="P119" s="267"/>
      <c r="Q119" s="267"/>
      <c r="R119" s="267"/>
      <c r="S119" s="267" t="s">
        <v>944</v>
      </c>
      <c r="T119" s="267"/>
      <c r="U119" s="267"/>
      <c r="V119" s="267"/>
      <c r="W119" s="267"/>
      <c r="X119" s="267"/>
      <c r="Y119" s="267"/>
      <c r="Z119" s="267"/>
      <c r="AA119" s="267"/>
      <c r="AB119" s="267"/>
      <c r="AC119" s="267"/>
      <c r="AD119" s="267"/>
      <c r="AE119" s="267"/>
      <c r="AF119" s="267"/>
      <c r="AG119" s="267"/>
      <c r="AH119" s="267"/>
      <c r="AI119" s="267" t="s">
        <v>944</v>
      </c>
      <c r="AJ119" s="267"/>
      <c r="AK119" s="267"/>
      <c r="AL119" s="267"/>
      <c r="AM119" s="267"/>
      <c r="AN119" s="267"/>
      <c r="AO119" s="267"/>
      <c r="AP119" s="267"/>
      <c r="AQ119" s="267"/>
      <c r="AR119" s="267" t="s">
        <v>944</v>
      </c>
      <c r="AS119" s="267"/>
      <c r="AT119" s="267"/>
      <c r="AU119" s="267"/>
      <c r="AV119" s="267"/>
      <c r="AW119" s="267"/>
      <c r="AX119" s="267"/>
      <c r="AY119" s="267" t="s">
        <v>944</v>
      </c>
      <c r="AZ119" s="267"/>
      <c r="BA119" s="267"/>
      <c r="BB119" s="267"/>
      <c r="BC119" s="267"/>
      <c r="BD119" s="267"/>
      <c r="BE119" s="267"/>
      <c r="BF119" s="267"/>
      <c r="BG119" s="267"/>
      <c r="BH119" s="267"/>
      <c r="BI119" s="267" t="s">
        <v>944</v>
      </c>
      <c r="BJ119" s="267"/>
      <c r="BK119" s="267"/>
      <c r="BL119" s="267"/>
      <c r="BM119" s="267"/>
      <c r="BN119" s="267"/>
      <c r="BO119" s="267"/>
      <c r="BP119" s="268"/>
      <c r="BQ119" s="128"/>
      <c r="BR119" s="5"/>
      <c r="BS119" s="81"/>
      <c r="BT119" s="5"/>
      <c r="BU119" s="81"/>
      <c r="BV119" s="81"/>
      <c r="BW119" s="81"/>
      <c r="BX119" s="81"/>
      <c r="BY119" s="81"/>
    </row>
    <row r="120" spans="1:77" ht="18">
      <c r="A120" s="74">
        <v>118</v>
      </c>
      <c r="B120" s="270"/>
      <c r="C120" s="270" t="s">
        <v>974</v>
      </c>
      <c r="D120" s="78">
        <v>236</v>
      </c>
      <c r="E120" s="269" t="s">
        <v>944</v>
      </c>
      <c r="F120" s="267"/>
      <c r="G120" s="267" t="s">
        <v>944</v>
      </c>
      <c r="H120" s="267"/>
      <c r="I120" s="267"/>
      <c r="J120" s="267"/>
      <c r="K120" s="267"/>
      <c r="L120" s="267"/>
      <c r="M120" s="267"/>
      <c r="N120" s="267"/>
      <c r="O120" s="267"/>
      <c r="P120" s="267"/>
      <c r="Q120" s="267"/>
      <c r="R120" s="267"/>
      <c r="S120" s="267"/>
      <c r="T120" s="267"/>
      <c r="U120" s="267" t="s">
        <v>944</v>
      </c>
      <c r="V120" s="267"/>
      <c r="W120" s="267"/>
      <c r="X120" s="267" t="s">
        <v>944</v>
      </c>
      <c r="Y120" s="267"/>
      <c r="Z120" s="267"/>
      <c r="AA120" s="267" t="s">
        <v>944</v>
      </c>
      <c r="AB120" s="267"/>
      <c r="AC120" s="267"/>
      <c r="AD120" s="267"/>
      <c r="AE120" s="267"/>
      <c r="AF120" s="267"/>
      <c r="AG120" s="267"/>
      <c r="AH120" s="267"/>
      <c r="AI120" s="267"/>
      <c r="AJ120" s="267"/>
      <c r="AK120" s="267"/>
      <c r="AL120" s="267"/>
      <c r="AM120" s="267"/>
      <c r="AN120" s="267"/>
      <c r="AO120" s="267"/>
      <c r="AP120" s="267"/>
      <c r="AQ120" s="267"/>
      <c r="AR120" s="267" t="s">
        <v>944</v>
      </c>
      <c r="AS120" s="267"/>
      <c r="AT120" s="267"/>
      <c r="AU120" s="267"/>
      <c r="AV120" s="267"/>
      <c r="AW120" s="267"/>
      <c r="AX120" s="267"/>
      <c r="AY120" s="267"/>
      <c r="AZ120" s="267" t="s">
        <v>944</v>
      </c>
      <c r="BA120" s="267" t="s">
        <v>944</v>
      </c>
      <c r="BB120" s="267"/>
      <c r="BC120" s="267"/>
      <c r="BD120" s="267" t="s">
        <v>944</v>
      </c>
      <c r="BE120" s="267"/>
      <c r="BF120" s="267"/>
      <c r="BG120" s="267"/>
      <c r="BH120" s="267"/>
      <c r="BI120" s="267"/>
      <c r="BJ120" s="267"/>
      <c r="BK120" s="267"/>
      <c r="BL120" s="267"/>
      <c r="BM120" s="267"/>
      <c r="BN120" s="267"/>
      <c r="BO120" s="267"/>
      <c r="BP120" s="268"/>
      <c r="BQ120" s="128"/>
      <c r="BR120" s="5"/>
      <c r="BS120" s="81"/>
      <c r="BT120" s="5"/>
      <c r="BU120" s="81"/>
      <c r="BV120" s="81"/>
      <c r="BW120" s="81"/>
      <c r="BX120" s="81"/>
      <c r="BY120" s="81"/>
    </row>
    <row r="121" spans="1:77" ht="18">
      <c r="A121" s="74">
        <v>119</v>
      </c>
      <c r="B121" s="270"/>
      <c r="C121" s="270"/>
      <c r="D121" s="78">
        <v>263</v>
      </c>
      <c r="E121" s="269" t="s">
        <v>944</v>
      </c>
      <c r="F121" s="267"/>
      <c r="G121" s="267" t="s">
        <v>944</v>
      </c>
      <c r="H121" s="267"/>
      <c r="I121" s="267"/>
      <c r="J121" s="267"/>
      <c r="K121" s="267"/>
      <c r="L121" s="267"/>
      <c r="M121" s="267"/>
      <c r="N121" s="267"/>
      <c r="O121" s="267"/>
      <c r="P121" s="267"/>
      <c r="Q121" s="267"/>
      <c r="R121" s="267"/>
      <c r="S121" s="267"/>
      <c r="T121" s="267"/>
      <c r="U121" s="267" t="s">
        <v>944</v>
      </c>
      <c r="V121" s="267"/>
      <c r="W121" s="267"/>
      <c r="X121" s="267" t="s">
        <v>944</v>
      </c>
      <c r="Y121" s="267"/>
      <c r="Z121" s="267"/>
      <c r="AA121" s="267" t="s">
        <v>944</v>
      </c>
      <c r="AB121" s="267"/>
      <c r="AC121" s="267"/>
      <c r="AD121" s="267"/>
      <c r="AE121" s="267"/>
      <c r="AF121" s="267"/>
      <c r="AG121" s="267"/>
      <c r="AH121" s="267"/>
      <c r="AI121" s="267"/>
      <c r="AJ121" s="267"/>
      <c r="AK121" s="267"/>
      <c r="AL121" s="267"/>
      <c r="AM121" s="267"/>
      <c r="AN121" s="267"/>
      <c r="AO121" s="267"/>
      <c r="AP121" s="267"/>
      <c r="AQ121" s="267"/>
      <c r="AR121" s="267" t="s">
        <v>944</v>
      </c>
      <c r="AS121" s="267"/>
      <c r="AT121" s="267"/>
      <c r="AU121" s="267"/>
      <c r="AV121" s="267"/>
      <c r="AW121" s="267"/>
      <c r="AX121" s="267"/>
      <c r="AY121" s="267"/>
      <c r="AZ121" s="267" t="s">
        <v>944</v>
      </c>
      <c r="BA121" s="267" t="s">
        <v>944</v>
      </c>
      <c r="BB121" s="267"/>
      <c r="BC121" s="267"/>
      <c r="BD121" s="267" t="s">
        <v>944</v>
      </c>
      <c r="BE121" s="267"/>
      <c r="BF121" s="267"/>
      <c r="BG121" s="267"/>
      <c r="BH121" s="267"/>
      <c r="BI121" s="267"/>
      <c r="BJ121" s="267"/>
      <c r="BK121" s="267"/>
      <c r="BL121" s="267"/>
      <c r="BM121" s="267"/>
      <c r="BN121" s="267"/>
      <c r="BO121" s="267"/>
      <c r="BP121" s="268"/>
      <c r="BQ121" s="128"/>
      <c r="BR121" s="5"/>
      <c r="BS121" s="81"/>
      <c r="BT121" s="5"/>
      <c r="BU121" s="81"/>
      <c r="BV121" s="81"/>
      <c r="BW121" s="81"/>
      <c r="BX121" s="81"/>
      <c r="BY121" s="81"/>
    </row>
    <row r="122" spans="1:77" ht="18">
      <c r="A122" s="74">
        <v>120</v>
      </c>
      <c r="B122" s="270"/>
      <c r="C122" s="270"/>
      <c r="D122" s="78">
        <v>326</v>
      </c>
      <c r="E122" s="269" t="s">
        <v>944</v>
      </c>
      <c r="F122" s="267"/>
      <c r="G122" s="267" t="s">
        <v>944</v>
      </c>
      <c r="H122" s="267"/>
      <c r="I122" s="267"/>
      <c r="J122" s="267"/>
      <c r="K122" s="267"/>
      <c r="L122" s="267"/>
      <c r="M122" s="267"/>
      <c r="N122" s="267"/>
      <c r="O122" s="267"/>
      <c r="P122" s="267"/>
      <c r="Q122" s="267"/>
      <c r="R122" s="267"/>
      <c r="S122" s="267"/>
      <c r="T122" s="267"/>
      <c r="U122" s="267" t="s">
        <v>944</v>
      </c>
      <c r="V122" s="267"/>
      <c r="W122" s="267"/>
      <c r="X122" s="267" t="s">
        <v>944</v>
      </c>
      <c r="Y122" s="267"/>
      <c r="Z122" s="267"/>
      <c r="AA122" s="267" t="s">
        <v>944</v>
      </c>
      <c r="AB122" s="267"/>
      <c r="AC122" s="267"/>
      <c r="AD122" s="267"/>
      <c r="AE122" s="267"/>
      <c r="AF122" s="267"/>
      <c r="AG122" s="267"/>
      <c r="AH122" s="267"/>
      <c r="AI122" s="267"/>
      <c r="AJ122" s="267"/>
      <c r="AK122" s="267"/>
      <c r="AL122" s="267"/>
      <c r="AM122" s="267"/>
      <c r="AN122" s="267"/>
      <c r="AO122" s="267"/>
      <c r="AP122" s="267"/>
      <c r="AQ122" s="267"/>
      <c r="AR122" s="267" t="s">
        <v>944</v>
      </c>
      <c r="AS122" s="267"/>
      <c r="AT122" s="267"/>
      <c r="AU122" s="267"/>
      <c r="AV122" s="267"/>
      <c r="AW122" s="267"/>
      <c r="AX122" s="267"/>
      <c r="AY122" s="267"/>
      <c r="AZ122" s="267" t="s">
        <v>944</v>
      </c>
      <c r="BA122" s="267" t="s">
        <v>944</v>
      </c>
      <c r="BB122" s="267"/>
      <c r="BC122" s="267"/>
      <c r="BD122" s="267" t="s">
        <v>944</v>
      </c>
      <c r="BE122" s="267"/>
      <c r="BF122" s="267"/>
      <c r="BG122" s="267"/>
      <c r="BH122" s="267"/>
      <c r="BI122" s="267"/>
      <c r="BJ122" s="267"/>
      <c r="BK122" s="267"/>
      <c r="BL122" s="267"/>
      <c r="BM122" s="267"/>
      <c r="BN122" s="267"/>
      <c r="BO122" s="267"/>
      <c r="BP122" s="268"/>
      <c r="BQ122" s="128"/>
      <c r="BR122" s="5"/>
      <c r="BS122" s="81"/>
      <c r="BT122" s="5"/>
      <c r="BU122" s="81"/>
      <c r="BV122" s="81"/>
      <c r="BW122" s="81"/>
      <c r="BX122" s="81"/>
      <c r="BY122" s="81"/>
    </row>
    <row r="123" spans="1:77" ht="18">
      <c r="A123" s="74">
        <v>121</v>
      </c>
      <c r="B123" s="270"/>
      <c r="C123" s="270"/>
      <c r="D123" s="78">
        <v>362</v>
      </c>
      <c r="E123" s="269" t="s">
        <v>944</v>
      </c>
      <c r="F123" s="267"/>
      <c r="G123" s="267" t="s">
        <v>944</v>
      </c>
      <c r="H123" s="267"/>
      <c r="I123" s="267"/>
      <c r="J123" s="267"/>
      <c r="K123" s="267"/>
      <c r="L123" s="267"/>
      <c r="M123" s="267"/>
      <c r="N123" s="267"/>
      <c r="O123" s="267"/>
      <c r="P123" s="267"/>
      <c r="Q123" s="267"/>
      <c r="R123" s="267"/>
      <c r="S123" s="267"/>
      <c r="T123" s="267"/>
      <c r="U123" s="267" t="s">
        <v>944</v>
      </c>
      <c r="V123" s="267"/>
      <c r="W123" s="267"/>
      <c r="X123" s="267" t="s">
        <v>944</v>
      </c>
      <c r="Y123" s="267"/>
      <c r="Z123" s="267"/>
      <c r="AA123" s="267" t="s">
        <v>944</v>
      </c>
      <c r="AB123" s="267"/>
      <c r="AC123" s="267"/>
      <c r="AD123" s="267"/>
      <c r="AE123" s="267"/>
      <c r="AF123" s="267"/>
      <c r="AG123" s="267"/>
      <c r="AH123" s="267"/>
      <c r="AI123" s="267"/>
      <c r="AJ123" s="267"/>
      <c r="AK123" s="267"/>
      <c r="AL123" s="267"/>
      <c r="AM123" s="267"/>
      <c r="AN123" s="267"/>
      <c r="AO123" s="267"/>
      <c r="AP123" s="267"/>
      <c r="AQ123" s="267"/>
      <c r="AR123" s="267" t="s">
        <v>944</v>
      </c>
      <c r="AS123" s="267"/>
      <c r="AT123" s="267"/>
      <c r="AU123" s="267"/>
      <c r="AV123" s="267"/>
      <c r="AW123" s="267"/>
      <c r="AX123" s="267"/>
      <c r="AY123" s="267"/>
      <c r="AZ123" s="267" t="s">
        <v>944</v>
      </c>
      <c r="BA123" s="267" t="s">
        <v>944</v>
      </c>
      <c r="BB123" s="267"/>
      <c r="BC123" s="267"/>
      <c r="BD123" s="267" t="s">
        <v>944</v>
      </c>
      <c r="BE123" s="267"/>
      <c r="BF123" s="267"/>
      <c r="BG123" s="267"/>
      <c r="BH123" s="267"/>
      <c r="BI123" s="267"/>
      <c r="BJ123" s="267"/>
      <c r="BK123" s="267"/>
      <c r="BL123" s="267"/>
      <c r="BM123" s="267"/>
      <c r="BN123" s="267"/>
      <c r="BO123" s="267"/>
      <c r="BP123" s="268"/>
      <c r="BQ123" s="128"/>
      <c r="BR123" s="5"/>
      <c r="BS123" s="81"/>
      <c r="BT123" s="5"/>
      <c r="BU123" s="81"/>
      <c r="BV123" s="81"/>
      <c r="BW123" s="81"/>
      <c r="BX123" s="81"/>
      <c r="BY123" s="81"/>
    </row>
    <row r="124" spans="1:77" ht="18">
      <c r="A124" s="74">
        <v>122</v>
      </c>
      <c r="B124" s="270"/>
      <c r="C124" s="270"/>
      <c r="D124" s="78">
        <v>623</v>
      </c>
      <c r="E124" s="269" t="s">
        <v>944</v>
      </c>
      <c r="F124" s="267"/>
      <c r="G124" s="267" t="s">
        <v>944</v>
      </c>
      <c r="H124" s="267"/>
      <c r="I124" s="267"/>
      <c r="J124" s="267"/>
      <c r="K124" s="267"/>
      <c r="L124" s="267"/>
      <c r="M124" s="267"/>
      <c r="N124" s="267"/>
      <c r="O124" s="267"/>
      <c r="P124" s="267"/>
      <c r="Q124" s="267"/>
      <c r="R124" s="267"/>
      <c r="S124" s="267"/>
      <c r="T124" s="267"/>
      <c r="U124" s="267" t="s">
        <v>944</v>
      </c>
      <c r="V124" s="267"/>
      <c r="W124" s="267"/>
      <c r="X124" s="267" t="s">
        <v>944</v>
      </c>
      <c r="Y124" s="267"/>
      <c r="Z124" s="267"/>
      <c r="AA124" s="267" t="s">
        <v>944</v>
      </c>
      <c r="AB124" s="267"/>
      <c r="AC124" s="267"/>
      <c r="AD124" s="267"/>
      <c r="AE124" s="267"/>
      <c r="AF124" s="267"/>
      <c r="AG124" s="267"/>
      <c r="AH124" s="267"/>
      <c r="AI124" s="267"/>
      <c r="AJ124" s="267"/>
      <c r="AK124" s="267"/>
      <c r="AL124" s="267"/>
      <c r="AM124" s="267"/>
      <c r="AN124" s="267"/>
      <c r="AO124" s="267"/>
      <c r="AP124" s="267"/>
      <c r="AQ124" s="267"/>
      <c r="AR124" s="267" t="s">
        <v>944</v>
      </c>
      <c r="AS124" s="267"/>
      <c r="AT124" s="267"/>
      <c r="AU124" s="267"/>
      <c r="AV124" s="267"/>
      <c r="AW124" s="267"/>
      <c r="AX124" s="267"/>
      <c r="AY124" s="267"/>
      <c r="AZ124" s="267" t="s">
        <v>944</v>
      </c>
      <c r="BA124" s="267" t="s">
        <v>944</v>
      </c>
      <c r="BB124" s="267"/>
      <c r="BC124" s="267"/>
      <c r="BD124" s="267" t="s">
        <v>944</v>
      </c>
      <c r="BE124" s="267"/>
      <c r="BF124" s="267"/>
      <c r="BG124" s="267"/>
      <c r="BH124" s="267"/>
      <c r="BI124" s="267"/>
      <c r="BJ124" s="267"/>
      <c r="BK124" s="267"/>
      <c r="BL124" s="267"/>
      <c r="BM124" s="267"/>
      <c r="BN124" s="267"/>
      <c r="BO124" s="267"/>
      <c r="BP124" s="268"/>
      <c r="BQ124" s="128"/>
      <c r="BR124" s="5"/>
      <c r="BS124" s="81"/>
      <c r="BT124" s="5"/>
      <c r="BU124" s="81"/>
      <c r="BV124" s="81"/>
      <c r="BW124" s="81"/>
      <c r="BX124" s="81"/>
      <c r="BY124" s="81"/>
    </row>
    <row r="125" spans="1:77" ht="18">
      <c r="A125" s="74">
        <v>123</v>
      </c>
      <c r="B125" s="270"/>
      <c r="C125" s="270"/>
      <c r="D125" s="78">
        <v>632</v>
      </c>
      <c r="E125" s="269" t="s">
        <v>944</v>
      </c>
      <c r="F125" s="267"/>
      <c r="G125" s="267" t="s">
        <v>944</v>
      </c>
      <c r="H125" s="267"/>
      <c r="I125" s="267"/>
      <c r="J125" s="267"/>
      <c r="K125" s="267"/>
      <c r="L125" s="267"/>
      <c r="M125" s="267"/>
      <c r="N125" s="267"/>
      <c r="O125" s="267"/>
      <c r="P125" s="267"/>
      <c r="Q125" s="267"/>
      <c r="R125" s="267"/>
      <c r="S125" s="267"/>
      <c r="T125" s="267"/>
      <c r="U125" s="267" t="s">
        <v>944</v>
      </c>
      <c r="V125" s="267"/>
      <c r="W125" s="267"/>
      <c r="X125" s="267" t="s">
        <v>944</v>
      </c>
      <c r="Y125" s="267"/>
      <c r="Z125" s="267"/>
      <c r="AA125" s="267" t="s">
        <v>944</v>
      </c>
      <c r="AB125" s="267"/>
      <c r="AC125" s="267"/>
      <c r="AD125" s="267"/>
      <c r="AE125" s="267"/>
      <c r="AF125" s="267"/>
      <c r="AG125" s="267"/>
      <c r="AH125" s="267"/>
      <c r="AI125" s="267"/>
      <c r="AJ125" s="267"/>
      <c r="AK125" s="267"/>
      <c r="AL125" s="267"/>
      <c r="AM125" s="267"/>
      <c r="AN125" s="267"/>
      <c r="AO125" s="267"/>
      <c r="AP125" s="267"/>
      <c r="AQ125" s="267"/>
      <c r="AR125" s="267" t="s">
        <v>944</v>
      </c>
      <c r="AS125" s="267"/>
      <c r="AT125" s="267"/>
      <c r="AU125" s="267"/>
      <c r="AV125" s="267"/>
      <c r="AW125" s="267"/>
      <c r="AX125" s="267"/>
      <c r="AY125" s="267"/>
      <c r="AZ125" s="267" t="s">
        <v>944</v>
      </c>
      <c r="BA125" s="267" t="s">
        <v>944</v>
      </c>
      <c r="BB125" s="267"/>
      <c r="BC125" s="267"/>
      <c r="BD125" s="267" t="s">
        <v>944</v>
      </c>
      <c r="BE125" s="267"/>
      <c r="BF125" s="267"/>
      <c r="BG125" s="267"/>
      <c r="BH125" s="267"/>
      <c r="BI125" s="267"/>
      <c r="BJ125" s="267"/>
      <c r="BK125" s="267"/>
      <c r="BL125" s="267"/>
      <c r="BM125" s="267"/>
      <c r="BN125" s="267"/>
      <c r="BO125" s="267"/>
      <c r="BP125" s="268"/>
      <c r="BQ125" s="128"/>
      <c r="BR125" s="5"/>
      <c r="BS125" s="81"/>
      <c r="BT125" s="5"/>
      <c r="BU125" s="81"/>
      <c r="BV125" s="81"/>
      <c r="BW125" s="81"/>
      <c r="BX125" s="81"/>
      <c r="BY125" s="81"/>
    </row>
    <row r="126" spans="1:77" ht="18">
      <c r="A126" s="74">
        <v>124</v>
      </c>
      <c r="B126" s="270"/>
      <c r="C126" s="270" t="s">
        <v>975</v>
      </c>
      <c r="D126" s="78">
        <v>245</v>
      </c>
      <c r="E126" s="269" t="s">
        <v>944</v>
      </c>
      <c r="F126" s="267"/>
      <c r="G126" s="267" t="s">
        <v>944</v>
      </c>
      <c r="H126" s="267"/>
      <c r="I126" s="267"/>
      <c r="J126" s="267"/>
      <c r="K126" s="267"/>
      <c r="L126" s="267"/>
      <c r="M126" s="267"/>
      <c r="N126" s="267"/>
      <c r="O126" s="267"/>
      <c r="P126" s="267"/>
      <c r="Q126" s="267"/>
      <c r="R126" s="267"/>
      <c r="S126" s="267"/>
      <c r="T126" s="267"/>
      <c r="U126" s="267"/>
      <c r="V126" s="267" t="s">
        <v>944</v>
      </c>
      <c r="W126" s="267" t="s">
        <v>944</v>
      </c>
      <c r="X126" s="267"/>
      <c r="Y126" s="267"/>
      <c r="Z126" s="267"/>
      <c r="AA126" s="267"/>
      <c r="AB126" s="267" t="s">
        <v>944</v>
      </c>
      <c r="AC126" s="267"/>
      <c r="AD126" s="267"/>
      <c r="AE126" s="267"/>
      <c r="AF126" s="267"/>
      <c r="AG126" s="267"/>
      <c r="AH126" s="267"/>
      <c r="AI126" s="267"/>
      <c r="AJ126" s="267"/>
      <c r="AK126" s="267"/>
      <c r="AL126" s="267"/>
      <c r="AM126" s="267"/>
      <c r="AN126" s="267"/>
      <c r="AO126" s="267"/>
      <c r="AP126" s="267"/>
      <c r="AQ126" s="267"/>
      <c r="AR126" s="267" t="s">
        <v>944</v>
      </c>
      <c r="AS126" s="267"/>
      <c r="AT126" s="267"/>
      <c r="AU126" s="267"/>
      <c r="AV126" s="267"/>
      <c r="AW126" s="267"/>
      <c r="AX126" s="267"/>
      <c r="AY126" s="267"/>
      <c r="AZ126" s="267" t="s">
        <v>944</v>
      </c>
      <c r="BA126" s="267"/>
      <c r="BB126" s="267" t="s">
        <v>944</v>
      </c>
      <c r="BC126" s="267" t="s">
        <v>944</v>
      </c>
      <c r="BD126" s="267"/>
      <c r="BE126" s="267"/>
      <c r="BF126" s="267"/>
      <c r="BG126" s="267"/>
      <c r="BH126" s="267"/>
      <c r="BI126" s="267"/>
      <c r="BJ126" s="267"/>
      <c r="BK126" s="267"/>
      <c r="BL126" s="267"/>
      <c r="BM126" s="267"/>
      <c r="BN126" s="267"/>
      <c r="BO126" s="267"/>
      <c r="BP126" s="268"/>
      <c r="BQ126" s="128"/>
      <c r="BR126" s="5"/>
      <c r="BS126" s="81"/>
      <c r="BT126" s="5"/>
      <c r="BU126" s="81"/>
      <c r="BV126" s="81"/>
      <c r="BW126" s="81"/>
      <c r="BX126" s="81"/>
      <c r="BY126" s="81"/>
    </row>
    <row r="127" spans="1:77" ht="18">
      <c r="A127" s="74">
        <v>125</v>
      </c>
      <c r="B127" s="270"/>
      <c r="C127" s="270"/>
      <c r="D127" s="78">
        <v>254</v>
      </c>
      <c r="E127" s="269" t="s">
        <v>944</v>
      </c>
      <c r="F127" s="267"/>
      <c r="G127" s="267" t="s">
        <v>944</v>
      </c>
      <c r="H127" s="267"/>
      <c r="I127" s="267"/>
      <c r="J127" s="267"/>
      <c r="K127" s="267"/>
      <c r="L127" s="267"/>
      <c r="M127" s="267"/>
      <c r="N127" s="267"/>
      <c r="O127" s="267"/>
      <c r="P127" s="267"/>
      <c r="Q127" s="267"/>
      <c r="R127" s="267"/>
      <c r="S127" s="267"/>
      <c r="T127" s="267"/>
      <c r="U127" s="267"/>
      <c r="V127" s="267" t="s">
        <v>944</v>
      </c>
      <c r="W127" s="267" t="s">
        <v>944</v>
      </c>
      <c r="X127" s="267"/>
      <c r="Y127" s="267"/>
      <c r="Z127" s="267"/>
      <c r="AA127" s="267"/>
      <c r="AB127" s="267" t="s">
        <v>944</v>
      </c>
      <c r="AC127" s="267"/>
      <c r="AD127" s="267"/>
      <c r="AE127" s="267"/>
      <c r="AF127" s="267"/>
      <c r="AG127" s="267"/>
      <c r="AH127" s="267"/>
      <c r="AI127" s="267"/>
      <c r="AJ127" s="267"/>
      <c r="AK127" s="267"/>
      <c r="AL127" s="267"/>
      <c r="AM127" s="267"/>
      <c r="AN127" s="267"/>
      <c r="AO127" s="267"/>
      <c r="AP127" s="267"/>
      <c r="AQ127" s="267"/>
      <c r="AR127" s="267" t="s">
        <v>944</v>
      </c>
      <c r="AS127" s="267"/>
      <c r="AT127" s="267"/>
      <c r="AU127" s="267"/>
      <c r="AV127" s="267"/>
      <c r="AW127" s="267"/>
      <c r="AX127" s="267"/>
      <c r="AY127" s="267"/>
      <c r="AZ127" s="267" t="s">
        <v>944</v>
      </c>
      <c r="BA127" s="267"/>
      <c r="BB127" s="267" t="s">
        <v>944</v>
      </c>
      <c r="BC127" s="267" t="s">
        <v>944</v>
      </c>
      <c r="BD127" s="267"/>
      <c r="BE127" s="267"/>
      <c r="BF127" s="267"/>
      <c r="BG127" s="267"/>
      <c r="BH127" s="267"/>
      <c r="BI127" s="267"/>
      <c r="BJ127" s="267"/>
      <c r="BK127" s="267"/>
      <c r="BL127" s="267"/>
      <c r="BM127" s="267"/>
      <c r="BN127" s="267"/>
      <c r="BO127" s="267"/>
      <c r="BP127" s="268"/>
      <c r="BQ127" s="128"/>
      <c r="BR127" s="5"/>
      <c r="BS127" s="81"/>
      <c r="BT127" s="5"/>
      <c r="BU127" s="81"/>
      <c r="BV127" s="81"/>
      <c r="BW127" s="81"/>
      <c r="BX127" s="81"/>
      <c r="BY127" s="81"/>
    </row>
    <row r="128" spans="1:77" ht="18">
      <c r="A128" s="74">
        <v>126</v>
      </c>
      <c r="B128" s="270"/>
      <c r="C128" s="270"/>
      <c r="D128" s="78">
        <v>425</v>
      </c>
      <c r="E128" s="269" t="s">
        <v>944</v>
      </c>
      <c r="F128" s="267"/>
      <c r="G128" s="267" t="s">
        <v>944</v>
      </c>
      <c r="H128" s="267"/>
      <c r="I128" s="267"/>
      <c r="J128" s="267"/>
      <c r="K128" s="267"/>
      <c r="L128" s="267"/>
      <c r="M128" s="267"/>
      <c r="N128" s="267"/>
      <c r="O128" s="267"/>
      <c r="P128" s="267"/>
      <c r="Q128" s="267"/>
      <c r="R128" s="267"/>
      <c r="S128" s="267"/>
      <c r="T128" s="267"/>
      <c r="U128" s="267"/>
      <c r="V128" s="267" t="s">
        <v>944</v>
      </c>
      <c r="W128" s="267" t="s">
        <v>944</v>
      </c>
      <c r="X128" s="267"/>
      <c r="Y128" s="267"/>
      <c r="Z128" s="267"/>
      <c r="AA128" s="267"/>
      <c r="AB128" s="267" t="s">
        <v>944</v>
      </c>
      <c r="AC128" s="267"/>
      <c r="AD128" s="267"/>
      <c r="AE128" s="267"/>
      <c r="AF128" s="267"/>
      <c r="AG128" s="267"/>
      <c r="AH128" s="267"/>
      <c r="AI128" s="267"/>
      <c r="AJ128" s="267"/>
      <c r="AK128" s="267"/>
      <c r="AL128" s="267"/>
      <c r="AM128" s="267"/>
      <c r="AN128" s="267"/>
      <c r="AO128" s="267"/>
      <c r="AP128" s="267"/>
      <c r="AQ128" s="267"/>
      <c r="AR128" s="267" t="s">
        <v>944</v>
      </c>
      <c r="AS128" s="267"/>
      <c r="AT128" s="267"/>
      <c r="AU128" s="267"/>
      <c r="AV128" s="267"/>
      <c r="AW128" s="267"/>
      <c r="AX128" s="267"/>
      <c r="AY128" s="267"/>
      <c r="AZ128" s="267" t="s">
        <v>944</v>
      </c>
      <c r="BA128" s="267"/>
      <c r="BB128" s="267" t="s">
        <v>944</v>
      </c>
      <c r="BC128" s="267" t="s">
        <v>944</v>
      </c>
      <c r="BD128" s="267"/>
      <c r="BE128" s="267"/>
      <c r="BF128" s="267"/>
      <c r="BG128" s="267"/>
      <c r="BH128" s="267"/>
      <c r="BI128" s="267"/>
      <c r="BJ128" s="267"/>
      <c r="BK128" s="267"/>
      <c r="BL128" s="267"/>
      <c r="BM128" s="267"/>
      <c r="BN128" s="267"/>
      <c r="BO128" s="267"/>
      <c r="BP128" s="268"/>
      <c r="BQ128" s="128"/>
      <c r="BR128" s="5"/>
      <c r="BS128" s="81"/>
      <c r="BT128" s="5"/>
      <c r="BU128" s="81"/>
      <c r="BV128" s="81"/>
      <c r="BW128" s="81"/>
      <c r="BX128" s="81"/>
      <c r="BY128" s="81"/>
    </row>
    <row r="129" spans="1:77" ht="18">
      <c r="A129" s="74">
        <v>127</v>
      </c>
      <c r="B129" s="270"/>
      <c r="C129" s="270"/>
      <c r="D129" s="78">
        <v>452</v>
      </c>
      <c r="E129" s="269" t="s">
        <v>944</v>
      </c>
      <c r="F129" s="267"/>
      <c r="G129" s="267" t="s">
        <v>944</v>
      </c>
      <c r="H129" s="267"/>
      <c r="I129" s="267"/>
      <c r="J129" s="267"/>
      <c r="K129" s="267"/>
      <c r="L129" s="267"/>
      <c r="M129" s="267"/>
      <c r="N129" s="267"/>
      <c r="O129" s="267"/>
      <c r="P129" s="267"/>
      <c r="Q129" s="267"/>
      <c r="R129" s="267"/>
      <c r="S129" s="267"/>
      <c r="T129" s="267"/>
      <c r="U129" s="267"/>
      <c r="V129" s="267" t="s">
        <v>944</v>
      </c>
      <c r="W129" s="267" t="s">
        <v>944</v>
      </c>
      <c r="X129" s="267"/>
      <c r="Y129" s="267"/>
      <c r="Z129" s="267"/>
      <c r="AA129" s="267"/>
      <c r="AB129" s="267" t="s">
        <v>944</v>
      </c>
      <c r="AC129" s="267"/>
      <c r="AD129" s="267"/>
      <c r="AE129" s="267"/>
      <c r="AF129" s="267"/>
      <c r="AG129" s="267"/>
      <c r="AH129" s="267"/>
      <c r="AI129" s="267"/>
      <c r="AJ129" s="267"/>
      <c r="AK129" s="267"/>
      <c r="AL129" s="267"/>
      <c r="AM129" s="267"/>
      <c r="AN129" s="267"/>
      <c r="AO129" s="267"/>
      <c r="AP129" s="267"/>
      <c r="AQ129" s="267"/>
      <c r="AR129" s="267" t="s">
        <v>944</v>
      </c>
      <c r="AS129" s="267"/>
      <c r="AT129" s="267"/>
      <c r="AU129" s="267"/>
      <c r="AV129" s="267"/>
      <c r="AW129" s="267"/>
      <c r="AX129" s="267"/>
      <c r="AY129" s="267"/>
      <c r="AZ129" s="267" t="s">
        <v>944</v>
      </c>
      <c r="BA129" s="267"/>
      <c r="BB129" s="267" t="s">
        <v>944</v>
      </c>
      <c r="BC129" s="267" t="s">
        <v>944</v>
      </c>
      <c r="BD129" s="267"/>
      <c r="BE129" s="267"/>
      <c r="BF129" s="267"/>
      <c r="BG129" s="267"/>
      <c r="BH129" s="267"/>
      <c r="BI129" s="267"/>
      <c r="BJ129" s="267"/>
      <c r="BK129" s="267"/>
      <c r="BL129" s="267"/>
      <c r="BM129" s="267"/>
      <c r="BN129" s="267"/>
      <c r="BO129" s="267"/>
      <c r="BP129" s="268"/>
      <c r="BQ129" s="128"/>
      <c r="BR129" s="5"/>
      <c r="BS129" s="81"/>
      <c r="BT129" s="5"/>
      <c r="BU129" s="81"/>
      <c r="BV129" s="81"/>
      <c r="BW129" s="81"/>
      <c r="BX129" s="81"/>
      <c r="BY129" s="81"/>
    </row>
    <row r="130" spans="1:77" ht="18">
      <c r="A130" s="74">
        <v>128</v>
      </c>
      <c r="B130" s="270"/>
      <c r="C130" s="270"/>
      <c r="D130" s="78">
        <v>524</v>
      </c>
      <c r="E130" s="269" t="s">
        <v>944</v>
      </c>
      <c r="F130" s="267"/>
      <c r="G130" s="267" t="s">
        <v>944</v>
      </c>
      <c r="H130" s="267"/>
      <c r="I130" s="267"/>
      <c r="J130" s="267"/>
      <c r="K130" s="267"/>
      <c r="L130" s="267"/>
      <c r="M130" s="267"/>
      <c r="N130" s="267"/>
      <c r="O130" s="267"/>
      <c r="P130" s="267"/>
      <c r="Q130" s="267"/>
      <c r="R130" s="267"/>
      <c r="S130" s="267"/>
      <c r="T130" s="267"/>
      <c r="U130" s="267"/>
      <c r="V130" s="267" t="s">
        <v>944</v>
      </c>
      <c r="W130" s="267" t="s">
        <v>944</v>
      </c>
      <c r="X130" s="267"/>
      <c r="Y130" s="267"/>
      <c r="Z130" s="267"/>
      <c r="AA130" s="267"/>
      <c r="AB130" s="267" t="s">
        <v>944</v>
      </c>
      <c r="AC130" s="267"/>
      <c r="AD130" s="267"/>
      <c r="AE130" s="267"/>
      <c r="AF130" s="267"/>
      <c r="AG130" s="267"/>
      <c r="AH130" s="267"/>
      <c r="AI130" s="267"/>
      <c r="AJ130" s="267"/>
      <c r="AK130" s="267"/>
      <c r="AL130" s="267"/>
      <c r="AM130" s="267"/>
      <c r="AN130" s="267"/>
      <c r="AO130" s="267"/>
      <c r="AP130" s="267"/>
      <c r="AQ130" s="267"/>
      <c r="AR130" s="267" t="s">
        <v>944</v>
      </c>
      <c r="AS130" s="267"/>
      <c r="AT130" s="267"/>
      <c r="AU130" s="267"/>
      <c r="AV130" s="267"/>
      <c r="AW130" s="267"/>
      <c r="AX130" s="267"/>
      <c r="AY130" s="267"/>
      <c r="AZ130" s="267" t="s">
        <v>944</v>
      </c>
      <c r="BA130" s="267"/>
      <c r="BB130" s="267" t="s">
        <v>944</v>
      </c>
      <c r="BC130" s="267" t="s">
        <v>944</v>
      </c>
      <c r="BD130" s="267"/>
      <c r="BE130" s="267"/>
      <c r="BF130" s="267"/>
      <c r="BG130" s="267"/>
      <c r="BH130" s="267"/>
      <c r="BI130" s="267"/>
      <c r="BJ130" s="267"/>
      <c r="BK130" s="267"/>
      <c r="BL130" s="267"/>
      <c r="BM130" s="267"/>
      <c r="BN130" s="267"/>
      <c r="BO130" s="267"/>
      <c r="BP130" s="268"/>
      <c r="BQ130" s="128"/>
      <c r="BR130" s="5"/>
      <c r="BS130" s="81"/>
      <c r="BT130" s="5"/>
      <c r="BU130" s="81"/>
      <c r="BV130" s="81"/>
      <c r="BW130" s="81"/>
      <c r="BX130" s="81"/>
      <c r="BY130" s="81"/>
    </row>
    <row r="131" spans="1:77" ht="18">
      <c r="A131" s="74">
        <v>129</v>
      </c>
      <c r="B131" s="270"/>
      <c r="C131" s="270"/>
      <c r="D131" s="78">
        <v>542</v>
      </c>
      <c r="E131" s="269" t="s">
        <v>944</v>
      </c>
      <c r="F131" s="267"/>
      <c r="G131" s="267" t="s">
        <v>944</v>
      </c>
      <c r="H131" s="267"/>
      <c r="I131" s="267"/>
      <c r="J131" s="267"/>
      <c r="K131" s="267"/>
      <c r="L131" s="267"/>
      <c r="M131" s="267"/>
      <c r="N131" s="267"/>
      <c r="O131" s="267"/>
      <c r="P131" s="267"/>
      <c r="Q131" s="267"/>
      <c r="R131" s="267"/>
      <c r="S131" s="267"/>
      <c r="T131" s="267"/>
      <c r="U131" s="267"/>
      <c r="V131" s="267" t="s">
        <v>944</v>
      </c>
      <c r="W131" s="267" t="s">
        <v>944</v>
      </c>
      <c r="X131" s="267"/>
      <c r="Y131" s="267"/>
      <c r="Z131" s="267"/>
      <c r="AA131" s="267"/>
      <c r="AB131" s="267" t="s">
        <v>944</v>
      </c>
      <c r="AC131" s="267"/>
      <c r="AD131" s="267"/>
      <c r="AE131" s="267"/>
      <c r="AF131" s="267"/>
      <c r="AG131" s="267"/>
      <c r="AH131" s="267"/>
      <c r="AI131" s="267"/>
      <c r="AJ131" s="267"/>
      <c r="AK131" s="267"/>
      <c r="AL131" s="267"/>
      <c r="AM131" s="267"/>
      <c r="AN131" s="267"/>
      <c r="AO131" s="267"/>
      <c r="AP131" s="267"/>
      <c r="AQ131" s="267"/>
      <c r="AR131" s="267" t="s">
        <v>944</v>
      </c>
      <c r="AS131" s="267"/>
      <c r="AT131" s="267"/>
      <c r="AU131" s="267"/>
      <c r="AV131" s="267"/>
      <c r="AW131" s="267"/>
      <c r="AX131" s="267"/>
      <c r="AY131" s="267"/>
      <c r="AZ131" s="267" t="s">
        <v>944</v>
      </c>
      <c r="BA131" s="267"/>
      <c r="BB131" s="267" t="s">
        <v>944</v>
      </c>
      <c r="BC131" s="267" t="s">
        <v>944</v>
      </c>
      <c r="BD131" s="267"/>
      <c r="BE131" s="267"/>
      <c r="BF131" s="267"/>
      <c r="BG131" s="267"/>
      <c r="BH131" s="267"/>
      <c r="BI131" s="267"/>
      <c r="BJ131" s="267"/>
      <c r="BK131" s="267"/>
      <c r="BL131" s="267"/>
      <c r="BM131" s="267"/>
      <c r="BN131" s="267"/>
      <c r="BO131" s="267"/>
      <c r="BP131" s="268"/>
      <c r="BQ131" s="128"/>
      <c r="BR131" s="5"/>
      <c r="BS131" s="81"/>
      <c r="BT131" s="5"/>
      <c r="BU131" s="81"/>
      <c r="BV131" s="81"/>
      <c r="BW131" s="81"/>
      <c r="BX131" s="81"/>
      <c r="BY131" s="81"/>
    </row>
    <row r="132" spans="1:77" ht="18">
      <c r="A132" s="74">
        <v>130</v>
      </c>
      <c r="B132" s="270"/>
      <c r="C132" s="270" t="s">
        <v>976</v>
      </c>
      <c r="D132" s="78">
        <v>335</v>
      </c>
      <c r="E132" s="269" t="s">
        <v>944</v>
      </c>
      <c r="F132" s="267"/>
      <c r="G132" s="267" t="s">
        <v>944</v>
      </c>
      <c r="H132" s="267"/>
      <c r="I132" s="267"/>
      <c r="J132" s="267"/>
      <c r="K132" s="267"/>
      <c r="L132" s="267"/>
      <c r="M132" s="267"/>
      <c r="N132" s="267"/>
      <c r="O132" s="267"/>
      <c r="P132" s="267"/>
      <c r="Q132" s="267"/>
      <c r="R132" s="267"/>
      <c r="S132" s="267"/>
      <c r="T132" s="267"/>
      <c r="U132" s="267"/>
      <c r="V132" s="267"/>
      <c r="W132" s="267"/>
      <c r="X132" s="267"/>
      <c r="Y132" s="267"/>
      <c r="Z132" s="267" t="s">
        <v>944</v>
      </c>
      <c r="AA132" s="267"/>
      <c r="AB132" s="267"/>
      <c r="AC132" s="267"/>
      <c r="AD132" s="267"/>
      <c r="AE132" s="267"/>
      <c r="AF132" s="267"/>
      <c r="AG132" s="267" t="s">
        <v>944</v>
      </c>
      <c r="AH132" s="267"/>
      <c r="AI132" s="267"/>
      <c r="AJ132" s="267"/>
      <c r="AK132" s="267"/>
      <c r="AL132" s="267"/>
      <c r="AM132" s="267"/>
      <c r="AN132" s="267"/>
      <c r="AO132" s="267"/>
      <c r="AP132" s="267"/>
      <c r="AQ132" s="267"/>
      <c r="AR132" s="267" t="s">
        <v>944</v>
      </c>
      <c r="AS132" s="267"/>
      <c r="AT132" s="267"/>
      <c r="AU132" s="267"/>
      <c r="AV132" s="267"/>
      <c r="AW132" s="267"/>
      <c r="AX132" s="267"/>
      <c r="AY132" s="267"/>
      <c r="AZ132" s="267"/>
      <c r="BA132" s="267"/>
      <c r="BB132" s="267"/>
      <c r="BC132" s="267" t="s">
        <v>944</v>
      </c>
      <c r="BD132" s="267"/>
      <c r="BE132" s="267"/>
      <c r="BF132" s="267"/>
      <c r="BG132" s="267" t="s">
        <v>944</v>
      </c>
      <c r="BH132" s="267"/>
      <c r="BI132" s="267"/>
      <c r="BJ132" s="267"/>
      <c r="BK132" s="267"/>
      <c r="BL132" s="267"/>
      <c r="BM132" s="267"/>
      <c r="BN132" s="267"/>
      <c r="BO132" s="267"/>
      <c r="BP132" s="268"/>
      <c r="BQ132" s="128"/>
      <c r="BR132" s="5"/>
      <c r="BS132" s="81"/>
      <c r="BT132" s="5"/>
      <c r="BU132" s="81"/>
      <c r="BV132" s="81"/>
      <c r="BW132" s="81"/>
      <c r="BX132" s="81"/>
      <c r="BY132" s="81"/>
    </row>
    <row r="133" spans="1:77" ht="18">
      <c r="A133" s="74">
        <v>131</v>
      </c>
      <c r="B133" s="270"/>
      <c r="C133" s="270"/>
      <c r="D133" s="78">
        <v>353</v>
      </c>
      <c r="E133" s="269" t="s">
        <v>944</v>
      </c>
      <c r="F133" s="267"/>
      <c r="G133" s="267" t="s">
        <v>944</v>
      </c>
      <c r="H133" s="267"/>
      <c r="I133" s="267"/>
      <c r="J133" s="267"/>
      <c r="K133" s="267"/>
      <c r="L133" s="267"/>
      <c r="M133" s="267"/>
      <c r="N133" s="267"/>
      <c r="O133" s="267"/>
      <c r="P133" s="267"/>
      <c r="Q133" s="267"/>
      <c r="R133" s="267"/>
      <c r="S133" s="267"/>
      <c r="T133" s="267"/>
      <c r="U133" s="267"/>
      <c r="V133" s="267"/>
      <c r="W133" s="267"/>
      <c r="X133" s="267"/>
      <c r="Y133" s="267"/>
      <c r="Z133" s="267" t="s">
        <v>944</v>
      </c>
      <c r="AA133" s="267"/>
      <c r="AB133" s="267"/>
      <c r="AC133" s="267"/>
      <c r="AD133" s="267"/>
      <c r="AE133" s="267"/>
      <c r="AF133" s="267"/>
      <c r="AG133" s="267" t="s">
        <v>944</v>
      </c>
      <c r="AH133" s="267"/>
      <c r="AI133" s="267"/>
      <c r="AJ133" s="267"/>
      <c r="AK133" s="267"/>
      <c r="AL133" s="267"/>
      <c r="AM133" s="267"/>
      <c r="AN133" s="267"/>
      <c r="AO133" s="267"/>
      <c r="AP133" s="267"/>
      <c r="AQ133" s="267"/>
      <c r="AR133" s="267" t="s">
        <v>944</v>
      </c>
      <c r="AS133" s="267"/>
      <c r="AT133" s="267"/>
      <c r="AU133" s="267"/>
      <c r="AV133" s="267"/>
      <c r="AW133" s="267"/>
      <c r="AX133" s="267"/>
      <c r="AY133" s="267"/>
      <c r="AZ133" s="267"/>
      <c r="BA133" s="267"/>
      <c r="BB133" s="267"/>
      <c r="BC133" s="267" t="s">
        <v>944</v>
      </c>
      <c r="BD133" s="267"/>
      <c r="BE133" s="267"/>
      <c r="BF133" s="267"/>
      <c r="BG133" s="267" t="s">
        <v>944</v>
      </c>
      <c r="BH133" s="267"/>
      <c r="BI133" s="267"/>
      <c r="BJ133" s="267"/>
      <c r="BK133" s="267"/>
      <c r="BL133" s="267"/>
      <c r="BM133" s="267"/>
      <c r="BN133" s="267"/>
      <c r="BO133" s="267"/>
      <c r="BP133" s="268"/>
      <c r="BQ133" s="128"/>
      <c r="BR133" s="5"/>
      <c r="BS133" s="81"/>
      <c r="BT133" s="5"/>
      <c r="BU133" s="81"/>
      <c r="BV133" s="81"/>
      <c r="BW133" s="81"/>
      <c r="BX133" s="81"/>
      <c r="BY133" s="81"/>
    </row>
    <row r="134" spans="1:77" ht="18">
      <c r="A134" s="74">
        <v>132</v>
      </c>
      <c r="B134" s="270"/>
      <c r="C134" s="270"/>
      <c r="D134" s="78">
        <v>533</v>
      </c>
      <c r="E134" s="269" t="s">
        <v>944</v>
      </c>
      <c r="F134" s="267"/>
      <c r="G134" s="267" t="s">
        <v>944</v>
      </c>
      <c r="H134" s="267"/>
      <c r="I134" s="267"/>
      <c r="J134" s="267"/>
      <c r="K134" s="267"/>
      <c r="L134" s="267"/>
      <c r="M134" s="267"/>
      <c r="N134" s="267"/>
      <c r="O134" s="267"/>
      <c r="P134" s="267"/>
      <c r="Q134" s="267"/>
      <c r="R134" s="267"/>
      <c r="S134" s="267"/>
      <c r="T134" s="267"/>
      <c r="U134" s="267"/>
      <c r="V134" s="267"/>
      <c r="W134" s="267"/>
      <c r="X134" s="267"/>
      <c r="Y134" s="267"/>
      <c r="Z134" s="267" t="s">
        <v>944</v>
      </c>
      <c r="AA134" s="267"/>
      <c r="AB134" s="267"/>
      <c r="AC134" s="267"/>
      <c r="AD134" s="267"/>
      <c r="AE134" s="267"/>
      <c r="AF134" s="267"/>
      <c r="AG134" s="267" t="s">
        <v>944</v>
      </c>
      <c r="AH134" s="267"/>
      <c r="AI134" s="267"/>
      <c r="AJ134" s="267"/>
      <c r="AK134" s="267"/>
      <c r="AL134" s="267"/>
      <c r="AM134" s="267"/>
      <c r="AN134" s="267"/>
      <c r="AO134" s="267"/>
      <c r="AP134" s="267"/>
      <c r="AQ134" s="267"/>
      <c r="AR134" s="267" t="s">
        <v>944</v>
      </c>
      <c r="AS134" s="267"/>
      <c r="AT134" s="267"/>
      <c r="AU134" s="267"/>
      <c r="AV134" s="267"/>
      <c r="AW134" s="267"/>
      <c r="AX134" s="267"/>
      <c r="AY134" s="267"/>
      <c r="AZ134" s="267"/>
      <c r="BA134" s="267"/>
      <c r="BB134" s="267"/>
      <c r="BC134" s="267" t="s">
        <v>944</v>
      </c>
      <c r="BD134" s="267"/>
      <c r="BE134" s="267"/>
      <c r="BF134" s="267"/>
      <c r="BG134" s="267" t="s">
        <v>944</v>
      </c>
      <c r="BH134" s="267"/>
      <c r="BI134" s="267"/>
      <c r="BJ134" s="267"/>
      <c r="BK134" s="267"/>
      <c r="BL134" s="267"/>
      <c r="BM134" s="267"/>
      <c r="BN134" s="267"/>
      <c r="BO134" s="267"/>
      <c r="BP134" s="268"/>
      <c r="BQ134" s="128"/>
      <c r="BR134" s="5"/>
      <c r="BS134" s="81"/>
      <c r="BT134" s="5"/>
      <c r="BU134" s="81"/>
      <c r="BV134" s="81"/>
      <c r="BW134" s="81"/>
      <c r="BX134" s="81"/>
      <c r="BY134" s="81"/>
    </row>
    <row r="135" spans="1:77" ht="18">
      <c r="A135" s="74">
        <v>133</v>
      </c>
      <c r="B135" s="270"/>
      <c r="C135" s="270" t="s">
        <v>977</v>
      </c>
      <c r="D135" s="78">
        <v>344</v>
      </c>
      <c r="E135" s="269" t="s">
        <v>944</v>
      </c>
      <c r="F135" s="267"/>
      <c r="G135" s="267" t="s">
        <v>944</v>
      </c>
      <c r="H135" s="267"/>
      <c r="I135" s="267"/>
      <c r="J135" s="267"/>
      <c r="K135" s="267"/>
      <c r="L135" s="267"/>
      <c r="M135" s="267"/>
      <c r="N135" s="267"/>
      <c r="O135" s="267"/>
      <c r="P135" s="267"/>
      <c r="Q135" s="267"/>
      <c r="R135" s="267"/>
      <c r="S135" s="267"/>
      <c r="T135" s="267"/>
      <c r="U135" s="267"/>
      <c r="V135" s="267"/>
      <c r="W135" s="267"/>
      <c r="X135" s="267"/>
      <c r="Y135" s="267" t="s">
        <v>944</v>
      </c>
      <c r="Z135" s="267"/>
      <c r="AA135" s="267"/>
      <c r="AB135" s="267"/>
      <c r="AC135" s="267"/>
      <c r="AD135" s="267"/>
      <c r="AE135" s="267"/>
      <c r="AF135" s="267"/>
      <c r="AG135" s="267"/>
      <c r="AH135" s="267" t="s">
        <v>944</v>
      </c>
      <c r="AI135" s="267"/>
      <c r="AJ135" s="267"/>
      <c r="AK135" s="267"/>
      <c r="AL135" s="267"/>
      <c r="AM135" s="267"/>
      <c r="AN135" s="267"/>
      <c r="AO135" s="267"/>
      <c r="AP135" s="267"/>
      <c r="AQ135" s="267"/>
      <c r="AR135" s="267" t="s">
        <v>944</v>
      </c>
      <c r="AS135" s="267"/>
      <c r="AT135" s="267"/>
      <c r="AU135" s="267"/>
      <c r="AV135" s="267"/>
      <c r="AW135" s="267"/>
      <c r="AX135" s="267"/>
      <c r="AY135" s="267"/>
      <c r="AZ135" s="267"/>
      <c r="BA135" s="267"/>
      <c r="BB135" s="267"/>
      <c r="BC135" s="267"/>
      <c r="BD135" s="267"/>
      <c r="BE135" s="267"/>
      <c r="BF135" s="267"/>
      <c r="BG135" s="267"/>
      <c r="BH135" s="267" t="s">
        <v>944</v>
      </c>
      <c r="BI135" s="267"/>
      <c r="BJ135" s="267"/>
      <c r="BK135" s="267"/>
      <c r="BL135" s="267"/>
      <c r="BM135" s="267"/>
      <c r="BN135" s="267"/>
      <c r="BO135" s="267"/>
      <c r="BP135" s="268"/>
      <c r="BQ135" s="128"/>
      <c r="BR135" s="5"/>
      <c r="BS135" s="81"/>
      <c r="BT135" s="5"/>
      <c r="BU135" s="81"/>
      <c r="BV135" s="81"/>
      <c r="BW135" s="81"/>
      <c r="BX135" s="81"/>
      <c r="BY135" s="81"/>
    </row>
    <row r="136" spans="1:77" ht="18">
      <c r="A136" s="74">
        <v>134</v>
      </c>
      <c r="B136" s="270"/>
      <c r="C136" s="270"/>
      <c r="D136" s="78">
        <v>434</v>
      </c>
      <c r="E136" s="269" t="s">
        <v>944</v>
      </c>
      <c r="F136" s="267"/>
      <c r="G136" s="267" t="s">
        <v>944</v>
      </c>
      <c r="H136" s="267"/>
      <c r="I136" s="267"/>
      <c r="J136" s="267"/>
      <c r="K136" s="267"/>
      <c r="L136" s="267"/>
      <c r="M136" s="267"/>
      <c r="N136" s="267"/>
      <c r="O136" s="267"/>
      <c r="P136" s="267"/>
      <c r="Q136" s="267"/>
      <c r="R136" s="267"/>
      <c r="S136" s="267"/>
      <c r="T136" s="267"/>
      <c r="U136" s="267"/>
      <c r="V136" s="267"/>
      <c r="W136" s="267"/>
      <c r="X136" s="267"/>
      <c r="Y136" s="267" t="s">
        <v>944</v>
      </c>
      <c r="Z136" s="267"/>
      <c r="AA136" s="267"/>
      <c r="AB136" s="267"/>
      <c r="AC136" s="267"/>
      <c r="AD136" s="267"/>
      <c r="AE136" s="267"/>
      <c r="AF136" s="267"/>
      <c r="AG136" s="267"/>
      <c r="AH136" s="267" t="s">
        <v>944</v>
      </c>
      <c r="AI136" s="267"/>
      <c r="AJ136" s="267"/>
      <c r="AK136" s="267"/>
      <c r="AL136" s="267"/>
      <c r="AM136" s="267"/>
      <c r="AN136" s="267"/>
      <c r="AO136" s="267"/>
      <c r="AP136" s="267"/>
      <c r="AQ136" s="267"/>
      <c r="AR136" s="267" t="s">
        <v>944</v>
      </c>
      <c r="AS136" s="267"/>
      <c r="AT136" s="267"/>
      <c r="AU136" s="267"/>
      <c r="AV136" s="267"/>
      <c r="AW136" s="267"/>
      <c r="AX136" s="267"/>
      <c r="AY136" s="267"/>
      <c r="AZ136" s="267"/>
      <c r="BA136" s="267"/>
      <c r="BB136" s="267"/>
      <c r="BC136" s="267"/>
      <c r="BD136" s="267"/>
      <c r="BE136" s="267"/>
      <c r="BF136" s="267"/>
      <c r="BG136" s="267"/>
      <c r="BH136" s="267" t="s">
        <v>944</v>
      </c>
      <c r="BI136" s="267"/>
      <c r="BJ136" s="267"/>
      <c r="BK136" s="267"/>
      <c r="BL136" s="267"/>
      <c r="BM136" s="267"/>
      <c r="BN136" s="267"/>
      <c r="BO136" s="267"/>
      <c r="BP136" s="268"/>
      <c r="BQ136" s="128"/>
      <c r="BR136" s="5"/>
      <c r="BS136" s="81"/>
      <c r="BT136" s="5"/>
      <c r="BU136" s="81"/>
      <c r="BV136" s="81"/>
      <c r="BW136" s="81"/>
      <c r="BX136" s="81"/>
      <c r="BY136" s="81"/>
    </row>
    <row r="137" spans="1:77" ht="18">
      <c r="A137" s="74">
        <v>135</v>
      </c>
      <c r="B137" s="270"/>
      <c r="C137" s="270"/>
      <c r="D137" s="78">
        <v>443</v>
      </c>
      <c r="E137" s="269" t="s">
        <v>944</v>
      </c>
      <c r="F137" s="267"/>
      <c r="G137" s="267" t="s">
        <v>944</v>
      </c>
      <c r="H137" s="267"/>
      <c r="I137" s="267"/>
      <c r="J137" s="267"/>
      <c r="K137" s="267"/>
      <c r="L137" s="267"/>
      <c r="M137" s="267"/>
      <c r="N137" s="267"/>
      <c r="O137" s="267"/>
      <c r="P137" s="267"/>
      <c r="Q137" s="267"/>
      <c r="R137" s="267"/>
      <c r="S137" s="267"/>
      <c r="T137" s="267"/>
      <c r="U137" s="267"/>
      <c r="V137" s="267"/>
      <c r="W137" s="267"/>
      <c r="X137" s="267"/>
      <c r="Y137" s="267" t="s">
        <v>944</v>
      </c>
      <c r="Z137" s="267"/>
      <c r="AA137" s="267"/>
      <c r="AB137" s="267"/>
      <c r="AC137" s="267"/>
      <c r="AD137" s="267"/>
      <c r="AE137" s="267"/>
      <c r="AF137" s="267"/>
      <c r="AG137" s="267"/>
      <c r="AH137" s="267" t="s">
        <v>944</v>
      </c>
      <c r="AI137" s="267"/>
      <c r="AJ137" s="267"/>
      <c r="AK137" s="267"/>
      <c r="AL137" s="267"/>
      <c r="AM137" s="267"/>
      <c r="AN137" s="267"/>
      <c r="AO137" s="267"/>
      <c r="AP137" s="267"/>
      <c r="AQ137" s="267"/>
      <c r="AR137" s="267" t="s">
        <v>944</v>
      </c>
      <c r="AS137" s="267"/>
      <c r="AT137" s="267"/>
      <c r="AU137" s="267"/>
      <c r="AV137" s="267"/>
      <c r="AW137" s="267"/>
      <c r="AX137" s="267"/>
      <c r="AY137" s="267"/>
      <c r="AZ137" s="267"/>
      <c r="BA137" s="267"/>
      <c r="BB137" s="267"/>
      <c r="BC137" s="267"/>
      <c r="BD137" s="267"/>
      <c r="BE137" s="267"/>
      <c r="BF137" s="267"/>
      <c r="BG137" s="267"/>
      <c r="BH137" s="267" t="s">
        <v>944</v>
      </c>
      <c r="BI137" s="267"/>
      <c r="BJ137" s="267"/>
      <c r="BK137" s="267"/>
      <c r="BL137" s="267"/>
      <c r="BM137" s="267"/>
      <c r="BN137" s="267"/>
      <c r="BO137" s="267"/>
      <c r="BP137" s="268"/>
      <c r="BQ137" s="128"/>
      <c r="BR137" s="5"/>
      <c r="BS137" s="81"/>
      <c r="BT137" s="5"/>
      <c r="BU137" s="81"/>
      <c r="BV137" s="81"/>
      <c r="BW137" s="81"/>
      <c r="BX137" s="81"/>
      <c r="BY137" s="81"/>
    </row>
    <row r="138" spans="1:77" ht="18">
      <c r="A138" s="74">
        <v>136</v>
      </c>
      <c r="B138" s="270">
        <v>12</v>
      </c>
      <c r="C138" s="270" t="s">
        <v>978</v>
      </c>
      <c r="D138" s="78">
        <v>156</v>
      </c>
      <c r="E138" s="269" t="s">
        <v>944</v>
      </c>
      <c r="F138" s="267"/>
      <c r="G138" s="267"/>
      <c r="H138" s="267" t="s">
        <v>944</v>
      </c>
      <c r="I138" s="267"/>
      <c r="J138" s="267"/>
      <c r="K138" s="267"/>
      <c r="L138" s="267"/>
      <c r="M138" s="267"/>
      <c r="N138" s="267"/>
      <c r="O138" s="267"/>
      <c r="P138" s="267"/>
      <c r="Q138" s="267"/>
      <c r="R138" s="267"/>
      <c r="S138" s="267" t="s">
        <v>944</v>
      </c>
      <c r="T138" s="267" t="s">
        <v>944</v>
      </c>
      <c r="U138" s="267"/>
      <c r="V138" s="267"/>
      <c r="W138" s="267"/>
      <c r="X138" s="267"/>
      <c r="Y138" s="267"/>
      <c r="Z138" s="267"/>
      <c r="AA138" s="267"/>
      <c r="AB138" s="267"/>
      <c r="AC138" s="267"/>
      <c r="AD138" s="267" t="s">
        <v>944</v>
      </c>
      <c r="AE138" s="267"/>
      <c r="AF138" s="267"/>
      <c r="AG138" s="267"/>
      <c r="AH138" s="267"/>
      <c r="AI138" s="267"/>
      <c r="AJ138" s="267"/>
      <c r="AK138" s="267"/>
      <c r="AL138" s="267"/>
      <c r="AM138" s="267"/>
      <c r="AN138" s="267"/>
      <c r="AO138" s="267"/>
      <c r="AP138" s="267"/>
      <c r="AQ138" s="267"/>
      <c r="AR138" s="267"/>
      <c r="AS138" s="267" t="s">
        <v>944</v>
      </c>
      <c r="AT138" s="267"/>
      <c r="AU138" s="267"/>
      <c r="AV138" s="267"/>
      <c r="AW138" s="267"/>
      <c r="AX138" s="267"/>
      <c r="AY138" s="267" t="s">
        <v>944</v>
      </c>
      <c r="AZ138" s="267"/>
      <c r="BA138" s="267"/>
      <c r="BB138" s="267"/>
      <c r="BC138" s="267" t="s">
        <v>944</v>
      </c>
      <c r="BD138" s="267" t="s">
        <v>944</v>
      </c>
      <c r="BE138" s="267"/>
      <c r="BF138" s="267"/>
      <c r="BG138" s="267"/>
      <c r="BH138" s="267"/>
      <c r="BI138" s="267"/>
      <c r="BJ138" s="267"/>
      <c r="BK138" s="267"/>
      <c r="BL138" s="267"/>
      <c r="BM138" s="267"/>
      <c r="BN138" s="267"/>
      <c r="BO138" s="267"/>
      <c r="BP138" s="268"/>
      <c r="BQ138" s="128"/>
      <c r="BR138" s="5"/>
      <c r="BS138" s="81"/>
      <c r="BT138" s="5"/>
      <c r="BU138" s="81"/>
      <c r="BV138" s="81"/>
      <c r="BW138" s="81"/>
      <c r="BX138" s="81"/>
      <c r="BY138" s="81"/>
    </row>
    <row r="139" spans="1:77" ht="18">
      <c r="A139" s="74">
        <v>137</v>
      </c>
      <c r="B139" s="270"/>
      <c r="C139" s="270"/>
      <c r="D139" s="78">
        <v>165</v>
      </c>
      <c r="E139" s="269" t="s">
        <v>944</v>
      </c>
      <c r="F139" s="267"/>
      <c r="G139" s="267"/>
      <c r="H139" s="267" t="s">
        <v>944</v>
      </c>
      <c r="I139" s="267"/>
      <c r="J139" s="267"/>
      <c r="K139" s="267"/>
      <c r="L139" s="267"/>
      <c r="M139" s="267"/>
      <c r="N139" s="267"/>
      <c r="O139" s="267"/>
      <c r="P139" s="267"/>
      <c r="Q139" s="267"/>
      <c r="R139" s="267"/>
      <c r="S139" s="267" t="s">
        <v>944</v>
      </c>
      <c r="T139" s="267" t="s">
        <v>944</v>
      </c>
      <c r="U139" s="267"/>
      <c r="V139" s="267"/>
      <c r="W139" s="267"/>
      <c r="X139" s="267"/>
      <c r="Y139" s="267"/>
      <c r="Z139" s="267"/>
      <c r="AA139" s="267"/>
      <c r="AB139" s="267"/>
      <c r="AC139" s="267"/>
      <c r="AD139" s="267" t="s">
        <v>944</v>
      </c>
      <c r="AE139" s="267"/>
      <c r="AF139" s="267"/>
      <c r="AG139" s="267"/>
      <c r="AH139" s="267"/>
      <c r="AI139" s="267"/>
      <c r="AJ139" s="267"/>
      <c r="AK139" s="267"/>
      <c r="AL139" s="267"/>
      <c r="AM139" s="267"/>
      <c r="AN139" s="267"/>
      <c r="AO139" s="267"/>
      <c r="AP139" s="267"/>
      <c r="AQ139" s="267"/>
      <c r="AR139" s="267"/>
      <c r="AS139" s="267" t="s">
        <v>944</v>
      </c>
      <c r="AT139" s="267"/>
      <c r="AU139" s="267"/>
      <c r="AV139" s="267"/>
      <c r="AW139" s="267"/>
      <c r="AX139" s="267"/>
      <c r="AY139" s="267" t="s">
        <v>944</v>
      </c>
      <c r="AZ139" s="267"/>
      <c r="BA139" s="267"/>
      <c r="BB139" s="267"/>
      <c r="BC139" s="267" t="s">
        <v>944</v>
      </c>
      <c r="BD139" s="267" t="s">
        <v>944</v>
      </c>
      <c r="BE139" s="267"/>
      <c r="BF139" s="267"/>
      <c r="BG139" s="267"/>
      <c r="BH139" s="267"/>
      <c r="BI139" s="267"/>
      <c r="BJ139" s="267"/>
      <c r="BK139" s="267"/>
      <c r="BL139" s="267"/>
      <c r="BM139" s="267"/>
      <c r="BN139" s="267"/>
      <c r="BO139" s="267"/>
      <c r="BP139" s="268"/>
      <c r="BQ139" s="128"/>
      <c r="BR139" s="5"/>
      <c r="BS139" s="81"/>
      <c r="BT139" s="5"/>
      <c r="BU139" s="81"/>
      <c r="BV139" s="81"/>
      <c r="BW139" s="81"/>
      <c r="BX139" s="81"/>
      <c r="BY139" s="81"/>
    </row>
    <row r="140" spans="1:77" ht="18">
      <c r="A140" s="74">
        <v>138</v>
      </c>
      <c r="B140" s="270"/>
      <c r="C140" s="270"/>
      <c r="D140" s="78">
        <v>516</v>
      </c>
      <c r="E140" s="269" t="s">
        <v>944</v>
      </c>
      <c r="F140" s="267"/>
      <c r="G140" s="267"/>
      <c r="H140" s="267" t="s">
        <v>944</v>
      </c>
      <c r="I140" s="267"/>
      <c r="J140" s="267"/>
      <c r="K140" s="267"/>
      <c r="L140" s="267"/>
      <c r="M140" s="267"/>
      <c r="N140" s="267"/>
      <c r="O140" s="267"/>
      <c r="P140" s="267"/>
      <c r="Q140" s="267"/>
      <c r="R140" s="267"/>
      <c r="S140" s="267" t="s">
        <v>944</v>
      </c>
      <c r="T140" s="267" t="s">
        <v>944</v>
      </c>
      <c r="U140" s="267"/>
      <c r="V140" s="267"/>
      <c r="W140" s="267"/>
      <c r="X140" s="267"/>
      <c r="Y140" s="267"/>
      <c r="Z140" s="267"/>
      <c r="AA140" s="267"/>
      <c r="AB140" s="267"/>
      <c r="AC140" s="267"/>
      <c r="AD140" s="267" t="s">
        <v>944</v>
      </c>
      <c r="AE140" s="267"/>
      <c r="AF140" s="267"/>
      <c r="AG140" s="267"/>
      <c r="AH140" s="267"/>
      <c r="AI140" s="267"/>
      <c r="AJ140" s="267"/>
      <c r="AK140" s="267"/>
      <c r="AL140" s="267"/>
      <c r="AM140" s="267"/>
      <c r="AN140" s="267"/>
      <c r="AO140" s="267"/>
      <c r="AP140" s="267"/>
      <c r="AQ140" s="267"/>
      <c r="AR140" s="267"/>
      <c r="AS140" s="267" t="s">
        <v>944</v>
      </c>
      <c r="AT140" s="267"/>
      <c r="AU140" s="267"/>
      <c r="AV140" s="267"/>
      <c r="AW140" s="267"/>
      <c r="AX140" s="267"/>
      <c r="AY140" s="267" t="s">
        <v>944</v>
      </c>
      <c r="AZ140" s="267"/>
      <c r="BA140" s="267"/>
      <c r="BB140" s="267"/>
      <c r="BC140" s="267" t="s">
        <v>944</v>
      </c>
      <c r="BD140" s="267" t="s">
        <v>944</v>
      </c>
      <c r="BE140" s="267"/>
      <c r="BF140" s="267"/>
      <c r="BG140" s="267"/>
      <c r="BH140" s="267"/>
      <c r="BI140" s="267"/>
      <c r="BJ140" s="267"/>
      <c r="BK140" s="267"/>
      <c r="BL140" s="267"/>
      <c r="BM140" s="267"/>
      <c r="BN140" s="267"/>
      <c r="BO140" s="267"/>
      <c r="BP140" s="268"/>
      <c r="BQ140" s="128"/>
      <c r="BR140" s="5"/>
      <c r="BS140" s="81"/>
      <c r="BT140" s="5"/>
      <c r="BU140" s="81"/>
      <c r="BV140" s="81"/>
      <c r="BW140" s="81"/>
      <c r="BX140" s="81"/>
      <c r="BY140" s="81"/>
    </row>
    <row r="141" spans="1:77" ht="18">
      <c r="A141" s="74">
        <v>139</v>
      </c>
      <c r="B141" s="270"/>
      <c r="C141" s="270"/>
      <c r="D141" s="78">
        <v>561</v>
      </c>
      <c r="E141" s="269" t="s">
        <v>944</v>
      </c>
      <c r="F141" s="267"/>
      <c r="G141" s="267"/>
      <c r="H141" s="267" t="s">
        <v>944</v>
      </c>
      <c r="I141" s="267"/>
      <c r="J141" s="267"/>
      <c r="K141" s="267"/>
      <c r="L141" s="267"/>
      <c r="M141" s="267"/>
      <c r="N141" s="267"/>
      <c r="O141" s="267"/>
      <c r="P141" s="267"/>
      <c r="Q141" s="267"/>
      <c r="R141" s="267"/>
      <c r="S141" s="267" t="s">
        <v>944</v>
      </c>
      <c r="T141" s="267" t="s">
        <v>944</v>
      </c>
      <c r="U141" s="267"/>
      <c r="V141" s="267"/>
      <c r="W141" s="267"/>
      <c r="X141" s="267"/>
      <c r="Y141" s="267"/>
      <c r="Z141" s="267"/>
      <c r="AA141" s="267"/>
      <c r="AB141" s="267"/>
      <c r="AC141" s="267"/>
      <c r="AD141" s="267" t="s">
        <v>944</v>
      </c>
      <c r="AE141" s="267"/>
      <c r="AF141" s="267"/>
      <c r="AG141" s="267"/>
      <c r="AH141" s="267"/>
      <c r="AI141" s="267"/>
      <c r="AJ141" s="267"/>
      <c r="AK141" s="267"/>
      <c r="AL141" s="267"/>
      <c r="AM141" s="267"/>
      <c r="AN141" s="267"/>
      <c r="AO141" s="267"/>
      <c r="AP141" s="267"/>
      <c r="AQ141" s="267"/>
      <c r="AR141" s="267"/>
      <c r="AS141" s="267" t="s">
        <v>944</v>
      </c>
      <c r="AT141" s="267"/>
      <c r="AU141" s="267"/>
      <c r="AV141" s="267"/>
      <c r="AW141" s="267"/>
      <c r="AX141" s="267"/>
      <c r="AY141" s="267" t="s">
        <v>944</v>
      </c>
      <c r="AZ141" s="267"/>
      <c r="BA141" s="267"/>
      <c r="BB141" s="267"/>
      <c r="BC141" s="267" t="s">
        <v>944</v>
      </c>
      <c r="BD141" s="267" t="s">
        <v>944</v>
      </c>
      <c r="BE141" s="267"/>
      <c r="BF141" s="267"/>
      <c r="BG141" s="267"/>
      <c r="BH141" s="267"/>
      <c r="BI141" s="267"/>
      <c r="BJ141" s="267"/>
      <c r="BK141" s="267"/>
      <c r="BL141" s="267"/>
      <c r="BM141" s="267"/>
      <c r="BN141" s="267"/>
      <c r="BO141" s="267"/>
      <c r="BP141" s="268"/>
      <c r="BQ141" s="128"/>
      <c r="BR141" s="5"/>
      <c r="BS141" s="81"/>
      <c r="BT141" s="5"/>
      <c r="BU141" s="81"/>
      <c r="BV141" s="81"/>
      <c r="BW141" s="81"/>
      <c r="BX141" s="81"/>
      <c r="BY141" s="81"/>
    </row>
    <row r="142" spans="1:77" ht="18">
      <c r="A142" s="74">
        <v>140</v>
      </c>
      <c r="B142" s="270"/>
      <c r="C142" s="270"/>
      <c r="D142" s="78">
        <v>615</v>
      </c>
      <c r="E142" s="269" t="s">
        <v>944</v>
      </c>
      <c r="F142" s="267"/>
      <c r="G142" s="267"/>
      <c r="H142" s="267" t="s">
        <v>944</v>
      </c>
      <c r="I142" s="267"/>
      <c r="J142" s="267"/>
      <c r="K142" s="267"/>
      <c r="L142" s="267"/>
      <c r="M142" s="267"/>
      <c r="N142" s="267"/>
      <c r="O142" s="267"/>
      <c r="P142" s="267"/>
      <c r="Q142" s="267"/>
      <c r="R142" s="267"/>
      <c r="S142" s="267" t="s">
        <v>944</v>
      </c>
      <c r="T142" s="267" t="s">
        <v>944</v>
      </c>
      <c r="U142" s="267"/>
      <c r="V142" s="267"/>
      <c r="W142" s="267"/>
      <c r="X142" s="267"/>
      <c r="Y142" s="267"/>
      <c r="Z142" s="267"/>
      <c r="AA142" s="267"/>
      <c r="AB142" s="267"/>
      <c r="AC142" s="267"/>
      <c r="AD142" s="267" t="s">
        <v>944</v>
      </c>
      <c r="AE142" s="267"/>
      <c r="AF142" s="267"/>
      <c r="AG142" s="267"/>
      <c r="AH142" s="267"/>
      <c r="AI142" s="267"/>
      <c r="AJ142" s="267"/>
      <c r="AK142" s="267"/>
      <c r="AL142" s="267"/>
      <c r="AM142" s="267"/>
      <c r="AN142" s="267"/>
      <c r="AO142" s="267"/>
      <c r="AP142" s="267"/>
      <c r="AQ142" s="267"/>
      <c r="AR142" s="267"/>
      <c r="AS142" s="267" t="s">
        <v>944</v>
      </c>
      <c r="AT142" s="267"/>
      <c r="AU142" s="267"/>
      <c r="AV142" s="267"/>
      <c r="AW142" s="267"/>
      <c r="AX142" s="267"/>
      <c r="AY142" s="267" t="s">
        <v>944</v>
      </c>
      <c r="AZ142" s="267"/>
      <c r="BA142" s="267"/>
      <c r="BB142" s="267"/>
      <c r="BC142" s="267" t="s">
        <v>944</v>
      </c>
      <c r="BD142" s="267" t="s">
        <v>944</v>
      </c>
      <c r="BE142" s="267"/>
      <c r="BF142" s="267"/>
      <c r="BG142" s="267"/>
      <c r="BH142" s="267"/>
      <c r="BI142" s="267"/>
      <c r="BJ142" s="267"/>
      <c r="BK142" s="267"/>
      <c r="BL142" s="267"/>
      <c r="BM142" s="267"/>
      <c r="BN142" s="267"/>
      <c r="BO142" s="267"/>
      <c r="BP142" s="268"/>
      <c r="BQ142" s="128"/>
      <c r="BR142" s="5"/>
      <c r="BS142" s="81"/>
      <c r="BT142" s="5"/>
      <c r="BU142" s="81"/>
      <c r="BV142" s="81"/>
      <c r="BW142" s="81"/>
      <c r="BX142" s="81"/>
      <c r="BY142" s="81"/>
    </row>
    <row r="143" spans="1:77" ht="18">
      <c r="A143" s="74">
        <v>141</v>
      </c>
      <c r="B143" s="270"/>
      <c r="C143" s="270"/>
      <c r="D143" s="78">
        <v>651</v>
      </c>
      <c r="E143" s="269" t="s">
        <v>944</v>
      </c>
      <c r="F143" s="267"/>
      <c r="G143" s="267"/>
      <c r="H143" s="267" t="s">
        <v>944</v>
      </c>
      <c r="I143" s="267"/>
      <c r="J143" s="267"/>
      <c r="K143" s="267"/>
      <c r="L143" s="267"/>
      <c r="M143" s="267"/>
      <c r="N143" s="267"/>
      <c r="O143" s="267"/>
      <c r="P143" s="267"/>
      <c r="Q143" s="267"/>
      <c r="R143" s="267"/>
      <c r="S143" s="267" t="s">
        <v>944</v>
      </c>
      <c r="T143" s="267" t="s">
        <v>944</v>
      </c>
      <c r="U143" s="267"/>
      <c r="V143" s="267"/>
      <c r="W143" s="267"/>
      <c r="X143" s="267"/>
      <c r="Y143" s="267"/>
      <c r="Z143" s="267"/>
      <c r="AA143" s="267"/>
      <c r="AB143" s="267"/>
      <c r="AC143" s="267"/>
      <c r="AD143" s="267" t="s">
        <v>944</v>
      </c>
      <c r="AE143" s="267"/>
      <c r="AF143" s="267"/>
      <c r="AG143" s="267"/>
      <c r="AH143" s="267"/>
      <c r="AI143" s="267"/>
      <c r="AJ143" s="267"/>
      <c r="AK143" s="267"/>
      <c r="AL143" s="267"/>
      <c r="AM143" s="267"/>
      <c r="AN143" s="267"/>
      <c r="AO143" s="267"/>
      <c r="AP143" s="267"/>
      <c r="AQ143" s="267"/>
      <c r="AR143" s="267"/>
      <c r="AS143" s="267" t="s">
        <v>944</v>
      </c>
      <c r="AT143" s="267"/>
      <c r="AU143" s="267"/>
      <c r="AV143" s="267"/>
      <c r="AW143" s="267"/>
      <c r="AX143" s="267"/>
      <c r="AY143" s="267" t="s">
        <v>944</v>
      </c>
      <c r="AZ143" s="267"/>
      <c r="BA143" s="267"/>
      <c r="BB143" s="267"/>
      <c r="BC143" s="267" t="s">
        <v>944</v>
      </c>
      <c r="BD143" s="267" t="s">
        <v>944</v>
      </c>
      <c r="BE143" s="267"/>
      <c r="BF143" s="267"/>
      <c r="BG143" s="267"/>
      <c r="BH143" s="267"/>
      <c r="BI143" s="267"/>
      <c r="BJ143" s="267"/>
      <c r="BK143" s="267"/>
      <c r="BL143" s="267"/>
      <c r="BM143" s="267"/>
      <c r="BN143" s="267"/>
      <c r="BO143" s="267"/>
      <c r="BP143" s="268"/>
      <c r="BQ143" s="128"/>
      <c r="BR143" s="5"/>
      <c r="BS143" s="81"/>
      <c r="BT143" s="5"/>
      <c r="BU143" s="81"/>
      <c r="BV143" s="81"/>
      <c r="BW143" s="81"/>
      <c r="BX143" s="81"/>
      <c r="BY143" s="81"/>
    </row>
    <row r="144" spans="1:77" ht="18">
      <c r="A144" s="74">
        <v>142</v>
      </c>
      <c r="B144" s="270"/>
      <c r="C144" s="270" t="s">
        <v>979</v>
      </c>
      <c r="D144" s="78">
        <v>246</v>
      </c>
      <c r="E144" s="269" t="s">
        <v>944</v>
      </c>
      <c r="F144" s="267"/>
      <c r="G144" s="267"/>
      <c r="H144" s="267" t="s">
        <v>944</v>
      </c>
      <c r="I144" s="267"/>
      <c r="J144" s="267"/>
      <c r="K144" s="267"/>
      <c r="L144" s="267"/>
      <c r="M144" s="267"/>
      <c r="N144" s="267"/>
      <c r="O144" s="267"/>
      <c r="P144" s="267"/>
      <c r="Q144" s="267"/>
      <c r="R144" s="267"/>
      <c r="S144" s="267"/>
      <c r="T144" s="267"/>
      <c r="U144" s="267"/>
      <c r="V144" s="267" t="s">
        <v>944</v>
      </c>
      <c r="W144" s="267"/>
      <c r="X144" s="267" t="s">
        <v>944</v>
      </c>
      <c r="Y144" s="267"/>
      <c r="Z144" s="267"/>
      <c r="AA144" s="267"/>
      <c r="AB144" s="267"/>
      <c r="AC144" s="267" t="s">
        <v>944</v>
      </c>
      <c r="AD144" s="267"/>
      <c r="AE144" s="267"/>
      <c r="AF144" s="267"/>
      <c r="AG144" s="267"/>
      <c r="AH144" s="267"/>
      <c r="AI144" s="267"/>
      <c r="AJ144" s="267"/>
      <c r="AK144" s="267"/>
      <c r="AL144" s="267"/>
      <c r="AM144" s="267"/>
      <c r="AN144" s="267"/>
      <c r="AO144" s="267"/>
      <c r="AP144" s="267"/>
      <c r="AQ144" s="267"/>
      <c r="AR144" s="267"/>
      <c r="AS144" s="267" t="s">
        <v>944</v>
      </c>
      <c r="AT144" s="267"/>
      <c r="AU144" s="267"/>
      <c r="AV144" s="267"/>
      <c r="AW144" s="267"/>
      <c r="AX144" s="267"/>
      <c r="AY144" s="267"/>
      <c r="AZ144" s="267" t="s">
        <v>944</v>
      </c>
      <c r="BA144" s="267"/>
      <c r="BB144" s="267" t="s">
        <v>944</v>
      </c>
      <c r="BC144" s="267"/>
      <c r="BD144" s="267" t="s">
        <v>944</v>
      </c>
      <c r="BE144" s="267"/>
      <c r="BF144" s="267"/>
      <c r="BG144" s="267"/>
      <c r="BH144" s="267"/>
      <c r="BI144" s="267"/>
      <c r="BJ144" s="267"/>
      <c r="BK144" s="267"/>
      <c r="BL144" s="267"/>
      <c r="BM144" s="267"/>
      <c r="BN144" s="267"/>
      <c r="BO144" s="267"/>
      <c r="BP144" s="268"/>
      <c r="BQ144" s="128"/>
      <c r="BR144" s="5"/>
      <c r="BS144" s="81"/>
      <c r="BT144" s="5"/>
      <c r="BU144" s="81"/>
      <c r="BV144" s="81"/>
      <c r="BW144" s="81"/>
      <c r="BX144" s="81"/>
      <c r="BY144" s="81"/>
    </row>
    <row r="145" spans="1:77" ht="18">
      <c r="A145" s="74">
        <v>143</v>
      </c>
      <c r="B145" s="270"/>
      <c r="C145" s="270"/>
      <c r="D145" s="78">
        <v>264</v>
      </c>
      <c r="E145" s="269" t="s">
        <v>944</v>
      </c>
      <c r="F145" s="267"/>
      <c r="G145" s="267"/>
      <c r="H145" s="267" t="s">
        <v>944</v>
      </c>
      <c r="I145" s="267"/>
      <c r="J145" s="267"/>
      <c r="K145" s="267"/>
      <c r="L145" s="267"/>
      <c r="M145" s="267"/>
      <c r="N145" s="267"/>
      <c r="O145" s="267"/>
      <c r="P145" s="267"/>
      <c r="Q145" s="267"/>
      <c r="R145" s="267"/>
      <c r="S145" s="267"/>
      <c r="T145" s="267"/>
      <c r="U145" s="267"/>
      <c r="V145" s="267" t="s">
        <v>944</v>
      </c>
      <c r="W145" s="267"/>
      <c r="X145" s="267" t="s">
        <v>944</v>
      </c>
      <c r="Y145" s="267"/>
      <c r="Z145" s="267"/>
      <c r="AA145" s="267"/>
      <c r="AB145" s="267"/>
      <c r="AC145" s="267" t="s">
        <v>944</v>
      </c>
      <c r="AD145" s="267"/>
      <c r="AE145" s="267"/>
      <c r="AF145" s="267"/>
      <c r="AG145" s="267"/>
      <c r="AH145" s="267"/>
      <c r="AI145" s="267"/>
      <c r="AJ145" s="267"/>
      <c r="AK145" s="267"/>
      <c r="AL145" s="267"/>
      <c r="AM145" s="267"/>
      <c r="AN145" s="267"/>
      <c r="AO145" s="267"/>
      <c r="AP145" s="267"/>
      <c r="AQ145" s="267"/>
      <c r="AR145" s="267"/>
      <c r="AS145" s="267" t="s">
        <v>944</v>
      </c>
      <c r="AT145" s="267"/>
      <c r="AU145" s="267"/>
      <c r="AV145" s="267"/>
      <c r="AW145" s="267"/>
      <c r="AX145" s="267"/>
      <c r="AY145" s="267"/>
      <c r="AZ145" s="267" t="s">
        <v>944</v>
      </c>
      <c r="BA145" s="267"/>
      <c r="BB145" s="267" t="s">
        <v>944</v>
      </c>
      <c r="BC145" s="267"/>
      <c r="BD145" s="267" t="s">
        <v>944</v>
      </c>
      <c r="BE145" s="267"/>
      <c r="BF145" s="267"/>
      <c r="BG145" s="267"/>
      <c r="BH145" s="267"/>
      <c r="BI145" s="267"/>
      <c r="BJ145" s="267"/>
      <c r="BK145" s="267"/>
      <c r="BL145" s="267"/>
      <c r="BM145" s="267"/>
      <c r="BN145" s="267"/>
      <c r="BO145" s="267"/>
      <c r="BP145" s="268"/>
      <c r="BQ145" s="128"/>
      <c r="BR145" s="5"/>
      <c r="BS145" s="81"/>
      <c r="BT145" s="5"/>
      <c r="BU145" s="81"/>
      <c r="BV145" s="81"/>
      <c r="BW145" s="81"/>
      <c r="BX145" s="81"/>
      <c r="BY145" s="81"/>
    </row>
    <row r="146" spans="1:77" ht="18">
      <c r="A146" s="74">
        <v>144</v>
      </c>
      <c r="B146" s="270"/>
      <c r="C146" s="270"/>
      <c r="D146" s="78">
        <v>426</v>
      </c>
      <c r="E146" s="269" t="s">
        <v>944</v>
      </c>
      <c r="F146" s="267"/>
      <c r="G146" s="267"/>
      <c r="H146" s="267" t="s">
        <v>944</v>
      </c>
      <c r="I146" s="267"/>
      <c r="J146" s="267"/>
      <c r="K146" s="267"/>
      <c r="L146" s="267"/>
      <c r="M146" s="267"/>
      <c r="N146" s="267"/>
      <c r="O146" s="267"/>
      <c r="P146" s="267"/>
      <c r="Q146" s="267"/>
      <c r="R146" s="267"/>
      <c r="S146" s="267"/>
      <c r="T146" s="267"/>
      <c r="U146" s="267"/>
      <c r="V146" s="267" t="s">
        <v>944</v>
      </c>
      <c r="W146" s="267"/>
      <c r="X146" s="267" t="s">
        <v>944</v>
      </c>
      <c r="Y146" s="267"/>
      <c r="Z146" s="267"/>
      <c r="AA146" s="267"/>
      <c r="AB146" s="267"/>
      <c r="AC146" s="267" t="s">
        <v>944</v>
      </c>
      <c r="AD146" s="267"/>
      <c r="AE146" s="267"/>
      <c r="AF146" s="267"/>
      <c r="AG146" s="267"/>
      <c r="AH146" s="267"/>
      <c r="AI146" s="267"/>
      <c r="AJ146" s="267"/>
      <c r="AK146" s="267"/>
      <c r="AL146" s="267"/>
      <c r="AM146" s="267"/>
      <c r="AN146" s="267"/>
      <c r="AO146" s="267"/>
      <c r="AP146" s="267"/>
      <c r="AQ146" s="267"/>
      <c r="AR146" s="267"/>
      <c r="AS146" s="267" t="s">
        <v>944</v>
      </c>
      <c r="AT146" s="267"/>
      <c r="AU146" s="267"/>
      <c r="AV146" s="267"/>
      <c r="AW146" s="267"/>
      <c r="AX146" s="267"/>
      <c r="AY146" s="267"/>
      <c r="AZ146" s="267" t="s">
        <v>944</v>
      </c>
      <c r="BA146" s="267"/>
      <c r="BB146" s="267" t="s">
        <v>944</v>
      </c>
      <c r="BC146" s="267"/>
      <c r="BD146" s="267" t="s">
        <v>944</v>
      </c>
      <c r="BE146" s="267"/>
      <c r="BF146" s="267"/>
      <c r="BG146" s="267"/>
      <c r="BH146" s="267"/>
      <c r="BI146" s="267"/>
      <c r="BJ146" s="267"/>
      <c r="BK146" s="267"/>
      <c r="BL146" s="267"/>
      <c r="BM146" s="267"/>
      <c r="BN146" s="267"/>
      <c r="BO146" s="267"/>
      <c r="BP146" s="268"/>
      <c r="BQ146" s="128"/>
      <c r="BR146" s="5"/>
      <c r="BS146" s="81"/>
      <c r="BT146" s="5"/>
      <c r="BU146" s="81"/>
      <c r="BV146" s="81"/>
      <c r="BW146" s="81"/>
      <c r="BX146" s="81"/>
      <c r="BY146" s="81"/>
    </row>
    <row r="147" spans="1:77" ht="18">
      <c r="A147" s="74">
        <v>145</v>
      </c>
      <c r="B147" s="270"/>
      <c r="C147" s="270"/>
      <c r="D147" s="78">
        <v>462</v>
      </c>
      <c r="E147" s="269" t="s">
        <v>944</v>
      </c>
      <c r="F147" s="267"/>
      <c r="G147" s="267"/>
      <c r="H147" s="267" t="s">
        <v>944</v>
      </c>
      <c r="I147" s="267"/>
      <c r="J147" s="267"/>
      <c r="K147" s="267"/>
      <c r="L147" s="267"/>
      <c r="M147" s="267"/>
      <c r="N147" s="267"/>
      <c r="O147" s="267"/>
      <c r="P147" s="267"/>
      <c r="Q147" s="267"/>
      <c r="R147" s="267"/>
      <c r="S147" s="267"/>
      <c r="T147" s="267"/>
      <c r="U147" s="267"/>
      <c r="V147" s="267" t="s">
        <v>944</v>
      </c>
      <c r="W147" s="267"/>
      <c r="X147" s="267" t="s">
        <v>944</v>
      </c>
      <c r="Y147" s="267"/>
      <c r="Z147" s="267"/>
      <c r="AA147" s="267"/>
      <c r="AB147" s="267"/>
      <c r="AC147" s="267" t="s">
        <v>944</v>
      </c>
      <c r="AD147" s="267"/>
      <c r="AE147" s="267"/>
      <c r="AF147" s="267"/>
      <c r="AG147" s="267"/>
      <c r="AH147" s="267"/>
      <c r="AI147" s="267"/>
      <c r="AJ147" s="267"/>
      <c r="AK147" s="267"/>
      <c r="AL147" s="267"/>
      <c r="AM147" s="267"/>
      <c r="AN147" s="267"/>
      <c r="AO147" s="267"/>
      <c r="AP147" s="267"/>
      <c r="AQ147" s="267"/>
      <c r="AR147" s="267"/>
      <c r="AS147" s="267" t="s">
        <v>944</v>
      </c>
      <c r="AT147" s="267"/>
      <c r="AU147" s="267"/>
      <c r="AV147" s="267"/>
      <c r="AW147" s="267"/>
      <c r="AX147" s="267"/>
      <c r="AY147" s="267"/>
      <c r="AZ147" s="267" t="s">
        <v>944</v>
      </c>
      <c r="BA147" s="267"/>
      <c r="BB147" s="267" t="s">
        <v>944</v>
      </c>
      <c r="BC147" s="267"/>
      <c r="BD147" s="267" t="s">
        <v>944</v>
      </c>
      <c r="BE147" s="267"/>
      <c r="BF147" s="267"/>
      <c r="BG147" s="267"/>
      <c r="BH147" s="267"/>
      <c r="BI147" s="267"/>
      <c r="BJ147" s="267"/>
      <c r="BK147" s="267"/>
      <c r="BL147" s="267"/>
      <c r="BM147" s="267"/>
      <c r="BN147" s="267"/>
      <c r="BO147" s="267"/>
      <c r="BP147" s="268"/>
      <c r="BQ147" s="128"/>
      <c r="BR147" s="5"/>
      <c r="BS147" s="81"/>
      <c r="BT147" s="5"/>
      <c r="BU147" s="81"/>
      <c r="BV147" s="81"/>
      <c r="BW147" s="81"/>
      <c r="BX147" s="81"/>
      <c r="BY147" s="81"/>
    </row>
    <row r="148" spans="1:77" ht="18">
      <c r="A148" s="74">
        <v>146</v>
      </c>
      <c r="B148" s="270"/>
      <c r="C148" s="270"/>
      <c r="D148" s="78">
        <v>624</v>
      </c>
      <c r="E148" s="269" t="s">
        <v>944</v>
      </c>
      <c r="F148" s="267"/>
      <c r="G148" s="267"/>
      <c r="H148" s="267" t="s">
        <v>944</v>
      </c>
      <c r="I148" s="267"/>
      <c r="J148" s="267"/>
      <c r="K148" s="267"/>
      <c r="L148" s="267"/>
      <c r="M148" s="267"/>
      <c r="N148" s="267"/>
      <c r="O148" s="267"/>
      <c r="P148" s="267"/>
      <c r="Q148" s="267"/>
      <c r="R148" s="267"/>
      <c r="S148" s="267"/>
      <c r="T148" s="267"/>
      <c r="U148" s="267"/>
      <c r="V148" s="267" t="s">
        <v>944</v>
      </c>
      <c r="W148" s="267"/>
      <c r="X148" s="267" t="s">
        <v>944</v>
      </c>
      <c r="Y148" s="267"/>
      <c r="Z148" s="267"/>
      <c r="AA148" s="267"/>
      <c r="AB148" s="267"/>
      <c r="AC148" s="267" t="s">
        <v>944</v>
      </c>
      <c r="AD148" s="267"/>
      <c r="AE148" s="267"/>
      <c r="AF148" s="267"/>
      <c r="AG148" s="267"/>
      <c r="AH148" s="267"/>
      <c r="AI148" s="267"/>
      <c r="AJ148" s="267"/>
      <c r="AK148" s="267"/>
      <c r="AL148" s="267"/>
      <c r="AM148" s="267"/>
      <c r="AN148" s="267"/>
      <c r="AO148" s="267"/>
      <c r="AP148" s="267"/>
      <c r="AQ148" s="267"/>
      <c r="AR148" s="267"/>
      <c r="AS148" s="267" t="s">
        <v>944</v>
      </c>
      <c r="AT148" s="267"/>
      <c r="AU148" s="267"/>
      <c r="AV148" s="267"/>
      <c r="AW148" s="267"/>
      <c r="AX148" s="267"/>
      <c r="AY148" s="267"/>
      <c r="AZ148" s="267" t="s">
        <v>944</v>
      </c>
      <c r="BA148" s="267"/>
      <c r="BB148" s="267" t="s">
        <v>944</v>
      </c>
      <c r="BC148" s="267"/>
      <c r="BD148" s="267" t="s">
        <v>944</v>
      </c>
      <c r="BE148" s="267"/>
      <c r="BF148" s="267"/>
      <c r="BG148" s="267"/>
      <c r="BH148" s="267"/>
      <c r="BI148" s="267"/>
      <c r="BJ148" s="267"/>
      <c r="BK148" s="267"/>
      <c r="BL148" s="267"/>
      <c r="BM148" s="267"/>
      <c r="BN148" s="267"/>
      <c r="BO148" s="267"/>
      <c r="BP148" s="268"/>
      <c r="BQ148" s="128"/>
      <c r="BR148" s="5"/>
      <c r="BS148" s="81"/>
      <c r="BT148" s="5"/>
      <c r="BU148" s="81"/>
      <c r="BV148" s="81"/>
      <c r="BW148" s="81"/>
      <c r="BX148" s="81"/>
      <c r="BY148" s="81"/>
    </row>
    <row r="149" spans="1:77" ht="18">
      <c r="A149" s="74">
        <v>147</v>
      </c>
      <c r="B149" s="270"/>
      <c r="C149" s="270"/>
      <c r="D149" s="78">
        <v>642</v>
      </c>
      <c r="E149" s="269" t="s">
        <v>944</v>
      </c>
      <c r="F149" s="267"/>
      <c r="G149" s="267"/>
      <c r="H149" s="267" t="s">
        <v>944</v>
      </c>
      <c r="I149" s="267"/>
      <c r="J149" s="267"/>
      <c r="K149" s="267"/>
      <c r="L149" s="267"/>
      <c r="M149" s="267"/>
      <c r="N149" s="267"/>
      <c r="O149" s="267"/>
      <c r="P149" s="267"/>
      <c r="Q149" s="267"/>
      <c r="R149" s="267"/>
      <c r="S149" s="267"/>
      <c r="T149" s="267"/>
      <c r="U149" s="267"/>
      <c r="V149" s="267" t="s">
        <v>944</v>
      </c>
      <c r="W149" s="267"/>
      <c r="X149" s="267" t="s">
        <v>944</v>
      </c>
      <c r="Y149" s="267"/>
      <c r="Z149" s="267"/>
      <c r="AA149" s="267"/>
      <c r="AB149" s="267"/>
      <c r="AC149" s="267" t="s">
        <v>944</v>
      </c>
      <c r="AD149" s="267"/>
      <c r="AE149" s="267"/>
      <c r="AF149" s="267"/>
      <c r="AG149" s="267"/>
      <c r="AH149" s="267"/>
      <c r="AI149" s="267"/>
      <c r="AJ149" s="267"/>
      <c r="AK149" s="267"/>
      <c r="AL149" s="267"/>
      <c r="AM149" s="267"/>
      <c r="AN149" s="267"/>
      <c r="AO149" s="267"/>
      <c r="AP149" s="267"/>
      <c r="AQ149" s="267"/>
      <c r="AR149" s="267"/>
      <c r="AS149" s="267" t="s">
        <v>944</v>
      </c>
      <c r="AT149" s="267"/>
      <c r="AU149" s="267"/>
      <c r="AV149" s="267"/>
      <c r="AW149" s="267"/>
      <c r="AX149" s="267"/>
      <c r="AY149" s="267"/>
      <c r="AZ149" s="267" t="s">
        <v>944</v>
      </c>
      <c r="BA149" s="267"/>
      <c r="BB149" s="267" t="s">
        <v>944</v>
      </c>
      <c r="BC149" s="267"/>
      <c r="BD149" s="267" t="s">
        <v>944</v>
      </c>
      <c r="BE149" s="267"/>
      <c r="BF149" s="267"/>
      <c r="BG149" s="267"/>
      <c r="BH149" s="267"/>
      <c r="BI149" s="267"/>
      <c r="BJ149" s="267"/>
      <c r="BK149" s="267"/>
      <c r="BL149" s="267"/>
      <c r="BM149" s="267"/>
      <c r="BN149" s="267"/>
      <c r="BO149" s="267"/>
      <c r="BP149" s="268"/>
      <c r="BQ149" s="128"/>
      <c r="BR149" s="5"/>
      <c r="BS149" s="81"/>
      <c r="BT149" s="5"/>
      <c r="BU149" s="81"/>
      <c r="BV149" s="81"/>
      <c r="BW149" s="81"/>
      <c r="BX149" s="81"/>
      <c r="BY149" s="81"/>
    </row>
    <row r="150" spans="1:77" ht="18">
      <c r="A150" s="74">
        <v>148</v>
      </c>
      <c r="B150" s="270"/>
      <c r="C150" s="270" t="s">
        <v>980</v>
      </c>
      <c r="D150" s="78">
        <v>255</v>
      </c>
      <c r="E150" s="269" t="s">
        <v>944</v>
      </c>
      <c r="F150" s="267"/>
      <c r="G150" s="267"/>
      <c r="H150" s="267" t="s">
        <v>944</v>
      </c>
      <c r="I150" s="267"/>
      <c r="J150" s="267"/>
      <c r="K150" s="267"/>
      <c r="L150" s="267"/>
      <c r="M150" s="267"/>
      <c r="N150" s="267"/>
      <c r="O150" s="267"/>
      <c r="P150" s="267"/>
      <c r="Q150" s="267"/>
      <c r="R150" s="267"/>
      <c r="S150" s="267"/>
      <c r="T150" s="267"/>
      <c r="U150" s="267"/>
      <c r="V150" s="267"/>
      <c r="W150" s="267" t="s">
        <v>944</v>
      </c>
      <c r="X150" s="267"/>
      <c r="Y150" s="267"/>
      <c r="Z150" s="267"/>
      <c r="AA150" s="267"/>
      <c r="AB150" s="267"/>
      <c r="AC150" s="267"/>
      <c r="AD150" s="267"/>
      <c r="AE150" s="267"/>
      <c r="AF150" s="267"/>
      <c r="AG150" s="267"/>
      <c r="AH150" s="267"/>
      <c r="AI150" s="267" t="s">
        <v>944</v>
      </c>
      <c r="AJ150" s="267"/>
      <c r="AK150" s="267"/>
      <c r="AL150" s="267"/>
      <c r="AM150" s="267"/>
      <c r="AN150" s="267"/>
      <c r="AO150" s="267"/>
      <c r="AP150" s="267"/>
      <c r="AQ150" s="267"/>
      <c r="AR150" s="267"/>
      <c r="AS150" s="267" t="s">
        <v>944</v>
      </c>
      <c r="AT150" s="267"/>
      <c r="AU150" s="267"/>
      <c r="AV150" s="267"/>
      <c r="AW150" s="267"/>
      <c r="AX150" s="267"/>
      <c r="AY150" s="267"/>
      <c r="AZ150" s="267" t="s">
        <v>944</v>
      </c>
      <c r="BA150" s="267"/>
      <c r="BB150" s="267"/>
      <c r="BC150" s="267"/>
      <c r="BD150" s="267"/>
      <c r="BE150" s="267"/>
      <c r="BF150" s="267"/>
      <c r="BG150" s="267"/>
      <c r="BH150" s="267"/>
      <c r="BI150" s="267" t="s">
        <v>944</v>
      </c>
      <c r="BJ150" s="267"/>
      <c r="BK150" s="267"/>
      <c r="BL150" s="267"/>
      <c r="BM150" s="267"/>
      <c r="BN150" s="267"/>
      <c r="BO150" s="267"/>
      <c r="BP150" s="268"/>
      <c r="BQ150" s="128"/>
      <c r="BR150" s="5"/>
      <c r="BS150" s="81"/>
      <c r="BT150" s="5"/>
      <c r="BU150" s="81"/>
      <c r="BV150" s="81"/>
      <c r="BW150" s="81"/>
      <c r="BX150" s="81"/>
      <c r="BY150" s="81"/>
    </row>
    <row r="151" spans="1:77" ht="18">
      <c r="A151" s="74">
        <v>149</v>
      </c>
      <c r="B151" s="270"/>
      <c r="C151" s="270"/>
      <c r="D151" s="78">
        <v>525</v>
      </c>
      <c r="E151" s="269" t="s">
        <v>944</v>
      </c>
      <c r="F151" s="267"/>
      <c r="G151" s="267"/>
      <c r="H151" s="267" t="s">
        <v>944</v>
      </c>
      <c r="I151" s="267"/>
      <c r="J151" s="267"/>
      <c r="K151" s="267"/>
      <c r="L151" s="267"/>
      <c r="M151" s="267"/>
      <c r="N151" s="267"/>
      <c r="O151" s="267"/>
      <c r="P151" s="267"/>
      <c r="Q151" s="267"/>
      <c r="R151" s="267"/>
      <c r="S151" s="267"/>
      <c r="T151" s="267"/>
      <c r="U151" s="267"/>
      <c r="V151" s="267"/>
      <c r="W151" s="267" t="s">
        <v>944</v>
      </c>
      <c r="X151" s="267"/>
      <c r="Y151" s="267"/>
      <c r="Z151" s="267"/>
      <c r="AA151" s="267"/>
      <c r="AB151" s="267"/>
      <c r="AC151" s="267"/>
      <c r="AD151" s="267"/>
      <c r="AE151" s="267"/>
      <c r="AF151" s="267"/>
      <c r="AG151" s="267"/>
      <c r="AH151" s="267"/>
      <c r="AI151" s="267" t="s">
        <v>944</v>
      </c>
      <c r="AJ151" s="267"/>
      <c r="AK151" s="267"/>
      <c r="AL151" s="267"/>
      <c r="AM151" s="267"/>
      <c r="AN151" s="267"/>
      <c r="AO151" s="267"/>
      <c r="AP151" s="267"/>
      <c r="AQ151" s="267"/>
      <c r="AR151" s="267"/>
      <c r="AS151" s="267" t="s">
        <v>944</v>
      </c>
      <c r="AT151" s="267"/>
      <c r="AU151" s="267"/>
      <c r="AV151" s="267"/>
      <c r="AW151" s="267"/>
      <c r="AX151" s="267"/>
      <c r="AY151" s="267"/>
      <c r="AZ151" s="267" t="s">
        <v>944</v>
      </c>
      <c r="BA151" s="267"/>
      <c r="BB151" s="267"/>
      <c r="BC151" s="267"/>
      <c r="BD151" s="267"/>
      <c r="BE151" s="267"/>
      <c r="BF151" s="267"/>
      <c r="BG151" s="267"/>
      <c r="BH151" s="267"/>
      <c r="BI151" s="267" t="s">
        <v>944</v>
      </c>
      <c r="BJ151" s="267"/>
      <c r="BK151" s="267"/>
      <c r="BL151" s="267"/>
      <c r="BM151" s="267"/>
      <c r="BN151" s="267"/>
      <c r="BO151" s="267"/>
      <c r="BP151" s="268"/>
      <c r="BQ151" s="128"/>
      <c r="BR151" s="5"/>
      <c r="BS151" s="81"/>
      <c r="BT151" s="5"/>
      <c r="BU151" s="81"/>
      <c r="BV151" s="81"/>
      <c r="BW151" s="81"/>
      <c r="BX151" s="81"/>
      <c r="BY151" s="81"/>
    </row>
    <row r="152" spans="1:77" ht="18">
      <c r="A152" s="74">
        <v>150</v>
      </c>
      <c r="B152" s="270"/>
      <c r="C152" s="270"/>
      <c r="D152" s="78">
        <v>552</v>
      </c>
      <c r="E152" s="269" t="s">
        <v>944</v>
      </c>
      <c r="F152" s="267"/>
      <c r="G152" s="267"/>
      <c r="H152" s="267" t="s">
        <v>944</v>
      </c>
      <c r="I152" s="267"/>
      <c r="J152" s="267"/>
      <c r="K152" s="267"/>
      <c r="L152" s="267"/>
      <c r="M152" s="267"/>
      <c r="N152" s="267"/>
      <c r="O152" s="267"/>
      <c r="P152" s="267"/>
      <c r="Q152" s="267"/>
      <c r="R152" s="267"/>
      <c r="S152" s="267"/>
      <c r="T152" s="267"/>
      <c r="U152" s="267"/>
      <c r="V152" s="267"/>
      <c r="W152" s="267" t="s">
        <v>944</v>
      </c>
      <c r="X152" s="267"/>
      <c r="Y152" s="267"/>
      <c r="Z152" s="267"/>
      <c r="AA152" s="267"/>
      <c r="AB152" s="267"/>
      <c r="AC152" s="267"/>
      <c r="AD152" s="267"/>
      <c r="AE152" s="267"/>
      <c r="AF152" s="267"/>
      <c r="AG152" s="267"/>
      <c r="AH152" s="267"/>
      <c r="AI152" s="267" t="s">
        <v>944</v>
      </c>
      <c r="AJ152" s="267"/>
      <c r="AK152" s="267"/>
      <c r="AL152" s="267"/>
      <c r="AM152" s="267"/>
      <c r="AN152" s="267"/>
      <c r="AO152" s="267"/>
      <c r="AP152" s="267"/>
      <c r="AQ152" s="267"/>
      <c r="AR152" s="267"/>
      <c r="AS152" s="267" t="s">
        <v>944</v>
      </c>
      <c r="AT152" s="267"/>
      <c r="AU152" s="267"/>
      <c r="AV152" s="267"/>
      <c r="AW152" s="267"/>
      <c r="AX152" s="267"/>
      <c r="AY152" s="267"/>
      <c r="AZ152" s="267" t="s">
        <v>944</v>
      </c>
      <c r="BA152" s="267"/>
      <c r="BB152" s="267"/>
      <c r="BC152" s="267"/>
      <c r="BD152" s="267"/>
      <c r="BE152" s="267"/>
      <c r="BF152" s="267"/>
      <c r="BG152" s="267"/>
      <c r="BH152" s="267"/>
      <c r="BI152" s="267" t="s">
        <v>944</v>
      </c>
      <c r="BJ152" s="267"/>
      <c r="BK152" s="267"/>
      <c r="BL152" s="267"/>
      <c r="BM152" s="267"/>
      <c r="BN152" s="267"/>
      <c r="BO152" s="267"/>
      <c r="BP152" s="268"/>
      <c r="BQ152" s="128"/>
      <c r="BR152" s="5"/>
      <c r="BS152" s="81"/>
      <c r="BT152" s="5"/>
      <c r="BU152" s="81"/>
      <c r="BV152" s="81"/>
      <c r="BW152" s="81"/>
      <c r="BX152" s="81"/>
      <c r="BY152" s="81"/>
    </row>
    <row r="153" spans="1:77" ht="18">
      <c r="A153" s="74">
        <v>151</v>
      </c>
      <c r="B153" s="270"/>
      <c r="C153" s="270" t="s">
        <v>981</v>
      </c>
      <c r="D153" s="78">
        <v>336</v>
      </c>
      <c r="E153" s="269" t="s">
        <v>944</v>
      </c>
      <c r="F153" s="267"/>
      <c r="G153" s="267"/>
      <c r="H153" s="267" t="s">
        <v>944</v>
      </c>
      <c r="I153" s="267"/>
      <c r="J153" s="267"/>
      <c r="K153" s="267"/>
      <c r="L153" s="267"/>
      <c r="M153" s="267"/>
      <c r="N153" s="267"/>
      <c r="O153" s="267"/>
      <c r="P153" s="267"/>
      <c r="Q153" s="267"/>
      <c r="R153" s="267"/>
      <c r="S153" s="267"/>
      <c r="T153" s="267"/>
      <c r="U153" s="267"/>
      <c r="V153" s="267"/>
      <c r="W153" s="267"/>
      <c r="X153" s="267"/>
      <c r="Y153" s="267"/>
      <c r="Z153" s="267"/>
      <c r="AA153" s="267" t="s">
        <v>944</v>
      </c>
      <c r="AB153" s="267"/>
      <c r="AC153" s="267"/>
      <c r="AD153" s="267"/>
      <c r="AE153" s="267"/>
      <c r="AF153" s="267"/>
      <c r="AG153" s="267" t="s">
        <v>944</v>
      </c>
      <c r="AH153" s="267"/>
      <c r="AI153" s="267"/>
      <c r="AJ153" s="267"/>
      <c r="AK153" s="267"/>
      <c r="AL153" s="267"/>
      <c r="AM153" s="267"/>
      <c r="AN153" s="267"/>
      <c r="AO153" s="267"/>
      <c r="AP153" s="267"/>
      <c r="AQ153" s="267"/>
      <c r="AR153" s="267"/>
      <c r="AS153" s="267" t="s">
        <v>944</v>
      </c>
      <c r="AT153" s="267"/>
      <c r="AU153" s="267"/>
      <c r="AV153" s="267"/>
      <c r="AW153" s="267"/>
      <c r="AX153" s="267"/>
      <c r="AY153" s="267"/>
      <c r="AZ153" s="267"/>
      <c r="BA153" s="267"/>
      <c r="BB153" s="267"/>
      <c r="BC153" s="267"/>
      <c r="BD153" s="267" t="s">
        <v>944</v>
      </c>
      <c r="BE153" s="267"/>
      <c r="BF153" s="267"/>
      <c r="BG153" s="267" t="s">
        <v>944</v>
      </c>
      <c r="BH153" s="267"/>
      <c r="BI153" s="267"/>
      <c r="BJ153" s="267"/>
      <c r="BK153" s="267"/>
      <c r="BL153" s="267"/>
      <c r="BM153" s="267"/>
      <c r="BN153" s="267"/>
      <c r="BO153" s="267"/>
      <c r="BP153" s="268"/>
      <c r="BQ153" s="128"/>
      <c r="BR153" s="5"/>
      <c r="BS153" s="81"/>
      <c r="BT153" s="5"/>
      <c r="BU153" s="81"/>
      <c r="BV153" s="81"/>
      <c r="BW153" s="81"/>
      <c r="BX153" s="81"/>
      <c r="BY153" s="81"/>
    </row>
    <row r="154" spans="1:77" ht="18">
      <c r="A154" s="74">
        <v>152</v>
      </c>
      <c r="B154" s="270"/>
      <c r="C154" s="270"/>
      <c r="D154" s="78">
        <v>363</v>
      </c>
      <c r="E154" s="269" t="s">
        <v>944</v>
      </c>
      <c r="F154" s="267"/>
      <c r="G154" s="267"/>
      <c r="H154" s="267" t="s">
        <v>944</v>
      </c>
      <c r="I154" s="267"/>
      <c r="J154" s="267"/>
      <c r="K154" s="267"/>
      <c r="L154" s="267"/>
      <c r="M154" s="267"/>
      <c r="N154" s="267"/>
      <c r="O154" s="267"/>
      <c r="P154" s="267"/>
      <c r="Q154" s="267"/>
      <c r="R154" s="267"/>
      <c r="S154" s="267"/>
      <c r="T154" s="267"/>
      <c r="U154" s="267"/>
      <c r="V154" s="267"/>
      <c r="W154" s="267"/>
      <c r="X154" s="267"/>
      <c r="Y154" s="267"/>
      <c r="Z154" s="267"/>
      <c r="AA154" s="267" t="s">
        <v>944</v>
      </c>
      <c r="AB154" s="267"/>
      <c r="AC154" s="267"/>
      <c r="AD154" s="267"/>
      <c r="AE154" s="267"/>
      <c r="AF154" s="267"/>
      <c r="AG154" s="267" t="s">
        <v>944</v>
      </c>
      <c r="AH154" s="267"/>
      <c r="AI154" s="267"/>
      <c r="AJ154" s="267"/>
      <c r="AK154" s="267"/>
      <c r="AL154" s="267"/>
      <c r="AM154" s="267"/>
      <c r="AN154" s="267"/>
      <c r="AO154" s="267"/>
      <c r="AP154" s="267"/>
      <c r="AQ154" s="267"/>
      <c r="AR154" s="267"/>
      <c r="AS154" s="267" t="s">
        <v>944</v>
      </c>
      <c r="AT154" s="267"/>
      <c r="AU154" s="267"/>
      <c r="AV154" s="267"/>
      <c r="AW154" s="267"/>
      <c r="AX154" s="267"/>
      <c r="AY154" s="267"/>
      <c r="AZ154" s="267"/>
      <c r="BA154" s="267"/>
      <c r="BB154" s="267"/>
      <c r="BC154" s="267"/>
      <c r="BD154" s="267" t="s">
        <v>944</v>
      </c>
      <c r="BE154" s="267"/>
      <c r="BF154" s="267"/>
      <c r="BG154" s="267" t="s">
        <v>944</v>
      </c>
      <c r="BH154" s="267"/>
      <c r="BI154" s="267"/>
      <c r="BJ154" s="267"/>
      <c r="BK154" s="267"/>
      <c r="BL154" s="267"/>
      <c r="BM154" s="267"/>
      <c r="BN154" s="267"/>
      <c r="BO154" s="267"/>
      <c r="BP154" s="268"/>
      <c r="BQ154" s="128"/>
      <c r="BR154" s="5"/>
      <c r="BS154" s="81"/>
      <c r="BT154" s="5"/>
      <c r="BU154" s="81"/>
      <c r="BV154" s="81"/>
      <c r="BW154" s="81"/>
      <c r="BX154" s="81"/>
      <c r="BY154" s="81"/>
    </row>
    <row r="155" spans="1:77" ht="18">
      <c r="A155" s="74">
        <v>153</v>
      </c>
      <c r="B155" s="270"/>
      <c r="C155" s="270"/>
      <c r="D155" s="78">
        <v>633</v>
      </c>
      <c r="E155" s="269" t="s">
        <v>944</v>
      </c>
      <c r="F155" s="267"/>
      <c r="G155" s="267"/>
      <c r="H155" s="267" t="s">
        <v>944</v>
      </c>
      <c r="I155" s="267"/>
      <c r="J155" s="267"/>
      <c r="K155" s="267"/>
      <c r="L155" s="267"/>
      <c r="M155" s="267"/>
      <c r="N155" s="267"/>
      <c r="O155" s="267"/>
      <c r="P155" s="267"/>
      <c r="Q155" s="267"/>
      <c r="R155" s="267"/>
      <c r="S155" s="267"/>
      <c r="T155" s="267"/>
      <c r="U155" s="267"/>
      <c r="V155" s="267"/>
      <c r="W155" s="267"/>
      <c r="X155" s="267"/>
      <c r="Y155" s="267"/>
      <c r="Z155" s="267"/>
      <c r="AA155" s="267" t="s">
        <v>944</v>
      </c>
      <c r="AB155" s="267"/>
      <c r="AC155" s="267"/>
      <c r="AD155" s="267"/>
      <c r="AE155" s="267"/>
      <c r="AF155" s="267"/>
      <c r="AG155" s="267" t="s">
        <v>944</v>
      </c>
      <c r="AH155" s="267"/>
      <c r="AI155" s="267"/>
      <c r="AJ155" s="267"/>
      <c r="AK155" s="267"/>
      <c r="AL155" s="267"/>
      <c r="AM155" s="267"/>
      <c r="AN155" s="267"/>
      <c r="AO155" s="267"/>
      <c r="AP155" s="267"/>
      <c r="AQ155" s="267"/>
      <c r="AR155" s="267"/>
      <c r="AS155" s="267" t="s">
        <v>944</v>
      </c>
      <c r="AT155" s="267"/>
      <c r="AU155" s="267"/>
      <c r="AV155" s="267"/>
      <c r="AW155" s="267"/>
      <c r="AX155" s="267"/>
      <c r="AY155" s="267"/>
      <c r="AZ155" s="267"/>
      <c r="BA155" s="267"/>
      <c r="BB155" s="267"/>
      <c r="BC155" s="267"/>
      <c r="BD155" s="267" t="s">
        <v>944</v>
      </c>
      <c r="BE155" s="267"/>
      <c r="BF155" s="267"/>
      <c r="BG155" s="267" t="s">
        <v>944</v>
      </c>
      <c r="BH155" s="267"/>
      <c r="BI155" s="267"/>
      <c r="BJ155" s="267"/>
      <c r="BK155" s="267"/>
      <c r="BL155" s="267"/>
      <c r="BM155" s="267"/>
      <c r="BN155" s="267"/>
      <c r="BO155" s="267"/>
      <c r="BP155" s="268"/>
      <c r="BQ155" s="128"/>
      <c r="BR155" s="5"/>
      <c r="BS155" s="81"/>
      <c r="BT155" s="5"/>
      <c r="BU155" s="81"/>
      <c r="BV155" s="81"/>
      <c r="BW155" s="81"/>
      <c r="BX155" s="81"/>
      <c r="BY155" s="81"/>
    </row>
    <row r="156" spans="1:77" ht="18">
      <c r="A156" s="74">
        <v>154</v>
      </c>
      <c r="B156" s="270"/>
      <c r="C156" s="270" t="s">
        <v>982</v>
      </c>
      <c r="D156" s="78">
        <v>345</v>
      </c>
      <c r="E156" s="269" t="s">
        <v>944</v>
      </c>
      <c r="F156" s="267"/>
      <c r="G156" s="267"/>
      <c r="H156" s="267" t="s">
        <v>944</v>
      </c>
      <c r="I156" s="267"/>
      <c r="J156" s="267"/>
      <c r="K156" s="267"/>
      <c r="L156" s="267"/>
      <c r="M156" s="267"/>
      <c r="N156" s="267"/>
      <c r="O156" s="267"/>
      <c r="P156" s="267"/>
      <c r="Q156" s="267"/>
      <c r="R156" s="267"/>
      <c r="S156" s="267"/>
      <c r="T156" s="267"/>
      <c r="U156" s="267"/>
      <c r="V156" s="267"/>
      <c r="W156" s="267"/>
      <c r="X156" s="267"/>
      <c r="Y156" s="267" t="s">
        <v>944</v>
      </c>
      <c r="Z156" s="267" t="s">
        <v>944</v>
      </c>
      <c r="AA156" s="267"/>
      <c r="AB156" s="267" t="s">
        <v>944</v>
      </c>
      <c r="AC156" s="267"/>
      <c r="AD156" s="267"/>
      <c r="AE156" s="267"/>
      <c r="AF156" s="267"/>
      <c r="AG156" s="267"/>
      <c r="AH156" s="267"/>
      <c r="AI156" s="267"/>
      <c r="AJ156" s="267"/>
      <c r="AK156" s="267"/>
      <c r="AL156" s="267"/>
      <c r="AM156" s="267"/>
      <c r="AN156" s="267"/>
      <c r="AO156" s="267"/>
      <c r="AP156" s="267"/>
      <c r="AQ156" s="267"/>
      <c r="AR156" s="267"/>
      <c r="AS156" s="267" t="s">
        <v>944</v>
      </c>
      <c r="AT156" s="267"/>
      <c r="AU156" s="267"/>
      <c r="AV156" s="267"/>
      <c r="AW156" s="267"/>
      <c r="AX156" s="267"/>
      <c r="AY156" s="267"/>
      <c r="AZ156" s="267"/>
      <c r="BA156" s="267" t="s">
        <v>944</v>
      </c>
      <c r="BB156" s="267" t="s">
        <v>944</v>
      </c>
      <c r="BC156" s="267" t="s">
        <v>944</v>
      </c>
      <c r="BD156" s="267"/>
      <c r="BE156" s="267"/>
      <c r="BF156" s="267"/>
      <c r="BG156" s="267"/>
      <c r="BH156" s="267"/>
      <c r="BI156" s="267"/>
      <c r="BJ156" s="267"/>
      <c r="BK156" s="267"/>
      <c r="BL156" s="267"/>
      <c r="BM156" s="267"/>
      <c r="BN156" s="267"/>
      <c r="BO156" s="267"/>
      <c r="BP156" s="268"/>
      <c r="BQ156" s="128"/>
      <c r="BR156" s="5"/>
      <c r="BS156" s="81"/>
      <c r="BT156" s="5"/>
      <c r="BU156" s="81"/>
      <c r="BV156" s="81"/>
      <c r="BW156" s="81"/>
      <c r="BX156" s="81"/>
      <c r="BY156" s="81"/>
    </row>
    <row r="157" spans="1:77" ht="18">
      <c r="A157" s="74">
        <v>155</v>
      </c>
      <c r="B157" s="270"/>
      <c r="C157" s="270"/>
      <c r="D157" s="78">
        <v>354</v>
      </c>
      <c r="E157" s="269" t="s">
        <v>944</v>
      </c>
      <c r="F157" s="267"/>
      <c r="G157" s="267"/>
      <c r="H157" s="267" t="s">
        <v>944</v>
      </c>
      <c r="I157" s="267"/>
      <c r="J157" s="267"/>
      <c r="K157" s="267"/>
      <c r="L157" s="267"/>
      <c r="M157" s="267"/>
      <c r="N157" s="267"/>
      <c r="O157" s="267"/>
      <c r="P157" s="267"/>
      <c r="Q157" s="267"/>
      <c r="R157" s="267"/>
      <c r="S157" s="267"/>
      <c r="T157" s="267"/>
      <c r="U157" s="267"/>
      <c r="V157" s="267"/>
      <c r="W157" s="267"/>
      <c r="X157" s="267"/>
      <c r="Y157" s="267" t="s">
        <v>944</v>
      </c>
      <c r="Z157" s="267" t="s">
        <v>944</v>
      </c>
      <c r="AA157" s="267"/>
      <c r="AB157" s="267" t="s">
        <v>944</v>
      </c>
      <c r="AC157" s="267"/>
      <c r="AD157" s="267"/>
      <c r="AE157" s="267"/>
      <c r="AF157" s="267"/>
      <c r="AG157" s="267"/>
      <c r="AH157" s="267"/>
      <c r="AI157" s="267"/>
      <c r="AJ157" s="267"/>
      <c r="AK157" s="267"/>
      <c r="AL157" s="267"/>
      <c r="AM157" s="267"/>
      <c r="AN157" s="267"/>
      <c r="AO157" s="267"/>
      <c r="AP157" s="267"/>
      <c r="AQ157" s="267"/>
      <c r="AR157" s="267"/>
      <c r="AS157" s="267" t="s">
        <v>944</v>
      </c>
      <c r="AT157" s="267"/>
      <c r="AU157" s="267"/>
      <c r="AV157" s="267"/>
      <c r="AW157" s="267"/>
      <c r="AX157" s="267"/>
      <c r="AY157" s="267"/>
      <c r="AZ157" s="267"/>
      <c r="BA157" s="267" t="s">
        <v>944</v>
      </c>
      <c r="BB157" s="267" t="s">
        <v>944</v>
      </c>
      <c r="BC157" s="267" t="s">
        <v>944</v>
      </c>
      <c r="BD157" s="267"/>
      <c r="BE157" s="267"/>
      <c r="BF157" s="267"/>
      <c r="BG157" s="267"/>
      <c r="BH157" s="267"/>
      <c r="BI157" s="267"/>
      <c r="BJ157" s="267"/>
      <c r="BK157" s="267"/>
      <c r="BL157" s="267"/>
      <c r="BM157" s="267"/>
      <c r="BN157" s="267"/>
      <c r="BO157" s="267"/>
      <c r="BP157" s="268"/>
      <c r="BQ157" s="128"/>
      <c r="BR157" s="5"/>
      <c r="BS157" s="81"/>
      <c r="BT157" s="5"/>
      <c r="BU157" s="81"/>
      <c r="BV157" s="81"/>
      <c r="BW157" s="81"/>
      <c r="BX157" s="81"/>
      <c r="BY157" s="81"/>
    </row>
    <row r="158" spans="1:77" ht="18">
      <c r="A158" s="74">
        <v>156</v>
      </c>
      <c r="B158" s="270"/>
      <c r="C158" s="270"/>
      <c r="D158" s="78">
        <v>435</v>
      </c>
      <c r="E158" s="269" t="s">
        <v>944</v>
      </c>
      <c r="F158" s="267"/>
      <c r="G158" s="267"/>
      <c r="H158" s="267" t="s">
        <v>944</v>
      </c>
      <c r="I158" s="267"/>
      <c r="J158" s="267"/>
      <c r="K158" s="267"/>
      <c r="L158" s="267"/>
      <c r="M158" s="267"/>
      <c r="N158" s="267"/>
      <c r="O158" s="267"/>
      <c r="P158" s="267"/>
      <c r="Q158" s="267"/>
      <c r="R158" s="267"/>
      <c r="S158" s="267"/>
      <c r="T158" s="267"/>
      <c r="U158" s="267"/>
      <c r="V158" s="267"/>
      <c r="W158" s="267"/>
      <c r="X158" s="267"/>
      <c r="Y158" s="267" t="s">
        <v>944</v>
      </c>
      <c r="Z158" s="267" t="s">
        <v>944</v>
      </c>
      <c r="AA158" s="267"/>
      <c r="AB158" s="267" t="s">
        <v>944</v>
      </c>
      <c r="AC158" s="267"/>
      <c r="AD158" s="267"/>
      <c r="AE158" s="267"/>
      <c r="AF158" s="267"/>
      <c r="AG158" s="267"/>
      <c r="AH158" s="267"/>
      <c r="AI158" s="267"/>
      <c r="AJ158" s="267"/>
      <c r="AK158" s="267"/>
      <c r="AL158" s="267"/>
      <c r="AM158" s="267"/>
      <c r="AN158" s="267"/>
      <c r="AO158" s="267"/>
      <c r="AP158" s="267"/>
      <c r="AQ158" s="267"/>
      <c r="AR158" s="267"/>
      <c r="AS158" s="267" t="s">
        <v>944</v>
      </c>
      <c r="AT158" s="267"/>
      <c r="AU158" s="267"/>
      <c r="AV158" s="267"/>
      <c r="AW158" s="267"/>
      <c r="AX158" s="267"/>
      <c r="AY158" s="267"/>
      <c r="AZ158" s="267"/>
      <c r="BA158" s="267" t="s">
        <v>944</v>
      </c>
      <c r="BB158" s="267" t="s">
        <v>944</v>
      </c>
      <c r="BC158" s="267" t="s">
        <v>944</v>
      </c>
      <c r="BD158" s="267"/>
      <c r="BE158" s="267"/>
      <c r="BF158" s="267"/>
      <c r="BG158" s="267"/>
      <c r="BH158" s="267"/>
      <c r="BI158" s="267"/>
      <c r="BJ158" s="267"/>
      <c r="BK158" s="267"/>
      <c r="BL158" s="267"/>
      <c r="BM158" s="267"/>
      <c r="BN158" s="267"/>
      <c r="BO158" s="267"/>
      <c r="BP158" s="268"/>
      <c r="BQ158" s="128"/>
      <c r="BR158" s="5"/>
      <c r="BS158" s="81"/>
      <c r="BT158" s="5"/>
      <c r="BU158" s="81"/>
      <c r="BV158" s="81"/>
      <c r="BW158" s="81"/>
      <c r="BX158" s="81"/>
      <c r="BY158" s="81"/>
    </row>
    <row r="159" spans="1:77" ht="18">
      <c r="A159" s="74">
        <v>157</v>
      </c>
      <c r="B159" s="270"/>
      <c r="C159" s="270"/>
      <c r="D159" s="78">
        <v>453</v>
      </c>
      <c r="E159" s="269" t="s">
        <v>944</v>
      </c>
      <c r="F159" s="267"/>
      <c r="G159" s="267"/>
      <c r="H159" s="267" t="s">
        <v>944</v>
      </c>
      <c r="I159" s="267"/>
      <c r="J159" s="267"/>
      <c r="K159" s="267"/>
      <c r="L159" s="267"/>
      <c r="M159" s="267"/>
      <c r="N159" s="267"/>
      <c r="O159" s="267"/>
      <c r="P159" s="267"/>
      <c r="Q159" s="267"/>
      <c r="R159" s="267"/>
      <c r="S159" s="267"/>
      <c r="T159" s="267"/>
      <c r="U159" s="267"/>
      <c r="V159" s="267"/>
      <c r="W159" s="267"/>
      <c r="X159" s="267"/>
      <c r="Y159" s="267" t="s">
        <v>944</v>
      </c>
      <c r="Z159" s="267" t="s">
        <v>944</v>
      </c>
      <c r="AA159" s="267"/>
      <c r="AB159" s="267" t="s">
        <v>944</v>
      </c>
      <c r="AC159" s="267"/>
      <c r="AD159" s="267"/>
      <c r="AE159" s="267"/>
      <c r="AF159" s="267"/>
      <c r="AG159" s="267"/>
      <c r="AH159" s="267"/>
      <c r="AI159" s="267"/>
      <c r="AJ159" s="267"/>
      <c r="AK159" s="267"/>
      <c r="AL159" s="267"/>
      <c r="AM159" s="267"/>
      <c r="AN159" s="267"/>
      <c r="AO159" s="267"/>
      <c r="AP159" s="267"/>
      <c r="AQ159" s="267"/>
      <c r="AR159" s="267"/>
      <c r="AS159" s="267" t="s">
        <v>944</v>
      </c>
      <c r="AT159" s="267"/>
      <c r="AU159" s="267"/>
      <c r="AV159" s="267"/>
      <c r="AW159" s="267"/>
      <c r="AX159" s="267"/>
      <c r="AY159" s="267"/>
      <c r="AZ159" s="267"/>
      <c r="BA159" s="267" t="s">
        <v>944</v>
      </c>
      <c r="BB159" s="267" t="s">
        <v>944</v>
      </c>
      <c r="BC159" s="267" t="s">
        <v>944</v>
      </c>
      <c r="BD159" s="267"/>
      <c r="BE159" s="267"/>
      <c r="BF159" s="267"/>
      <c r="BG159" s="267"/>
      <c r="BH159" s="267"/>
      <c r="BI159" s="267"/>
      <c r="BJ159" s="267"/>
      <c r="BK159" s="267"/>
      <c r="BL159" s="267"/>
      <c r="BM159" s="267"/>
      <c r="BN159" s="267"/>
      <c r="BO159" s="267"/>
      <c r="BP159" s="268"/>
      <c r="BQ159" s="128"/>
      <c r="BR159" s="5"/>
      <c r="BS159" s="81"/>
      <c r="BT159" s="5"/>
      <c r="BU159" s="81"/>
      <c r="BV159" s="81"/>
      <c r="BW159" s="81"/>
      <c r="BX159" s="81"/>
      <c r="BY159" s="81"/>
    </row>
    <row r="160" spans="1:77" ht="18">
      <c r="A160" s="74">
        <v>158</v>
      </c>
      <c r="B160" s="270"/>
      <c r="C160" s="270"/>
      <c r="D160" s="78">
        <v>534</v>
      </c>
      <c r="E160" s="269" t="s">
        <v>944</v>
      </c>
      <c r="F160" s="267"/>
      <c r="G160" s="267"/>
      <c r="H160" s="267" t="s">
        <v>944</v>
      </c>
      <c r="I160" s="267"/>
      <c r="J160" s="267"/>
      <c r="K160" s="267"/>
      <c r="L160" s="267"/>
      <c r="M160" s="267"/>
      <c r="N160" s="267"/>
      <c r="O160" s="267"/>
      <c r="P160" s="267"/>
      <c r="Q160" s="267"/>
      <c r="R160" s="267"/>
      <c r="S160" s="267"/>
      <c r="T160" s="267"/>
      <c r="U160" s="267"/>
      <c r="V160" s="267"/>
      <c r="W160" s="267"/>
      <c r="X160" s="267"/>
      <c r="Y160" s="267" t="s">
        <v>944</v>
      </c>
      <c r="Z160" s="267" t="s">
        <v>944</v>
      </c>
      <c r="AA160" s="267"/>
      <c r="AB160" s="267" t="s">
        <v>944</v>
      </c>
      <c r="AC160" s="267"/>
      <c r="AD160" s="267"/>
      <c r="AE160" s="267"/>
      <c r="AF160" s="267"/>
      <c r="AG160" s="267"/>
      <c r="AH160" s="267"/>
      <c r="AI160" s="267"/>
      <c r="AJ160" s="267"/>
      <c r="AK160" s="267"/>
      <c r="AL160" s="267"/>
      <c r="AM160" s="267"/>
      <c r="AN160" s="267"/>
      <c r="AO160" s="267"/>
      <c r="AP160" s="267"/>
      <c r="AQ160" s="267"/>
      <c r="AR160" s="267"/>
      <c r="AS160" s="267" t="s">
        <v>944</v>
      </c>
      <c r="AT160" s="267"/>
      <c r="AU160" s="267"/>
      <c r="AV160" s="267"/>
      <c r="AW160" s="267"/>
      <c r="AX160" s="267"/>
      <c r="AY160" s="267"/>
      <c r="AZ160" s="267"/>
      <c r="BA160" s="267" t="s">
        <v>944</v>
      </c>
      <c r="BB160" s="267" t="s">
        <v>944</v>
      </c>
      <c r="BC160" s="267" t="s">
        <v>944</v>
      </c>
      <c r="BD160" s="267"/>
      <c r="BE160" s="267"/>
      <c r="BF160" s="267"/>
      <c r="BG160" s="267"/>
      <c r="BH160" s="267"/>
      <c r="BI160" s="267"/>
      <c r="BJ160" s="267"/>
      <c r="BK160" s="267"/>
      <c r="BL160" s="267"/>
      <c r="BM160" s="267"/>
      <c r="BN160" s="267"/>
      <c r="BO160" s="267"/>
      <c r="BP160" s="268"/>
      <c r="BQ160" s="128"/>
      <c r="BR160" s="5"/>
      <c r="BS160" s="81"/>
      <c r="BT160" s="5"/>
      <c r="BU160" s="81"/>
      <c r="BV160" s="81"/>
      <c r="BW160" s="81"/>
      <c r="BX160" s="81"/>
      <c r="BY160" s="81"/>
    </row>
    <row r="161" spans="1:77" ht="18">
      <c r="A161" s="74">
        <v>159</v>
      </c>
      <c r="B161" s="270"/>
      <c r="C161" s="270"/>
      <c r="D161" s="78">
        <v>543</v>
      </c>
      <c r="E161" s="269" t="s">
        <v>944</v>
      </c>
      <c r="F161" s="267"/>
      <c r="G161" s="267"/>
      <c r="H161" s="267" t="s">
        <v>944</v>
      </c>
      <c r="I161" s="267"/>
      <c r="J161" s="267"/>
      <c r="K161" s="267"/>
      <c r="L161" s="267"/>
      <c r="M161" s="267"/>
      <c r="N161" s="267"/>
      <c r="O161" s="267"/>
      <c r="P161" s="267"/>
      <c r="Q161" s="267"/>
      <c r="R161" s="267"/>
      <c r="S161" s="267"/>
      <c r="T161" s="267"/>
      <c r="U161" s="267"/>
      <c r="V161" s="267"/>
      <c r="W161" s="267"/>
      <c r="X161" s="267"/>
      <c r="Y161" s="267" t="s">
        <v>944</v>
      </c>
      <c r="Z161" s="267" t="s">
        <v>944</v>
      </c>
      <c r="AA161" s="267"/>
      <c r="AB161" s="267" t="s">
        <v>944</v>
      </c>
      <c r="AC161" s="267"/>
      <c r="AD161" s="267"/>
      <c r="AE161" s="267"/>
      <c r="AF161" s="267"/>
      <c r="AG161" s="267"/>
      <c r="AH161" s="267"/>
      <c r="AI161" s="267"/>
      <c r="AJ161" s="267"/>
      <c r="AK161" s="267"/>
      <c r="AL161" s="267"/>
      <c r="AM161" s="267"/>
      <c r="AN161" s="267"/>
      <c r="AO161" s="267"/>
      <c r="AP161" s="267"/>
      <c r="AQ161" s="267"/>
      <c r="AR161" s="267"/>
      <c r="AS161" s="267" t="s">
        <v>944</v>
      </c>
      <c r="AT161" s="267"/>
      <c r="AU161" s="267"/>
      <c r="AV161" s="267"/>
      <c r="AW161" s="267"/>
      <c r="AX161" s="267"/>
      <c r="AY161" s="267"/>
      <c r="AZ161" s="267"/>
      <c r="BA161" s="267" t="s">
        <v>944</v>
      </c>
      <c r="BB161" s="267" t="s">
        <v>944</v>
      </c>
      <c r="BC161" s="267" t="s">
        <v>944</v>
      </c>
      <c r="BD161" s="267"/>
      <c r="BE161" s="267"/>
      <c r="BF161" s="267"/>
      <c r="BG161" s="267"/>
      <c r="BH161" s="267"/>
      <c r="BI161" s="267"/>
      <c r="BJ161" s="267"/>
      <c r="BK161" s="267"/>
      <c r="BL161" s="267"/>
      <c r="BM161" s="267"/>
      <c r="BN161" s="267"/>
      <c r="BO161" s="267"/>
      <c r="BP161" s="268"/>
      <c r="BQ161" s="128"/>
      <c r="BR161" s="5"/>
      <c r="BS161" s="81"/>
      <c r="BT161" s="5"/>
      <c r="BU161" s="81"/>
      <c r="BV161" s="81"/>
      <c r="BW161" s="81"/>
      <c r="BX161" s="81"/>
      <c r="BY161" s="81"/>
    </row>
    <row r="162" spans="1:77" ht="18">
      <c r="A162" s="74">
        <v>160</v>
      </c>
      <c r="B162" s="270"/>
      <c r="C162" s="78" t="s">
        <v>983</v>
      </c>
      <c r="D162" s="78">
        <v>444</v>
      </c>
      <c r="E162" s="85" t="s">
        <v>944</v>
      </c>
      <c r="F162" s="86"/>
      <c r="G162" s="86"/>
      <c r="H162" s="86" t="s">
        <v>944</v>
      </c>
      <c r="I162" s="86" t="s">
        <v>944</v>
      </c>
      <c r="J162" s="86"/>
      <c r="K162" s="86"/>
      <c r="L162" s="86"/>
      <c r="M162" s="86" t="s">
        <v>944</v>
      </c>
      <c r="N162" s="86"/>
      <c r="O162" s="86"/>
      <c r="P162" s="86"/>
      <c r="Q162" s="86"/>
      <c r="R162" s="86"/>
      <c r="S162" s="86"/>
      <c r="T162" s="86"/>
      <c r="U162" s="86"/>
      <c r="V162" s="86"/>
      <c r="W162" s="86"/>
      <c r="X162" s="86"/>
      <c r="Y162" s="86"/>
      <c r="Z162" s="86"/>
      <c r="AA162" s="86"/>
      <c r="AB162" s="86"/>
      <c r="AC162" s="86"/>
      <c r="AD162" s="86"/>
      <c r="AE162" s="86"/>
      <c r="AF162" s="86"/>
      <c r="AG162" s="86"/>
      <c r="AH162" s="86" t="s">
        <v>944</v>
      </c>
      <c r="AI162" s="86"/>
      <c r="AJ162" s="86"/>
      <c r="AK162" s="86"/>
      <c r="AL162" s="86"/>
      <c r="AM162" s="86"/>
      <c r="AN162" s="86"/>
      <c r="AO162" s="86"/>
      <c r="AP162" s="86"/>
      <c r="AQ162" s="86"/>
      <c r="AR162" s="86"/>
      <c r="AS162" s="86" t="s">
        <v>944</v>
      </c>
      <c r="AT162" s="86"/>
      <c r="AU162" s="86"/>
      <c r="AV162" s="86"/>
      <c r="AW162" s="86"/>
      <c r="AX162" s="86"/>
      <c r="AY162" s="86"/>
      <c r="AZ162" s="86"/>
      <c r="BA162" s="86"/>
      <c r="BB162" s="86"/>
      <c r="BC162" s="86"/>
      <c r="BD162" s="86"/>
      <c r="BE162" s="86"/>
      <c r="BF162" s="86"/>
      <c r="BG162" s="86"/>
      <c r="BH162" s="86"/>
      <c r="BI162" s="86"/>
      <c r="BJ162" s="86"/>
      <c r="BK162" s="86"/>
      <c r="BL162" s="86"/>
      <c r="BM162" s="86"/>
      <c r="BN162" s="86" t="s">
        <v>944</v>
      </c>
      <c r="BO162" s="86"/>
      <c r="BP162" s="87"/>
      <c r="BQ162" s="128"/>
      <c r="BR162" s="5"/>
      <c r="BS162" s="81"/>
      <c r="BT162" s="5"/>
      <c r="BU162" s="81"/>
      <c r="BV162" s="81"/>
      <c r="BW162" s="81"/>
      <c r="BX162" s="81"/>
      <c r="BY162" s="81"/>
    </row>
    <row r="163" spans="1:77" ht="18">
      <c r="A163" s="74">
        <v>161</v>
      </c>
      <c r="B163" s="270">
        <v>13</v>
      </c>
      <c r="C163" s="270" t="s">
        <v>984</v>
      </c>
      <c r="D163" s="78">
        <v>166</v>
      </c>
      <c r="E163" s="269" t="s">
        <v>944</v>
      </c>
      <c r="F163" s="267"/>
      <c r="G163" s="267" t="s">
        <v>944</v>
      </c>
      <c r="H163" s="267"/>
      <c r="I163" s="267"/>
      <c r="J163" s="267"/>
      <c r="K163" s="267"/>
      <c r="L163" s="267"/>
      <c r="M163" s="267"/>
      <c r="N163" s="267"/>
      <c r="O163" s="267"/>
      <c r="P163" s="267"/>
      <c r="Q163" s="267"/>
      <c r="R163" s="267"/>
      <c r="S163" s="267"/>
      <c r="T163" s="267" t="s">
        <v>944</v>
      </c>
      <c r="U163" s="267"/>
      <c r="V163" s="267"/>
      <c r="W163" s="267"/>
      <c r="X163" s="267"/>
      <c r="Y163" s="267"/>
      <c r="Z163" s="267"/>
      <c r="AA163" s="267"/>
      <c r="AB163" s="267"/>
      <c r="AC163" s="267"/>
      <c r="AD163" s="267"/>
      <c r="AE163" s="267"/>
      <c r="AF163" s="267"/>
      <c r="AG163" s="267"/>
      <c r="AH163" s="267"/>
      <c r="AI163" s="267"/>
      <c r="AJ163" s="267" t="s">
        <v>944</v>
      </c>
      <c r="AK163" s="267"/>
      <c r="AL163" s="267"/>
      <c r="AM163" s="267"/>
      <c r="AN163" s="267"/>
      <c r="AO163" s="267"/>
      <c r="AP163" s="267"/>
      <c r="AQ163" s="267"/>
      <c r="AR163" s="267"/>
      <c r="AS163" s="267"/>
      <c r="AT163" s="267" t="s">
        <v>944</v>
      </c>
      <c r="AU163" s="267"/>
      <c r="AV163" s="267"/>
      <c r="AW163" s="267"/>
      <c r="AX163" s="267"/>
      <c r="AY163" s="267" t="s">
        <v>944</v>
      </c>
      <c r="AZ163" s="267"/>
      <c r="BA163" s="267"/>
      <c r="BB163" s="267"/>
      <c r="BC163" s="267"/>
      <c r="BD163" s="267"/>
      <c r="BE163" s="267"/>
      <c r="BF163" s="267"/>
      <c r="BG163" s="267"/>
      <c r="BH163" s="267"/>
      <c r="BI163" s="267"/>
      <c r="BJ163" s="267" t="s">
        <v>944</v>
      </c>
      <c r="BK163" s="267"/>
      <c r="BL163" s="267"/>
      <c r="BM163" s="267"/>
      <c r="BN163" s="267"/>
      <c r="BO163" s="267"/>
      <c r="BP163" s="268"/>
      <c r="BQ163" s="128"/>
      <c r="BR163" s="5"/>
      <c r="BS163" s="81"/>
      <c r="BT163" s="5"/>
      <c r="BU163" s="81"/>
      <c r="BV163" s="81"/>
      <c r="BW163" s="81"/>
      <c r="BX163" s="81"/>
      <c r="BY163" s="81"/>
    </row>
    <row r="164" spans="1:77" ht="18">
      <c r="A164" s="74">
        <v>162</v>
      </c>
      <c r="B164" s="270"/>
      <c r="C164" s="270"/>
      <c r="D164" s="78">
        <v>616</v>
      </c>
      <c r="E164" s="269" t="s">
        <v>944</v>
      </c>
      <c r="F164" s="267"/>
      <c r="G164" s="267" t="s">
        <v>944</v>
      </c>
      <c r="H164" s="267"/>
      <c r="I164" s="267"/>
      <c r="J164" s="267"/>
      <c r="K164" s="267"/>
      <c r="L164" s="267"/>
      <c r="M164" s="267"/>
      <c r="N164" s="267"/>
      <c r="O164" s="267"/>
      <c r="P164" s="267"/>
      <c r="Q164" s="267"/>
      <c r="R164" s="267"/>
      <c r="S164" s="267"/>
      <c r="T164" s="267" t="s">
        <v>944</v>
      </c>
      <c r="U164" s="267"/>
      <c r="V164" s="267"/>
      <c r="W164" s="267"/>
      <c r="X164" s="267"/>
      <c r="Y164" s="267"/>
      <c r="Z164" s="267"/>
      <c r="AA164" s="267"/>
      <c r="AB164" s="267"/>
      <c r="AC164" s="267"/>
      <c r="AD164" s="267"/>
      <c r="AE164" s="267"/>
      <c r="AF164" s="267"/>
      <c r="AG164" s="267"/>
      <c r="AH164" s="267"/>
      <c r="AI164" s="267"/>
      <c r="AJ164" s="267" t="s">
        <v>944</v>
      </c>
      <c r="AK164" s="267"/>
      <c r="AL164" s="267"/>
      <c r="AM164" s="267"/>
      <c r="AN164" s="267"/>
      <c r="AO164" s="267"/>
      <c r="AP164" s="267"/>
      <c r="AQ164" s="267"/>
      <c r="AR164" s="267"/>
      <c r="AS164" s="267"/>
      <c r="AT164" s="267" t="s">
        <v>944</v>
      </c>
      <c r="AU164" s="267"/>
      <c r="AV164" s="267"/>
      <c r="AW164" s="267"/>
      <c r="AX164" s="267"/>
      <c r="AY164" s="267" t="s">
        <v>944</v>
      </c>
      <c r="AZ164" s="267"/>
      <c r="BA164" s="267"/>
      <c r="BB164" s="267"/>
      <c r="BC164" s="267"/>
      <c r="BD164" s="267"/>
      <c r="BE164" s="267"/>
      <c r="BF164" s="267"/>
      <c r="BG164" s="267"/>
      <c r="BH164" s="267"/>
      <c r="BI164" s="267"/>
      <c r="BJ164" s="267" t="s">
        <v>944</v>
      </c>
      <c r="BK164" s="267"/>
      <c r="BL164" s="267"/>
      <c r="BM164" s="267"/>
      <c r="BN164" s="267"/>
      <c r="BO164" s="267"/>
      <c r="BP164" s="268"/>
      <c r="BQ164" s="128"/>
      <c r="BR164" s="5"/>
      <c r="BS164" s="81"/>
      <c r="BT164" s="5"/>
      <c r="BU164" s="81"/>
      <c r="BV164" s="81"/>
      <c r="BW164" s="81"/>
      <c r="BX164" s="81"/>
      <c r="BY164" s="81"/>
    </row>
    <row r="165" spans="1:77" ht="18">
      <c r="A165" s="74">
        <v>163</v>
      </c>
      <c r="B165" s="270"/>
      <c r="C165" s="270"/>
      <c r="D165" s="78">
        <v>661</v>
      </c>
      <c r="E165" s="269" t="s">
        <v>944</v>
      </c>
      <c r="F165" s="267"/>
      <c r="G165" s="267" t="s">
        <v>944</v>
      </c>
      <c r="H165" s="267"/>
      <c r="I165" s="267"/>
      <c r="J165" s="267"/>
      <c r="K165" s="267"/>
      <c r="L165" s="267"/>
      <c r="M165" s="267"/>
      <c r="N165" s="267"/>
      <c r="O165" s="267"/>
      <c r="P165" s="267"/>
      <c r="Q165" s="267"/>
      <c r="R165" s="267"/>
      <c r="S165" s="267"/>
      <c r="T165" s="267" t="s">
        <v>944</v>
      </c>
      <c r="U165" s="267"/>
      <c r="V165" s="267"/>
      <c r="W165" s="267"/>
      <c r="X165" s="267"/>
      <c r="Y165" s="267"/>
      <c r="Z165" s="267"/>
      <c r="AA165" s="267"/>
      <c r="AB165" s="267"/>
      <c r="AC165" s="267"/>
      <c r="AD165" s="267"/>
      <c r="AE165" s="267"/>
      <c r="AF165" s="267"/>
      <c r="AG165" s="267"/>
      <c r="AH165" s="267"/>
      <c r="AI165" s="267"/>
      <c r="AJ165" s="267" t="s">
        <v>944</v>
      </c>
      <c r="AK165" s="267"/>
      <c r="AL165" s="267"/>
      <c r="AM165" s="267"/>
      <c r="AN165" s="267"/>
      <c r="AO165" s="267"/>
      <c r="AP165" s="267"/>
      <c r="AQ165" s="267"/>
      <c r="AR165" s="267"/>
      <c r="AS165" s="267"/>
      <c r="AT165" s="267" t="s">
        <v>944</v>
      </c>
      <c r="AU165" s="267"/>
      <c r="AV165" s="267"/>
      <c r="AW165" s="267"/>
      <c r="AX165" s="267"/>
      <c r="AY165" s="267" t="s">
        <v>944</v>
      </c>
      <c r="AZ165" s="267"/>
      <c r="BA165" s="267"/>
      <c r="BB165" s="267"/>
      <c r="BC165" s="267"/>
      <c r="BD165" s="267"/>
      <c r="BE165" s="267"/>
      <c r="BF165" s="267"/>
      <c r="BG165" s="267"/>
      <c r="BH165" s="267"/>
      <c r="BI165" s="267"/>
      <c r="BJ165" s="267" t="s">
        <v>944</v>
      </c>
      <c r="BK165" s="267"/>
      <c r="BL165" s="267"/>
      <c r="BM165" s="267"/>
      <c r="BN165" s="267"/>
      <c r="BO165" s="267"/>
      <c r="BP165" s="268"/>
      <c r="BQ165" s="128"/>
      <c r="BR165" s="5"/>
      <c r="BS165" s="81"/>
      <c r="BT165" s="5"/>
      <c r="BU165" s="81"/>
      <c r="BV165" s="81"/>
      <c r="BW165" s="81"/>
      <c r="BX165" s="81"/>
      <c r="BY165" s="81"/>
    </row>
    <row r="166" spans="1:77" ht="18">
      <c r="A166" s="74">
        <v>164</v>
      </c>
      <c r="B166" s="270"/>
      <c r="C166" s="270" t="s">
        <v>985</v>
      </c>
      <c r="D166" s="78">
        <v>256</v>
      </c>
      <c r="E166" s="269" t="s">
        <v>944</v>
      </c>
      <c r="F166" s="267"/>
      <c r="G166" s="267" t="s">
        <v>944</v>
      </c>
      <c r="H166" s="267"/>
      <c r="I166" s="267"/>
      <c r="J166" s="267"/>
      <c r="K166" s="267"/>
      <c r="L166" s="267"/>
      <c r="M166" s="267"/>
      <c r="N166" s="267"/>
      <c r="O166" s="267"/>
      <c r="P166" s="267"/>
      <c r="Q166" s="267"/>
      <c r="R166" s="267"/>
      <c r="S166" s="267"/>
      <c r="T166" s="267"/>
      <c r="U166" s="267"/>
      <c r="V166" s="267"/>
      <c r="W166" s="267" t="s">
        <v>944</v>
      </c>
      <c r="X166" s="267" t="s">
        <v>944</v>
      </c>
      <c r="Y166" s="267"/>
      <c r="Z166" s="267"/>
      <c r="AA166" s="267"/>
      <c r="AB166" s="267"/>
      <c r="AC166" s="267"/>
      <c r="AD166" s="267" t="s">
        <v>944</v>
      </c>
      <c r="AE166" s="267"/>
      <c r="AF166" s="267"/>
      <c r="AG166" s="267"/>
      <c r="AH166" s="267"/>
      <c r="AI166" s="267"/>
      <c r="AJ166" s="267"/>
      <c r="AK166" s="267"/>
      <c r="AL166" s="267"/>
      <c r="AM166" s="267"/>
      <c r="AN166" s="267"/>
      <c r="AO166" s="267"/>
      <c r="AP166" s="267"/>
      <c r="AQ166" s="267"/>
      <c r="AR166" s="267"/>
      <c r="AS166" s="267"/>
      <c r="AT166" s="267" t="s">
        <v>944</v>
      </c>
      <c r="AU166" s="267"/>
      <c r="AV166" s="267"/>
      <c r="AW166" s="267"/>
      <c r="AX166" s="267"/>
      <c r="AY166" s="267"/>
      <c r="AZ166" s="267" t="s">
        <v>944</v>
      </c>
      <c r="BA166" s="267"/>
      <c r="BB166" s="267"/>
      <c r="BC166" s="267" t="s">
        <v>944</v>
      </c>
      <c r="BD166" s="267" t="s">
        <v>944</v>
      </c>
      <c r="BE166" s="267"/>
      <c r="BF166" s="267"/>
      <c r="BG166" s="267"/>
      <c r="BH166" s="267"/>
      <c r="BI166" s="267"/>
      <c r="BJ166" s="267"/>
      <c r="BK166" s="267"/>
      <c r="BL166" s="267"/>
      <c r="BM166" s="267"/>
      <c r="BN166" s="267"/>
      <c r="BO166" s="267"/>
      <c r="BP166" s="268"/>
      <c r="BQ166" s="128"/>
      <c r="BR166" s="5"/>
      <c r="BS166" s="81"/>
      <c r="BT166" s="5"/>
      <c r="BU166" s="81"/>
      <c r="BV166" s="81"/>
      <c r="BW166" s="81"/>
      <c r="BX166" s="81"/>
      <c r="BY166" s="81"/>
    </row>
    <row r="167" spans="1:77" ht="18">
      <c r="A167" s="74">
        <v>165</v>
      </c>
      <c r="B167" s="270"/>
      <c r="C167" s="270"/>
      <c r="D167" s="78">
        <v>265</v>
      </c>
      <c r="E167" s="269" t="s">
        <v>944</v>
      </c>
      <c r="F167" s="267"/>
      <c r="G167" s="267" t="s">
        <v>944</v>
      </c>
      <c r="H167" s="267"/>
      <c r="I167" s="267"/>
      <c r="J167" s="267"/>
      <c r="K167" s="267"/>
      <c r="L167" s="267"/>
      <c r="M167" s="267"/>
      <c r="N167" s="267"/>
      <c r="O167" s="267"/>
      <c r="P167" s="267"/>
      <c r="Q167" s="267"/>
      <c r="R167" s="267"/>
      <c r="S167" s="267"/>
      <c r="T167" s="267"/>
      <c r="U167" s="267"/>
      <c r="V167" s="267"/>
      <c r="W167" s="267" t="s">
        <v>944</v>
      </c>
      <c r="X167" s="267" t="s">
        <v>944</v>
      </c>
      <c r="Y167" s="267"/>
      <c r="Z167" s="267"/>
      <c r="AA167" s="267"/>
      <c r="AB167" s="267"/>
      <c r="AC167" s="267"/>
      <c r="AD167" s="267" t="s">
        <v>944</v>
      </c>
      <c r="AE167" s="267"/>
      <c r="AF167" s="267"/>
      <c r="AG167" s="267"/>
      <c r="AH167" s="267"/>
      <c r="AI167" s="267"/>
      <c r="AJ167" s="267"/>
      <c r="AK167" s="267"/>
      <c r="AL167" s="267"/>
      <c r="AM167" s="267"/>
      <c r="AN167" s="267"/>
      <c r="AO167" s="267"/>
      <c r="AP167" s="267"/>
      <c r="AQ167" s="267"/>
      <c r="AR167" s="267"/>
      <c r="AS167" s="267"/>
      <c r="AT167" s="267" t="s">
        <v>944</v>
      </c>
      <c r="AU167" s="267"/>
      <c r="AV167" s="267"/>
      <c r="AW167" s="267"/>
      <c r="AX167" s="267"/>
      <c r="AY167" s="267"/>
      <c r="AZ167" s="267" t="s">
        <v>944</v>
      </c>
      <c r="BA167" s="267"/>
      <c r="BB167" s="267"/>
      <c r="BC167" s="267" t="s">
        <v>944</v>
      </c>
      <c r="BD167" s="267" t="s">
        <v>944</v>
      </c>
      <c r="BE167" s="267"/>
      <c r="BF167" s="267"/>
      <c r="BG167" s="267"/>
      <c r="BH167" s="267"/>
      <c r="BI167" s="267"/>
      <c r="BJ167" s="267"/>
      <c r="BK167" s="267"/>
      <c r="BL167" s="267"/>
      <c r="BM167" s="267"/>
      <c r="BN167" s="267"/>
      <c r="BO167" s="267"/>
      <c r="BP167" s="268"/>
      <c r="BQ167" s="128"/>
      <c r="BR167" s="5"/>
      <c r="BS167" s="81"/>
      <c r="BT167" s="5"/>
      <c r="BU167" s="81"/>
      <c r="BV167" s="81"/>
      <c r="BW167" s="81"/>
      <c r="BX167" s="81"/>
      <c r="BY167" s="81"/>
    </row>
    <row r="168" spans="1:77" ht="18">
      <c r="A168" s="74">
        <v>166</v>
      </c>
      <c r="B168" s="270"/>
      <c r="C168" s="270"/>
      <c r="D168" s="78">
        <v>526</v>
      </c>
      <c r="E168" s="269" t="s">
        <v>944</v>
      </c>
      <c r="F168" s="267"/>
      <c r="G168" s="267" t="s">
        <v>944</v>
      </c>
      <c r="H168" s="267"/>
      <c r="I168" s="267"/>
      <c r="J168" s="267"/>
      <c r="K168" s="267"/>
      <c r="L168" s="267"/>
      <c r="M168" s="267"/>
      <c r="N168" s="267"/>
      <c r="O168" s="267"/>
      <c r="P168" s="267"/>
      <c r="Q168" s="267"/>
      <c r="R168" s="267"/>
      <c r="S168" s="267"/>
      <c r="T168" s="267"/>
      <c r="U168" s="267"/>
      <c r="V168" s="267"/>
      <c r="W168" s="267" t="s">
        <v>944</v>
      </c>
      <c r="X168" s="267" t="s">
        <v>944</v>
      </c>
      <c r="Y168" s="267"/>
      <c r="Z168" s="267"/>
      <c r="AA168" s="267"/>
      <c r="AB168" s="267"/>
      <c r="AC168" s="267"/>
      <c r="AD168" s="267" t="s">
        <v>944</v>
      </c>
      <c r="AE168" s="267"/>
      <c r="AF168" s="267"/>
      <c r="AG168" s="267"/>
      <c r="AH168" s="267"/>
      <c r="AI168" s="267"/>
      <c r="AJ168" s="267"/>
      <c r="AK168" s="267"/>
      <c r="AL168" s="267"/>
      <c r="AM168" s="267"/>
      <c r="AN168" s="267"/>
      <c r="AO168" s="267"/>
      <c r="AP168" s="267"/>
      <c r="AQ168" s="267"/>
      <c r="AR168" s="267"/>
      <c r="AS168" s="267"/>
      <c r="AT168" s="267" t="s">
        <v>944</v>
      </c>
      <c r="AU168" s="267"/>
      <c r="AV168" s="267"/>
      <c r="AW168" s="267"/>
      <c r="AX168" s="267"/>
      <c r="AY168" s="267"/>
      <c r="AZ168" s="267" t="s">
        <v>944</v>
      </c>
      <c r="BA168" s="267"/>
      <c r="BB168" s="267"/>
      <c r="BC168" s="267" t="s">
        <v>944</v>
      </c>
      <c r="BD168" s="267" t="s">
        <v>944</v>
      </c>
      <c r="BE168" s="267"/>
      <c r="BF168" s="267"/>
      <c r="BG168" s="267"/>
      <c r="BH168" s="267"/>
      <c r="BI168" s="267"/>
      <c r="BJ168" s="267"/>
      <c r="BK168" s="267"/>
      <c r="BL168" s="267"/>
      <c r="BM168" s="267"/>
      <c r="BN168" s="267"/>
      <c r="BO168" s="267"/>
      <c r="BP168" s="268"/>
      <c r="BQ168" s="128"/>
      <c r="BR168" s="5"/>
      <c r="BS168" s="81"/>
      <c r="BT168" s="5"/>
      <c r="BU168" s="81"/>
      <c r="BV168" s="81"/>
      <c r="BW168" s="81"/>
      <c r="BX168" s="81"/>
      <c r="BY168" s="81"/>
    </row>
    <row r="169" spans="1:77" ht="18">
      <c r="A169" s="74">
        <v>167</v>
      </c>
      <c r="B169" s="270"/>
      <c r="C169" s="270"/>
      <c r="D169" s="78">
        <v>562</v>
      </c>
      <c r="E169" s="269" t="s">
        <v>944</v>
      </c>
      <c r="F169" s="267"/>
      <c r="G169" s="267" t="s">
        <v>944</v>
      </c>
      <c r="H169" s="267"/>
      <c r="I169" s="267"/>
      <c r="J169" s="267"/>
      <c r="K169" s="267"/>
      <c r="L169" s="267"/>
      <c r="M169" s="267"/>
      <c r="N169" s="267"/>
      <c r="O169" s="267"/>
      <c r="P169" s="267"/>
      <c r="Q169" s="267"/>
      <c r="R169" s="267"/>
      <c r="S169" s="267"/>
      <c r="T169" s="267"/>
      <c r="U169" s="267"/>
      <c r="V169" s="267"/>
      <c r="W169" s="267" t="s">
        <v>944</v>
      </c>
      <c r="X169" s="267" t="s">
        <v>944</v>
      </c>
      <c r="Y169" s="267"/>
      <c r="Z169" s="267"/>
      <c r="AA169" s="267"/>
      <c r="AB169" s="267"/>
      <c r="AC169" s="267"/>
      <c r="AD169" s="267" t="s">
        <v>944</v>
      </c>
      <c r="AE169" s="267"/>
      <c r="AF169" s="267"/>
      <c r="AG169" s="267"/>
      <c r="AH169" s="267"/>
      <c r="AI169" s="267"/>
      <c r="AJ169" s="267"/>
      <c r="AK169" s="267"/>
      <c r="AL169" s="267"/>
      <c r="AM169" s="267"/>
      <c r="AN169" s="267"/>
      <c r="AO169" s="267"/>
      <c r="AP169" s="267"/>
      <c r="AQ169" s="267"/>
      <c r="AR169" s="267"/>
      <c r="AS169" s="267"/>
      <c r="AT169" s="267" t="s">
        <v>944</v>
      </c>
      <c r="AU169" s="267"/>
      <c r="AV169" s="267"/>
      <c r="AW169" s="267"/>
      <c r="AX169" s="267"/>
      <c r="AY169" s="267"/>
      <c r="AZ169" s="267" t="s">
        <v>944</v>
      </c>
      <c r="BA169" s="267"/>
      <c r="BB169" s="267"/>
      <c r="BC169" s="267" t="s">
        <v>944</v>
      </c>
      <c r="BD169" s="267" t="s">
        <v>944</v>
      </c>
      <c r="BE169" s="267"/>
      <c r="BF169" s="267"/>
      <c r="BG169" s="267"/>
      <c r="BH169" s="267"/>
      <c r="BI169" s="267"/>
      <c r="BJ169" s="267"/>
      <c r="BK169" s="267"/>
      <c r="BL169" s="267"/>
      <c r="BM169" s="267"/>
      <c r="BN169" s="267"/>
      <c r="BO169" s="267"/>
      <c r="BP169" s="268"/>
      <c r="BQ169" s="128"/>
      <c r="BR169" s="5"/>
      <c r="BS169" s="81"/>
      <c r="BT169" s="5"/>
      <c r="BU169" s="81"/>
      <c r="BV169" s="81"/>
      <c r="BW169" s="81"/>
      <c r="BX169" s="81"/>
      <c r="BY169" s="81"/>
    </row>
    <row r="170" spans="1:77" ht="18">
      <c r="A170" s="74">
        <v>168</v>
      </c>
      <c r="B170" s="270"/>
      <c r="C170" s="270"/>
      <c r="D170" s="78">
        <v>625</v>
      </c>
      <c r="E170" s="269" t="s">
        <v>944</v>
      </c>
      <c r="F170" s="267"/>
      <c r="G170" s="267" t="s">
        <v>944</v>
      </c>
      <c r="H170" s="267"/>
      <c r="I170" s="267"/>
      <c r="J170" s="267"/>
      <c r="K170" s="267"/>
      <c r="L170" s="267"/>
      <c r="M170" s="267"/>
      <c r="N170" s="267"/>
      <c r="O170" s="267"/>
      <c r="P170" s="267"/>
      <c r="Q170" s="267"/>
      <c r="R170" s="267"/>
      <c r="S170" s="267"/>
      <c r="T170" s="267"/>
      <c r="U170" s="267"/>
      <c r="V170" s="267"/>
      <c r="W170" s="267" t="s">
        <v>944</v>
      </c>
      <c r="X170" s="267" t="s">
        <v>944</v>
      </c>
      <c r="Y170" s="267"/>
      <c r="Z170" s="267"/>
      <c r="AA170" s="267"/>
      <c r="AB170" s="267"/>
      <c r="AC170" s="267"/>
      <c r="AD170" s="267" t="s">
        <v>944</v>
      </c>
      <c r="AE170" s="267"/>
      <c r="AF170" s="267"/>
      <c r="AG170" s="267"/>
      <c r="AH170" s="267"/>
      <c r="AI170" s="267"/>
      <c r="AJ170" s="267"/>
      <c r="AK170" s="267"/>
      <c r="AL170" s="267"/>
      <c r="AM170" s="267"/>
      <c r="AN170" s="267"/>
      <c r="AO170" s="267"/>
      <c r="AP170" s="267"/>
      <c r="AQ170" s="267"/>
      <c r="AR170" s="267"/>
      <c r="AS170" s="267"/>
      <c r="AT170" s="267" t="s">
        <v>944</v>
      </c>
      <c r="AU170" s="267"/>
      <c r="AV170" s="267"/>
      <c r="AW170" s="267"/>
      <c r="AX170" s="267"/>
      <c r="AY170" s="267"/>
      <c r="AZ170" s="267" t="s">
        <v>944</v>
      </c>
      <c r="BA170" s="267"/>
      <c r="BB170" s="267"/>
      <c r="BC170" s="267" t="s">
        <v>944</v>
      </c>
      <c r="BD170" s="267" t="s">
        <v>944</v>
      </c>
      <c r="BE170" s="267"/>
      <c r="BF170" s="267"/>
      <c r="BG170" s="267"/>
      <c r="BH170" s="267"/>
      <c r="BI170" s="267"/>
      <c r="BJ170" s="267"/>
      <c r="BK170" s="267"/>
      <c r="BL170" s="267"/>
      <c r="BM170" s="267"/>
      <c r="BN170" s="267"/>
      <c r="BO170" s="267"/>
      <c r="BP170" s="268"/>
      <c r="BQ170" s="128"/>
      <c r="BR170" s="5"/>
      <c r="BS170" s="81"/>
      <c r="BT170" s="5"/>
      <c r="BU170" s="81"/>
      <c r="BV170" s="81"/>
      <c r="BW170" s="81"/>
      <c r="BX170" s="81"/>
      <c r="BY170" s="81"/>
    </row>
    <row r="171" spans="1:77" ht="18">
      <c r="A171" s="74">
        <v>169</v>
      </c>
      <c r="B171" s="270"/>
      <c r="C171" s="270"/>
      <c r="D171" s="78">
        <v>652</v>
      </c>
      <c r="E171" s="269" t="s">
        <v>944</v>
      </c>
      <c r="F171" s="267"/>
      <c r="G171" s="267" t="s">
        <v>944</v>
      </c>
      <c r="H171" s="267"/>
      <c r="I171" s="267"/>
      <c r="J171" s="267"/>
      <c r="K171" s="267"/>
      <c r="L171" s="267"/>
      <c r="M171" s="267"/>
      <c r="N171" s="267"/>
      <c r="O171" s="267"/>
      <c r="P171" s="267"/>
      <c r="Q171" s="267"/>
      <c r="R171" s="267"/>
      <c r="S171" s="267"/>
      <c r="T171" s="267"/>
      <c r="U171" s="267"/>
      <c r="V171" s="267"/>
      <c r="W171" s="267" t="s">
        <v>944</v>
      </c>
      <c r="X171" s="267" t="s">
        <v>944</v>
      </c>
      <c r="Y171" s="267"/>
      <c r="Z171" s="267"/>
      <c r="AA171" s="267"/>
      <c r="AB171" s="267"/>
      <c r="AC171" s="267"/>
      <c r="AD171" s="267" t="s">
        <v>944</v>
      </c>
      <c r="AE171" s="267"/>
      <c r="AF171" s="267"/>
      <c r="AG171" s="267"/>
      <c r="AH171" s="267"/>
      <c r="AI171" s="267"/>
      <c r="AJ171" s="267"/>
      <c r="AK171" s="267"/>
      <c r="AL171" s="267"/>
      <c r="AM171" s="267"/>
      <c r="AN171" s="267"/>
      <c r="AO171" s="267"/>
      <c r="AP171" s="267"/>
      <c r="AQ171" s="267"/>
      <c r="AR171" s="267"/>
      <c r="AS171" s="267"/>
      <c r="AT171" s="267" t="s">
        <v>944</v>
      </c>
      <c r="AU171" s="267"/>
      <c r="AV171" s="267"/>
      <c r="AW171" s="267"/>
      <c r="AX171" s="267"/>
      <c r="AY171" s="267"/>
      <c r="AZ171" s="267" t="s">
        <v>944</v>
      </c>
      <c r="BA171" s="267"/>
      <c r="BB171" s="267"/>
      <c r="BC171" s="267" t="s">
        <v>944</v>
      </c>
      <c r="BD171" s="267" t="s">
        <v>944</v>
      </c>
      <c r="BE171" s="267"/>
      <c r="BF171" s="267"/>
      <c r="BG171" s="267"/>
      <c r="BH171" s="267"/>
      <c r="BI171" s="267"/>
      <c r="BJ171" s="267"/>
      <c r="BK171" s="267"/>
      <c r="BL171" s="267"/>
      <c r="BM171" s="267"/>
      <c r="BN171" s="267"/>
      <c r="BO171" s="267"/>
      <c r="BP171" s="268"/>
      <c r="BQ171" s="128"/>
      <c r="BR171" s="5"/>
      <c r="BS171" s="81"/>
      <c r="BT171" s="5"/>
      <c r="BU171" s="81"/>
      <c r="BV171" s="81"/>
      <c r="BW171" s="81"/>
      <c r="BX171" s="81"/>
      <c r="BY171" s="81"/>
    </row>
    <row r="172" spans="1:77" ht="18">
      <c r="A172" s="74">
        <v>170</v>
      </c>
      <c r="B172" s="270"/>
      <c r="C172" s="270" t="s">
        <v>986</v>
      </c>
      <c r="D172" s="78">
        <v>346</v>
      </c>
      <c r="E172" s="269" t="s">
        <v>944</v>
      </c>
      <c r="F172" s="267"/>
      <c r="G172" s="267" t="s">
        <v>944</v>
      </c>
      <c r="H172" s="267"/>
      <c r="I172" s="267"/>
      <c r="J172" s="267"/>
      <c r="K172" s="267"/>
      <c r="L172" s="267"/>
      <c r="M172" s="267"/>
      <c r="N172" s="267"/>
      <c r="O172" s="267"/>
      <c r="P172" s="267"/>
      <c r="Q172" s="267"/>
      <c r="R172" s="267"/>
      <c r="S172" s="267"/>
      <c r="T172" s="267"/>
      <c r="U172" s="267"/>
      <c r="V172" s="267"/>
      <c r="W172" s="267"/>
      <c r="X172" s="267"/>
      <c r="Y172" s="267" t="s">
        <v>944</v>
      </c>
      <c r="Z172" s="267"/>
      <c r="AA172" s="267" t="s">
        <v>944</v>
      </c>
      <c r="AB172" s="267"/>
      <c r="AC172" s="267" t="s">
        <v>944</v>
      </c>
      <c r="AD172" s="267"/>
      <c r="AE172" s="267"/>
      <c r="AF172" s="267"/>
      <c r="AG172" s="267"/>
      <c r="AH172" s="267"/>
      <c r="AI172" s="267"/>
      <c r="AJ172" s="267"/>
      <c r="AK172" s="267"/>
      <c r="AL172" s="267"/>
      <c r="AM172" s="267"/>
      <c r="AN172" s="267"/>
      <c r="AO172" s="267"/>
      <c r="AP172" s="267"/>
      <c r="AQ172" s="267"/>
      <c r="AR172" s="267"/>
      <c r="AS172" s="267"/>
      <c r="AT172" s="267" t="s">
        <v>944</v>
      </c>
      <c r="AU172" s="267"/>
      <c r="AV172" s="267"/>
      <c r="AW172" s="267"/>
      <c r="AX172" s="267"/>
      <c r="AY172" s="267"/>
      <c r="AZ172" s="267"/>
      <c r="BA172" s="267" t="s">
        <v>944</v>
      </c>
      <c r="BB172" s="267" t="s">
        <v>944</v>
      </c>
      <c r="BC172" s="267"/>
      <c r="BD172" s="267" t="s">
        <v>944</v>
      </c>
      <c r="BE172" s="267"/>
      <c r="BF172" s="267"/>
      <c r="BG172" s="267"/>
      <c r="BH172" s="267"/>
      <c r="BI172" s="267"/>
      <c r="BJ172" s="267"/>
      <c r="BK172" s="267"/>
      <c r="BL172" s="267"/>
      <c r="BM172" s="267"/>
      <c r="BN172" s="267"/>
      <c r="BO172" s="267"/>
      <c r="BP172" s="268"/>
      <c r="BQ172" s="128"/>
      <c r="BR172" s="5"/>
      <c r="BS172" s="81"/>
      <c r="BT172" s="5"/>
      <c r="BU172" s="81"/>
      <c r="BV172" s="81"/>
      <c r="BW172" s="81"/>
      <c r="BX172" s="81"/>
      <c r="BY172" s="81"/>
    </row>
    <row r="173" spans="1:77" ht="18">
      <c r="A173" s="74">
        <v>171</v>
      </c>
      <c r="B173" s="270"/>
      <c r="C173" s="270"/>
      <c r="D173" s="78">
        <v>364</v>
      </c>
      <c r="E173" s="269" t="s">
        <v>944</v>
      </c>
      <c r="F173" s="267"/>
      <c r="G173" s="267" t="s">
        <v>944</v>
      </c>
      <c r="H173" s="267"/>
      <c r="I173" s="267"/>
      <c r="J173" s="267"/>
      <c r="K173" s="267"/>
      <c r="L173" s="267"/>
      <c r="M173" s="267"/>
      <c r="N173" s="267"/>
      <c r="O173" s="267"/>
      <c r="P173" s="267"/>
      <c r="Q173" s="267"/>
      <c r="R173" s="267"/>
      <c r="S173" s="267"/>
      <c r="T173" s="267"/>
      <c r="U173" s="267"/>
      <c r="V173" s="267"/>
      <c r="W173" s="267"/>
      <c r="X173" s="267"/>
      <c r="Y173" s="267" t="s">
        <v>944</v>
      </c>
      <c r="Z173" s="267"/>
      <c r="AA173" s="267" t="s">
        <v>944</v>
      </c>
      <c r="AB173" s="267"/>
      <c r="AC173" s="267" t="s">
        <v>944</v>
      </c>
      <c r="AD173" s="267"/>
      <c r="AE173" s="267"/>
      <c r="AF173" s="267"/>
      <c r="AG173" s="267"/>
      <c r="AH173" s="267"/>
      <c r="AI173" s="267"/>
      <c r="AJ173" s="267"/>
      <c r="AK173" s="267"/>
      <c r="AL173" s="267"/>
      <c r="AM173" s="267"/>
      <c r="AN173" s="267"/>
      <c r="AO173" s="267"/>
      <c r="AP173" s="267"/>
      <c r="AQ173" s="267"/>
      <c r="AR173" s="267"/>
      <c r="AS173" s="267"/>
      <c r="AT173" s="267" t="s">
        <v>944</v>
      </c>
      <c r="AU173" s="267"/>
      <c r="AV173" s="267"/>
      <c r="AW173" s="267"/>
      <c r="AX173" s="267"/>
      <c r="AY173" s="267"/>
      <c r="AZ173" s="267"/>
      <c r="BA173" s="267" t="s">
        <v>944</v>
      </c>
      <c r="BB173" s="267" t="s">
        <v>944</v>
      </c>
      <c r="BC173" s="267"/>
      <c r="BD173" s="267" t="s">
        <v>944</v>
      </c>
      <c r="BE173" s="267"/>
      <c r="BF173" s="267"/>
      <c r="BG173" s="267"/>
      <c r="BH173" s="267"/>
      <c r="BI173" s="267"/>
      <c r="BJ173" s="267"/>
      <c r="BK173" s="267"/>
      <c r="BL173" s="267"/>
      <c r="BM173" s="267"/>
      <c r="BN173" s="267"/>
      <c r="BO173" s="267"/>
      <c r="BP173" s="268"/>
      <c r="BQ173" s="128"/>
      <c r="BR173" s="5"/>
      <c r="BS173" s="81"/>
      <c r="BT173" s="5"/>
      <c r="BU173" s="81"/>
      <c r="BV173" s="81"/>
      <c r="BW173" s="81"/>
      <c r="BX173" s="81"/>
      <c r="BY173" s="81"/>
    </row>
    <row r="174" spans="1:77" ht="18">
      <c r="A174" s="74">
        <v>172</v>
      </c>
      <c r="B174" s="270"/>
      <c r="C174" s="270"/>
      <c r="D174" s="78">
        <v>436</v>
      </c>
      <c r="E174" s="269" t="s">
        <v>944</v>
      </c>
      <c r="F174" s="267"/>
      <c r="G174" s="267" t="s">
        <v>944</v>
      </c>
      <c r="H174" s="267"/>
      <c r="I174" s="267"/>
      <c r="J174" s="267"/>
      <c r="K174" s="267"/>
      <c r="L174" s="267"/>
      <c r="M174" s="267"/>
      <c r="N174" s="267"/>
      <c r="O174" s="267"/>
      <c r="P174" s="267"/>
      <c r="Q174" s="267"/>
      <c r="R174" s="267"/>
      <c r="S174" s="267"/>
      <c r="T174" s="267"/>
      <c r="U174" s="267"/>
      <c r="V174" s="267"/>
      <c r="W174" s="267"/>
      <c r="X174" s="267"/>
      <c r="Y174" s="267" t="s">
        <v>944</v>
      </c>
      <c r="Z174" s="267"/>
      <c r="AA174" s="267" t="s">
        <v>944</v>
      </c>
      <c r="AB174" s="267"/>
      <c r="AC174" s="267" t="s">
        <v>944</v>
      </c>
      <c r="AD174" s="267"/>
      <c r="AE174" s="267"/>
      <c r="AF174" s="267"/>
      <c r="AG174" s="267"/>
      <c r="AH174" s="267"/>
      <c r="AI174" s="267"/>
      <c r="AJ174" s="267"/>
      <c r="AK174" s="267"/>
      <c r="AL174" s="267"/>
      <c r="AM174" s="267"/>
      <c r="AN174" s="267"/>
      <c r="AO174" s="267"/>
      <c r="AP174" s="267"/>
      <c r="AQ174" s="267"/>
      <c r="AR174" s="267"/>
      <c r="AS174" s="267"/>
      <c r="AT174" s="267" t="s">
        <v>944</v>
      </c>
      <c r="AU174" s="267"/>
      <c r="AV174" s="267"/>
      <c r="AW174" s="267"/>
      <c r="AX174" s="267"/>
      <c r="AY174" s="267"/>
      <c r="AZ174" s="267"/>
      <c r="BA174" s="267" t="s">
        <v>944</v>
      </c>
      <c r="BB174" s="267" t="s">
        <v>944</v>
      </c>
      <c r="BC174" s="267"/>
      <c r="BD174" s="267" t="s">
        <v>944</v>
      </c>
      <c r="BE174" s="267"/>
      <c r="BF174" s="267"/>
      <c r="BG174" s="267"/>
      <c r="BH174" s="267"/>
      <c r="BI174" s="267"/>
      <c r="BJ174" s="267"/>
      <c r="BK174" s="267"/>
      <c r="BL174" s="267"/>
      <c r="BM174" s="267"/>
      <c r="BN174" s="267"/>
      <c r="BO174" s="267"/>
      <c r="BP174" s="268"/>
      <c r="BQ174" s="128"/>
      <c r="BR174" s="5"/>
      <c r="BS174" s="81"/>
      <c r="BT174" s="5"/>
      <c r="BU174" s="81"/>
      <c r="BV174" s="81"/>
      <c r="BW174" s="81"/>
      <c r="BX174" s="81"/>
      <c r="BY174" s="81"/>
    </row>
    <row r="175" spans="1:77" ht="18">
      <c r="A175" s="74">
        <v>173</v>
      </c>
      <c r="B175" s="270"/>
      <c r="C175" s="270"/>
      <c r="D175" s="78">
        <v>463</v>
      </c>
      <c r="E175" s="269" t="s">
        <v>944</v>
      </c>
      <c r="F175" s="267"/>
      <c r="G175" s="267" t="s">
        <v>944</v>
      </c>
      <c r="H175" s="267"/>
      <c r="I175" s="267"/>
      <c r="J175" s="267"/>
      <c r="K175" s="267"/>
      <c r="L175" s="267"/>
      <c r="M175" s="267"/>
      <c r="N175" s="267"/>
      <c r="O175" s="267"/>
      <c r="P175" s="267"/>
      <c r="Q175" s="267"/>
      <c r="R175" s="267"/>
      <c r="S175" s="267"/>
      <c r="T175" s="267"/>
      <c r="U175" s="267"/>
      <c r="V175" s="267"/>
      <c r="W175" s="267"/>
      <c r="X175" s="267"/>
      <c r="Y175" s="267" t="s">
        <v>944</v>
      </c>
      <c r="Z175" s="267"/>
      <c r="AA175" s="267" t="s">
        <v>944</v>
      </c>
      <c r="AB175" s="267"/>
      <c r="AC175" s="267" t="s">
        <v>944</v>
      </c>
      <c r="AD175" s="267"/>
      <c r="AE175" s="267"/>
      <c r="AF175" s="267"/>
      <c r="AG175" s="267"/>
      <c r="AH175" s="267"/>
      <c r="AI175" s="267"/>
      <c r="AJ175" s="267"/>
      <c r="AK175" s="267"/>
      <c r="AL175" s="267"/>
      <c r="AM175" s="267"/>
      <c r="AN175" s="267"/>
      <c r="AO175" s="267"/>
      <c r="AP175" s="267"/>
      <c r="AQ175" s="267"/>
      <c r="AR175" s="267"/>
      <c r="AS175" s="267"/>
      <c r="AT175" s="267" t="s">
        <v>944</v>
      </c>
      <c r="AU175" s="267"/>
      <c r="AV175" s="267"/>
      <c r="AW175" s="267"/>
      <c r="AX175" s="267"/>
      <c r="AY175" s="267"/>
      <c r="AZ175" s="267"/>
      <c r="BA175" s="267" t="s">
        <v>944</v>
      </c>
      <c r="BB175" s="267" t="s">
        <v>944</v>
      </c>
      <c r="BC175" s="267"/>
      <c r="BD175" s="267" t="s">
        <v>944</v>
      </c>
      <c r="BE175" s="267"/>
      <c r="BF175" s="267"/>
      <c r="BG175" s="267"/>
      <c r="BH175" s="267"/>
      <c r="BI175" s="267"/>
      <c r="BJ175" s="267"/>
      <c r="BK175" s="267"/>
      <c r="BL175" s="267"/>
      <c r="BM175" s="267"/>
      <c r="BN175" s="267"/>
      <c r="BO175" s="267"/>
      <c r="BP175" s="268"/>
      <c r="BQ175" s="128"/>
      <c r="BR175" s="5"/>
      <c r="BS175" s="81"/>
      <c r="BT175" s="5"/>
      <c r="BU175" s="81"/>
      <c r="BV175" s="81"/>
      <c r="BW175" s="81"/>
      <c r="BX175" s="81"/>
      <c r="BY175" s="81"/>
    </row>
    <row r="176" spans="1:77" ht="18">
      <c r="A176" s="74">
        <v>174</v>
      </c>
      <c r="B176" s="270"/>
      <c r="C176" s="270"/>
      <c r="D176" s="78">
        <v>634</v>
      </c>
      <c r="E176" s="269" t="s">
        <v>944</v>
      </c>
      <c r="F176" s="267"/>
      <c r="G176" s="267" t="s">
        <v>944</v>
      </c>
      <c r="H176" s="267"/>
      <c r="I176" s="267"/>
      <c r="J176" s="267"/>
      <c r="K176" s="267"/>
      <c r="L176" s="267"/>
      <c r="M176" s="267"/>
      <c r="N176" s="267"/>
      <c r="O176" s="267"/>
      <c r="P176" s="267"/>
      <c r="Q176" s="267"/>
      <c r="R176" s="267"/>
      <c r="S176" s="267"/>
      <c r="T176" s="267"/>
      <c r="U176" s="267"/>
      <c r="V176" s="267"/>
      <c r="W176" s="267"/>
      <c r="X176" s="267"/>
      <c r="Y176" s="267" t="s">
        <v>944</v>
      </c>
      <c r="Z176" s="267"/>
      <c r="AA176" s="267" t="s">
        <v>944</v>
      </c>
      <c r="AB176" s="267"/>
      <c r="AC176" s="267" t="s">
        <v>944</v>
      </c>
      <c r="AD176" s="267"/>
      <c r="AE176" s="267"/>
      <c r="AF176" s="267"/>
      <c r="AG176" s="267"/>
      <c r="AH176" s="267"/>
      <c r="AI176" s="267"/>
      <c r="AJ176" s="267"/>
      <c r="AK176" s="267"/>
      <c r="AL176" s="267"/>
      <c r="AM176" s="267"/>
      <c r="AN176" s="267"/>
      <c r="AO176" s="267"/>
      <c r="AP176" s="267"/>
      <c r="AQ176" s="267"/>
      <c r="AR176" s="267"/>
      <c r="AS176" s="267"/>
      <c r="AT176" s="267" t="s">
        <v>944</v>
      </c>
      <c r="AU176" s="267"/>
      <c r="AV176" s="267"/>
      <c r="AW176" s="267"/>
      <c r="AX176" s="267"/>
      <c r="AY176" s="267"/>
      <c r="AZ176" s="267"/>
      <c r="BA176" s="267" t="s">
        <v>944</v>
      </c>
      <c r="BB176" s="267" t="s">
        <v>944</v>
      </c>
      <c r="BC176" s="267"/>
      <c r="BD176" s="267" t="s">
        <v>944</v>
      </c>
      <c r="BE176" s="267"/>
      <c r="BF176" s="267"/>
      <c r="BG176" s="267"/>
      <c r="BH176" s="267"/>
      <c r="BI176" s="267"/>
      <c r="BJ176" s="267"/>
      <c r="BK176" s="267"/>
      <c r="BL176" s="267"/>
      <c r="BM176" s="267"/>
      <c r="BN176" s="267"/>
      <c r="BO176" s="267"/>
      <c r="BP176" s="268"/>
      <c r="BQ176" s="128"/>
      <c r="BR176" s="5"/>
      <c r="BS176" s="81"/>
      <c r="BT176" s="5"/>
      <c r="BU176" s="81"/>
      <c r="BV176" s="81"/>
      <c r="BW176" s="81"/>
      <c r="BX176" s="81"/>
      <c r="BY176" s="81"/>
    </row>
    <row r="177" spans="1:77" ht="18">
      <c r="A177" s="74">
        <v>175</v>
      </c>
      <c r="B177" s="270"/>
      <c r="C177" s="270"/>
      <c r="D177" s="78">
        <v>643</v>
      </c>
      <c r="E177" s="269" t="s">
        <v>944</v>
      </c>
      <c r="F177" s="267"/>
      <c r="G177" s="267" t="s">
        <v>944</v>
      </c>
      <c r="H177" s="267"/>
      <c r="I177" s="267"/>
      <c r="J177" s="267"/>
      <c r="K177" s="267"/>
      <c r="L177" s="267"/>
      <c r="M177" s="267"/>
      <c r="N177" s="267"/>
      <c r="O177" s="267"/>
      <c r="P177" s="267"/>
      <c r="Q177" s="267"/>
      <c r="R177" s="267"/>
      <c r="S177" s="267"/>
      <c r="T177" s="267"/>
      <c r="U177" s="267"/>
      <c r="V177" s="267"/>
      <c r="W177" s="267"/>
      <c r="X177" s="267"/>
      <c r="Y177" s="267" t="s">
        <v>944</v>
      </c>
      <c r="Z177" s="267"/>
      <c r="AA177" s="267" t="s">
        <v>944</v>
      </c>
      <c r="AB177" s="267"/>
      <c r="AC177" s="267" t="s">
        <v>944</v>
      </c>
      <c r="AD177" s="267"/>
      <c r="AE177" s="267"/>
      <c r="AF177" s="267"/>
      <c r="AG177" s="267"/>
      <c r="AH177" s="267"/>
      <c r="AI177" s="267"/>
      <c r="AJ177" s="267"/>
      <c r="AK177" s="267"/>
      <c r="AL177" s="267"/>
      <c r="AM177" s="267"/>
      <c r="AN177" s="267"/>
      <c r="AO177" s="267"/>
      <c r="AP177" s="267"/>
      <c r="AQ177" s="267"/>
      <c r="AR177" s="267"/>
      <c r="AS177" s="267"/>
      <c r="AT177" s="267" t="s">
        <v>944</v>
      </c>
      <c r="AU177" s="267"/>
      <c r="AV177" s="267"/>
      <c r="AW177" s="267"/>
      <c r="AX177" s="267"/>
      <c r="AY177" s="267"/>
      <c r="AZ177" s="267"/>
      <c r="BA177" s="267" t="s">
        <v>944</v>
      </c>
      <c r="BB177" s="267" t="s">
        <v>944</v>
      </c>
      <c r="BC177" s="267"/>
      <c r="BD177" s="267" t="s">
        <v>944</v>
      </c>
      <c r="BE177" s="267"/>
      <c r="BF177" s="267"/>
      <c r="BG177" s="267"/>
      <c r="BH177" s="267"/>
      <c r="BI177" s="267"/>
      <c r="BJ177" s="267"/>
      <c r="BK177" s="267"/>
      <c r="BL177" s="267"/>
      <c r="BM177" s="267"/>
      <c r="BN177" s="267"/>
      <c r="BO177" s="267"/>
      <c r="BP177" s="268"/>
      <c r="BQ177" s="128"/>
      <c r="BR177" s="5"/>
      <c r="BS177" s="81"/>
      <c r="BT177" s="5"/>
      <c r="BU177" s="81"/>
      <c r="BV177" s="81"/>
      <c r="BW177" s="81"/>
      <c r="BX177" s="81"/>
      <c r="BY177" s="81"/>
    </row>
    <row r="178" spans="1:77" ht="18">
      <c r="A178" s="74">
        <v>176</v>
      </c>
      <c r="B178" s="270"/>
      <c r="C178" s="270" t="s">
        <v>987</v>
      </c>
      <c r="D178" s="78">
        <v>355</v>
      </c>
      <c r="E178" s="269" t="s">
        <v>944</v>
      </c>
      <c r="F178" s="267"/>
      <c r="G178" s="267" t="s">
        <v>944</v>
      </c>
      <c r="H178" s="267"/>
      <c r="I178" s="267"/>
      <c r="J178" s="267"/>
      <c r="K178" s="267"/>
      <c r="L178" s="267"/>
      <c r="M178" s="267"/>
      <c r="N178" s="267"/>
      <c r="O178" s="267"/>
      <c r="P178" s="267"/>
      <c r="Q178" s="267"/>
      <c r="R178" s="267"/>
      <c r="S178" s="267"/>
      <c r="T178" s="267"/>
      <c r="U178" s="267"/>
      <c r="V178" s="267"/>
      <c r="W178" s="267"/>
      <c r="X178" s="267"/>
      <c r="Y178" s="267"/>
      <c r="Z178" s="267" t="s">
        <v>944</v>
      </c>
      <c r="AA178" s="267"/>
      <c r="AB178" s="267"/>
      <c r="AC178" s="267"/>
      <c r="AD178" s="267"/>
      <c r="AE178" s="267"/>
      <c r="AF178" s="267"/>
      <c r="AG178" s="267"/>
      <c r="AH178" s="267"/>
      <c r="AI178" s="267" t="s">
        <v>944</v>
      </c>
      <c r="AJ178" s="267"/>
      <c r="AK178" s="267"/>
      <c r="AL178" s="267"/>
      <c r="AM178" s="267"/>
      <c r="AN178" s="267"/>
      <c r="AO178" s="267"/>
      <c r="AP178" s="267"/>
      <c r="AQ178" s="267"/>
      <c r="AR178" s="267"/>
      <c r="AS178" s="267"/>
      <c r="AT178" s="267" t="s">
        <v>944</v>
      </c>
      <c r="AU178" s="267"/>
      <c r="AV178" s="267"/>
      <c r="AW178" s="267"/>
      <c r="AX178" s="267"/>
      <c r="AY178" s="267"/>
      <c r="AZ178" s="267"/>
      <c r="BA178" s="267" t="s">
        <v>944</v>
      </c>
      <c r="BB178" s="267"/>
      <c r="BC178" s="267"/>
      <c r="BD178" s="267"/>
      <c r="BE178" s="267"/>
      <c r="BF178" s="267"/>
      <c r="BG178" s="267"/>
      <c r="BH178" s="267"/>
      <c r="BI178" s="267" t="s">
        <v>944</v>
      </c>
      <c r="BJ178" s="267"/>
      <c r="BK178" s="267"/>
      <c r="BL178" s="267"/>
      <c r="BM178" s="267"/>
      <c r="BN178" s="267"/>
      <c r="BO178" s="267"/>
      <c r="BP178" s="268"/>
      <c r="BQ178" s="128"/>
      <c r="BR178" s="5"/>
      <c r="BS178" s="81"/>
      <c r="BT178" s="5"/>
      <c r="BU178" s="81"/>
      <c r="BV178" s="81"/>
      <c r="BW178" s="81"/>
      <c r="BX178" s="81"/>
      <c r="BY178" s="81"/>
    </row>
    <row r="179" spans="1:77" ht="18">
      <c r="A179" s="74">
        <v>177</v>
      </c>
      <c r="B179" s="270"/>
      <c r="C179" s="270"/>
      <c r="D179" s="78">
        <v>535</v>
      </c>
      <c r="E179" s="269" t="s">
        <v>944</v>
      </c>
      <c r="F179" s="267"/>
      <c r="G179" s="267" t="s">
        <v>944</v>
      </c>
      <c r="H179" s="267"/>
      <c r="I179" s="267"/>
      <c r="J179" s="267"/>
      <c r="K179" s="267"/>
      <c r="L179" s="267"/>
      <c r="M179" s="267"/>
      <c r="N179" s="267"/>
      <c r="O179" s="267"/>
      <c r="P179" s="267"/>
      <c r="Q179" s="267"/>
      <c r="R179" s="267"/>
      <c r="S179" s="267"/>
      <c r="T179" s="267"/>
      <c r="U179" s="267"/>
      <c r="V179" s="267"/>
      <c r="W179" s="267"/>
      <c r="X179" s="267"/>
      <c r="Y179" s="267"/>
      <c r="Z179" s="267" t="s">
        <v>944</v>
      </c>
      <c r="AA179" s="267"/>
      <c r="AB179" s="267"/>
      <c r="AC179" s="267"/>
      <c r="AD179" s="267"/>
      <c r="AE179" s="267"/>
      <c r="AF179" s="267"/>
      <c r="AG179" s="267"/>
      <c r="AH179" s="267"/>
      <c r="AI179" s="267" t="s">
        <v>944</v>
      </c>
      <c r="AJ179" s="267"/>
      <c r="AK179" s="267"/>
      <c r="AL179" s="267"/>
      <c r="AM179" s="267"/>
      <c r="AN179" s="267"/>
      <c r="AO179" s="267"/>
      <c r="AP179" s="267"/>
      <c r="AQ179" s="267"/>
      <c r="AR179" s="267"/>
      <c r="AS179" s="267"/>
      <c r="AT179" s="267" t="s">
        <v>944</v>
      </c>
      <c r="AU179" s="267"/>
      <c r="AV179" s="267"/>
      <c r="AW179" s="267"/>
      <c r="AX179" s="267"/>
      <c r="AY179" s="267"/>
      <c r="AZ179" s="267"/>
      <c r="BA179" s="267" t="s">
        <v>944</v>
      </c>
      <c r="BB179" s="267"/>
      <c r="BC179" s="267"/>
      <c r="BD179" s="267"/>
      <c r="BE179" s="267"/>
      <c r="BF179" s="267"/>
      <c r="BG179" s="267"/>
      <c r="BH179" s="267"/>
      <c r="BI179" s="267" t="s">
        <v>944</v>
      </c>
      <c r="BJ179" s="267"/>
      <c r="BK179" s="267"/>
      <c r="BL179" s="267"/>
      <c r="BM179" s="267"/>
      <c r="BN179" s="267"/>
      <c r="BO179" s="267"/>
      <c r="BP179" s="268"/>
      <c r="BQ179" s="128"/>
      <c r="BR179" s="5"/>
      <c r="BS179" s="81"/>
      <c r="BT179" s="5"/>
      <c r="BU179" s="81"/>
      <c r="BV179" s="81"/>
      <c r="BW179" s="81"/>
      <c r="BX179" s="81"/>
      <c r="BY179" s="81"/>
    </row>
    <row r="180" spans="1:77" ht="18">
      <c r="A180" s="74">
        <v>178</v>
      </c>
      <c r="B180" s="270"/>
      <c r="C180" s="270"/>
      <c r="D180" s="78">
        <v>553</v>
      </c>
      <c r="E180" s="269" t="s">
        <v>944</v>
      </c>
      <c r="F180" s="267"/>
      <c r="G180" s="267" t="s">
        <v>944</v>
      </c>
      <c r="H180" s="267"/>
      <c r="I180" s="267"/>
      <c r="J180" s="267"/>
      <c r="K180" s="267"/>
      <c r="L180" s="267"/>
      <c r="M180" s="267"/>
      <c r="N180" s="267"/>
      <c r="O180" s="267"/>
      <c r="P180" s="267"/>
      <c r="Q180" s="267"/>
      <c r="R180" s="267"/>
      <c r="S180" s="267"/>
      <c r="T180" s="267"/>
      <c r="U180" s="267"/>
      <c r="V180" s="267"/>
      <c r="W180" s="267"/>
      <c r="X180" s="267"/>
      <c r="Y180" s="267"/>
      <c r="Z180" s="267" t="s">
        <v>944</v>
      </c>
      <c r="AA180" s="267"/>
      <c r="AB180" s="267"/>
      <c r="AC180" s="267"/>
      <c r="AD180" s="267"/>
      <c r="AE180" s="267"/>
      <c r="AF180" s="267"/>
      <c r="AG180" s="267"/>
      <c r="AH180" s="267"/>
      <c r="AI180" s="267" t="s">
        <v>944</v>
      </c>
      <c r="AJ180" s="267"/>
      <c r="AK180" s="267"/>
      <c r="AL180" s="267"/>
      <c r="AM180" s="267"/>
      <c r="AN180" s="267"/>
      <c r="AO180" s="267"/>
      <c r="AP180" s="267"/>
      <c r="AQ180" s="267"/>
      <c r="AR180" s="267"/>
      <c r="AS180" s="267"/>
      <c r="AT180" s="267" t="s">
        <v>944</v>
      </c>
      <c r="AU180" s="267"/>
      <c r="AV180" s="267"/>
      <c r="AW180" s="267"/>
      <c r="AX180" s="267"/>
      <c r="AY180" s="267"/>
      <c r="AZ180" s="267"/>
      <c r="BA180" s="267" t="s">
        <v>944</v>
      </c>
      <c r="BB180" s="267"/>
      <c r="BC180" s="267"/>
      <c r="BD180" s="267"/>
      <c r="BE180" s="267"/>
      <c r="BF180" s="267"/>
      <c r="BG180" s="267"/>
      <c r="BH180" s="267"/>
      <c r="BI180" s="267" t="s">
        <v>944</v>
      </c>
      <c r="BJ180" s="267"/>
      <c r="BK180" s="267"/>
      <c r="BL180" s="267"/>
      <c r="BM180" s="267"/>
      <c r="BN180" s="267"/>
      <c r="BO180" s="267"/>
      <c r="BP180" s="268"/>
      <c r="BQ180" s="128"/>
      <c r="BR180" s="5"/>
      <c r="BS180" s="81"/>
      <c r="BT180" s="5"/>
      <c r="BU180" s="81"/>
      <c r="BV180" s="81"/>
      <c r="BW180" s="81"/>
      <c r="BX180" s="81"/>
      <c r="BY180" s="81"/>
    </row>
    <row r="181" spans="1:77" ht="18">
      <c r="A181" s="74">
        <v>179</v>
      </c>
      <c r="B181" s="270"/>
      <c r="C181" s="270" t="s">
        <v>988</v>
      </c>
      <c r="D181" s="78">
        <v>445</v>
      </c>
      <c r="E181" s="269" t="s">
        <v>944</v>
      </c>
      <c r="F181" s="267"/>
      <c r="G181" s="267" t="s">
        <v>944</v>
      </c>
      <c r="H181" s="267"/>
      <c r="I181" s="267"/>
      <c r="J181" s="267"/>
      <c r="K181" s="267"/>
      <c r="L181" s="267"/>
      <c r="M181" s="267"/>
      <c r="N181" s="267"/>
      <c r="O181" s="267"/>
      <c r="P181" s="267"/>
      <c r="Q181" s="267"/>
      <c r="R181" s="267"/>
      <c r="S181" s="267"/>
      <c r="T181" s="267"/>
      <c r="U181" s="267"/>
      <c r="V181" s="267"/>
      <c r="W181" s="267"/>
      <c r="X181" s="267"/>
      <c r="Y181" s="267"/>
      <c r="Z181" s="267"/>
      <c r="AA181" s="267"/>
      <c r="AB181" s="267"/>
      <c r="AC181" s="267"/>
      <c r="AD181" s="267"/>
      <c r="AE181" s="267"/>
      <c r="AF181" s="267"/>
      <c r="AG181" s="267"/>
      <c r="AH181" s="267" t="s">
        <v>944</v>
      </c>
      <c r="AI181" s="267"/>
      <c r="AJ181" s="267"/>
      <c r="AK181" s="267"/>
      <c r="AL181" s="267"/>
      <c r="AM181" s="267"/>
      <c r="AN181" s="267"/>
      <c r="AO181" s="267"/>
      <c r="AP181" s="267"/>
      <c r="AQ181" s="267"/>
      <c r="AR181" s="267"/>
      <c r="AS181" s="267"/>
      <c r="AT181" s="267" t="s">
        <v>944</v>
      </c>
      <c r="AU181" s="267"/>
      <c r="AV181" s="267"/>
      <c r="AW181" s="267"/>
      <c r="AX181" s="267"/>
      <c r="AY181" s="267"/>
      <c r="AZ181" s="267"/>
      <c r="BA181" s="267"/>
      <c r="BB181" s="267"/>
      <c r="BC181" s="267" t="s">
        <v>944</v>
      </c>
      <c r="BD181" s="267"/>
      <c r="BE181" s="267"/>
      <c r="BF181" s="267"/>
      <c r="BG181" s="267"/>
      <c r="BH181" s="267" t="s">
        <v>944</v>
      </c>
      <c r="BI181" s="267"/>
      <c r="BJ181" s="267"/>
      <c r="BK181" s="267"/>
      <c r="BL181" s="267"/>
      <c r="BM181" s="267"/>
      <c r="BN181" s="267"/>
      <c r="BO181" s="267"/>
      <c r="BP181" s="268"/>
      <c r="BQ181" s="128"/>
      <c r="BR181" s="5"/>
      <c r="BS181" s="81"/>
      <c r="BT181" s="5"/>
      <c r="BU181" s="81"/>
      <c r="BV181" s="81"/>
      <c r="BW181" s="81"/>
      <c r="BX181" s="81"/>
      <c r="BY181" s="81"/>
    </row>
    <row r="182" spans="1:77" ht="18">
      <c r="A182" s="74">
        <v>180</v>
      </c>
      <c r="B182" s="270"/>
      <c r="C182" s="270"/>
      <c r="D182" s="78">
        <v>454</v>
      </c>
      <c r="E182" s="269" t="s">
        <v>944</v>
      </c>
      <c r="F182" s="267"/>
      <c r="G182" s="267" t="s">
        <v>944</v>
      </c>
      <c r="H182" s="267"/>
      <c r="I182" s="267"/>
      <c r="J182" s="267"/>
      <c r="K182" s="267"/>
      <c r="L182" s="267"/>
      <c r="M182" s="267"/>
      <c r="N182" s="267"/>
      <c r="O182" s="267"/>
      <c r="P182" s="267"/>
      <c r="Q182" s="267"/>
      <c r="R182" s="267"/>
      <c r="S182" s="267"/>
      <c r="T182" s="267"/>
      <c r="U182" s="267"/>
      <c r="V182" s="267"/>
      <c r="W182" s="267"/>
      <c r="X182" s="267"/>
      <c r="Y182" s="267"/>
      <c r="Z182" s="267"/>
      <c r="AA182" s="267"/>
      <c r="AB182" s="267"/>
      <c r="AC182" s="267"/>
      <c r="AD182" s="267"/>
      <c r="AE182" s="267"/>
      <c r="AF182" s="267"/>
      <c r="AG182" s="267"/>
      <c r="AH182" s="267" t="s">
        <v>944</v>
      </c>
      <c r="AI182" s="267"/>
      <c r="AJ182" s="267"/>
      <c r="AK182" s="267"/>
      <c r="AL182" s="267"/>
      <c r="AM182" s="267"/>
      <c r="AN182" s="267"/>
      <c r="AO182" s="267"/>
      <c r="AP182" s="267"/>
      <c r="AQ182" s="267"/>
      <c r="AR182" s="267"/>
      <c r="AS182" s="267"/>
      <c r="AT182" s="267" t="s">
        <v>944</v>
      </c>
      <c r="AU182" s="267"/>
      <c r="AV182" s="267"/>
      <c r="AW182" s="267"/>
      <c r="AX182" s="267"/>
      <c r="AY182" s="267"/>
      <c r="AZ182" s="267"/>
      <c r="BA182" s="267"/>
      <c r="BB182" s="267"/>
      <c r="BC182" s="267" t="s">
        <v>944</v>
      </c>
      <c r="BD182" s="267"/>
      <c r="BE182" s="267"/>
      <c r="BF182" s="267"/>
      <c r="BG182" s="267"/>
      <c r="BH182" s="267" t="s">
        <v>944</v>
      </c>
      <c r="BI182" s="267"/>
      <c r="BJ182" s="267"/>
      <c r="BK182" s="267"/>
      <c r="BL182" s="267"/>
      <c r="BM182" s="267"/>
      <c r="BN182" s="267"/>
      <c r="BO182" s="267"/>
      <c r="BP182" s="268"/>
      <c r="BQ182" s="128"/>
      <c r="BR182" s="5"/>
      <c r="BS182" s="81"/>
      <c r="BT182" s="5"/>
      <c r="BU182" s="81"/>
      <c r="BV182" s="81"/>
      <c r="BW182" s="81"/>
      <c r="BX182" s="81"/>
      <c r="BY182" s="81"/>
    </row>
    <row r="183" spans="1:77" ht="18">
      <c r="A183" s="74">
        <v>181</v>
      </c>
      <c r="B183" s="270"/>
      <c r="C183" s="270"/>
      <c r="D183" s="78">
        <v>544</v>
      </c>
      <c r="E183" s="269" t="s">
        <v>944</v>
      </c>
      <c r="F183" s="267"/>
      <c r="G183" s="267" t="s">
        <v>944</v>
      </c>
      <c r="H183" s="267"/>
      <c r="I183" s="267"/>
      <c r="J183" s="267"/>
      <c r="K183" s="267"/>
      <c r="L183" s="267"/>
      <c r="M183" s="267"/>
      <c r="N183" s="267"/>
      <c r="O183" s="267"/>
      <c r="P183" s="267"/>
      <c r="Q183" s="267"/>
      <c r="R183" s="267"/>
      <c r="S183" s="267"/>
      <c r="T183" s="267"/>
      <c r="U183" s="267"/>
      <c r="V183" s="267"/>
      <c r="W183" s="267"/>
      <c r="X183" s="267"/>
      <c r="Y183" s="267"/>
      <c r="Z183" s="267"/>
      <c r="AA183" s="267"/>
      <c r="AB183" s="267"/>
      <c r="AC183" s="267"/>
      <c r="AD183" s="267"/>
      <c r="AE183" s="267"/>
      <c r="AF183" s="267"/>
      <c r="AG183" s="267"/>
      <c r="AH183" s="267" t="s">
        <v>944</v>
      </c>
      <c r="AI183" s="267"/>
      <c r="AJ183" s="267"/>
      <c r="AK183" s="267"/>
      <c r="AL183" s="267"/>
      <c r="AM183" s="267"/>
      <c r="AN183" s="267"/>
      <c r="AO183" s="267"/>
      <c r="AP183" s="267"/>
      <c r="AQ183" s="267"/>
      <c r="AR183" s="267"/>
      <c r="AS183" s="267"/>
      <c r="AT183" s="267" t="s">
        <v>944</v>
      </c>
      <c r="AU183" s="267"/>
      <c r="AV183" s="267"/>
      <c r="AW183" s="267"/>
      <c r="AX183" s="267"/>
      <c r="AY183" s="267"/>
      <c r="AZ183" s="267"/>
      <c r="BA183" s="267"/>
      <c r="BB183" s="267"/>
      <c r="BC183" s="267" t="s">
        <v>944</v>
      </c>
      <c r="BD183" s="267"/>
      <c r="BE183" s="267"/>
      <c r="BF183" s="267"/>
      <c r="BG183" s="267"/>
      <c r="BH183" s="267" t="s">
        <v>944</v>
      </c>
      <c r="BI183" s="267"/>
      <c r="BJ183" s="267"/>
      <c r="BK183" s="267"/>
      <c r="BL183" s="267"/>
      <c r="BM183" s="267"/>
      <c r="BN183" s="267"/>
      <c r="BO183" s="267"/>
      <c r="BP183" s="268"/>
      <c r="BQ183" s="128"/>
      <c r="BR183" s="5"/>
      <c r="BS183" s="81"/>
      <c r="BT183" s="5"/>
      <c r="BU183" s="81"/>
      <c r="BV183" s="81"/>
      <c r="BW183" s="81"/>
      <c r="BX183" s="81"/>
      <c r="BY183" s="81"/>
    </row>
    <row r="184" spans="1:77" ht="18">
      <c r="A184" s="74">
        <v>182</v>
      </c>
      <c r="B184" s="270">
        <v>14</v>
      </c>
      <c r="C184" s="270" t="s">
        <v>989</v>
      </c>
      <c r="D184" s="78">
        <v>266</v>
      </c>
      <c r="E184" s="269" t="s">
        <v>944</v>
      </c>
      <c r="F184" s="267"/>
      <c r="G184" s="267"/>
      <c r="H184" s="267" t="s">
        <v>944</v>
      </c>
      <c r="I184" s="267"/>
      <c r="J184" s="267"/>
      <c r="K184" s="267"/>
      <c r="L184" s="267"/>
      <c r="M184" s="267"/>
      <c r="N184" s="267"/>
      <c r="O184" s="267"/>
      <c r="P184" s="267"/>
      <c r="Q184" s="267"/>
      <c r="R184" s="267"/>
      <c r="S184" s="267"/>
      <c r="T184" s="267"/>
      <c r="U184" s="267"/>
      <c r="V184" s="267"/>
      <c r="W184" s="267"/>
      <c r="X184" s="267" t="s">
        <v>944</v>
      </c>
      <c r="Y184" s="267"/>
      <c r="Z184" s="267"/>
      <c r="AA184" s="267"/>
      <c r="AB184" s="267"/>
      <c r="AC184" s="267"/>
      <c r="AD184" s="267"/>
      <c r="AE184" s="267"/>
      <c r="AF184" s="267"/>
      <c r="AG184" s="267"/>
      <c r="AH184" s="267"/>
      <c r="AI184" s="267"/>
      <c r="AJ184" s="267" t="s">
        <v>944</v>
      </c>
      <c r="AK184" s="267"/>
      <c r="AL184" s="267"/>
      <c r="AM184" s="267"/>
      <c r="AN184" s="267"/>
      <c r="AO184" s="267"/>
      <c r="AP184" s="267"/>
      <c r="AQ184" s="267"/>
      <c r="AR184" s="267"/>
      <c r="AS184" s="267"/>
      <c r="AT184" s="267"/>
      <c r="AU184" s="267" t="s">
        <v>944</v>
      </c>
      <c r="AV184" s="267"/>
      <c r="AW184" s="267"/>
      <c r="AX184" s="267"/>
      <c r="AY184" s="267"/>
      <c r="AZ184" s="267" t="s">
        <v>944</v>
      </c>
      <c r="BA184" s="267"/>
      <c r="BB184" s="267"/>
      <c r="BC184" s="267"/>
      <c r="BD184" s="267"/>
      <c r="BE184" s="267"/>
      <c r="BF184" s="267"/>
      <c r="BG184" s="267"/>
      <c r="BH184" s="267"/>
      <c r="BI184" s="267"/>
      <c r="BJ184" s="267" t="s">
        <v>944</v>
      </c>
      <c r="BK184" s="267"/>
      <c r="BL184" s="267"/>
      <c r="BM184" s="267"/>
      <c r="BN184" s="267"/>
      <c r="BO184" s="267"/>
      <c r="BP184" s="268"/>
      <c r="BQ184" s="128"/>
      <c r="BR184" s="5"/>
      <c r="BS184" s="81"/>
      <c r="BT184" s="5"/>
      <c r="BU184" s="81"/>
      <c r="BV184" s="81"/>
      <c r="BW184" s="81"/>
      <c r="BX184" s="81"/>
      <c r="BY184" s="81"/>
    </row>
    <row r="185" spans="1:77" ht="18">
      <c r="A185" s="74">
        <v>183</v>
      </c>
      <c r="B185" s="270"/>
      <c r="C185" s="270"/>
      <c r="D185" s="78">
        <v>626</v>
      </c>
      <c r="E185" s="269" t="s">
        <v>944</v>
      </c>
      <c r="F185" s="267"/>
      <c r="G185" s="267"/>
      <c r="H185" s="267" t="s">
        <v>944</v>
      </c>
      <c r="I185" s="267"/>
      <c r="J185" s="267"/>
      <c r="K185" s="267"/>
      <c r="L185" s="267"/>
      <c r="M185" s="267"/>
      <c r="N185" s="267"/>
      <c r="O185" s="267"/>
      <c r="P185" s="267"/>
      <c r="Q185" s="267"/>
      <c r="R185" s="267"/>
      <c r="S185" s="267"/>
      <c r="T185" s="267"/>
      <c r="U185" s="267"/>
      <c r="V185" s="267"/>
      <c r="W185" s="267"/>
      <c r="X185" s="267" t="s">
        <v>944</v>
      </c>
      <c r="Y185" s="267"/>
      <c r="Z185" s="267"/>
      <c r="AA185" s="267"/>
      <c r="AB185" s="267"/>
      <c r="AC185" s="267"/>
      <c r="AD185" s="267"/>
      <c r="AE185" s="267"/>
      <c r="AF185" s="267"/>
      <c r="AG185" s="267"/>
      <c r="AH185" s="267"/>
      <c r="AI185" s="267"/>
      <c r="AJ185" s="267" t="s">
        <v>944</v>
      </c>
      <c r="AK185" s="267"/>
      <c r="AL185" s="267"/>
      <c r="AM185" s="267"/>
      <c r="AN185" s="267"/>
      <c r="AO185" s="267"/>
      <c r="AP185" s="267"/>
      <c r="AQ185" s="267"/>
      <c r="AR185" s="267"/>
      <c r="AS185" s="267"/>
      <c r="AT185" s="267"/>
      <c r="AU185" s="267" t="s">
        <v>944</v>
      </c>
      <c r="AV185" s="267"/>
      <c r="AW185" s="267"/>
      <c r="AX185" s="267"/>
      <c r="AY185" s="267"/>
      <c r="AZ185" s="267" t="s">
        <v>944</v>
      </c>
      <c r="BA185" s="267"/>
      <c r="BB185" s="267"/>
      <c r="BC185" s="267"/>
      <c r="BD185" s="267"/>
      <c r="BE185" s="267"/>
      <c r="BF185" s="267"/>
      <c r="BG185" s="267"/>
      <c r="BH185" s="267"/>
      <c r="BI185" s="267"/>
      <c r="BJ185" s="267" t="s">
        <v>944</v>
      </c>
      <c r="BK185" s="267"/>
      <c r="BL185" s="267"/>
      <c r="BM185" s="267"/>
      <c r="BN185" s="267"/>
      <c r="BO185" s="267"/>
      <c r="BP185" s="268"/>
      <c r="BQ185" s="128"/>
      <c r="BR185" s="5"/>
      <c r="BS185" s="81"/>
      <c r="BT185" s="5"/>
      <c r="BU185" s="81"/>
      <c r="BV185" s="81"/>
      <c r="BW185" s="81"/>
      <c r="BX185" s="81"/>
      <c r="BY185" s="81"/>
    </row>
    <row r="186" spans="1:77" ht="18">
      <c r="A186" s="74">
        <v>184</v>
      </c>
      <c r="B186" s="270"/>
      <c r="C186" s="270"/>
      <c r="D186" s="78">
        <v>662</v>
      </c>
      <c r="E186" s="269" t="s">
        <v>944</v>
      </c>
      <c r="F186" s="267"/>
      <c r="G186" s="267"/>
      <c r="H186" s="267" t="s">
        <v>944</v>
      </c>
      <c r="I186" s="267"/>
      <c r="J186" s="267"/>
      <c r="K186" s="267"/>
      <c r="L186" s="267"/>
      <c r="M186" s="267"/>
      <c r="N186" s="267"/>
      <c r="O186" s="267"/>
      <c r="P186" s="267"/>
      <c r="Q186" s="267"/>
      <c r="R186" s="267"/>
      <c r="S186" s="267"/>
      <c r="T186" s="267"/>
      <c r="U186" s="267"/>
      <c r="V186" s="267"/>
      <c r="W186" s="267"/>
      <c r="X186" s="267" t="s">
        <v>944</v>
      </c>
      <c r="Y186" s="267"/>
      <c r="Z186" s="267"/>
      <c r="AA186" s="267"/>
      <c r="AB186" s="267"/>
      <c r="AC186" s="267"/>
      <c r="AD186" s="267"/>
      <c r="AE186" s="267"/>
      <c r="AF186" s="267"/>
      <c r="AG186" s="267"/>
      <c r="AH186" s="267"/>
      <c r="AI186" s="267"/>
      <c r="AJ186" s="267" t="s">
        <v>944</v>
      </c>
      <c r="AK186" s="267"/>
      <c r="AL186" s="267"/>
      <c r="AM186" s="267"/>
      <c r="AN186" s="267"/>
      <c r="AO186" s="267"/>
      <c r="AP186" s="267"/>
      <c r="AQ186" s="267"/>
      <c r="AR186" s="267"/>
      <c r="AS186" s="267"/>
      <c r="AT186" s="267"/>
      <c r="AU186" s="267" t="s">
        <v>944</v>
      </c>
      <c r="AV186" s="267"/>
      <c r="AW186" s="267"/>
      <c r="AX186" s="267"/>
      <c r="AY186" s="267"/>
      <c r="AZ186" s="267" t="s">
        <v>944</v>
      </c>
      <c r="BA186" s="267"/>
      <c r="BB186" s="267"/>
      <c r="BC186" s="267"/>
      <c r="BD186" s="267"/>
      <c r="BE186" s="267"/>
      <c r="BF186" s="267"/>
      <c r="BG186" s="267"/>
      <c r="BH186" s="267"/>
      <c r="BI186" s="267"/>
      <c r="BJ186" s="267" t="s">
        <v>944</v>
      </c>
      <c r="BK186" s="267"/>
      <c r="BL186" s="267"/>
      <c r="BM186" s="267"/>
      <c r="BN186" s="267"/>
      <c r="BO186" s="267"/>
      <c r="BP186" s="268"/>
      <c r="BQ186" s="128"/>
      <c r="BR186" s="5"/>
      <c r="BS186" s="81"/>
      <c r="BT186" s="5"/>
      <c r="BU186" s="81"/>
      <c r="BV186" s="81"/>
      <c r="BW186" s="81"/>
      <c r="BX186" s="81"/>
      <c r="BY186" s="81"/>
    </row>
    <row r="187" spans="1:77" ht="18">
      <c r="A187" s="74">
        <v>185</v>
      </c>
      <c r="B187" s="270"/>
      <c r="C187" s="270" t="s">
        <v>990</v>
      </c>
      <c r="D187" s="78">
        <v>356</v>
      </c>
      <c r="E187" s="269" t="s">
        <v>944</v>
      </c>
      <c r="F187" s="267"/>
      <c r="G187" s="267"/>
      <c r="H187" s="267" t="s">
        <v>944</v>
      </c>
      <c r="I187" s="267"/>
      <c r="J187" s="267"/>
      <c r="K187" s="267"/>
      <c r="L187" s="267"/>
      <c r="M187" s="267"/>
      <c r="N187" s="267"/>
      <c r="O187" s="267"/>
      <c r="P187" s="267"/>
      <c r="Q187" s="267"/>
      <c r="R187" s="267"/>
      <c r="S187" s="267"/>
      <c r="T187" s="267"/>
      <c r="U187" s="267"/>
      <c r="V187" s="267"/>
      <c r="W187" s="267"/>
      <c r="X187" s="267"/>
      <c r="Y187" s="267"/>
      <c r="Z187" s="267" t="s">
        <v>944</v>
      </c>
      <c r="AA187" s="267" t="s">
        <v>944</v>
      </c>
      <c r="AB187" s="267"/>
      <c r="AC187" s="267"/>
      <c r="AD187" s="267" t="s">
        <v>944</v>
      </c>
      <c r="AE187" s="267"/>
      <c r="AF187" s="267"/>
      <c r="AG187" s="267"/>
      <c r="AH187" s="267"/>
      <c r="AI187" s="267"/>
      <c r="AJ187" s="267"/>
      <c r="AK187" s="267"/>
      <c r="AL187" s="267"/>
      <c r="AM187" s="267"/>
      <c r="AN187" s="267"/>
      <c r="AO187" s="267"/>
      <c r="AP187" s="267"/>
      <c r="AQ187" s="267"/>
      <c r="AR187" s="267"/>
      <c r="AS187" s="267"/>
      <c r="AT187" s="267"/>
      <c r="AU187" s="267" t="s">
        <v>944</v>
      </c>
      <c r="AV187" s="267"/>
      <c r="AW187" s="267"/>
      <c r="AX187" s="267"/>
      <c r="AY187" s="267"/>
      <c r="AZ187" s="267"/>
      <c r="BA187" s="267" t="s">
        <v>944</v>
      </c>
      <c r="BB187" s="267"/>
      <c r="BC187" s="267" t="s">
        <v>944</v>
      </c>
      <c r="BD187" s="267" t="s">
        <v>944</v>
      </c>
      <c r="BE187" s="267"/>
      <c r="BF187" s="267"/>
      <c r="BG187" s="267"/>
      <c r="BH187" s="267"/>
      <c r="BI187" s="267"/>
      <c r="BJ187" s="267"/>
      <c r="BK187" s="267"/>
      <c r="BL187" s="267"/>
      <c r="BM187" s="267"/>
      <c r="BN187" s="267"/>
      <c r="BO187" s="267"/>
      <c r="BP187" s="268"/>
      <c r="BQ187" s="128"/>
      <c r="BR187" s="5"/>
      <c r="BS187" s="81"/>
      <c r="BT187" s="5"/>
      <c r="BU187" s="81"/>
      <c r="BV187" s="81"/>
      <c r="BW187" s="81"/>
      <c r="BX187" s="81"/>
      <c r="BY187" s="81"/>
    </row>
    <row r="188" spans="1:77" ht="18">
      <c r="A188" s="74">
        <v>186</v>
      </c>
      <c r="B188" s="270"/>
      <c r="C188" s="270"/>
      <c r="D188" s="78">
        <v>365</v>
      </c>
      <c r="E188" s="269" t="s">
        <v>944</v>
      </c>
      <c r="F188" s="267"/>
      <c r="G188" s="267"/>
      <c r="H188" s="267" t="s">
        <v>944</v>
      </c>
      <c r="I188" s="267"/>
      <c r="J188" s="267"/>
      <c r="K188" s="267"/>
      <c r="L188" s="267"/>
      <c r="M188" s="267"/>
      <c r="N188" s="267"/>
      <c r="O188" s="267"/>
      <c r="P188" s="267"/>
      <c r="Q188" s="267"/>
      <c r="R188" s="267"/>
      <c r="S188" s="267"/>
      <c r="T188" s="267"/>
      <c r="U188" s="267"/>
      <c r="V188" s="267"/>
      <c r="W188" s="267"/>
      <c r="X188" s="267"/>
      <c r="Y188" s="267"/>
      <c r="Z188" s="267" t="s">
        <v>944</v>
      </c>
      <c r="AA188" s="267" t="s">
        <v>944</v>
      </c>
      <c r="AB188" s="267"/>
      <c r="AC188" s="267"/>
      <c r="AD188" s="267" t="s">
        <v>944</v>
      </c>
      <c r="AE188" s="267"/>
      <c r="AF188" s="267"/>
      <c r="AG188" s="267"/>
      <c r="AH188" s="267"/>
      <c r="AI188" s="267"/>
      <c r="AJ188" s="267"/>
      <c r="AK188" s="267"/>
      <c r="AL188" s="267"/>
      <c r="AM188" s="267"/>
      <c r="AN188" s="267"/>
      <c r="AO188" s="267"/>
      <c r="AP188" s="267"/>
      <c r="AQ188" s="267"/>
      <c r="AR188" s="267"/>
      <c r="AS188" s="267"/>
      <c r="AT188" s="267"/>
      <c r="AU188" s="267" t="s">
        <v>944</v>
      </c>
      <c r="AV188" s="267"/>
      <c r="AW188" s="267"/>
      <c r="AX188" s="267"/>
      <c r="AY188" s="267"/>
      <c r="AZ188" s="267"/>
      <c r="BA188" s="267" t="s">
        <v>944</v>
      </c>
      <c r="BB188" s="267"/>
      <c r="BC188" s="267" t="s">
        <v>944</v>
      </c>
      <c r="BD188" s="267" t="s">
        <v>944</v>
      </c>
      <c r="BE188" s="267"/>
      <c r="BF188" s="267"/>
      <c r="BG188" s="267"/>
      <c r="BH188" s="267"/>
      <c r="BI188" s="267"/>
      <c r="BJ188" s="267"/>
      <c r="BK188" s="267"/>
      <c r="BL188" s="267"/>
      <c r="BM188" s="267"/>
      <c r="BN188" s="267"/>
      <c r="BO188" s="267"/>
      <c r="BP188" s="268"/>
      <c r="BQ188" s="128"/>
      <c r="BR188" s="5"/>
      <c r="BS188" s="81"/>
      <c r="BT188" s="5"/>
      <c r="BU188" s="81"/>
      <c r="BV188" s="81"/>
      <c r="BW188" s="81"/>
      <c r="BX188" s="81"/>
      <c r="BY188" s="81"/>
    </row>
    <row r="189" spans="1:77" ht="18">
      <c r="A189" s="74">
        <v>187</v>
      </c>
      <c r="B189" s="270"/>
      <c r="C189" s="270"/>
      <c r="D189" s="78">
        <v>536</v>
      </c>
      <c r="E189" s="269" t="s">
        <v>944</v>
      </c>
      <c r="F189" s="267"/>
      <c r="G189" s="267"/>
      <c r="H189" s="267" t="s">
        <v>944</v>
      </c>
      <c r="I189" s="267"/>
      <c r="J189" s="267"/>
      <c r="K189" s="267"/>
      <c r="L189" s="267"/>
      <c r="M189" s="267"/>
      <c r="N189" s="267"/>
      <c r="O189" s="267"/>
      <c r="P189" s="267"/>
      <c r="Q189" s="267"/>
      <c r="R189" s="267"/>
      <c r="S189" s="267"/>
      <c r="T189" s="267"/>
      <c r="U189" s="267"/>
      <c r="V189" s="267"/>
      <c r="W189" s="267"/>
      <c r="X189" s="267"/>
      <c r="Y189" s="267"/>
      <c r="Z189" s="267" t="s">
        <v>944</v>
      </c>
      <c r="AA189" s="267" t="s">
        <v>944</v>
      </c>
      <c r="AB189" s="267"/>
      <c r="AC189" s="267"/>
      <c r="AD189" s="267" t="s">
        <v>944</v>
      </c>
      <c r="AE189" s="267"/>
      <c r="AF189" s="267"/>
      <c r="AG189" s="267"/>
      <c r="AH189" s="267"/>
      <c r="AI189" s="267"/>
      <c r="AJ189" s="267"/>
      <c r="AK189" s="267"/>
      <c r="AL189" s="267"/>
      <c r="AM189" s="267"/>
      <c r="AN189" s="267"/>
      <c r="AO189" s="267"/>
      <c r="AP189" s="267"/>
      <c r="AQ189" s="267"/>
      <c r="AR189" s="267"/>
      <c r="AS189" s="267"/>
      <c r="AT189" s="267"/>
      <c r="AU189" s="267" t="s">
        <v>944</v>
      </c>
      <c r="AV189" s="267"/>
      <c r="AW189" s="267"/>
      <c r="AX189" s="267"/>
      <c r="AY189" s="267"/>
      <c r="AZ189" s="267"/>
      <c r="BA189" s="267" t="s">
        <v>944</v>
      </c>
      <c r="BB189" s="267"/>
      <c r="BC189" s="267" t="s">
        <v>944</v>
      </c>
      <c r="BD189" s="267" t="s">
        <v>944</v>
      </c>
      <c r="BE189" s="267"/>
      <c r="BF189" s="267"/>
      <c r="BG189" s="267"/>
      <c r="BH189" s="267"/>
      <c r="BI189" s="267"/>
      <c r="BJ189" s="267"/>
      <c r="BK189" s="267"/>
      <c r="BL189" s="267"/>
      <c r="BM189" s="267"/>
      <c r="BN189" s="267"/>
      <c r="BO189" s="267"/>
      <c r="BP189" s="268"/>
      <c r="BQ189" s="128"/>
      <c r="BR189" s="5"/>
      <c r="BS189" s="81"/>
      <c r="BT189" s="5"/>
      <c r="BU189" s="81"/>
      <c r="BV189" s="81"/>
      <c r="BW189" s="81"/>
      <c r="BX189" s="81"/>
      <c r="BY189" s="81"/>
    </row>
    <row r="190" spans="1:77" ht="18">
      <c r="A190" s="74">
        <v>188</v>
      </c>
      <c r="B190" s="270"/>
      <c r="C190" s="270"/>
      <c r="D190" s="78">
        <v>563</v>
      </c>
      <c r="E190" s="269" t="s">
        <v>944</v>
      </c>
      <c r="F190" s="267"/>
      <c r="G190" s="267"/>
      <c r="H190" s="267" t="s">
        <v>944</v>
      </c>
      <c r="I190" s="267"/>
      <c r="J190" s="267"/>
      <c r="K190" s="267"/>
      <c r="L190" s="267"/>
      <c r="M190" s="267"/>
      <c r="N190" s="267"/>
      <c r="O190" s="267"/>
      <c r="P190" s="267"/>
      <c r="Q190" s="267"/>
      <c r="R190" s="267"/>
      <c r="S190" s="267"/>
      <c r="T190" s="267"/>
      <c r="U190" s="267"/>
      <c r="V190" s="267"/>
      <c r="W190" s="267"/>
      <c r="X190" s="267"/>
      <c r="Y190" s="267"/>
      <c r="Z190" s="267" t="s">
        <v>944</v>
      </c>
      <c r="AA190" s="267" t="s">
        <v>944</v>
      </c>
      <c r="AB190" s="267"/>
      <c r="AC190" s="267"/>
      <c r="AD190" s="267" t="s">
        <v>944</v>
      </c>
      <c r="AE190" s="267"/>
      <c r="AF190" s="267"/>
      <c r="AG190" s="267"/>
      <c r="AH190" s="267"/>
      <c r="AI190" s="267"/>
      <c r="AJ190" s="267"/>
      <c r="AK190" s="267"/>
      <c r="AL190" s="267"/>
      <c r="AM190" s="267"/>
      <c r="AN190" s="267"/>
      <c r="AO190" s="267"/>
      <c r="AP190" s="267"/>
      <c r="AQ190" s="267"/>
      <c r="AR190" s="267"/>
      <c r="AS190" s="267"/>
      <c r="AT190" s="267"/>
      <c r="AU190" s="267" t="s">
        <v>944</v>
      </c>
      <c r="AV190" s="267"/>
      <c r="AW190" s="267"/>
      <c r="AX190" s="267"/>
      <c r="AY190" s="267"/>
      <c r="AZ190" s="267"/>
      <c r="BA190" s="267" t="s">
        <v>944</v>
      </c>
      <c r="BB190" s="267"/>
      <c r="BC190" s="267" t="s">
        <v>944</v>
      </c>
      <c r="BD190" s="267" t="s">
        <v>944</v>
      </c>
      <c r="BE190" s="267"/>
      <c r="BF190" s="267"/>
      <c r="BG190" s="267"/>
      <c r="BH190" s="267"/>
      <c r="BI190" s="267"/>
      <c r="BJ190" s="267"/>
      <c r="BK190" s="267"/>
      <c r="BL190" s="267"/>
      <c r="BM190" s="267"/>
      <c r="BN190" s="267"/>
      <c r="BO190" s="267"/>
      <c r="BP190" s="268"/>
      <c r="BQ190" s="128"/>
      <c r="BR190" s="5"/>
      <c r="BS190" s="81"/>
      <c r="BT190" s="5"/>
      <c r="BU190" s="81"/>
      <c r="BV190" s="81"/>
      <c r="BW190" s="81"/>
      <c r="BX190" s="81"/>
      <c r="BY190" s="81"/>
    </row>
    <row r="191" spans="1:77" ht="18">
      <c r="A191" s="74">
        <v>189</v>
      </c>
      <c r="B191" s="270"/>
      <c r="C191" s="270"/>
      <c r="D191" s="78">
        <v>635</v>
      </c>
      <c r="E191" s="269" t="s">
        <v>944</v>
      </c>
      <c r="F191" s="267"/>
      <c r="G191" s="267"/>
      <c r="H191" s="267" t="s">
        <v>944</v>
      </c>
      <c r="I191" s="267"/>
      <c r="J191" s="267"/>
      <c r="K191" s="267"/>
      <c r="L191" s="267"/>
      <c r="M191" s="267"/>
      <c r="N191" s="267"/>
      <c r="O191" s="267"/>
      <c r="P191" s="267"/>
      <c r="Q191" s="267"/>
      <c r="R191" s="267"/>
      <c r="S191" s="267"/>
      <c r="T191" s="267"/>
      <c r="U191" s="267"/>
      <c r="V191" s="267"/>
      <c r="W191" s="267"/>
      <c r="X191" s="267"/>
      <c r="Y191" s="267"/>
      <c r="Z191" s="267" t="s">
        <v>944</v>
      </c>
      <c r="AA191" s="267" t="s">
        <v>944</v>
      </c>
      <c r="AB191" s="267"/>
      <c r="AC191" s="267"/>
      <c r="AD191" s="267" t="s">
        <v>944</v>
      </c>
      <c r="AE191" s="267"/>
      <c r="AF191" s="267"/>
      <c r="AG191" s="267"/>
      <c r="AH191" s="267"/>
      <c r="AI191" s="267"/>
      <c r="AJ191" s="267"/>
      <c r="AK191" s="267"/>
      <c r="AL191" s="267"/>
      <c r="AM191" s="267"/>
      <c r="AN191" s="267"/>
      <c r="AO191" s="267"/>
      <c r="AP191" s="267"/>
      <c r="AQ191" s="267"/>
      <c r="AR191" s="267"/>
      <c r="AS191" s="267"/>
      <c r="AT191" s="267"/>
      <c r="AU191" s="267" t="s">
        <v>944</v>
      </c>
      <c r="AV191" s="267"/>
      <c r="AW191" s="267"/>
      <c r="AX191" s="267"/>
      <c r="AY191" s="267"/>
      <c r="AZ191" s="267"/>
      <c r="BA191" s="267" t="s">
        <v>944</v>
      </c>
      <c r="BB191" s="267"/>
      <c r="BC191" s="267" t="s">
        <v>944</v>
      </c>
      <c r="BD191" s="267" t="s">
        <v>944</v>
      </c>
      <c r="BE191" s="267"/>
      <c r="BF191" s="267"/>
      <c r="BG191" s="267"/>
      <c r="BH191" s="267"/>
      <c r="BI191" s="267"/>
      <c r="BJ191" s="267"/>
      <c r="BK191" s="267"/>
      <c r="BL191" s="267"/>
      <c r="BM191" s="267"/>
      <c r="BN191" s="267"/>
      <c r="BO191" s="267"/>
      <c r="BP191" s="268"/>
      <c r="BQ191" s="128"/>
      <c r="BR191" s="5"/>
      <c r="BS191" s="81"/>
      <c r="BT191" s="5"/>
      <c r="BU191" s="81"/>
      <c r="BV191" s="81"/>
      <c r="BW191" s="81"/>
      <c r="BX191" s="81"/>
      <c r="BY191" s="81"/>
    </row>
    <row r="192" spans="1:77" ht="18">
      <c r="A192" s="74">
        <v>190</v>
      </c>
      <c r="B192" s="270"/>
      <c r="C192" s="270"/>
      <c r="D192" s="78">
        <v>653</v>
      </c>
      <c r="E192" s="269" t="s">
        <v>944</v>
      </c>
      <c r="F192" s="267"/>
      <c r="G192" s="267"/>
      <c r="H192" s="267" t="s">
        <v>944</v>
      </c>
      <c r="I192" s="267"/>
      <c r="J192" s="267"/>
      <c r="K192" s="267"/>
      <c r="L192" s="267"/>
      <c r="M192" s="267"/>
      <c r="N192" s="267"/>
      <c r="O192" s="267"/>
      <c r="P192" s="267"/>
      <c r="Q192" s="267"/>
      <c r="R192" s="267"/>
      <c r="S192" s="267"/>
      <c r="T192" s="267"/>
      <c r="U192" s="267"/>
      <c r="V192" s="267"/>
      <c r="W192" s="267"/>
      <c r="X192" s="267"/>
      <c r="Y192" s="267"/>
      <c r="Z192" s="267" t="s">
        <v>944</v>
      </c>
      <c r="AA192" s="267" t="s">
        <v>944</v>
      </c>
      <c r="AB192" s="267"/>
      <c r="AC192" s="267"/>
      <c r="AD192" s="267" t="s">
        <v>944</v>
      </c>
      <c r="AE192" s="267"/>
      <c r="AF192" s="267"/>
      <c r="AG192" s="267"/>
      <c r="AH192" s="267"/>
      <c r="AI192" s="267"/>
      <c r="AJ192" s="267"/>
      <c r="AK192" s="267"/>
      <c r="AL192" s="267"/>
      <c r="AM192" s="267"/>
      <c r="AN192" s="267"/>
      <c r="AO192" s="267"/>
      <c r="AP192" s="267"/>
      <c r="AQ192" s="267"/>
      <c r="AR192" s="267"/>
      <c r="AS192" s="267"/>
      <c r="AT192" s="267"/>
      <c r="AU192" s="267" t="s">
        <v>944</v>
      </c>
      <c r="AV192" s="267"/>
      <c r="AW192" s="267"/>
      <c r="AX192" s="267"/>
      <c r="AY192" s="267"/>
      <c r="AZ192" s="267"/>
      <c r="BA192" s="267" t="s">
        <v>944</v>
      </c>
      <c r="BB192" s="267"/>
      <c r="BC192" s="267" t="s">
        <v>944</v>
      </c>
      <c r="BD192" s="267" t="s">
        <v>944</v>
      </c>
      <c r="BE192" s="267"/>
      <c r="BF192" s="267"/>
      <c r="BG192" s="267"/>
      <c r="BH192" s="267"/>
      <c r="BI192" s="267"/>
      <c r="BJ192" s="267"/>
      <c r="BK192" s="267"/>
      <c r="BL192" s="267"/>
      <c r="BM192" s="267"/>
      <c r="BN192" s="267"/>
      <c r="BO192" s="267"/>
      <c r="BP192" s="268"/>
      <c r="BQ192" s="128"/>
      <c r="BR192" s="5"/>
      <c r="BS192" s="81"/>
      <c r="BT192" s="5"/>
      <c r="BU192" s="81"/>
      <c r="BV192" s="81"/>
      <c r="BW192" s="81"/>
      <c r="BX192" s="81"/>
      <c r="BY192" s="81"/>
    </row>
    <row r="193" spans="1:77" ht="18">
      <c r="A193" s="74">
        <v>191</v>
      </c>
      <c r="B193" s="270"/>
      <c r="C193" s="270" t="s">
        <v>991</v>
      </c>
      <c r="D193" s="78">
        <v>446</v>
      </c>
      <c r="E193" s="269" t="s">
        <v>944</v>
      </c>
      <c r="F193" s="267"/>
      <c r="G193" s="267"/>
      <c r="H193" s="267" t="s">
        <v>944</v>
      </c>
      <c r="I193" s="267"/>
      <c r="J193" s="267"/>
      <c r="K193" s="267"/>
      <c r="L193" s="267"/>
      <c r="M193" s="267"/>
      <c r="N193" s="267"/>
      <c r="O193" s="267"/>
      <c r="P193" s="267"/>
      <c r="Q193" s="267"/>
      <c r="R193" s="267"/>
      <c r="S193" s="267"/>
      <c r="T193" s="267"/>
      <c r="U193" s="267"/>
      <c r="V193" s="267"/>
      <c r="W193" s="267"/>
      <c r="X193" s="267"/>
      <c r="Y193" s="267"/>
      <c r="Z193" s="267"/>
      <c r="AA193" s="267"/>
      <c r="AB193" s="267"/>
      <c r="AC193" s="267" t="s">
        <v>944</v>
      </c>
      <c r="AD193" s="267"/>
      <c r="AE193" s="267"/>
      <c r="AF193" s="267"/>
      <c r="AG193" s="267"/>
      <c r="AH193" s="267" t="s">
        <v>944</v>
      </c>
      <c r="AI193" s="267"/>
      <c r="AJ193" s="267"/>
      <c r="AK193" s="267"/>
      <c r="AL193" s="267"/>
      <c r="AM193" s="267"/>
      <c r="AN193" s="267"/>
      <c r="AO193" s="267"/>
      <c r="AP193" s="267"/>
      <c r="AQ193" s="267"/>
      <c r="AR193" s="267"/>
      <c r="AS193" s="267"/>
      <c r="AT193" s="267"/>
      <c r="AU193" s="267" t="s">
        <v>944</v>
      </c>
      <c r="AV193" s="267"/>
      <c r="AW193" s="267"/>
      <c r="AX193" s="267"/>
      <c r="AY193" s="267"/>
      <c r="AZ193" s="267"/>
      <c r="BA193" s="267"/>
      <c r="BB193" s="267"/>
      <c r="BC193" s="267"/>
      <c r="BD193" s="267" t="s">
        <v>944</v>
      </c>
      <c r="BE193" s="267"/>
      <c r="BF193" s="267"/>
      <c r="BG193" s="267"/>
      <c r="BH193" s="267" t="s">
        <v>944</v>
      </c>
      <c r="BI193" s="267"/>
      <c r="BJ193" s="267"/>
      <c r="BK193" s="267"/>
      <c r="BL193" s="267"/>
      <c r="BM193" s="267"/>
      <c r="BN193" s="267"/>
      <c r="BO193" s="267"/>
      <c r="BP193" s="268"/>
      <c r="BQ193" s="128"/>
      <c r="BR193" s="5"/>
      <c r="BS193" s="81"/>
      <c r="BT193" s="5"/>
      <c r="BU193" s="81"/>
      <c r="BV193" s="81"/>
      <c r="BW193" s="81"/>
      <c r="BX193" s="81"/>
      <c r="BY193" s="81"/>
    </row>
    <row r="194" spans="1:77" ht="18">
      <c r="A194" s="74">
        <v>192</v>
      </c>
      <c r="B194" s="270"/>
      <c r="C194" s="270"/>
      <c r="D194" s="78">
        <v>464</v>
      </c>
      <c r="E194" s="269" t="s">
        <v>944</v>
      </c>
      <c r="F194" s="267"/>
      <c r="G194" s="267"/>
      <c r="H194" s="267" t="s">
        <v>944</v>
      </c>
      <c r="I194" s="267"/>
      <c r="J194" s="267"/>
      <c r="K194" s="267"/>
      <c r="L194" s="267"/>
      <c r="M194" s="267"/>
      <c r="N194" s="267"/>
      <c r="O194" s="267"/>
      <c r="P194" s="267"/>
      <c r="Q194" s="267"/>
      <c r="R194" s="267"/>
      <c r="S194" s="267"/>
      <c r="T194" s="267"/>
      <c r="U194" s="267"/>
      <c r="V194" s="267"/>
      <c r="W194" s="267"/>
      <c r="X194" s="267"/>
      <c r="Y194" s="267"/>
      <c r="Z194" s="267"/>
      <c r="AA194" s="267"/>
      <c r="AB194" s="267"/>
      <c r="AC194" s="267" t="s">
        <v>944</v>
      </c>
      <c r="AD194" s="267"/>
      <c r="AE194" s="267"/>
      <c r="AF194" s="267"/>
      <c r="AG194" s="267"/>
      <c r="AH194" s="267" t="s">
        <v>944</v>
      </c>
      <c r="AI194" s="267"/>
      <c r="AJ194" s="267"/>
      <c r="AK194" s="267"/>
      <c r="AL194" s="267"/>
      <c r="AM194" s="267"/>
      <c r="AN194" s="267"/>
      <c r="AO194" s="267"/>
      <c r="AP194" s="267"/>
      <c r="AQ194" s="267"/>
      <c r="AR194" s="267"/>
      <c r="AS194" s="267"/>
      <c r="AT194" s="267"/>
      <c r="AU194" s="267" t="s">
        <v>944</v>
      </c>
      <c r="AV194" s="267"/>
      <c r="AW194" s="267"/>
      <c r="AX194" s="267"/>
      <c r="AY194" s="267"/>
      <c r="AZ194" s="267"/>
      <c r="BA194" s="267"/>
      <c r="BB194" s="267"/>
      <c r="BC194" s="267"/>
      <c r="BD194" s="267" t="s">
        <v>944</v>
      </c>
      <c r="BE194" s="267"/>
      <c r="BF194" s="267"/>
      <c r="BG194" s="267"/>
      <c r="BH194" s="267" t="s">
        <v>944</v>
      </c>
      <c r="BI194" s="267"/>
      <c r="BJ194" s="267"/>
      <c r="BK194" s="267"/>
      <c r="BL194" s="267"/>
      <c r="BM194" s="267"/>
      <c r="BN194" s="267"/>
      <c r="BO194" s="267"/>
      <c r="BP194" s="268"/>
      <c r="BQ194" s="128"/>
      <c r="BR194" s="5"/>
      <c r="BS194" s="81"/>
      <c r="BT194" s="5"/>
      <c r="BU194" s="81"/>
      <c r="BV194" s="81"/>
      <c r="BW194" s="81"/>
      <c r="BX194" s="81"/>
      <c r="BY194" s="81"/>
    </row>
    <row r="195" spans="1:77" ht="18">
      <c r="A195" s="74">
        <v>193</v>
      </c>
      <c r="B195" s="270"/>
      <c r="C195" s="270"/>
      <c r="D195" s="78">
        <v>644</v>
      </c>
      <c r="E195" s="269" t="s">
        <v>944</v>
      </c>
      <c r="F195" s="267"/>
      <c r="G195" s="267"/>
      <c r="H195" s="267" t="s">
        <v>944</v>
      </c>
      <c r="I195" s="267"/>
      <c r="J195" s="267"/>
      <c r="K195" s="267"/>
      <c r="L195" s="267"/>
      <c r="M195" s="267"/>
      <c r="N195" s="267"/>
      <c r="O195" s="267"/>
      <c r="P195" s="267"/>
      <c r="Q195" s="267"/>
      <c r="R195" s="267"/>
      <c r="S195" s="267"/>
      <c r="T195" s="267"/>
      <c r="U195" s="267"/>
      <c r="V195" s="267"/>
      <c r="W195" s="267"/>
      <c r="X195" s="267"/>
      <c r="Y195" s="267"/>
      <c r="Z195" s="267"/>
      <c r="AA195" s="267"/>
      <c r="AB195" s="267"/>
      <c r="AC195" s="267" t="s">
        <v>944</v>
      </c>
      <c r="AD195" s="267"/>
      <c r="AE195" s="267"/>
      <c r="AF195" s="267"/>
      <c r="AG195" s="267"/>
      <c r="AH195" s="267" t="s">
        <v>944</v>
      </c>
      <c r="AI195" s="267"/>
      <c r="AJ195" s="267"/>
      <c r="AK195" s="267"/>
      <c r="AL195" s="267"/>
      <c r="AM195" s="267"/>
      <c r="AN195" s="267"/>
      <c r="AO195" s="267"/>
      <c r="AP195" s="267"/>
      <c r="AQ195" s="267"/>
      <c r="AR195" s="267"/>
      <c r="AS195" s="267"/>
      <c r="AT195" s="267"/>
      <c r="AU195" s="267" t="s">
        <v>944</v>
      </c>
      <c r="AV195" s="267"/>
      <c r="AW195" s="267"/>
      <c r="AX195" s="267"/>
      <c r="AY195" s="267"/>
      <c r="AZ195" s="267"/>
      <c r="BA195" s="267"/>
      <c r="BB195" s="267"/>
      <c r="BC195" s="267"/>
      <c r="BD195" s="267" t="s">
        <v>944</v>
      </c>
      <c r="BE195" s="267"/>
      <c r="BF195" s="267"/>
      <c r="BG195" s="267"/>
      <c r="BH195" s="267" t="s">
        <v>944</v>
      </c>
      <c r="BI195" s="267"/>
      <c r="BJ195" s="267"/>
      <c r="BK195" s="267"/>
      <c r="BL195" s="267"/>
      <c r="BM195" s="267"/>
      <c r="BN195" s="267"/>
      <c r="BO195" s="267"/>
      <c r="BP195" s="268"/>
      <c r="BQ195" s="128"/>
      <c r="BR195" s="5"/>
      <c r="BS195" s="81"/>
      <c r="BT195" s="5"/>
      <c r="BU195" s="81"/>
      <c r="BV195" s="81"/>
      <c r="BW195" s="81"/>
      <c r="BX195" s="81"/>
      <c r="BY195" s="81"/>
    </row>
    <row r="196" spans="1:77" ht="18">
      <c r="A196" s="74">
        <v>194</v>
      </c>
      <c r="B196" s="270"/>
      <c r="C196" s="270" t="s">
        <v>992</v>
      </c>
      <c r="D196" s="78">
        <v>455</v>
      </c>
      <c r="E196" s="269" t="s">
        <v>944</v>
      </c>
      <c r="F196" s="267"/>
      <c r="G196" s="267"/>
      <c r="H196" s="267" t="s">
        <v>944</v>
      </c>
      <c r="I196" s="267"/>
      <c r="J196" s="267"/>
      <c r="K196" s="267"/>
      <c r="L196" s="267"/>
      <c r="M196" s="267"/>
      <c r="N196" s="267"/>
      <c r="O196" s="267"/>
      <c r="P196" s="267"/>
      <c r="Q196" s="267"/>
      <c r="R196" s="267"/>
      <c r="S196" s="267"/>
      <c r="T196" s="267"/>
      <c r="U196" s="267"/>
      <c r="V196" s="267"/>
      <c r="W196" s="267"/>
      <c r="X196" s="267"/>
      <c r="Y196" s="267"/>
      <c r="Z196" s="267"/>
      <c r="AA196" s="267"/>
      <c r="AB196" s="267" t="s">
        <v>944</v>
      </c>
      <c r="AC196" s="267"/>
      <c r="AD196" s="267"/>
      <c r="AE196" s="267"/>
      <c r="AF196" s="267"/>
      <c r="AG196" s="267"/>
      <c r="AH196" s="267"/>
      <c r="AI196" s="267" t="s">
        <v>944</v>
      </c>
      <c r="AJ196" s="267"/>
      <c r="AK196" s="267"/>
      <c r="AL196" s="267"/>
      <c r="AM196" s="267"/>
      <c r="AN196" s="267"/>
      <c r="AO196" s="267"/>
      <c r="AP196" s="267"/>
      <c r="AQ196" s="267"/>
      <c r="AR196" s="267"/>
      <c r="AS196" s="267"/>
      <c r="AT196" s="267"/>
      <c r="AU196" s="267" t="s">
        <v>944</v>
      </c>
      <c r="AV196" s="267"/>
      <c r="AW196" s="267"/>
      <c r="AX196" s="267"/>
      <c r="AY196" s="267"/>
      <c r="AZ196" s="267"/>
      <c r="BA196" s="267"/>
      <c r="BB196" s="267" t="s">
        <v>944</v>
      </c>
      <c r="BC196" s="267"/>
      <c r="BD196" s="267"/>
      <c r="BE196" s="267"/>
      <c r="BF196" s="267"/>
      <c r="BG196" s="267"/>
      <c r="BH196" s="267"/>
      <c r="BI196" s="267" t="s">
        <v>944</v>
      </c>
      <c r="BJ196" s="267"/>
      <c r="BK196" s="267"/>
      <c r="BL196" s="267"/>
      <c r="BM196" s="267"/>
      <c r="BN196" s="267"/>
      <c r="BO196" s="267"/>
      <c r="BP196" s="268"/>
      <c r="BQ196" s="128"/>
      <c r="BR196" s="5"/>
      <c r="BS196" s="81"/>
      <c r="BT196" s="5"/>
      <c r="BU196" s="81"/>
      <c r="BV196" s="81"/>
      <c r="BW196" s="81"/>
      <c r="BX196" s="81"/>
      <c r="BY196" s="81"/>
    </row>
    <row r="197" spans="1:77" ht="18">
      <c r="A197" s="74">
        <v>195</v>
      </c>
      <c r="B197" s="270"/>
      <c r="C197" s="270"/>
      <c r="D197" s="78">
        <v>545</v>
      </c>
      <c r="E197" s="269" t="s">
        <v>944</v>
      </c>
      <c r="F197" s="267"/>
      <c r="G197" s="267"/>
      <c r="H197" s="267" t="s">
        <v>944</v>
      </c>
      <c r="I197" s="267"/>
      <c r="J197" s="267"/>
      <c r="K197" s="267"/>
      <c r="L197" s="267"/>
      <c r="M197" s="267"/>
      <c r="N197" s="267"/>
      <c r="O197" s="267"/>
      <c r="P197" s="267"/>
      <c r="Q197" s="267"/>
      <c r="R197" s="267"/>
      <c r="S197" s="267"/>
      <c r="T197" s="267"/>
      <c r="U197" s="267"/>
      <c r="V197" s="267"/>
      <c r="W197" s="267"/>
      <c r="X197" s="267"/>
      <c r="Y197" s="267"/>
      <c r="Z197" s="267"/>
      <c r="AA197" s="267"/>
      <c r="AB197" s="267" t="s">
        <v>944</v>
      </c>
      <c r="AC197" s="267"/>
      <c r="AD197" s="267"/>
      <c r="AE197" s="267"/>
      <c r="AF197" s="267"/>
      <c r="AG197" s="267"/>
      <c r="AH197" s="267"/>
      <c r="AI197" s="267" t="s">
        <v>944</v>
      </c>
      <c r="AJ197" s="267"/>
      <c r="AK197" s="267"/>
      <c r="AL197" s="267"/>
      <c r="AM197" s="267"/>
      <c r="AN197" s="267"/>
      <c r="AO197" s="267"/>
      <c r="AP197" s="267"/>
      <c r="AQ197" s="267"/>
      <c r="AR197" s="267"/>
      <c r="AS197" s="267"/>
      <c r="AT197" s="267"/>
      <c r="AU197" s="267" t="s">
        <v>944</v>
      </c>
      <c r="AV197" s="267"/>
      <c r="AW197" s="267"/>
      <c r="AX197" s="267"/>
      <c r="AY197" s="267"/>
      <c r="AZ197" s="267"/>
      <c r="BA197" s="267"/>
      <c r="BB197" s="267" t="s">
        <v>944</v>
      </c>
      <c r="BC197" s="267"/>
      <c r="BD197" s="267"/>
      <c r="BE197" s="267"/>
      <c r="BF197" s="267"/>
      <c r="BG197" s="267"/>
      <c r="BH197" s="267"/>
      <c r="BI197" s="267" t="s">
        <v>944</v>
      </c>
      <c r="BJ197" s="267"/>
      <c r="BK197" s="267"/>
      <c r="BL197" s="267"/>
      <c r="BM197" s="267"/>
      <c r="BN197" s="267"/>
      <c r="BO197" s="267"/>
      <c r="BP197" s="268"/>
      <c r="BQ197" s="128"/>
      <c r="BR197" s="5"/>
      <c r="BS197" s="81"/>
      <c r="BT197" s="5"/>
      <c r="BU197" s="81"/>
      <c r="BV197" s="81"/>
      <c r="BW197" s="81"/>
      <c r="BX197" s="81"/>
      <c r="BY197" s="81"/>
    </row>
    <row r="198" spans="1:77" ht="18">
      <c r="A198" s="74">
        <v>196</v>
      </c>
      <c r="B198" s="270"/>
      <c r="C198" s="270"/>
      <c r="D198" s="78">
        <v>554</v>
      </c>
      <c r="E198" s="269" t="s">
        <v>944</v>
      </c>
      <c r="F198" s="267"/>
      <c r="G198" s="267"/>
      <c r="H198" s="267" t="s">
        <v>944</v>
      </c>
      <c r="I198" s="267"/>
      <c r="J198" s="267"/>
      <c r="K198" s="267"/>
      <c r="L198" s="267"/>
      <c r="M198" s="267"/>
      <c r="N198" s="267"/>
      <c r="O198" s="267"/>
      <c r="P198" s="267"/>
      <c r="Q198" s="267"/>
      <c r="R198" s="267"/>
      <c r="S198" s="267"/>
      <c r="T198" s="267"/>
      <c r="U198" s="267"/>
      <c r="V198" s="267"/>
      <c r="W198" s="267"/>
      <c r="X198" s="267"/>
      <c r="Y198" s="267"/>
      <c r="Z198" s="267"/>
      <c r="AA198" s="267"/>
      <c r="AB198" s="267" t="s">
        <v>944</v>
      </c>
      <c r="AC198" s="267"/>
      <c r="AD198" s="267"/>
      <c r="AE198" s="267"/>
      <c r="AF198" s="267"/>
      <c r="AG198" s="267"/>
      <c r="AH198" s="267"/>
      <c r="AI198" s="267" t="s">
        <v>944</v>
      </c>
      <c r="AJ198" s="267"/>
      <c r="AK198" s="267"/>
      <c r="AL198" s="267"/>
      <c r="AM198" s="267"/>
      <c r="AN198" s="267"/>
      <c r="AO198" s="267"/>
      <c r="AP198" s="267"/>
      <c r="AQ198" s="267"/>
      <c r="AR198" s="267"/>
      <c r="AS198" s="267"/>
      <c r="AT198" s="267"/>
      <c r="AU198" s="267" t="s">
        <v>944</v>
      </c>
      <c r="AV198" s="267"/>
      <c r="AW198" s="267"/>
      <c r="AX198" s="267"/>
      <c r="AY198" s="267"/>
      <c r="AZ198" s="267"/>
      <c r="BA198" s="267"/>
      <c r="BB198" s="267" t="s">
        <v>944</v>
      </c>
      <c r="BC198" s="267"/>
      <c r="BD198" s="267"/>
      <c r="BE198" s="267"/>
      <c r="BF198" s="267"/>
      <c r="BG198" s="267"/>
      <c r="BH198" s="267"/>
      <c r="BI198" s="267" t="s">
        <v>944</v>
      </c>
      <c r="BJ198" s="267"/>
      <c r="BK198" s="267"/>
      <c r="BL198" s="267"/>
      <c r="BM198" s="267"/>
      <c r="BN198" s="267"/>
      <c r="BO198" s="267"/>
      <c r="BP198" s="268"/>
      <c r="BQ198" s="128"/>
      <c r="BR198" s="5"/>
      <c r="BS198" s="81"/>
      <c r="BT198" s="5"/>
      <c r="BU198" s="81"/>
      <c r="BV198" s="81"/>
      <c r="BW198" s="81"/>
      <c r="BX198" s="81"/>
      <c r="BY198" s="81"/>
    </row>
    <row r="199" spans="1:77" ht="18">
      <c r="A199" s="74">
        <v>197</v>
      </c>
      <c r="B199" s="270">
        <v>15</v>
      </c>
      <c r="C199" s="270" t="s">
        <v>993</v>
      </c>
      <c r="D199" s="78">
        <v>366</v>
      </c>
      <c r="E199" s="269" t="s">
        <v>944</v>
      </c>
      <c r="F199" s="267"/>
      <c r="G199" s="267" t="s">
        <v>944</v>
      </c>
      <c r="H199" s="267"/>
      <c r="I199" s="267"/>
      <c r="J199" s="267"/>
      <c r="K199" s="267"/>
      <c r="L199" s="267"/>
      <c r="M199" s="267"/>
      <c r="N199" s="267"/>
      <c r="O199" s="267"/>
      <c r="P199" s="267"/>
      <c r="Q199" s="267"/>
      <c r="R199" s="267"/>
      <c r="S199" s="267"/>
      <c r="T199" s="267"/>
      <c r="U199" s="267"/>
      <c r="V199" s="267"/>
      <c r="W199" s="267"/>
      <c r="X199" s="267"/>
      <c r="Y199" s="267"/>
      <c r="Z199" s="267"/>
      <c r="AA199" s="267" t="s">
        <v>944</v>
      </c>
      <c r="AB199" s="267"/>
      <c r="AC199" s="267"/>
      <c r="AD199" s="267"/>
      <c r="AE199" s="267"/>
      <c r="AF199" s="267"/>
      <c r="AG199" s="267"/>
      <c r="AH199" s="267"/>
      <c r="AI199" s="267"/>
      <c r="AJ199" s="267" t="s">
        <v>944</v>
      </c>
      <c r="AK199" s="267"/>
      <c r="AL199" s="267"/>
      <c r="AM199" s="267"/>
      <c r="AN199" s="267"/>
      <c r="AO199" s="267"/>
      <c r="AP199" s="267"/>
      <c r="AQ199" s="267"/>
      <c r="AR199" s="267"/>
      <c r="AS199" s="267"/>
      <c r="AT199" s="267"/>
      <c r="AU199" s="267"/>
      <c r="AV199" s="267" t="s">
        <v>944</v>
      </c>
      <c r="AW199" s="267"/>
      <c r="AX199" s="267"/>
      <c r="AY199" s="267"/>
      <c r="AZ199" s="267"/>
      <c r="BA199" s="267" t="s">
        <v>944</v>
      </c>
      <c r="BB199" s="267"/>
      <c r="BC199" s="267"/>
      <c r="BD199" s="267"/>
      <c r="BE199" s="267"/>
      <c r="BF199" s="267"/>
      <c r="BG199" s="267"/>
      <c r="BH199" s="267"/>
      <c r="BI199" s="267"/>
      <c r="BJ199" s="267" t="s">
        <v>944</v>
      </c>
      <c r="BK199" s="267"/>
      <c r="BL199" s="267"/>
      <c r="BM199" s="267"/>
      <c r="BN199" s="267"/>
      <c r="BO199" s="267"/>
      <c r="BP199" s="268"/>
      <c r="BQ199" s="128"/>
      <c r="BR199" s="5"/>
      <c r="BS199" s="81"/>
      <c r="BT199" s="5"/>
      <c r="BU199" s="81"/>
      <c r="BV199" s="81"/>
      <c r="BW199" s="81"/>
      <c r="BX199" s="81"/>
      <c r="BY199" s="81"/>
    </row>
    <row r="200" spans="1:77" ht="18">
      <c r="A200" s="74">
        <v>198</v>
      </c>
      <c r="B200" s="270"/>
      <c r="C200" s="270"/>
      <c r="D200" s="78">
        <v>636</v>
      </c>
      <c r="E200" s="269" t="s">
        <v>944</v>
      </c>
      <c r="F200" s="267"/>
      <c r="G200" s="267" t="s">
        <v>944</v>
      </c>
      <c r="H200" s="267"/>
      <c r="I200" s="267"/>
      <c r="J200" s="267"/>
      <c r="K200" s="267"/>
      <c r="L200" s="267"/>
      <c r="M200" s="267"/>
      <c r="N200" s="267"/>
      <c r="O200" s="267"/>
      <c r="P200" s="267"/>
      <c r="Q200" s="267"/>
      <c r="R200" s="267"/>
      <c r="S200" s="267"/>
      <c r="T200" s="267"/>
      <c r="U200" s="267"/>
      <c r="V200" s="267"/>
      <c r="W200" s="267"/>
      <c r="X200" s="267"/>
      <c r="Y200" s="267"/>
      <c r="Z200" s="267"/>
      <c r="AA200" s="267" t="s">
        <v>944</v>
      </c>
      <c r="AB200" s="267"/>
      <c r="AC200" s="267"/>
      <c r="AD200" s="267"/>
      <c r="AE200" s="267"/>
      <c r="AF200" s="267"/>
      <c r="AG200" s="267"/>
      <c r="AH200" s="267"/>
      <c r="AI200" s="267"/>
      <c r="AJ200" s="267" t="s">
        <v>944</v>
      </c>
      <c r="AK200" s="267"/>
      <c r="AL200" s="267"/>
      <c r="AM200" s="267"/>
      <c r="AN200" s="267"/>
      <c r="AO200" s="267"/>
      <c r="AP200" s="267"/>
      <c r="AQ200" s="267"/>
      <c r="AR200" s="267"/>
      <c r="AS200" s="267"/>
      <c r="AT200" s="267"/>
      <c r="AU200" s="267"/>
      <c r="AV200" s="267" t="s">
        <v>944</v>
      </c>
      <c r="AW200" s="267"/>
      <c r="AX200" s="267"/>
      <c r="AY200" s="267"/>
      <c r="AZ200" s="267"/>
      <c r="BA200" s="267" t="s">
        <v>944</v>
      </c>
      <c r="BB200" s="267"/>
      <c r="BC200" s="267"/>
      <c r="BD200" s="267"/>
      <c r="BE200" s="267"/>
      <c r="BF200" s="267"/>
      <c r="BG200" s="267"/>
      <c r="BH200" s="267"/>
      <c r="BI200" s="267"/>
      <c r="BJ200" s="267" t="s">
        <v>944</v>
      </c>
      <c r="BK200" s="267"/>
      <c r="BL200" s="267"/>
      <c r="BM200" s="267"/>
      <c r="BN200" s="267"/>
      <c r="BO200" s="267"/>
      <c r="BP200" s="268"/>
      <c r="BQ200" s="128"/>
      <c r="BR200" s="5"/>
      <c r="BS200" s="81"/>
      <c r="BT200" s="5"/>
      <c r="BU200" s="81"/>
      <c r="BV200" s="81"/>
      <c r="BW200" s="81"/>
      <c r="BX200" s="81"/>
      <c r="BY200" s="81"/>
    </row>
    <row r="201" spans="1:77" ht="18">
      <c r="A201" s="74">
        <v>199</v>
      </c>
      <c r="B201" s="270"/>
      <c r="C201" s="270"/>
      <c r="D201" s="78">
        <v>663</v>
      </c>
      <c r="E201" s="269" t="s">
        <v>944</v>
      </c>
      <c r="F201" s="267"/>
      <c r="G201" s="267" t="s">
        <v>944</v>
      </c>
      <c r="H201" s="267"/>
      <c r="I201" s="267"/>
      <c r="J201" s="267"/>
      <c r="K201" s="267"/>
      <c r="L201" s="267"/>
      <c r="M201" s="267"/>
      <c r="N201" s="267"/>
      <c r="O201" s="267"/>
      <c r="P201" s="267"/>
      <c r="Q201" s="267"/>
      <c r="R201" s="267"/>
      <c r="S201" s="267"/>
      <c r="T201" s="267"/>
      <c r="U201" s="267"/>
      <c r="V201" s="267"/>
      <c r="W201" s="267"/>
      <c r="X201" s="267"/>
      <c r="Y201" s="267"/>
      <c r="Z201" s="267"/>
      <c r="AA201" s="267" t="s">
        <v>944</v>
      </c>
      <c r="AB201" s="267"/>
      <c r="AC201" s="267"/>
      <c r="AD201" s="267"/>
      <c r="AE201" s="267"/>
      <c r="AF201" s="267"/>
      <c r="AG201" s="267"/>
      <c r="AH201" s="267"/>
      <c r="AI201" s="267"/>
      <c r="AJ201" s="267" t="s">
        <v>944</v>
      </c>
      <c r="AK201" s="267"/>
      <c r="AL201" s="267"/>
      <c r="AM201" s="267"/>
      <c r="AN201" s="267"/>
      <c r="AO201" s="267"/>
      <c r="AP201" s="267"/>
      <c r="AQ201" s="267"/>
      <c r="AR201" s="267"/>
      <c r="AS201" s="267"/>
      <c r="AT201" s="267"/>
      <c r="AU201" s="267"/>
      <c r="AV201" s="267" t="s">
        <v>944</v>
      </c>
      <c r="AW201" s="267"/>
      <c r="AX201" s="267"/>
      <c r="AY201" s="267"/>
      <c r="AZ201" s="267"/>
      <c r="BA201" s="267" t="s">
        <v>944</v>
      </c>
      <c r="BB201" s="267"/>
      <c r="BC201" s="267"/>
      <c r="BD201" s="267"/>
      <c r="BE201" s="267"/>
      <c r="BF201" s="267"/>
      <c r="BG201" s="267"/>
      <c r="BH201" s="267"/>
      <c r="BI201" s="267"/>
      <c r="BJ201" s="267" t="s">
        <v>944</v>
      </c>
      <c r="BK201" s="267"/>
      <c r="BL201" s="267"/>
      <c r="BM201" s="267"/>
      <c r="BN201" s="267"/>
      <c r="BO201" s="267"/>
      <c r="BP201" s="268"/>
      <c r="BQ201" s="128"/>
      <c r="BR201" s="5"/>
      <c r="BS201" s="81"/>
      <c r="BT201" s="5"/>
      <c r="BU201" s="81"/>
      <c r="BV201" s="81"/>
      <c r="BW201" s="81"/>
      <c r="BX201" s="81"/>
      <c r="BY201" s="81"/>
    </row>
    <row r="202" spans="1:77" ht="18">
      <c r="A202" s="74">
        <v>200</v>
      </c>
      <c r="B202" s="270"/>
      <c r="C202" s="270" t="s">
        <v>994</v>
      </c>
      <c r="D202" s="78">
        <v>456</v>
      </c>
      <c r="E202" s="269" t="s">
        <v>944</v>
      </c>
      <c r="F202" s="267"/>
      <c r="G202" s="267" t="s">
        <v>944</v>
      </c>
      <c r="H202" s="267"/>
      <c r="I202" s="267"/>
      <c r="J202" s="267"/>
      <c r="K202" s="267"/>
      <c r="L202" s="267"/>
      <c r="M202" s="267"/>
      <c r="N202" s="267"/>
      <c r="O202" s="267"/>
      <c r="P202" s="267"/>
      <c r="Q202" s="267"/>
      <c r="R202" s="267"/>
      <c r="S202" s="267"/>
      <c r="T202" s="267"/>
      <c r="U202" s="267"/>
      <c r="V202" s="267"/>
      <c r="W202" s="267"/>
      <c r="X202" s="267"/>
      <c r="Y202" s="267"/>
      <c r="Z202" s="267"/>
      <c r="AA202" s="267"/>
      <c r="AB202" s="267" t="s">
        <v>944</v>
      </c>
      <c r="AC202" s="267" t="s">
        <v>944</v>
      </c>
      <c r="AD202" s="267" t="s">
        <v>944</v>
      </c>
      <c r="AE202" s="267"/>
      <c r="AF202" s="267"/>
      <c r="AG202" s="267"/>
      <c r="AH202" s="267"/>
      <c r="AI202" s="267"/>
      <c r="AJ202" s="267"/>
      <c r="AK202" s="267"/>
      <c r="AL202" s="267"/>
      <c r="AM202" s="267"/>
      <c r="AN202" s="267"/>
      <c r="AO202" s="267"/>
      <c r="AP202" s="267"/>
      <c r="AQ202" s="267"/>
      <c r="AR202" s="267"/>
      <c r="AS202" s="267"/>
      <c r="AT202" s="267"/>
      <c r="AU202" s="267"/>
      <c r="AV202" s="267" t="s">
        <v>944</v>
      </c>
      <c r="AW202" s="267"/>
      <c r="AX202" s="267"/>
      <c r="AY202" s="267" t="str">
        <f t="shared" ref="AY202:AY215" si="0">IF(COUNT(FIND(1,C202))=1,"V","")</f>
        <v/>
      </c>
      <c r="AZ202" s="267"/>
      <c r="BA202" s="267"/>
      <c r="BB202" s="267" t="s">
        <v>944</v>
      </c>
      <c r="BC202" s="267" t="s">
        <v>944</v>
      </c>
      <c r="BD202" s="267" t="s">
        <v>944</v>
      </c>
      <c r="BE202" s="267"/>
      <c r="BF202" s="267"/>
      <c r="BG202" s="267"/>
      <c r="BH202" s="267"/>
      <c r="BI202" s="267"/>
      <c r="BJ202" s="267"/>
      <c r="BK202" s="267"/>
      <c r="BL202" s="267"/>
      <c r="BM202" s="267"/>
      <c r="BN202" s="267"/>
      <c r="BO202" s="267"/>
      <c r="BP202" s="268"/>
      <c r="BQ202" s="128"/>
      <c r="BR202" s="5"/>
      <c r="BS202" s="81"/>
      <c r="BT202" s="5"/>
      <c r="BU202" s="81"/>
      <c r="BV202" s="81"/>
      <c r="BW202" s="81"/>
      <c r="BX202" s="81"/>
      <c r="BY202" s="81"/>
    </row>
    <row r="203" spans="1:77" ht="18">
      <c r="A203" s="74">
        <v>201</v>
      </c>
      <c r="B203" s="270"/>
      <c r="C203" s="270"/>
      <c r="D203" s="78">
        <v>465</v>
      </c>
      <c r="E203" s="269" t="s">
        <v>944</v>
      </c>
      <c r="F203" s="267"/>
      <c r="G203" s="267" t="s">
        <v>944</v>
      </c>
      <c r="H203" s="267"/>
      <c r="I203" s="267"/>
      <c r="J203" s="267"/>
      <c r="K203" s="267"/>
      <c r="L203" s="267"/>
      <c r="M203" s="267"/>
      <c r="N203" s="267"/>
      <c r="O203" s="267"/>
      <c r="P203" s="267"/>
      <c r="Q203" s="267"/>
      <c r="R203" s="267"/>
      <c r="S203" s="267"/>
      <c r="T203" s="267"/>
      <c r="U203" s="267"/>
      <c r="V203" s="267"/>
      <c r="W203" s="267"/>
      <c r="X203" s="267"/>
      <c r="Y203" s="267"/>
      <c r="Z203" s="267"/>
      <c r="AA203" s="267"/>
      <c r="AB203" s="267" t="s">
        <v>944</v>
      </c>
      <c r="AC203" s="267" t="s">
        <v>944</v>
      </c>
      <c r="AD203" s="267" t="s">
        <v>944</v>
      </c>
      <c r="AE203" s="267"/>
      <c r="AF203" s="267"/>
      <c r="AG203" s="267"/>
      <c r="AH203" s="267"/>
      <c r="AI203" s="267"/>
      <c r="AJ203" s="267"/>
      <c r="AK203" s="267"/>
      <c r="AL203" s="267"/>
      <c r="AM203" s="267"/>
      <c r="AN203" s="267"/>
      <c r="AO203" s="267"/>
      <c r="AP203" s="267"/>
      <c r="AQ203" s="267"/>
      <c r="AR203" s="267"/>
      <c r="AS203" s="267"/>
      <c r="AT203" s="267"/>
      <c r="AU203" s="267"/>
      <c r="AV203" s="267" t="s">
        <v>944</v>
      </c>
      <c r="AW203" s="267"/>
      <c r="AX203" s="267"/>
      <c r="AY203" s="267" t="str">
        <f t="shared" si="0"/>
        <v/>
      </c>
      <c r="AZ203" s="267"/>
      <c r="BA203" s="267"/>
      <c r="BB203" s="267" t="s">
        <v>944</v>
      </c>
      <c r="BC203" s="267" t="s">
        <v>944</v>
      </c>
      <c r="BD203" s="267" t="s">
        <v>944</v>
      </c>
      <c r="BE203" s="267"/>
      <c r="BF203" s="267"/>
      <c r="BG203" s="267"/>
      <c r="BH203" s="267"/>
      <c r="BI203" s="267"/>
      <c r="BJ203" s="267"/>
      <c r="BK203" s="267"/>
      <c r="BL203" s="267"/>
      <c r="BM203" s="267"/>
      <c r="BN203" s="267"/>
      <c r="BO203" s="267"/>
      <c r="BP203" s="268"/>
      <c r="BQ203" s="128"/>
      <c r="BR203" s="5"/>
      <c r="BS203" s="81"/>
      <c r="BT203" s="5"/>
      <c r="BU203" s="81"/>
      <c r="BV203" s="81"/>
      <c r="BW203" s="81"/>
      <c r="BX203" s="81"/>
      <c r="BY203" s="81"/>
    </row>
    <row r="204" spans="1:77" ht="18">
      <c r="A204" s="74">
        <v>202</v>
      </c>
      <c r="B204" s="270"/>
      <c r="C204" s="270"/>
      <c r="D204" s="78">
        <v>546</v>
      </c>
      <c r="E204" s="269" t="s">
        <v>944</v>
      </c>
      <c r="F204" s="267"/>
      <c r="G204" s="267" t="s">
        <v>944</v>
      </c>
      <c r="H204" s="267"/>
      <c r="I204" s="267"/>
      <c r="J204" s="267"/>
      <c r="K204" s="267"/>
      <c r="L204" s="267"/>
      <c r="M204" s="267"/>
      <c r="N204" s="267"/>
      <c r="O204" s="267"/>
      <c r="P204" s="267"/>
      <c r="Q204" s="267"/>
      <c r="R204" s="267"/>
      <c r="S204" s="267"/>
      <c r="T204" s="267"/>
      <c r="U204" s="267"/>
      <c r="V204" s="267"/>
      <c r="W204" s="267"/>
      <c r="X204" s="267"/>
      <c r="Y204" s="267"/>
      <c r="Z204" s="267"/>
      <c r="AA204" s="267"/>
      <c r="AB204" s="267" t="s">
        <v>944</v>
      </c>
      <c r="AC204" s="267" t="s">
        <v>944</v>
      </c>
      <c r="AD204" s="267" t="s">
        <v>944</v>
      </c>
      <c r="AE204" s="267"/>
      <c r="AF204" s="267"/>
      <c r="AG204" s="267"/>
      <c r="AH204" s="267"/>
      <c r="AI204" s="267"/>
      <c r="AJ204" s="267"/>
      <c r="AK204" s="267"/>
      <c r="AL204" s="267"/>
      <c r="AM204" s="267"/>
      <c r="AN204" s="267"/>
      <c r="AO204" s="267"/>
      <c r="AP204" s="267"/>
      <c r="AQ204" s="267"/>
      <c r="AR204" s="267"/>
      <c r="AS204" s="267"/>
      <c r="AT204" s="267"/>
      <c r="AU204" s="267"/>
      <c r="AV204" s="267" t="s">
        <v>944</v>
      </c>
      <c r="AW204" s="267"/>
      <c r="AX204" s="267"/>
      <c r="AY204" s="267" t="str">
        <f t="shared" si="0"/>
        <v/>
      </c>
      <c r="AZ204" s="267"/>
      <c r="BA204" s="267"/>
      <c r="BB204" s="267" t="s">
        <v>944</v>
      </c>
      <c r="BC204" s="267" t="s">
        <v>944</v>
      </c>
      <c r="BD204" s="267" t="s">
        <v>944</v>
      </c>
      <c r="BE204" s="267"/>
      <c r="BF204" s="267"/>
      <c r="BG204" s="267"/>
      <c r="BH204" s="267"/>
      <c r="BI204" s="267"/>
      <c r="BJ204" s="267"/>
      <c r="BK204" s="267"/>
      <c r="BL204" s="267"/>
      <c r="BM204" s="267"/>
      <c r="BN204" s="267"/>
      <c r="BO204" s="267"/>
      <c r="BP204" s="268"/>
      <c r="BQ204" s="128"/>
      <c r="BR204" s="5"/>
      <c r="BS204" s="81"/>
      <c r="BT204" s="5"/>
      <c r="BU204" s="81"/>
      <c r="BV204" s="81"/>
      <c r="BW204" s="81"/>
      <c r="BX204" s="81"/>
      <c r="BY204" s="81"/>
    </row>
    <row r="205" spans="1:77" ht="18">
      <c r="A205" s="74">
        <v>203</v>
      </c>
      <c r="B205" s="270"/>
      <c r="C205" s="270"/>
      <c r="D205" s="78">
        <v>564</v>
      </c>
      <c r="E205" s="269" t="s">
        <v>944</v>
      </c>
      <c r="F205" s="267"/>
      <c r="G205" s="267" t="s">
        <v>944</v>
      </c>
      <c r="H205" s="267"/>
      <c r="I205" s="267"/>
      <c r="J205" s="267"/>
      <c r="K205" s="267"/>
      <c r="L205" s="267"/>
      <c r="M205" s="267"/>
      <c r="N205" s="267"/>
      <c r="O205" s="267"/>
      <c r="P205" s="267"/>
      <c r="Q205" s="267"/>
      <c r="R205" s="267"/>
      <c r="S205" s="267"/>
      <c r="T205" s="267"/>
      <c r="U205" s="267"/>
      <c r="V205" s="267"/>
      <c r="W205" s="267"/>
      <c r="X205" s="267"/>
      <c r="Y205" s="267"/>
      <c r="Z205" s="267"/>
      <c r="AA205" s="267"/>
      <c r="AB205" s="267" t="s">
        <v>944</v>
      </c>
      <c r="AC205" s="267" t="s">
        <v>944</v>
      </c>
      <c r="AD205" s="267" t="s">
        <v>944</v>
      </c>
      <c r="AE205" s="267"/>
      <c r="AF205" s="267"/>
      <c r="AG205" s="267"/>
      <c r="AH205" s="267"/>
      <c r="AI205" s="267"/>
      <c r="AJ205" s="267"/>
      <c r="AK205" s="267"/>
      <c r="AL205" s="267"/>
      <c r="AM205" s="267"/>
      <c r="AN205" s="267"/>
      <c r="AO205" s="267"/>
      <c r="AP205" s="267"/>
      <c r="AQ205" s="267"/>
      <c r="AR205" s="267"/>
      <c r="AS205" s="267"/>
      <c r="AT205" s="267"/>
      <c r="AU205" s="267"/>
      <c r="AV205" s="267" t="s">
        <v>944</v>
      </c>
      <c r="AW205" s="267"/>
      <c r="AX205" s="267"/>
      <c r="AY205" s="267" t="str">
        <f t="shared" si="0"/>
        <v/>
      </c>
      <c r="AZ205" s="267"/>
      <c r="BA205" s="267"/>
      <c r="BB205" s="267" t="s">
        <v>944</v>
      </c>
      <c r="BC205" s="267" t="s">
        <v>944</v>
      </c>
      <c r="BD205" s="267" t="s">
        <v>944</v>
      </c>
      <c r="BE205" s="267"/>
      <c r="BF205" s="267"/>
      <c r="BG205" s="267"/>
      <c r="BH205" s="267"/>
      <c r="BI205" s="267"/>
      <c r="BJ205" s="267"/>
      <c r="BK205" s="267"/>
      <c r="BL205" s="267"/>
      <c r="BM205" s="267"/>
      <c r="BN205" s="267"/>
      <c r="BO205" s="267"/>
      <c r="BP205" s="268"/>
      <c r="BQ205" s="128"/>
      <c r="BR205" s="5"/>
      <c r="BS205" s="81"/>
      <c r="BT205" s="5"/>
      <c r="BU205" s="81"/>
      <c r="BV205" s="81"/>
      <c r="BW205" s="81"/>
      <c r="BX205" s="81"/>
      <c r="BY205" s="81"/>
    </row>
    <row r="206" spans="1:77" ht="18">
      <c r="A206" s="74">
        <v>204</v>
      </c>
      <c r="B206" s="270"/>
      <c r="C206" s="270"/>
      <c r="D206" s="78">
        <v>645</v>
      </c>
      <c r="E206" s="269" t="s">
        <v>944</v>
      </c>
      <c r="F206" s="267"/>
      <c r="G206" s="267" t="s">
        <v>944</v>
      </c>
      <c r="H206" s="267"/>
      <c r="I206" s="267"/>
      <c r="J206" s="267"/>
      <c r="K206" s="267"/>
      <c r="L206" s="267"/>
      <c r="M206" s="267"/>
      <c r="N206" s="267"/>
      <c r="O206" s="267"/>
      <c r="P206" s="267"/>
      <c r="Q206" s="267"/>
      <c r="R206" s="267"/>
      <c r="S206" s="267"/>
      <c r="T206" s="267"/>
      <c r="U206" s="267"/>
      <c r="V206" s="267"/>
      <c r="W206" s="267"/>
      <c r="X206" s="267"/>
      <c r="Y206" s="267"/>
      <c r="Z206" s="267"/>
      <c r="AA206" s="267"/>
      <c r="AB206" s="267" t="s">
        <v>944</v>
      </c>
      <c r="AC206" s="267" t="s">
        <v>944</v>
      </c>
      <c r="AD206" s="267" t="s">
        <v>944</v>
      </c>
      <c r="AE206" s="267"/>
      <c r="AF206" s="267"/>
      <c r="AG206" s="267"/>
      <c r="AH206" s="267"/>
      <c r="AI206" s="267"/>
      <c r="AJ206" s="267"/>
      <c r="AK206" s="267"/>
      <c r="AL206" s="267"/>
      <c r="AM206" s="267"/>
      <c r="AN206" s="267"/>
      <c r="AO206" s="267"/>
      <c r="AP206" s="267"/>
      <c r="AQ206" s="267"/>
      <c r="AR206" s="267"/>
      <c r="AS206" s="267"/>
      <c r="AT206" s="267"/>
      <c r="AU206" s="267"/>
      <c r="AV206" s="267" t="s">
        <v>944</v>
      </c>
      <c r="AW206" s="267"/>
      <c r="AX206" s="267"/>
      <c r="AY206" s="267" t="str">
        <f t="shared" si="0"/>
        <v/>
      </c>
      <c r="AZ206" s="267"/>
      <c r="BA206" s="267"/>
      <c r="BB206" s="267" t="s">
        <v>944</v>
      </c>
      <c r="BC206" s="267" t="s">
        <v>944</v>
      </c>
      <c r="BD206" s="267" t="s">
        <v>944</v>
      </c>
      <c r="BE206" s="267"/>
      <c r="BF206" s="267"/>
      <c r="BG206" s="267"/>
      <c r="BH206" s="267"/>
      <c r="BI206" s="267"/>
      <c r="BJ206" s="267"/>
      <c r="BK206" s="267"/>
      <c r="BL206" s="267"/>
      <c r="BM206" s="267"/>
      <c r="BN206" s="267"/>
      <c r="BO206" s="267"/>
      <c r="BP206" s="268"/>
      <c r="BQ206" s="128"/>
      <c r="BR206" s="5"/>
      <c r="BS206" s="81"/>
      <c r="BT206" s="5"/>
      <c r="BU206" s="81"/>
      <c r="BV206" s="81"/>
      <c r="BW206" s="81"/>
      <c r="BX206" s="81"/>
      <c r="BY206" s="81"/>
    </row>
    <row r="207" spans="1:77" ht="18">
      <c r="A207" s="74">
        <v>205</v>
      </c>
      <c r="B207" s="270"/>
      <c r="C207" s="270"/>
      <c r="D207" s="78">
        <v>654</v>
      </c>
      <c r="E207" s="269" t="s">
        <v>944</v>
      </c>
      <c r="F207" s="267"/>
      <c r="G207" s="267" t="s">
        <v>944</v>
      </c>
      <c r="H207" s="267"/>
      <c r="I207" s="267"/>
      <c r="J207" s="267"/>
      <c r="K207" s="267"/>
      <c r="L207" s="267"/>
      <c r="M207" s="267"/>
      <c r="N207" s="267"/>
      <c r="O207" s="267"/>
      <c r="P207" s="267"/>
      <c r="Q207" s="267"/>
      <c r="R207" s="267"/>
      <c r="S207" s="267"/>
      <c r="T207" s="267"/>
      <c r="U207" s="267"/>
      <c r="V207" s="267"/>
      <c r="W207" s="267"/>
      <c r="X207" s="267"/>
      <c r="Y207" s="267"/>
      <c r="Z207" s="267"/>
      <c r="AA207" s="267"/>
      <c r="AB207" s="267" t="s">
        <v>944</v>
      </c>
      <c r="AC207" s="267" t="s">
        <v>944</v>
      </c>
      <c r="AD207" s="267" t="s">
        <v>944</v>
      </c>
      <c r="AE207" s="267"/>
      <c r="AF207" s="267"/>
      <c r="AG207" s="267"/>
      <c r="AH207" s="267"/>
      <c r="AI207" s="267"/>
      <c r="AJ207" s="267"/>
      <c r="AK207" s="267"/>
      <c r="AL207" s="267"/>
      <c r="AM207" s="267"/>
      <c r="AN207" s="267"/>
      <c r="AO207" s="267"/>
      <c r="AP207" s="267"/>
      <c r="AQ207" s="267"/>
      <c r="AR207" s="267"/>
      <c r="AS207" s="267"/>
      <c r="AT207" s="267"/>
      <c r="AU207" s="267"/>
      <c r="AV207" s="267" t="s">
        <v>944</v>
      </c>
      <c r="AW207" s="267"/>
      <c r="AX207" s="267"/>
      <c r="AY207" s="267" t="str">
        <f t="shared" si="0"/>
        <v/>
      </c>
      <c r="AZ207" s="267"/>
      <c r="BA207" s="267"/>
      <c r="BB207" s="267" t="s">
        <v>944</v>
      </c>
      <c r="BC207" s="267" t="s">
        <v>944</v>
      </c>
      <c r="BD207" s="267" t="s">
        <v>944</v>
      </c>
      <c r="BE207" s="267"/>
      <c r="BF207" s="267"/>
      <c r="BG207" s="267"/>
      <c r="BH207" s="267"/>
      <c r="BI207" s="267"/>
      <c r="BJ207" s="267"/>
      <c r="BK207" s="267"/>
      <c r="BL207" s="267"/>
      <c r="BM207" s="267"/>
      <c r="BN207" s="267"/>
      <c r="BO207" s="267"/>
      <c r="BP207" s="268"/>
      <c r="BQ207" s="128"/>
      <c r="BR207" s="5"/>
      <c r="BS207" s="81"/>
      <c r="BT207" s="5"/>
      <c r="BU207" s="81"/>
      <c r="BV207" s="81"/>
      <c r="BW207" s="81"/>
      <c r="BX207" s="81"/>
      <c r="BY207" s="81"/>
    </row>
    <row r="208" spans="1:77" ht="18">
      <c r="A208" s="74">
        <v>206</v>
      </c>
      <c r="B208" s="270"/>
      <c r="C208" s="78" t="s">
        <v>995</v>
      </c>
      <c r="D208" s="78">
        <v>555</v>
      </c>
      <c r="E208" s="85" t="s">
        <v>944</v>
      </c>
      <c r="F208" s="86"/>
      <c r="G208" s="86" t="s">
        <v>944</v>
      </c>
      <c r="H208" s="86"/>
      <c r="I208" s="86" t="s">
        <v>944</v>
      </c>
      <c r="J208" s="86"/>
      <c r="K208" s="86"/>
      <c r="L208" s="86"/>
      <c r="M208" s="86"/>
      <c r="N208" s="86" t="s">
        <v>944</v>
      </c>
      <c r="O208" s="86"/>
      <c r="P208" s="86"/>
      <c r="Q208" s="86"/>
      <c r="R208" s="86"/>
      <c r="S208" s="86"/>
      <c r="T208" s="86"/>
      <c r="U208" s="86"/>
      <c r="V208" s="86"/>
      <c r="W208" s="86"/>
      <c r="X208" s="86"/>
      <c r="Y208" s="86"/>
      <c r="Z208" s="86"/>
      <c r="AA208" s="86"/>
      <c r="AB208" s="86"/>
      <c r="AC208" s="86"/>
      <c r="AD208" s="86"/>
      <c r="AE208" s="86"/>
      <c r="AF208" s="86"/>
      <c r="AG208" s="86"/>
      <c r="AH208" s="86"/>
      <c r="AI208" s="86" t="s">
        <v>944</v>
      </c>
      <c r="AJ208" s="86"/>
      <c r="AK208" s="86"/>
      <c r="AL208" s="86"/>
      <c r="AM208" s="86"/>
      <c r="AN208" s="86"/>
      <c r="AO208" s="86"/>
      <c r="AP208" s="86"/>
      <c r="AQ208" s="86"/>
      <c r="AR208" s="86"/>
      <c r="AS208" s="86"/>
      <c r="AT208" s="86"/>
      <c r="AU208" s="86"/>
      <c r="AV208" s="86" t="s">
        <v>944</v>
      </c>
      <c r="AW208" s="86"/>
      <c r="AX208" s="86"/>
      <c r="AY208" s="86" t="str">
        <f t="shared" si="0"/>
        <v/>
      </c>
      <c r="AZ208" s="86"/>
      <c r="BA208" s="86"/>
      <c r="BB208" s="86"/>
      <c r="BC208" s="86"/>
      <c r="BD208" s="86"/>
      <c r="BE208" s="86"/>
      <c r="BF208" s="86"/>
      <c r="BG208" s="86"/>
      <c r="BH208" s="86"/>
      <c r="BI208" s="86"/>
      <c r="BJ208" s="86"/>
      <c r="BK208" s="86"/>
      <c r="BL208" s="86"/>
      <c r="BM208" s="86"/>
      <c r="BN208" s="86"/>
      <c r="BO208" s="86" t="s">
        <v>944</v>
      </c>
      <c r="BP208" s="87"/>
      <c r="BQ208" s="128"/>
      <c r="BR208" s="5"/>
      <c r="BS208" s="81"/>
      <c r="BT208" s="5"/>
      <c r="BU208" s="81"/>
      <c r="BV208" s="81"/>
      <c r="BW208" s="81"/>
      <c r="BX208" s="81"/>
      <c r="BY208" s="81"/>
    </row>
    <row r="209" spans="1:77" ht="18">
      <c r="A209" s="74">
        <v>207</v>
      </c>
      <c r="B209" s="270">
        <v>16</v>
      </c>
      <c r="C209" s="270" t="s">
        <v>996</v>
      </c>
      <c r="D209" s="78">
        <v>466</v>
      </c>
      <c r="E209" s="269" t="s">
        <v>944</v>
      </c>
      <c r="F209" s="267"/>
      <c r="G209" s="267"/>
      <c r="H209" s="267" t="s">
        <v>944</v>
      </c>
      <c r="I209" s="267"/>
      <c r="J209" s="267"/>
      <c r="K209" s="267"/>
      <c r="L209" s="267"/>
      <c r="M209" s="267"/>
      <c r="N209" s="267"/>
      <c r="O209" s="267"/>
      <c r="P209" s="267"/>
      <c r="Q209" s="267"/>
      <c r="R209" s="267"/>
      <c r="S209" s="267"/>
      <c r="T209" s="267"/>
      <c r="U209" s="267"/>
      <c r="V209" s="267"/>
      <c r="W209" s="267"/>
      <c r="X209" s="267"/>
      <c r="Y209" s="267"/>
      <c r="Z209" s="267"/>
      <c r="AA209" s="267"/>
      <c r="AB209" s="267"/>
      <c r="AC209" s="267" t="s">
        <v>944</v>
      </c>
      <c r="AD209" s="267"/>
      <c r="AE209" s="267"/>
      <c r="AF209" s="267"/>
      <c r="AG209" s="267"/>
      <c r="AH209" s="267"/>
      <c r="AI209" s="267"/>
      <c r="AJ209" s="267" t="s">
        <v>944</v>
      </c>
      <c r="AK209" s="267"/>
      <c r="AL209" s="267"/>
      <c r="AM209" s="267"/>
      <c r="AN209" s="267"/>
      <c r="AO209" s="267"/>
      <c r="AP209" s="267"/>
      <c r="AQ209" s="267"/>
      <c r="AR209" s="267"/>
      <c r="AS209" s="267"/>
      <c r="AT209" s="267"/>
      <c r="AU209" s="267"/>
      <c r="AV209" s="267"/>
      <c r="AW209" s="267" t="s">
        <v>944</v>
      </c>
      <c r="AX209" s="267"/>
      <c r="AY209" s="267" t="str">
        <f t="shared" si="0"/>
        <v/>
      </c>
      <c r="AZ209" s="267"/>
      <c r="BA209" s="267"/>
      <c r="BB209" s="267" t="s">
        <v>944</v>
      </c>
      <c r="BC209" s="267"/>
      <c r="BD209" s="267"/>
      <c r="BE209" s="267"/>
      <c r="BF209" s="267"/>
      <c r="BG209" s="267"/>
      <c r="BH209" s="267"/>
      <c r="BI209" s="267"/>
      <c r="BJ209" s="267" t="s">
        <v>944</v>
      </c>
      <c r="BK209" s="267"/>
      <c r="BL209" s="267"/>
      <c r="BM209" s="267"/>
      <c r="BN209" s="267"/>
      <c r="BO209" s="267"/>
      <c r="BP209" s="268"/>
      <c r="BQ209" s="128"/>
      <c r="BR209" s="5"/>
      <c r="BS209" s="81"/>
      <c r="BT209" s="5"/>
      <c r="BU209" s="81"/>
      <c r="BV209" s="81"/>
      <c r="BW209" s="81"/>
      <c r="BX209" s="81"/>
      <c r="BY209" s="81"/>
    </row>
    <row r="210" spans="1:77" ht="18">
      <c r="A210" s="74">
        <v>208</v>
      </c>
      <c r="B210" s="270"/>
      <c r="C210" s="270"/>
      <c r="D210" s="78">
        <v>646</v>
      </c>
      <c r="E210" s="269" t="s">
        <v>944</v>
      </c>
      <c r="F210" s="267"/>
      <c r="G210" s="267"/>
      <c r="H210" s="267" t="s">
        <v>944</v>
      </c>
      <c r="I210" s="267"/>
      <c r="J210" s="267"/>
      <c r="K210" s="267"/>
      <c r="L210" s="267"/>
      <c r="M210" s="267"/>
      <c r="N210" s="267"/>
      <c r="O210" s="267"/>
      <c r="P210" s="267"/>
      <c r="Q210" s="267"/>
      <c r="R210" s="267"/>
      <c r="S210" s="267"/>
      <c r="T210" s="267"/>
      <c r="U210" s="267"/>
      <c r="V210" s="267"/>
      <c r="W210" s="267"/>
      <c r="X210" s="267"/>
      <c r="Y210" s="267"/>
      <c r="Z210" s="267"/>
      <c r="AA210" s="267"/>
      <c r="AB210" s="267"/>
      <c r="AC210" s="267" t="s">
        <v>944</v>
      </c>
      <c r="AD210" s="267"/>
      <c r="AE210" s="267"/>
      <c r="AF210" s="267"/>
      <c r="AG210" s="267"/>
      <c r="AH210" s="267"/>
      <c r="AI210" s="267"/>
      <c r="AJ210" s="267" t="s">
        <v>944</v>
      </c>
      <c r="AK210" s="267"/>
      <c r="AL210" s="267"/>
      <c r="AM210" s="267"/>
      <c r="AN210" s="267"/>
      <c r="AO210" s="267"/>
      <c r="AP210" s="267"/>
      <c r="AQ210" s="267"/>
      <c r="AR210" s="267"/>
      <c r="AS210" s="267"/>
      <c r="AT210" s="267"/>
      <c r="AU210" s="267"/>
      <c r="AV210" s="267"/>
      <c r="AW210" s="267" t="s">
        <v>944</v>
      </c>
      <c r="AX210" s="267"/>
      <c r="AY210" s="267" t="str">
        <f t="shared" si="0"/>
        <v/>
      </c>
      <c r="AZ210" s="267"/>
      <c r="BA210" s="267"/>
      <c r="BB210" s="267" t="s">
        <v>944</v>
      </c>
      <c r="BC210" s="267"/>
      <c r="BD210" s="267"/>
      <c r="BE210" s="267"/>
      <c r="BF210" s="267"/>
      <c r="BG210" s="267"/>
      <c r="BH210" s="267"/>
      <c r="BI210" s="267"/>
      <c r="BJ210" s="267" t="s">
        <v>944</v>
      </c>
      <c r="BK210" s="267"/>
      <c r="BL210" s="267"/>
      <c r="BM210" s="267"/>
      <c r="BN210" s="267"/>
      <c r="BO210" s="267"/>
      <c r="BP210" s="268"/>
      <c r="BQ210" s="128"/>
      <c r="BR210" s="5"/>
      <c r="BS210" s="81"/>
      <c r="BT210" s="5"/>
      <c r="BU210" s="81"/>
      <c r="BV210" s="81"/>
      <c r="BW210" s="81"/>
      <c r="BX210" s="81"/>
      <c r="BY210" s="81"/>
    </row>
    <row r="211" spans="1:77" ht="18">
      <c r="A211" s="74">
        <v>209</v>
      </c>
      <c r="B211" s="270"/>
      <c r="C211" s="270"/>
      <c r="D211" s="78">
        <v>664</v>
      </c>
      <c r="E211" s="269" t="s">
        <v>944</v>
      </c>
      <c r="F211" s="267"/>
      <c r="G211" s="267"/>
      <c r="H211" s="267" t="s">
        <v>944</v>
      </c>
      <c r="I211" s="267"/>
      <c r="J211" s="267"/>
      <c r="K211" s="267"/>
      <c r="L211" s="267"/>
      <c r="M211" s="267"/>
      <c r="N211" s="267"/>
      <c r="O211" s="267"/>
      <c r="P211" s="267"/>
      <c r="Q211" s="267"/>
      <c r="R211" s="267"/>
      <c r="S211" s="267"/>
      <c r="T211" s="267"/>
      <c r="U211" s="267"/>
      <c r="V211" s="267"/>
      <c r="W211" s="267"/>
      <c r="X211" s="267"/>
      <c r="Y211" s="267"/>
      <c r="Z211" s="267"/>
      <c r="AA211" s="267"/>
      <c r="AB211" s="267"/>
      <c r="AC211" s="267" t="s">
        <v>944</v>
      </c>
      <c r="AD211" s="267"/>
      <c r="AE211" s="267"/>
      <c r="AF211" s="267"/>
      <c r="AG211" s="267"/>
      <c r="AH211" s="267"/>
      <c r="AI211" s="267"/>
      <c r="AJ211" s="267" t="s">
        <v>944</v>
      </c>
      <c r="AK211" s="267"/>
      <c r="AL211" s="267"/>
      <c r="AM211" s="267"/>
      <c r="AN211" s="267"/>
      <c r="AO211" s="267"/>
      <c r="AP211" s="267"/>
      <c r="AQ211" s="267"/>
      <c r="AR211" s="267"/>
      <c r="AS211" s="267"/>
      <c r="AT211" s="267"/>
      <c r="AU211" s="267"/>
      <c r="AV211" s="267"/>
      <c r="AW211" s="267" t="s">
        <v>944</v>
      </c>
      <c r="AX211" s="267"/>
      <c r="AY211" s="267" t="str">
        <f t="shared" si="0"/>
        <v/>
      </c>
      <c r="AZ211" s="267"/>
      <c r="BA211" s="267"/>
      <c r="BB211" s="267" t="s">
        <v>944</v>
      </c>
      <c r="BC211" s="267"/>
      <c r="BD211" s="267"/>
      <c r="BE211" s="267"/>
      <c r="BF211" s="267"/>
      <c r="BG211" s="267"/>
      <c r="BH211" s="267"/>
      <c r="BI211" s="267"/>
      <c r="BJ211" s="267" t="s">
        <v>944</v>
      </c>
      <c r="BK211" s="267"/>
      <c r="BL211" s="267"/>
      <c r="BM211" s="267"/>
      <c r="BN211" s="267"/>
      <c r="BO211" s="267"/>
      <c r="BP211" s="268"/>
      <c r="BQ211" s="128"/>
      <c r="BR211" s="5"/>
      <c r="BS211" s="81"/>
      <c r="BT211" s="5"/>
      <c r="BU211" s="81"/>
      <c r="BV211" s="81"/>
      <c r="BW211" s="81"/>
      <c r="BX211" s="81"/>
      <c r="BY211" s="81"/>
    </row>
    <row r="212" spans="1:77" ht="18">
      <c r="A212" s="74">
        <v>210</v>
      </c>
      <c r="B212" s="270"/>
      <c r="C212" s="270" t="s">
        <v>997</v>
      </c>
      <c r="D212" s="78">
        <v>556</v>
      </c>
      <c r="E212" s="269" t="s">
        <v>944</v>
      </c>
      <c r="F212" s="267"/>
      <c r="G212" s="267"/>
      <c r="H212" s="267" t="s">
        <v>944</v>
      </c>
      <c r="I212" s="267"/>
      <c r="J212" s="267"/>
      <c r="K212" s="267"/>
      <c r="L212" s="267"/>
      <c r="M212" s="267"/>
      <c r="N212" s="267"/>
      <c r="O212" s="267"/>
      <c r="P212" s="267"/>
      <c r="Q212" s="267"/>
      <c r="R212" s="267"/>
      <c r="S212" s="267"/>
      <c r="T212" s="267"/>
      <c r="U212" s="267"/>
      <c r="V212" s="267"/>
      <c r="W212" s="267"/>
      <c r="X212" s="267"/>
      <c r="Y212" s="267"/>
      <c r="Z212" s="267"/>
      <c r="AA212" s="267"/>
      <c r="AB212" s="267"/>
      <c r="AC212" s="267"/>
      <c r="AD212" s="267" t="s">
        <v>944</v>
      </c>
      <c r="AE212" s="267"/>
      <c r="AF212" s="267"/>
      <c r="AG212" s="267"/>
      <c r="AH212" s="267"/>
      <c r="AI212" s="267" t="s">
        <v>944</v>
      </c>
      <c r="AJ212" s="267"/>
      <c r="AK212" s="267"/>
      <c r="AL212" s="267"/>
      <c r="AM212" s="267"/>
      <c r="AN212" s="267"/>
      <c r="AO212" s="267"/>
      <c r="AP212" s="267"/>
      <c r="AQ212" s="267"/>
      <c r="AR212" s="267"/>
      <c r="AS212" s="267"/>
      <c r="AT212" s="267"/>
      <c r="AU212" s="267"/>
      <c r="AV212" s="267"/>
      <c r="AW212" s="267" t="s">
        <v>944</v>
      </c>
      <c r="AX212" s="267"/>
      <c r="AY212" s="267" t="str">
        <f t="shared" ref="AY212:AY213" si="1">IF(COUNT(FIND(1,C210))=1,"V","")</f>
        <v/>
      </c>
      <c r="AZ212" s="267"/>
      <c r="BA212" s="267"/>
      <c r="BB212" s="267"/>
      <c r="BC212" s="267"/>
      <c r="BD212" s="267" t="s">
        <v>944</v>
      </c>
      <c r="BE212" s="267"/>
      <c r="BF212" s="267"/>
      <c r="BG212" s="267"/>
      <c r="BH212" s="267"/>
      <c r="BI212" s="267" t="s">
        <v>944</v>
      </c>
      <c r="BJ212" s="267"/>
      <c r="BK212" s="267"/>
      <c r="BL212" s="267"/>
      <c r="BM212" s="267"/>
      <c r="BN212" s="267"/>
      <c r="BO212" s="267"/>
      <c r="BP212" s="268"/>
      <c r="BQ212" s="128"/>
      <c r="BR212" s="5"/>
      <c r="BS212" s="81"/>
      <c r="BT212" s="5"/>
      <c r="BU212" s="81"/>
      <c r="BV212" s="81"/>
      <c r="BW212" s="81"/>
      <c r="BX212" s="81"/>
      <c r="BY212" s="81"/>
    </row>
    <row r="213" spans="1:77" ht="18">
      <c r="A213" s="74">
        <v>211</v>
      </c>
      <c r="B213" s="270"/>
      <c r="C213" s="270"/>
      <c r="D213" s="78">
        <v>565</v>
      </c>
      <c r="E213" s="269" t="s">
        <v>944</v>
      </c>
      <c r="F213" s="267"/>
      <c r="G213" s="267"/>
      <c r="H213" s="267" t="s">
        <v>944</v>
      </c>
      <c r="I213" s="267"/>
      <c r="J213" s="267"/>
      <c r="K213" s="267"/>
      <c r="L213" s="267"/>
      <c r="M213" s="267"/>
      <c r="N213" s="267"/>
      <c r="O213" s="267"/>
      <c r="P213" s="267"/>
      <c r="Q213" s="267"/>
      <c r="R213" s="267"/>
      <c r="S213" s="267"/>
      <c r="T213" s="267"/>
      <c r="U213" s="267"/>
      <c r="V213" s="267"/>
      <c r="W213" s="267"/>
      <c r="X213" s="267"/>
      <c r="Y213" s="267"/>
      <c r="Z213" s="267"/>
      <c r="AA213" s="267"/>
      <c r="AB213" s="267"/>
      <c r="AC213" s="267"/>
      <c r="AD213" s="267" t="s">
        <v>944</v>
      </c>
      <c r="AE213" s="267"/>
      <c r="AF213" s="267"/>
      <c r="AG213" s="267"/>
      <c r="AH213" s="267"/>
      <c r="AI213" s="267" t="s">
        <v>944</v>
      </c>
      <c r="AJ213" s="267"/>
      <c r="AK213" s="267"/>
      <c r="AL213" s="267"/>
      <c r="AM213" s="267"/>
      <c r="AN213" s="267"/>
      <c r="AO213" s="267"/>
      <c r="AP213" s="267"/>
      <c r="AQ213" s="267"/>
      <c r="AR213" s="267"/>
      <c r="AS213" s="267"/>
      <c r="AT213" s="267"/>
      <c r="AU213" s="267"/>
      <c r="AV213" s="267"/>
      <c r="AW213" s="267" t="s">
        <v>944</v>
      </c>
      <c r="AX213" s="267"/>
      <c r="AY213" s="267" t="str">
        <f t="shared" si="1"/>
        <v/>
      </c>
      <c r="AZ213" s="267"/>
      <c r="BA213" s="267"/>
      <c r="BB213" s="267"/>
      <c r="BC213" s="267"/>
      <c r="BD213" s="267" t="s">
        <v>944</v>
      </c>
      <c r="BE213" s="267"/>
      <c r="BF213" s="267"/>
      <c r="BG213" s="267"/>
      <c r="BH213" s="267"/>
      <c r="BI213" s="267" t="s">
        <v>944</v>
      </c>
      <c r="BJ213" s="267"/>
      <c r="BK213" s="267"/>
      <c r="BL213" s="267"/>
      <c r="BM213" s="267"/>
      <c r="BN213" s="267"/>
      <c r="BO213" s="267"/>
      <c r="BP213" s="268"/>
      <c r="BQ213" s="128"/>
      <c r="BR213" s="5"/>
      <c r="BS213" s="81"/>
      <c r="BT213" s="5"/>
      <c r="BU213" s="81"/>
      <c r="BV213" s="81"/>
      <c r="BW213" s="81"/>
      <c r="BX213" s="81"/>
      <c r="BY213" s="81"/>
    </row>
    <row r="214" spans="1:77" ht="18">
      <c r="A214" s="74">
        <v>212</v>
      </c>
      <c r="B214" s="270"/>
      <c r="C214" s="270"/>
      <c r="D214" s="78">
        <v>655</v>
      </c>
      <c r="E214" s="269" t="s">
        <v>944</v>
      </c>
      <c r="F214" s="267"/>
      <c r="G214" s="267"/>
      <c r="H214" s="267" t="s">
        <v>944</v>
      </c>
      <c r="I214" s="267"/>
      <c r="J214" s="267"/>
      <c r="K214" s="267"/>
      <c r="L214" s="267"/>
      <c r="M214" s="267"/>
      <c r="N214" s="267"/>
      <c r="O214" s="267"/>
      <c r="P214" s="267"/>
      <c r="Q214" s="267"/>
      <c r="R214" s="267"/>
      <c r="S214" s="267"/>
      <c r="T214" s="267"/>
      <c r="U214" s="267"/>
      <c r="V214" s="267"/>
      <c r="W214" s="267"/>
      <c r="X214" s="267"/>
      <c r="Y214" s="267"/>
      <c r="Z214" s="267"/>
      <c r="AA214" s="267"/>
      <c r="AB214" s="267"/>
      <c r="AC214" s="267"/>
      <c r="AD214" s="267" t="s">
        <v>944</v>
      </c>
      <c r="AE214" s="267"/>
      <c r="AF214" s="267"/>
      <c r="AG214" s="267"/>
      <c r="AH214" s="267"/>
      <c r="AI214" s="267" t="s">
        <v>944</v>
      </c>
      <c r="AJ214" s="267"/>
      <c r="AK214" s="267"/>
      <c r="AL214" s="267"/>
      <c r="AM214" s="267"/>
      <c r="AN214" s="267"/>
      <c r="AO214" s="267"/>
      <c r="AP214" s="267"/>
      <c r="AQ214" s="267"/>
      <c r="AR214" s="267"/>
      <c r="AS214" s="267"/>
      <c r="AT214" s="267"/>
      <c r="AU214" s="267"/>
      <c r="AV214" s="267"/>
      <c r="AW214" s="267" t="s">
        <v>944</v>
      </c>
      <c r="AX214" s="267"/>
      <c r="AY214" s="267" t="str">
        <f>IF(COUNT(FIND(1,C212))=1,"V","")</f>
        <v/>
      </c>
      <c r="AZ214" s="267"/>
      <c r="BA214" s="267"/>
      <c r="BB214" s="267"/>
      <c r="BC214" s="267"/>
      <c r="BD214" s="267" t="s">
        <v>944</v>
      </c>
      <c r="BE214" s="267"/>
      <c r="BF214" s="267"/>
      <c r="BG214" s="267"/>
      <c r="BH214" s="267"/>
      <c r="BI214" s="267" t="s">
        <v>944</v>
      </c>
      <c r="BJ214" s="267"/>
      <c r="BK214" s="267"/>
      <c r="BL214" s="267"/>
      <c r="BM214" s="267"/>
      <c r="BN214" s="267"/>
      <c r="BO214" s="267"/>
      <c r="BP214" s="268"/>
      <c r="BQ214" s="128"/>
      <c r="BR214" s="5"/>
      <c r="BS214" s="81"/>
      <c r="BT214" s="5"/>
      <c r="BU214" s="81"/>
      <c r="BV214" s="81"/>
      <c r="BW214" s="81"/>
      <c r="BX214" s="81"/>
      <c r="BY214" s="81"/>
    </row>
    <row r="215" spans="1:77" ht="18">
      <c r="A215" s="74">
        <v>213</v>
      </c>
      <c r="B215" s="270">
        <v>17</v>
      </c>
      <c r="C215" s="270" t="s">
        <v>998</v>
      </c>
      <c r="D215" s="78">
        <v>566</v>
      </c>
      <c r="E215" s="269" t="s">
        <v>944</v>
      </c>
      <c r="F215" s="267"/>
      <c r="G215" s="267" t="s">
        <v>944</v>
      </c>
      <c r="H215" s="267"/>
      <c r="I215" s="267"/>
      <c r="J215" s="267"/>
      <c r="K215" s="267"/>
      <c r="L215" s="267"/>
      <c r="M215" s="267"/>
      <c r="N215" s="267"/>
      <c r="O215" s="267"/>
      <c r="P215" s="267"/>
      <c r="Q215" s="267"/>
      <c r="R215" s="267"/>
      <c r="S215" s="267"/>
      <c r="T215" s="267"/>
      <c r="U215" s="267"/>
      <c r="V215" s="267"/>
      <c r="W215" s="267"/>
      <c r="X215" s="267"/>
      <c r="Y215" s="267"/>
      <c r="Z215" s="267"/>
      <c r="AA215" s="267"/>
      <c r="AB215" s="267"/>
      <c r="AC215" s="267"/>
      <c r="AD215" s="267" t="s">
        <v>944</v>
      </c>
      <c r="AE215" s="267"/>
      <c r="AF215" s="267"/>
      <c r="AG215" s="267"/>
      <c r="AH215" s="267"/>
      <c r="AI215" s="267"/>
      <c r="AJ215" s="267" t="s">
        <v>944</v>
      </c>
      <c r="AK215" s="267"/>
      <c r="AL215" s="267"/>
      <c r="AM215" s="267"/>
      <c r="AN215" s="267"/>
      <c r="AO215" s="267"/>
      <c r="AP215" s="267"/>
      <c r="AQ215" s="267"/>
      <c r="AR215" s="267"/>
      <c r="AS215" s="267"/>
      <c r="AT215" s="267"/>
      <c r="AU215" s="267"/>
      <c r="AV215" s="267"/>
      <c r="AW215" s="267"/>
      <c r="AX215" s="267" t="s">
        <v>944</v>
      </c>
      <c r="AY215" s="267" t="str">
        <f t="shared" si="0"/>
        <v/>
      </c>
      <c r="AZ215" s="267"/>
      <c r="BA215" s="267"/>
      <c r="BB215" s="267"/>
      <c r="BC215" s="267" t="s">
        <v>944</v>
      </c>
      <c r="BD215" s="267"/>
      <c r="BE215" s="267"/>
      <c r="BF215" s="267"/>
      <c r="BG215" s="267"/>
      <c r="BH215" s="267"/>
      <c r="BI215" s="267"/>
      <c r="BJ215" s="267" t="s">
        <v>944</v>
      </c>
      <c r="BK215" s="267"/>
      <c r="BL215" s="267"/>
      <c r="BM215" s="267"/>
      <c r="BN215" s="267"/>
      <c r="BO215" s="267"/>
      <c r="BP215" s="268"/>
      <c r="BQ215" s="128"/>
      <c r="BR215" s="5"/>
      <c r="BS215" s="81"/>
      <c r="BT215" s="5"/>
      <c r="BU215" s="81"/>
      <c r="BV215" s="81"/>
      <c r="BW215" s="81"/>
      <c r="BX215" s="81"/>
      <c r="BY215" s="81"/>
    </row>
    <row r="216" spans="1:77" ht="18">
      <c r="A216" s="74">
        <v>214</v>
      </c>
      <c r="B216" s="270"/>
      <c r="C216" s="270"/>
      <c r="D216" s="78">
        <v>656</v>
      </c>
      <c r="E216" s="269"/>
      <c r="F216" s="267"/>
      <c r="G216" s="267"/>
      <c r="H216" s="267"/>
      <c r="I216" s="267"/>
      <c r="J216" s="267"/>
      <c r="K216" s="267"/>
      <c r="L216" s="267"/>
      <c r="M216" s="267"/>
      <c r="N216" s="267"/>
      <c r="O216" s="267"/>
      <c r="P216" s="267"/>
      <c r="Q216" s="267"/>
      <c r="R216" s="267"/>
      <c r="S216" s="267"/>
      <c r="T216" s="267"/>
      <c r="U216" s="267"/>
      <c r="V216" s="267"/>
      <c r="W216" s="267"/>
      <c r="X216" s="267"/>
      <c r="Y216" s="267"/>
      <c r="Z216" s="267"/>
      <c r="AA216" s="267"/>
      <c r="AB216" s="267"/>
      <c r="AC216" s="267"/>
      <c r="AD216" s="267"/>
      <c r="AE216" s="267"/>
      <c r="AF216" s="267"/>
      <c r="AG216" s="267"/>
      <c r="AH216" s="267"/>
      <c r="AI216" s="267"/>
      <c r="AJ216" s="267"/>
      <c r="AK216" s="267"/>
      <c r="AL216" s="267"/>
      <c r="AM216" s="267"/>
      <c r="AN216" s="267"/>
      <c r="AO216" s="267"/>
      <c r="AP216" s="267"/>
      <c r="AQ216" s="267"/>
      <c r="AR216" s="267"/>
      <c r="AS216" s="267"/>
      <c r="AT216" s="267"/>
      <c r="AU216" s="267"/>
      <c r="AV216" s="267"/>
      <c r="AW216" s="267"/>
      <c r="AX216" s="267"/>
      <c r="AY216" s="267"/>
      <c r="AZ216" s="267"/>
      <c r="BA216" s="267"/>
      <c r="BB216" s="267"/>
      <c r="BC216" s="267"/>
      <c r="BD216" s="267"/>
      <c r="BE216" s="267"/>
      <c r="BF216" s="267"/>
      <c r="BG216" s="267"/>
      <c r="BH216" s="267"/>
      <c r="BI216" s="267"/>
      <c r="BJ216" s="267"/>
      <c r="BK216" s="267"/>
      <c r="BL216" s="267"/>
      <c r="BM216" s="267"/>
      <c r="BN216" s="267"/>
      <c r="BO216" s="267"/>
      <c r="BP216" s="268"/>
      <c r="BQ216" s="128"/>
      <c r="BR216" s="5"/>
      <c r="BS216" s="81"/>
      <c r="BT216" s="5"/>
      <c r="BU216" s="81"/>
      <c r="BV216" s="81"/>
      <c r="BW216" s="81"/>
      <c r="BX216" s="81"/>
      <c r="BY216" s="81"/>
    </row>
    <row r="217" spans="1:77" ht="18">
      <c r="A217" s="74">
        <v>215</v>
      </c>
      <c r="B217" s="270"/>
      <c r="C217" s="270"/>
      <c r="D217" s="78">
        <v>665</v>
      </c>
      <c r="E217" s="269"/>
      <c r="F217" s="267"/>
      <c r="G217" s="267"/>
      <c r="H217" s="267"/>
      <c r="I217" s="267"/>
      <c r="J217" s="267"/>
      <c r="K217" s="267"/>
      <c r="L217" s="267"/>
      <c r="M217" s="267"/>
      <c r="N217" s="267"/>
      <c r="O217" s="267"/>
      <c r="P217" s="267"/>
      <c r="Q217" s="267"/>
      <c r="R217" s="267"/>
      <c r="S217" s="267"/>
      <c r="T217" s="267"/>
      <c r="U217" s="267"/>
      <c r="V217" s="267"/>
      <c r="W217" s="267"/>
      <c r="X217" s="267"/>
      <c r="Y217" s="267"/>
      <c r="Z217" s="267"/>
      <c r="AA217" s="267"/>
      <c r="AB217" s="267"/>
      <c r="AC217" s="267"/>
      <c r="AD217" s="267"/>
      <c r="AE217" s="267"/>
      <c r="AF217" s="267"/>
      <c r="AG217" s="267"/>
      <c r="AH217" s="267"/>
      <c r="AI217" s="267"/>
      <c r="AJ217" s="267"/>
      <c r="AK217" s="267"/>
      <c r="AL217" s="267"/>
      <c r="AM217" s="267"/>
      <c r="AN217" s="267"/>
      <c r="AO217" s="267"/>
      <c r="AP217" s="267"/>
      <c r="AQ217" s="267"/>
      <c r="AR217" s="267"/>
      <c r="AS217" s="267"/>
      <c r="AT217" s="267"/>
      <c r="AU217" s="267"/>
      <c r="AV217" s="267"/>
      <c r="AW217" s="267"/>
      <c r="AX217" s="267"/>
      <c r="AY217" s="267"/>
      <c r="AZ217" s="267"/>
      <c r="BA217" s="267"/>
      <c r="BB217" s="267"/>
      <c r="BC217" s="267"/>
      <c r="BD217" s="267"/>
      <c r="BE217" s="267"/>
      <c r="BF217" s="267"/>
      <c r="BG217" s="267"/>
      <c r="BH217" s="267"/>
      <c r="BI217" s="267"/>
      <c r="BJ217" s="267"/>
      <c r="BK217" s="267"/>
      <c r="BL217" s="267"/>
      <c r="BM217" s="267"/>
      <c r="BN217" s="267"/>
      <c r="BO217" s="267"/>
      <c r="BP217" s="268"/>
      <c r="BQ217" s="128"/>
      <c r="BR217" s="5"/>
      <c r="BS217" s="81"/>
      <c r="BT217" s="5"/>
      <c r="BU217" s="81"/>
      <c r="BV217" s="81"/>
      <c r="BW217" s="81"/>
      <c r="BX217" s="81"/>
      <c r="BY217" s="81"/>
    </row>
    <row r="218" spans="1:77" ht="18">
      <c r="A218" s="74">
        <v>216</v>
      </c>
      <c r="B218" s="78">
        <v>18</v>
      </c>
      <c r="C218" s="78" t="s">
        <v>999</v>
      </c>
      <c r="D218" s="78">
        <v>666</v>
      </c>
      <c r="E218" s="88"/>
      <c r="F218" s="89"/>
      <c r="G218" s="89"/>
      <c r="H218" s="89"/>
      <c r="I218" s="89" t="s">
        <v>944</v>
      </c>
      <c r="J218" s="89"/>
      <c r="K218" s="89"/>
      <c r="L218" s="89"/>
      <c r="M218" s="89"/>
      <c r="N218" s="89"/>
      <c r="O218" s="89" t="s">
        <v>944</v>
      </c>
      <c r="P218" s="89"/>
      <c r="Q218" s="89"/>
      <c r="R218" s="89"/>
      <c r="S218" s="89"/>
      <c r="T218" s="89"/>
      <c r="U218" s="89"/>
      <c r="V218" s="89"/>
      <c r="W218" s="89"/>
      <c r="X218" s="89"/>
      <c r="Y218" s="89"/>
      <c r="Z218" s="89"/>
      <c r="AA218" s="89"/>
      <c r="AB218" s="89"/>
      <c r="AC218" s="89"/>
      <c r="AD218" s="89"/>
      <c r="AE218" s="89"/>
      <c r="AF218" s="89"/>
      <c r="AG218" s="89"/>
      <c r="AH218" s="89"/>
      <c r="AI218" s="89"/>
      <c r="AJ218" s="89" t="s">
        <v>944</v>
      </c>
      <c r="AK218" s="89"/>
      <c r="AL218" s="89"/>
      <c r="AM218" s="89"/>
      <c r="AN218" s="89"/>
      <c r="AO218" s="89"/>
      <c r="AP218" s="89"/>
      <c r="AQ218" s="89"/>
      <c r="AR218" s="89"/>
      <c r="AS218" s="89"/>
      <c r="AT218" s="89"/>
      <c r="AU218" s="89"/>
      <c r="AV218" s="89"/>
      <c r="AW218" s="89"/>
      <c r="AX218" s="89"/>
      <c r="AY218" s="89" t="s">
        <v>944</v>
      </c>
      <c r="AZ218" s="89"/>
      <c r="BA218" s="89"/>
      <c r="BB218" s="89"/>
      <c r="BC218" s="89"/>
      <c r="BD218" s="89"/>
      <c r="BE218" s="89"/>
      <c r="BF218" s="89"/>
      <c r="BG218" s="89"/>
      <c r="BH218" s="89"/>
      <c r="BI218" s="89"/>
      <c r="BJ218" s="89"/>
      <c r="BK218" s="89"/>
      <c r="BL218" s="89"/>
      <c r="BM218" s="89"/>
      <c r="BN218" s="89"/>
      <c r="BO218" s="89"/>
      <c r="BP218" s="90" t="s">
        <v>944</v>
      </c>
      <c r="BQ218" s="128"/>
      <c r="BR218" s="5"/>
      <c r="BS218" s="81"/>
      <c r="BT218" s="5"/>
      <c r="BU218" s="81"/>
      <c r="BV218" s="81"/>
      <c r="BW218" s="81"/>
      <c r="BX218" s="81"/>
      <c r="BY218" s="81"/>
    </row>
    <row r="219" spans="1:77">
      <c r="BP219" s="80"/>
      <c r="BR219" s="5"/>
      <c r="BT219" s="5"/>
    </row>
    <row r="220" spans="1:77">
      <c r="BR220" s="5"/>
      <c r="BT220" s="5"/>
    </row>
    <row r="221" spans="1:77">
      <c r="BR221" s="5"/>
      <c r="BT221" s="5"/>
    </row>
    <row r="222" spans="1:77">
      <c r="BR222" s="5"/>
      <c r="BT222" s="5"/>
    </row>
    <row r="223" spans="1:77">
      <c r="BR223" s="5"/>
      <c r="BT223" s="5"/>
    </row>
    <row r="224" spans="1:77">
      <c r="BR224" s="5"/>
      <c r="BT224" s="5"/>
    </row>
    <row r="225" spans="70:72">
      <c r="BR225" s="5"/>
      <c r="BT225" s="5"/>
    </row>
    <row r="226" spans="70:72">
      <c r="BR226" s="5"/>
      <c r="BT226" s="5"/>
    </row>
    <row r="227" spans="70:72">
      <c r="BR227" s="5"/>
      <c r="BT227" s="5"/>
    </row>
    <row r="228" spans="70:72">
      <c r="BR228" s="5"/>
      <c r="BT228" s="5"/>
    </row>
    <row r="229" spans="70:72">
      <c r="BR229" s="5"/>
      <c r="BT229" s="5"/>
    </row>
    <row r="230" spans="70:72">
      <c r="BR230" s="5"/>
      <c r="BT230" s="5"/>
    </row>
    <row r="231" spans="70:72">
      <c r="BR231" s="5"/>
      <c r="BT231" s="5"/>
    </row>
    <row r="232" spans="70:72">
      <c r="BR232" s="5"/>
      <c r="BT232" s="5"/>
    </row>
    <row r="233" spans="70:72">
      <c r="BR233" s="5"/>
      <c r="BT233" s="5"/>
    </row>
    <row r="234" spans="70:72">
      <c r="BR234" s="5"/>
      <c r="BT234" s="5"/>
    </row>
    <row r="235" spans="70:72">
      <c r="BR235" s="5"/>
      <c r="BT235" s="5"/>
    </row>
    <row r="236" spans="70:72">
      <c r="BR236" s="5"/>
      <c r="BT236" s="5"/>
    </row>
    <row r="237" spans="70:72">
      <c r="BR237" s="5"/>
      <c r="BT237" s="5"/>
    </row>
    <row r="238" spans="70:72">
      <c r="BR238" s="5"/>
      <c r="BT238" s="5"/>
    </row>
    <row r="239" spans="70:72">
      <c r="BR239" s="5"/>
      <c r="BT239" s="5"/>
    </row>
    <row r="240" spans="70:72">
      <c r="BR240" s="5"/>
      <c r="BT240" s="5"/>
    </row>
    <row r="241" spans="70:72">
      <c r="BR241" s="5"/>
      <c r="BT241" s="5"/>
    </row>
    <row r="242" spans="70:72">
      <c r="BR242" s="5"/>
      <c r="BT242" s="5"/>
    </row>
    <row r="243" spans="70:72">
      <c r="BR243" s="5"/>
      <c r="BT243" s="5"/>
    </row>
    <row r="244" spans="70:72">
      <c r="BR244" s="5"/>
      <c r="BT244" s="5"/>
    </row>
    <row r="245" spans="70:72">
      <c r="BR245" s="5"/>
      <c r="BT245" s="5"/>
    </row>
    <row r="246" spans="70:72">
      <c r="BR246" s="5"/>
      <c r="BT246" s="5"/>
    </row>
    <row r="247" spans="70:72">
      <c r="BR247" s="5"/>
      <c r="BT247" s="5"/>
    </row>
    <row r="248" spans="70:72">
      <c r="BR248" s="5"/>
      <c r="BT248" s="5"/>
    </row>
    <row r="249" spans="70:72">
      <c r="BR249" s="5"/>
      <c r="BT249" s="5"/>
    </row>
    <row r="250" spans="70:72">
      <c r="BR250" s="5"/>
      <c r="BT250" s="5"/>
    </row>
    <row r="251" spans="70:72">
      <c r="BR251" s="5"/>
      <c r="BT251" s="5"/>
    </row>
    <row r="252" spans="70:72">
      <c r="BR252" s="5"/>
      <c r="BT252" s="5"/>
    </row>
    <row r="253" spans="70:72">
      <c r="BR253" s="5"/>
      <c r="BT253" s="5"/>
    </row>
    <row r="254" spans="70:72">
      <c r="BR254" s="5"/>
      <c r="BT254" s="5"/>
    </row>
    <row r="255" spans="70:72">
      <c r="BR255" s="5"/>
      <c r="BT255" s="5"/>
    </row>
    <row r="256" spans="70:72">
      <c r="BR256" s="5"/>
      <c r="BT256" s="5"/>
    </row>
    <row r="257" spans="70:72">
      <c r="BR257" s="5"/>
      <c r="BT257" s="5"/>
    </row>
    <row r="258" spans="70:72">
      <c r="BR258" s="5"/>
      <c r="BT258" s="5"/>
    </row>
    <row r="259" spans="70:72">
      <c r="BR259" s="5"/>
      <c r="BT259" s="5"/>
    </row>
    <row r="260" spans="70:72">
      <c r="BR260" s="5"/>
      <c r="BT260" s="5"/>
    </row>
    <row r="261" spans="70:72">
      <c r="BR261" s="5"/>
      <c r="BT261" s="5"/>
    </row>
    <row r="262" spans="70:72">
      <c r="BR262" s="5"/>
      <c r="BT262" s="5"/>
    </row>
    <row r="263" spans="70:72">
      <c r="BR263" s="5"/>
      <c r="BT263" s="5"/>
    </row>
    <row r="264" spans="70:72">
      <c r="BR264" s="5"/>
      <c r="BT264" s="5"/>
    </row>
    <row r="265" spans="70:72">
      <c r="BR265" s="5"/>
      <c r="BT265" s="5"/>
    </row>
    <row r="266" spans="70:72">
      <c r="BR266" s="5"/>
      <c r="BT266" s="5"/>
    </row>
    <row r="267" spans="70:72">
      <c r="BR267" s="5"/>
      <c r="BT267" s="5"/>
    </row>
    <row r="268" spans="70:72">
      <c r="BR268" s="5"/>
      <c r="BT268" s="5"/>
    </row>
    <row r="269" spans="70:72">
      <c r="BR269" s="5"/>
      <c r="BT269" s="5"/>
    </row>
    <row r="270" spans="70:72">
      <c r="BR270" s="5"/>
      <c r="BT270" s="5"/>
    </row>
    <row r="271" spans="70:72">
      <c r="BR271" s="5"/>
      <c r="BT271" s="5"/>
    </row>
    <row r="272" spans="70:72">
      <c r="BR272" s="5"/>
      <c r="BT272" s="5"/>
    </row>
    <row r="273" spans="70:72">
      <c r="BR273" s="5"/>
      <c r="BT273" s="5"/>
    </row>
    <row r="274" spans="70:72">
      <c r="BR274" s="5"/>
      <c r="BT274" s="5"/>
    </row>
    <row r="275" spans="70:72">
      <c r="BR275" s="5"/>
      <c r="BT275" s="5"/>
    </row>
    <row r="276" spans="70:72">
      <c r="BR276" s="5"/>
      <c r="BT276" s="5"/>
    </row>
    <row r="277" spans="70:72">
      <c r="BR277" s="5"/>
      <c r="BT277" s="5"/>
    </row>
    <row r="278" spans="70:72">
      <c r="BR278" s="5"/>
      <c r="BT278" s="5"/>
    </row>
    <row r="279" spans="70:72">
      <c r="BR279" s="5"/>
      <c r="BT279" s="5"/>
    </row>
    <row r="280" spans="70:72">
      <c r="BR280" s="5"/>
      <c r="BT280" s="5"/>
    </row>
    <row r="281" spans="70:72">
      <c r="BR281" s="5"/>
      <c r="BT281" s="5"/>
    </row>
    <row r="282" spans="70:72">
      <c r="BR282" s="5"/>
      <c r="BT282" s="5"/>
    </row>
    <row r="283" spans="70:72">
      <c r="BR283" s="5"/>
      <c r="BT283" s="5"/>
    </row>
    <row r="284" spans="70:72">
      <c r="BR284" s="5"/>
      <c r="BT284" s="5"/>
    </row>
    <row r="285" spans="70:72">
      <c r="BR285" s="5"/>
      <c r="BT285" s="5"/>
    </row>
    <row r="286" spans="70:72">
      <c r="BR286" s="5"/>
      <c r="BT286" s="5"/>
    </row>
    <row r="287" spans="70:72">
      <c r="BR287" s="5"/>
      <c r="BT287" s="5"/>
    </row>
    <row r="288" spans="70:72">
      <c r="BR288" s="5"/>
      <c r="BT288" s="5"/>
    </row>
    <row r="289" spans="70:72">
      <c r="BR289" s="5"/>
      <c r="BT289" s="5"/>
    </row>
    <row r="290" spans="70:72">
      <c r="BR290" s="5"/>
      <c r="BT290" s="5"/>
    </row>
    <row r="291" spans="70:72">
      <c r="BR291" s="5"/>
      <c r="BT291" s="5"/>
    </row>
    <row r="292" spans="70:72">
      <c r="BR292" s="5"/>
      <c r="BT292" s="5"/>
    </row>
    <row r="293" spans="70:72">
      <c r="BR293" s="5"/>
      <c r="BT293" s="5"/>
    </row>
    <row r="294" spans="70:72">
      <c r="BR294" s="5"/>
      <c r="BT294" s="5"/>
    </row>
    <row r="295" spans="70:72">
      <c r="BR295" s="5"/>
      <c r="BT295" s="5"/>
    </row>
    <row r="296" spans="70:72">
      <c r="BR296" s="5"/>
      <c r="BT296" s="5"/>
    </row>
    <row r="297" spans="70:72">
      <c r="BR297" s="5"/>
      <c r="BT297" s="5"/>
    </row>
    <row r="298" spans="70:72">
      <c r="BR298" s="129"/>
      <c r="BT298" s="129"/>
    </row>
    <row r="299" spans="70:72">
      <c r="BR299" s="129"/>
      <c r="BT299" s="129"/>
    </row>
    <row r="300" spans="70:72">
      <c r="BR300" s="129"/>
      <c r="BT300" s="129"/>
    </row>
    <row r="301" spans="70:72">
      <c r="BR301" s="129"/>
      <c r="BT301" s="129"/>
    </row>
    <row r="302" spans="70:72">
      <c r="BR302" s="129"/>
      <c r="BT302" s="129"/>
    </row>
    <row r="303" spans="70:72">
      <c r="BR303" s="129"/>
      <c r="BT303" s="129"/>
    </row>
    <row r="304" spans="70:72">
      <c r="BR304" s="129"/>
      <c r="BT304" s="129"/>
    </row>
    <row r="305" spans="70:72">
      <c r="BR305" s="129"/>
      <c r="BT305" s="129"/>
    </row>
    <row r="306" spans="70:72">
      <c r="BR306" s="129"/>
      <c r="BT306" s="129"/>
    </row>
    <row r="307" spans="70:72">
      <c r="BR307" s="135"/>
      <c r="BT307" s="135"/>
    </row>
    <row r="308" spans="70:72">
      <c r="BR308" s="129"/>
      <c r="BT308" s="129"/>
    </row>
    <row r="309" spans="70:72">
      <c r="BR309" s="129"/>
      <c r="BT309" s="129"/>
    </row>
    <row r="310" spans="70:72">
      <c r="BR310" s="129"/>
      <c r="BT310" s="129"/>
    </row>
    <row r="311" spans="70:72">
      <c r="BR311" s="129"/>
      <c r="BT311" s="129"/>
    </row>
    <row r="312" spans="70:72">
      <c r="BR312" s="129"/>
      <c r="BT312" s="129"/>
    </row>
    <row r="313" spans="70:72">
      <c r="BR313" s="135"/>
      <c r="BT313" s="135"/>
    </row>
    <row r="314" spans="70:72">
      <c r="BR314" s="129"/>
      <c r="BT314" s="129"/>
    </row>
    <row r="315" spans="70:72">
      <c r="BR315" s="129"/>
      <c r="BT315" s="129"/>
    </row>
    <row r="316" spans="70:72">
      <c r="BR316" s="129"/>
      <c r="BT316" s="129"/>
    </row>
    <row r="317" spans="70:72">
      <c r="BR317" s="129"/>
      <c r="BT317" s="129"/>
    </row>
    <row r="318" spans="70:72">
      <c r="BR318" s="129"/>
      <c r="BT318" s="129"/>
    </row>
    <row r="319" spans="70:72">
      <c r="BR319" s="129"/>
      <c r="BT319" s="129"/>
    </row>
    <row r="320" spans="70:72">
      <c r="BR320" s="129"/>
      <c r="BT320" s="129"/>
    </row>
    <row r="321" spans="70:72">
      <c r="BR321" s="129"/>
      <c r="BT321" s="129"/>
    </row>
    <row r="322" spans="70:72">
      <c r="BR322" s="129"/>
      <c r="BT322" s="129"/>
    </row>
    <row r="323" spans="70:72">
      <c r="BR323" s="129"/>
      <c r="BT323" s="129"/>
    </row>
    <row r="324" spans="70:72">
      <c r="BR324" s="129"/>
      <c r="BT324" s="129"/>
    </row>
    <row r="325" spans="70:72">
      <c r="BR325" s="135"/>
      <c r="BT325" s="135"/>
    </row>
    <row r="326" spans="70:72">
      <c r="BR326" s="129"/>
      <c r="BT326" s="129"/>
    </row>
    <row r="327" spans="70:72">
      <c r="BR327" s="129"/>
      <c r="BT327" s="129"/>
    </row>
    <row r="328" spans="70:72">
      <c r="BR328" s="129"/>
      <c r="BT328" s="129"/>
    </row>
    <row r="329" spans="70:72">
      <c r="BR329" s="129"/>
      <c r="BT329" s="129"/>
    </row>
    <row r="330" spans="70:72">
      <c r="BR330" s="129"/>
      <c r="BT330" s="129"/>
    </row>
    <row r="331" spans="70:72">
      <c r="BR331" s="129"/>
      <c r="BT331" s="129"/>
    </row>
    <row r="332" spans="70:72">
      <c r="BR332" s="129"/>
      <c r="BT332" s="129"/>
    </row>
    <row r="333" spans="70:72">
      <c r="BR333" s="129"/>
      <c r="BT333" s="129"/>
    </row>
    <row r="334" spans="70:72">
      <c r="BR334" s="129"/>
      <c r="BT334" s="129"/>
    </row>
    <row r="335" spans="70:72">
      <c r="BR335" s="129"/>
      <c r="BT335" s="129"/>
    </row>
    <row r="336" spans="70:72">
      <c r="BR336" s="129"/>
      <c r="BT336" s="129"/>
    </row>
    <row r="337" spans="70:72">
      <c r="BR337" s="129"/>
      <c r="BT337" s="129"/>
    </row>
    <row r="338" spans="70:72">
      <c r="BR338" s="129"/>
      <c r="BT338" s="129"/>
    </row>
    <row r="339" spans="70:72">
      <c r="BR339" s="129"/>
      <c r="BT339" s="129"/>
    </row>
    <row r="340" spans="70:72">
      <c r="BR340" s="129"/>
      <c r="BT340" s="129"/>
    </row>
    <row r="341" spans="70:72">
      <c r="BR341" s="129"/>
      <c r="BT341" s="129"/>
    </row>
    <row r="342" spans="70:72">
      <c r="BR342" s="129"/>
      <c r="BT342" s="129"/>
    </row>
    <row r="343" spans="70:72">
      <c r="BR343" s="129"/>
      <c r="BT343" s="129"/>
    </row>
    <row r="344" spans="70:72">
      <c r="BR344" s="129"/>
      <c r="BT344" s="129"/>
    </row>
    <row r="345" spans="70:72">
      <c r="BR345" s="129"/>
      <c r="BT345" s="129"/>
    </row>
    <row r="346" spans="70:72">
      <c r="BR346" s="129"/>
      <c r="BT346" s="129"/>
    </row>
    <row r="347" spans="70:72">
      <c r="BR347" s="129"/>
      <c r="BT347" s="129"/>
    </row>
    <row r="348" spans="70:72">
      <c r="BR348" s="129"/>
      <c r="BT348" s="129"/>
    </row>
    <row r="349" spans="70:72">
      <c r="BR349" s="129"/>
      <c r="BT349" s="129"/>
    </row>
    <row r="350" spans="70:72">
      <c r="BR350" s="129"/>
      <c r="BT350" s="129"/>
    </row>
    <row r="351" spans="70:72">
      <c r="BR351" s="129"/>
      <c r="BT351" s="129"/>
    </row>
    <row r="352" spans="70:72">
      <c r="BR352" s="129"/>
      <c r="BT352" s="129"/>
    </row>
    <row r="353" spans="70:72">
      <c r="BR353" s="129"/>
      <c r="BT353" s="129"/>
    </row>
    <row r="354" spans="70:72">
      <c r="BR354" s="129"/>
      <c r="BT354" s="129"/>
    </row>
    <row r="355" spans="70:72">
      <c r="BR355" s="136"/>
      <c r="BT355" s="136"/>
    </row>
    <row r="356" spans="70:72">
      <c r="BR356" s="129"/>
      <c r="BT356" s="129"/>
    </row>
    <row r="357" spans="70:72">
      <c r="BR357" s="129"/>
      <c r="BT357" s="129"/>
    </row>
    <row r="358" spans="70:72">
      <c r="BR358" s="136"/>
      <c r="BT358" s="136"/>
    </row>
    <row r="359" spans="70:72">
      <c r="BR359" s="129"/>
      <c r="BT359" s="129"/>
    </row>
    <row r="360" spans="70:72">
      <c r="BR360" s="129"/>
      <c r="BT360" s="129"/>
    </row>
    <row r="361" spans="70:72">
      <c r="BR361" s="129"/>
      <c r="BT361" s="129"/>
    </row>
    <row r="362" spans="70:72">
      <c r="BR362" s="129"/>
      <c r="BT362" s="129"/>
    </row>
    <row r="363" spans="70:72">
      <c r="BR363" s="131"/>
      <c r="BT363" s="131"/>
    </row>
    <row r="364" spans="70:72">
      <c r="BR364" s="131"/>
      <c r="BT364" s="131"/>
    </row>
    <row r="365" spans="70:72">
      <c r="BR365" s="131"/>
      <c r="BT365" s="131"/>
    </row>
    <row r="366" spans="70:72">
      <c r="BR366" s="131"/>
      <c r="BT366" s="131"/>
    </row>
    <row r="367" spans="70:72">
      <c r="BR367" s="130"/>
      <c r="BT367" s="130"/>
    </row>
    <row r="368" spans="70:72">
      <c r="BR368" s="130"/>
      <c r="BT368" s="130"/>
    </row>
    <row r="369" spans="70:72">
      <c r="BR369" s="130"/>
      <c r="BT369" s="130"/>
    </row>
    <row r="370" spans="70:72">
      <c r="BR370" s="137"/>
      <c r="BT370" s="137"/>
    </row>
    <row r="371" spans="70:72">
      <c r="BR371" s="130"/>
      <c r="BT371" s="130"/>
    </row>
    <row r="372" spans="70:72">
      <c r="BR372" s="130"/>
      <c r="BT372" s="130"/>
    </row>
    <row r="373" spans="70:72">
      <c r="BR373" s="130"/>
      <c r="BT373" s="130"/>
    </row>
    <row r="374" spans="70:72">
      <c r="BR374" s="130"/>
      <c r="BT374" s="130"/>
    </row>
    <row r="375" spans="70:72">
      <c r="BR375" s="130"/>
      <c r="BT375" s="130"/>
    </row>
    <row r="376" spans="70:72">
      <c r="BR376" s="130"/>
      <c r="BT376" s="130"/>
    </row>
    <row r="377" spans="70:72">
      <c r="BR377" s="130"/>
      <c r="BT377" s="130"/>
    </row>
    <row r="378" spans="70:72">
      <c r="BR378" s="130"/>
      <c r="BT378" s="130"/>
    </row>
    <row r="379" spans="70:72">
      <c r="BR379" s="130"/>
      <c r="BT379" s="130"/>
    </row>
    <row r="380" spans="70:72">
      <c r="BR380" s="130"/>
      <c r="BT380" s="130"/>
    </row>
    <row r="381" spans="70:72">
      <c r="BR381" s="130"/>
      <c r="BT381" s="130"/>
    </row>
    <row r="382" spans="70:72">
      <c r="BR382" s="130"/>
      <c r="BT382" s="130"/>
    </row>
    <row r="383" spans="70:72">
      <c r="BR383" s="137"/>
      <c r="BT383" s="137"/>
    </row>
    <row r="384" spans="70:72">
      <c r="BR384" s="130"/>
      <c r="BT384" s="130"/>
    </row>
    <row r="385" spans="70:72">
      <c r="BR385" s="131"/>
      <c r="BT385" s="131"/>
    </row>
    <row r="386" spans="70:72">
      <c r="BR386" s="131"/>
      <c r="BT386" s="131"/>
    </row>
    <row r="387" spans="70:72">
      <c r="BR387" s="131"/>
      <c r="BT387" s="131"/>
    </row>
    <row r="388" spans="70:72">
      <c r="BR388" s="131"/>
      <c r="BT388" s="131"/>
    </row>
    <row r="389" spans="70:72">
      <c r="BR389" s="131"/>
      <c r="BT389" s="131"/>
    </row>
    <row r="390" spans="70:72">
      <c r="BR390" s="131"/>
      <c r="BT390" s="131"/>
    </row>
    <row r="391" spans="70:72">
      <c r="BR391" s="131"/>
      <c r="BT391" s="131"/>
    </row>
    <row r="392" spans="70:72">
      <c r="BR392" s="131"/>
      <c r="BT392" s="131"/>
    </row>
    <row r="393" spans="70:72">
      <c r="BR393" s="131"/>
      <c r="BT393" s="131"/>
    </row>
    <row r="394" spans="70:72">
      <c r="BR394" s="131"/>
      <c r="BT394" s="131"/>
    </row>
    <row r="395" spans="70:72">
      <c r="BR395" s="131"/>
      <c r="BT395" s="131"/>
    </row>
    <row r="396" spans="70:72">
      <c r="BR396" s="131"/>
      <c r="BT396" s="131"/>
    </row>
    <row r="397" spans="70:72">
      <c r="BR397" s="131"/>
      <c r="BT397" s="131"/>
    </row>
    <row r="398" spans="70:72">
      <c r="BR398" s="131"/>
      <c r="BT398" s="131"/>
    </row>
    <row r="399" spans="70:72">
      <c r="BR399" s="131"/>
      <c r="BT399" s="131"/>
    </row>
    <row r="400" spans="70:72">
      <c r="BR400" s="131"/>
      <c r="BT400" s="131"/>
    </row>
    <row r="401" spans="70:72">
      <c r="BR401" s="131"/>
      <c r="BT401" s="131"/>
    </row>
    <row r="402" spans="70:72">
      <c r="BR402" s="131"/>
      <c r="BT402" s="131"/>
    </row>
    <row r="403" spans="70:72">
      <c r="BR403" s="131"/>
      <c r="BT403" s="131"/>
    </row>
    <row r="404" spans="70:72">
      <c r="BR404" s="131"/>
      <c r="BT404" s="131"/>
    </row>
  </sheetData>
  <protectedRanges>
    <protectedRange sqref="BQ1:BY218" name="区域1"/>
  </protectedRanges>
  <mergeCells count="3292">
    <mergeCell ref="BK1:BP1"/>
    <mergeCell ref="BQ1:BQ2"/>
    <mergeCell ref="BS1:BS2"/>
    <mergeCell ref="BX1:BX2"/>
    <mergeCell ref="BY1:BY2"/>
    <mergeCell ref="B4:B6"/>
    <mergeCell ref="C4:C6"/>
    <mergeCell ref="F4:F6"/>
    <mergeCell ref="G4:G6"/>
    <mergeCell ref="H4:H6"/>
    <mergeCell ref="O1:O2"/>
    <mergeCell ref="P1:AD1"/>
    <mergeCell ref="AE1:AJ1"/>
    <mergeCell ref="AK1:AX1"/>
    <mergeCell ref="AY1:BD1"/>
    <mergeCell ref="BE1:BJ1"/>
    <mergeCell ref="I1:I2"/>
    <mergeCell ref="J1:J2"/>
    <mergeCell ref="K1:K2"/>
    <mergeCell ref="L1:L2"/>
    <mergeCell ref="AC4:AC6"/>
    <mergeCell ref="AD4:AD6"/>
    <mergeCell ref="AE4:AE6"/>
    <mergeCell ref="AF4:AF6"/>
    <mergeCell ref="U4:U6"/>
    <mergeCell ref="V4:V6"/>
    <mergeCell ref="W4:W6"/>
    <mergeCell ref="X4:X6"/>
    <mergeCell ref="Y4:Y6"/>
    <mergeCell ref="Z4:Z6"/>
    <mergeCell ref="O4:O6"/>
    <mergeCell ref="P4:P6"/>
    <mergeCell ref="J7:J9"/>
    <mergeCell ref="K7:K9"/>
    <mergeCell ref="L7:L9"/>
    <mergeCell ref="M7:M9"/>
    <mergeCell ref="N7:N9"/>
    <mergeCell ref="L10:L12"/>
    <mergeCell ref="M10:M12"/>
    <mergeCell ref="N10:N12"/>
    <mergeCell ref="L23:L25"/>
    <mergeCell ref="A1:A2"/>
    <mergeCell ref="B1:C1"/>
    <mergeCell ref="E1:E2"/>
    <mergeCell ref="F1:F2"/>
    <mergeCell ref="G1:G2"/>
    <mergeCell ref="H1:H2"/>
    <mergeCell ref="B7:B12"/>
    <mergeCell ref="C7:C9"/>
    <mergeCell ref="C10:C12"/>
    <mergeCell ref="B13:B22"/>
    <mergeCell ref="C13:C15"/>
    <mergeCell ref="C16:C21"/>
    <mergeCell ref="M23:M25"/>
    <mergeCell ref="N23:N25"/>
    <mergeCell ref="C132:C134"/>
    <mergeCell ref="C135:C137"/>
    <mergeCell ref="B84:B110"/>
    <mergeCell ref="C84:C89"/>
    <mergeCell ref="C90:C95"/>
    <mergeCell ref="C96:C98"/>
    <mergeCell ref="C99:C104"/>
    <mergeCell ref="C105:C107"/>
    <mergeCell ref="C108:C110"/>
    <mergeCell ref="M1:M2"/>
    <mergeCell ref="N1:N2"/>
    <mergeCell ref="C56:C58"/>
    <mergeCell ref="B59:B83"/>
    <mergeCell ref="C59:C64"/>
    <mergeCell ref="C65:C70"/>
    <mergeCell ref="C71:C73"/>
    <mergeCell ref="C74:C76"/>
    <mergeCell ref="C77:C82"/>
    <mergeCell ref="B23:B37"/>
    <mergeCell ref="C23:C25"/>
    <mergeCell ref="C26:C31"/>
    <mergeCell ref="C32:C34"/>
    <mergeCell ref="C35:C37"/>
    <mergeCell ref="B38:B58"/>
    <mergeCell ref="C38:C40"/>
    <mergeCell ref="C41:C46"/>
    <mergeCell ref="C47:C52"/>
    <mergeCell ref="C53:C55"/>
    <mergeCell ref="F7:F9"/>
    <mergeCell ref="G7:G9"/>
    <mergeCell ref="H7:H9"/>
    <mergeCell ref="I7:I9"/>
    <mergeCell ref="B209:B214"/>
    <mergeCell ref="C209:C211"/>
    <mergeCell ref="C212:C214"/>
    <mergeCell ref="B215:B217"/>
    <mergeCell ref="C215:C217"/>
    <mergeCell ref="E4:E6"/>
    <mergeCell ref="E7:E9"/>
    <mergeCell ref="B184:B198"/>
    <mergeCell ref="C184:C186"/>
    <mergeCell ref="C187:C192"/>
    <mergeCell ref="C193:C195"/>
    <mergeCell ref="C196:C198"/>
    <mergeCell ref="B199:B208"/>
    <mergeCell ref="C199:C201"/>
    <mergeCell ref="C202:C207"/>
    <mergeCell ref="B163:B183"/>
    <mergeCell ref="C163:C165"/>
    <mergeCell ref="C166:C171"/>
    <mergeCell ref="C172:C177"/>
    <mergeCell ref="C178:C180"/>
    <mergeCell ref="C181:C183"/>
    <mergeCell ref="B138:B162"/>
    <mergeCell ref="C138:C143"/>
    <mergeCell ref="C144:C149"/>
    <mergeCell ref="C150:C152"/>
    <mergeCell ref="C153:C155"/>
    <mergeCell ref="C156:C161"/>
    <mergeCell ref="B111:B137"/>
    <mergeCell ref="C111:C116"/>
    <mergeCell ref="C117:C119"/>
    <mergeCell ref="C120:C125"/>
    <mergeCell ref="C126:C131"/>
    <mergeCell ref="Q4:Q6"/>
    <mergeCell ref="R4:R6"/>
    <mergeCell ref="S4:S6"/>
    <mergeCell ref="T4:T6"/>
    <mergeCell ref="I4:I6"/>
    <mergeCell ref="J4:J6"/>
    <mergeCell ref="K4:K6"/>
    <mergeCell ref="L4:L6"/>
    <mergeCell ref="M4:M6"/>
    <mergeCell ref="N4:N6"/>
    <mergeCell ref="BK4:BK6"/>
    <mergeCell ref="BL4:BL6"/>
    <mergeCell ref="BM4:BM6"/>
    <mergeCell ref="BN4:BN6"/>
    <mergeCell ref="BO4:BO6"/>
    <mergeCell ref="BP4:BP6"/>
    <mergeCell ref="BE4:BE6"/>
    <mergeCell ref="BF4:BF6"/>
    <mergeCell ref="BG4:BG6"/>
    <mergeCell ref="BH4:BH6"/>
    <mergeCell ref="BI4:BI6"/>
    <mergeCell ref="BJ4:BJ6"/>
    <mergeCell ref="AY4:AY6"/>
    <mergeCell ref="AZ4:AZ6"/>
    <mergeCell ref="BA4:BA6"/>
    <mergeCell ref="BB4:BB6"/>
    <mergeCell ref="BC4:BC6"/>
    <mergeCell ref="BD4:BD6"/>
    <mergeCell ref="AS4:AS6"/>
    <mergeCell ref="AT4:AT6"/>
    <mergeCell ref="AU4:AU6"/>
    <mergeCell ref="AV4:AV6"/>
    <mergeCell ref="AW4:AW6"/>
    <mergeCell ref="AX4:AX6"/>
    <mergeCell ref="AM4:AM6"/>
    <mergeCell ref="AN4:AN6"/>
    <mergeCell ref="X7:X9"/>
    <mergeCell ref="Y7:Y9"/>
    <mergeCell ref="Z7:Z9"/>
    <mergeCell ref="AA7:AA9"/>
    <mergeCell ref="AB7:AB9"/>
    <mergeCell ref="AC7:AC9"/>
    <mergeCell ref="R7:R9"/>
    <mergeCell ref="S7:S9"/>
    <mergeCell ref="T7:T9"/>
    <mergeCell ref="U7:U9"/>
    <mergeCell ref="V7:V9"/>
    <mergeCell ref="W7:W9"/>
    <mergeCell ref="AO4:AO6"/>
    <mergeCell ref="AP4:AP6"/>
    <mergeCell ref="AQ4:AQ6"/>
    <mergeCell ref="AR4:AR6"/>
    <mergeCell ref="AG4:AG6"/>
    <mergeCell ref="AH4:AH6"/>
    <mergeCell ref="AI4:AI6"/>
    <mergeCell ref="AJ4:AJ6"/>
    <mergeCell ref="AK4:AK6"/>
    <mergeCell ref="AL4:AL6"/>
    <mergeCell ref="AA4:AA6"/>
    <mergeCell ref="AB4:AB6"/>
    <mergeCell ref="O7:O9"/>
    <mergeCell ref="P7:P9"/>
    <mergeCell ref="Q7:Q9"/>
    <mergeCell ref="AZ7:AZ9"/>
    <mergeCell ref="BA7:BA9"/>
    <mergeCell ref="AP7:AP9"/>
    <mergeCell ref="AQ7:AQ9"/>
    <mergeCell ref="AR7:AR9"/>
    <mergeCell ref="AS7:AS9"/>
    <mergeCell ref="AT7:AT9"/>
    <mergeCell ref="AU7:AU9"/>
    <mergeCell ref="AJ7:AJ9"/>
    <mergeCell ref="AK7:AK9"/>
    <mergeCell ref="AL7:AL9"/>
    <mergeCell ref="AM7:AM9"/>
    <mergeCell ref="AN7:AN9"/>
    <mergeCell ref="AO7:AO9"/>
    <mergeCell ref="AD7:AD9"/>
    <mergeCell ref="AE7:AE9"/>
    <mergeCell ref="AF7:AF9"/>
    <mergeCell ref="AG7:AG9"/>
    <mergeCell ref="AH7:AH9"/>
    <mergeCell ref="AI7:AI9"/>
    <mergeCell ref="O10:O12"/>
    <mergeCell ref="P10:P12"/>
    <mergeCell ref="Q10:Q12"/>
    <mergeCell ref="BN7:BN9"/>
    <mergeCell ref="BO7:BO9"/>
    <mergeCell ref="BP7:BP9"/>
    <mergeCell ref="E10:E12"/>
    <mergeCell ref="F10:F12"/>
    <mergeCell ref="G10:G12"/>
    <mergeCell ref="H10:H12"/>
    <mergeCell ref="I10:I12"/>
    <mergeCell ref="J10:J12"/>
    <mergeCell ref="K10:K12"/>
    <mergeCell ref="BH7:BH9"/>
    <mergeCell ref="BI7:BI9"/>
    <mergeCell ref="BJ7:BJ9"/>
    <mergeCell ref="BK7:BK9"/>
    <mergeCell ref="BL7:BL9"/>
    <mergeCell ref="BM7:BM9"/>
    <mergeCell ref="BB7:BB9"/>
    <mergeCell ref="BC7:BC9"/>
    <mergeCell ref="BD7:BD9"/>
    <mergeCell ref="BE7:BE9"/>
    <mergeCell ref="BF7:BF9"/>
    <mergeCell ref="BG7:BG9"/>
    <mergeCell ref="AV7:AV9"/>
    <mergeCell ref="AW7:AW9"/>
    <mergeCell ref="AX7:AX9"/>
    <mergeCell ref="AY7:AY9"/>
    <mergeCell ref="AD10:AD12"/>
    <mergeCell ref="AE10:AE12"/>
    <mergeCell ref="AF10:AF12"/>
    <mergeCell ref="S10:S12"/>
    <mergeCell ref="T10:T12"/>
    <mergeCell ref="U10:U12"/>
    <mergeCell ref="V10:V12"/>
    <mergeCell ref="W10:W12"/>
    <mergeCell ref="BF10:BF12"/>
    <mergeCell ref="BG10:BG12"/>
    <mergeCell ref="AV10:AV12"/>
    <mergeCell ref="AW10:AW12"/>
    <mergeCell ref="AX10:AX12"/>
    <mergeCell ref="AY10:AY12"/>
    <mergeCell ref="AZ10:AZ12"/>
    <mergeCell ref="BA10:BA12"/>
    <mergeCell ref="AP10:AP12"/>
    <mergeCell ref="AQ10:AQ12"/>
    <mergeCell ref="AR10:AR12"/>
    <mergeCell ref="AS10:AS12"/>
    <mergeCell ref="AT10:AT12"/>
    <mergeCell ref="AU10:AU12"/>
    <mergeCell ref="AJ10:AJ12"/>
    <mergeCell ref="AK10:AK12"/>
    <mergeCell ref="AL10:AL12"/>
    <mergeCell ref="AM10:AM12"/>
    <mergeCell ref="AN10:AN12"/>
    <mergeCell ref="AO10:AO12"/>
    <mergeCell ref="R13:R15"/>
    <mergeCell ref="S13:S15"/>
    <mergeCell ref="T13:T15"/>
    <mergeCell ref="U13:U15"/>
    <mergeCell ref="V13:V15"/>
    <mergeCell ref="W13:W15"/>
    <mergeCell ref="L13:L15"/>
    <mergeCell ref="M13:M15"/>
    <mergeCell ref="N13:N15"/>
    <mergeCell ref="O13:O15"/>
    <mergeCell ref="P13:P15"/>
    <mergeCell ref="Q13:Q15"/>
    <mergeCell ref="BN10:BN12"/>
    <mergeCell ref="BO10:BO12"/>
    <mergeCell ref="X13:X15"/>
    <mergeCell ref="Y13:Y15"/>
    <mergeCell ref="Z13:Z15"/>
    <mergeCell ref="AA13:AA15"/>
    <mergeCell ref="AB13:AB15"/>
    <mergeCell ref="AC13:AC15"/>
    <mergeCell ref="BN13:BN15"/>
    <mergeCell ref="BO13:BO15"/>
    <mergeCell ref="AG10:AG12"/>
    <mergeCell ref="AH10:AH12"/>
    <mergeCell ref="AI10:AI12"/>
    <mergeCell ref="X10:X12"/>
    <mergeCell ref="Y10:Y12"/>
    <mergeCell ref="Z10:Z12"/>
    <mergeCell ref="AA10:AA12"/>
    <mergeCell ref="AB10:AB12"/>
    <mergeCell ref="AC10:AC12"/>
    <mergeCell ref="R10:R12"/>
    <mergeCell ref="BP10:BP12"/>
    <mergeCell ref="E13:E15"/>
    <mergeCell ref="F13:F15"/>
    <mergeCell ref="G13:G15"/>
    <mergeCell ref="H13:H15"/>
    <mergeCell ref="I13:I15"/>
    <mergeCell ref="J13:J15"/>
    <mergeCell ref="K13:K15"/>
    <mergeCell ref="BH10:BH12"/>
    <mergeCell ref="BI10:BI12"/>
    <mergeCell ref="BJ10:BJ12"/>
    <mergeCell ref="BK10:BK12"/>
    <mergeCell ref="BL10:BL12"/>
    <mergeCell ref="BM10:BM12"/>
    <mergeCell ref="BB10:BB12"/>
    <mergeCell ref="BC10:BC12"/>
    <mergeCell ref="BD10:BD12"/>
    <mergeCell ref="BE10:BE12"/>
    <mergeCell ref="AT13:AT15"/>
    <mergeCell ref="AU13:AU15"/>
    <mergeCell ref="AJ13:AJ15"/>
    <mergeCell ref="AK13:AK15"/>
    <mergeCell ref="AL13:AL15"/>
    <mergeCell ref="AM13:AM15"/>
    <mergeCell ref="AN13:AN15"/>
    <mergeCell ref="AO13:AO15"/>
    <mergeCell ref="AD13:AD15"/>
    <mergeCell ref="AE13:AE15"/>
    <mergeCell ref="AF13:AF15"/>
    <mergeCell ref="AG13:AG15"/>
    <mergeCell ref="AH13:AH15"/>
    <mergeCell ref="AI13:AI15"/>
    <mergeCell ref="BP13:BP15"/>
    <mergeCell ref="E16:E21"/>
    <mergeCell ref="F16:F21"/>
    <mergeCell ref="G16:G21"/>
    <mergeCell ref="H16:H21"/>
    <mergeCell ref="I16:I21"/>
    <mergeCell ref="J16:J21"/>
    <mergeCell ref="K16:K21"/>
    <mergeCell ref="BH13:BH15"/>
    <mergeCell ref="BI13:BI15"/>
    <mergeCell ref="BJ13:BJ15"/>
    <mergeCell ref="BK13:BK15"/>
    <mergeCell ref="BL13:BL15"/>
    <mergeCell ref="BM13:BM15"/>
    <mergeCell ref="BB13:BB15"/>
    <mergeCell ref="BC13:BC15"/>
    <mergeCell ref="BD13:BD15"/>
    <mergeCell ref="BE13:BE15"/>
    <mergeCell ref="BF13:BF15"/>
    <mergeCell ref="BG13:BG15"/>
    <mergeCell ref="AV13:AV15"/>
    <mergeCell ref="AW13:AW15"/>
    <mergeCell ref="AX13:AX15"/>
    <mergeCell ref="AY13:AY15"/>
    <mergeCell ref="AZ13:AZ15"/>
    <mergeCell ref="BA13:BA15"/>
    <mergeCell ref="AP13:AP15"/>
    <mergeCell ref="AQ13:AQ15"/>
    <mergeCell ref="AR13:AR15"/>
    <mergeCell ref="AS13:AS15"/>
    <mergeCell ref="X16:X21"/>
    <mergeCell ref="Y16:Y21"/>
    <mergeCell ref="Z16:Z21"/>
    <mergeCell ref="AA16:AA21"/>
    <mergeCell ref="AB16:AB21"/>
    <mergeCell ref="AC16:AC21"/>
    <mergeCell ref="R16:R21"/>
    <mergeCell ref="S16:S21"/>
    <mergeCell ref="T16:T21"/>
    <mergeCell ref="U16:U21"/>
    <mergeCell ref="V16:V21"/>
    <mergeCell ref="W16:W21"/>
    <mergeCell ref="L16:L21"/>
    <mergeCell ref="M16:M21"/>
    <mergeCell ref="N16:N21"/>
    <mergeCell ref="O16:O21"/>
    <mergeCell ref="P16:P21"/>
    <mergeCell ref="Q16:Q21"/>
    <mergeCell ref="AZ16:AZ21"/>
    <mergeCell ref="BA16:BA21"/>
    <mergeCell ref="AP16:AP21"/>
    <mergeCell ref="AQ16:AQ21"/>
    <mergeCell ref="AR16:AR21"/>
    <mergeCell ref="AS16:AS21"/>
    <mergeCell ref="AT16:AT21"/>
    <mergeCell ref="AU16:AU21"/>
    <mergeCell ref="AJ16:AJ21"/>
    <mergeCell ref="AK16:AK21"/>
    <mergeCell ref="AL16:AL21"/>
    <mergeCell ref="AM16:AM21"/>
    <mergeCell ref="AN16:AN21"/>
    <mergeCell ref="AO16:AO21"/>
    <mergeCell ref="AD16:AD21"/>
    <mergeCell ref="AE16:AE21"/>
    <mergeCell ref="AF16:AF21"/>
    <mergeCell ref="AG16:AG21"/>
    <mergeCell ref="AH16:AH21"/>
    <mergeCell ref="AI16:AI21"/>
    <mergeCell ref="O23:O25"/>
    <mergeCell ref="P23:P25"/>
    <mergeCell ref="Q23:Q25"/>
    <mergeCell ref="BN16:BN21"/>
    <mergeCell ref="BO16:BO21"/>
    <mergeCell ref="BP16:BP21"/>
    <mergeCell ref="E23:E25"/>
    <mergeCell ref="F23:F25"/>
    <mergeCell ref="G23:G25"/>
    <mergeCell ref="H23:H25"/>
    <mergeCell ref="I23:I25"/>
    <mergeCell ref="J23:J25"/>
    <mergeCell ref="K23:K25"/>
    <mergeCell ref="BH16:BH21"/>
    <mergeCell ref="BI16:BI21"/>
    <mergeCell ref="BJ16:BJ21"/>
    <mergeCell ref="BK16:BK21"/>
    <mergeCell ref="BL16:BL21"/>
    <mergeCell ref="BM16:BM21"/>
    <mergeCell ref="BB16:BB21"/>
    <mergeCell ref="BC16:BC21"/>
    <mergeCell ref="BD16:BD21"/>
    <mergeCell ref="BE16:BE21"/>
    <mergeCell ref="BF16:BF21"/>
    <mergeCell ref="BG16:BG21"/>
    <mergeCell ref="AV16:AV21"/>
    <mergeCell ref="AW16:AW21"/>
    <mergeCell ref="AX16:AX21"/>
    <mergeCell ref="AY16:AY21"/>
    <mergeCell ref="AD23:AD25"/>
    <mergeCell ref="AE23:AE25"/>
    <mergeCell ref="AF23:AF25"/>
    <mergeCell ref="BG23:BG25"/>
    <mergeCell ref="AV23:AV25"/>
    <mergeCell ref="AW23:AW25"/>
    <mergeCell ref="AX23:AX25"/>
    <mergeCell ref="AY23:AY25"/>
    <mergeCell ref="AZ23:AZ25"/>
    <mergeCell ref="BA23:BA25"/>
    <mergeCell ref="AP23:AP25"/>
    <mergeCell ref="AQ23:AQ25"/>
    <mergeCell ref="AR23:AR25"/>
    <mergeCell ref="AS23:AS25"/>
    <mergeCell ref="AT23:AT25"/>
    <mergeCell ref="AU23:AU25"/>
    <mergeCell ref="AJ23:AJ25"/>
    <mergeCell ref="AK23:AK25"/>
    <mergeCell ref="AL23:AL25"/>
    <mergeCell ref="AM23:AM25"/>
    <mergeCell ref="AN23:AN25"/>
    <mergeCell ref="AO23:AO25"/>
    <mergeCell ref="L26:L31"/>
    <mergeCell ref="M26:M31"/>
    <mergeCell ref="N26:N31"/>
    <mergeCell ref="O26:O31"/>
    <mergeCell ref="P26:P31"/>
    <mergeCell ref="Q26:Q31"/>
    <mergeCell ref="BN23:BN25"/>
    <mergeCell ref="BO23:BO25"/>
    <mergeCell ref="X26:X31"/>
    <mergeCell ref="Y26:Y31"/>
    <mergeCell ref="Z26:Z31"/>
    <mergeCell ref="AA26:AA31"/>
    <mergeCell ref="AB26:AB31"/>
    <mergeCell ref="AC26:AC31"/>
    <mergeCell ref="BN26:BN31"/>
    <mergeCell ref="BO26:BO31"/>
    <mergeCell ref="AG23:AG25"/>
    <mergeCell ref="AH23:AH25"/>
    <mergeCell ref="AI23:AI25"/>
    <mergeCell ref="X23:X25"/>
    <mergeCell ref="Y23:Y25"/>
    <mergeCell ref="Z23:Z25"/>
    <mergeCell ref="AA23:AA25"/>
    <mergeCell ref="AB23:AB25"/>
    <mergeCell ref="AC23:AC25"/>
    <mergeCell ref="R23:R25"/>
    <mergeCell ref="S23:S25"/>
    <mergeCell ref="T23:T25"/>
    <mergeCell ref="U23:U25"/>
    <mergeCell ref="V23:V25"/>
    <mergeCell ref="W23:W25"/>
    <mergeCell ref="BF23:BF25"/>
    <mergeCell ref="AJ26:AJ31"/>
    <mergeCell ref="AK26:AK31"/>
    <mergeCell ref="AL26:AL31"/>
    <mergeCell ref="AM26:AM31"/>
    <mergeCell ref="AN26:AN31"/>
    <mergeCell ref="AO26:AO31"/>
    <mergeCell ref="AD26:AD31"/>
    <mergeCell ref="AE26:AE31"/>
    <mergeCell ref="AF26:AF31"/>
    <mergeCell ref="AG26:AG31"/>
    <mergeCell ref="AH26:AH31"/>
    <mergeCell ref="AI26:AI31"/>
    <mergeCell ref="R26:R31"/>
    <mergeCell ref="S26:S31"/>
    <mergeCell ref="T26:T31"/>
    <mergeCell ref="U26:U31"/>
    <mergeCell ref="V26:V31"/>
    <mergeCell ref="W26:W31"/>
    <mergeCell ref="AV26:AV31"/>
    <mergeCell ref="AW26:AW31"/>
    <mergeCell ref="AX26:AX31"/>
    <mergeCell ref="AY26:AY31"/>
    <mergeCell ref="AZ26:AZ31"/>
    <mergeCell ref="BA26:BA31"/>
    <mergeCell ref="AP26:AP31"/>
    <mergeCell ref="AQ26:AQ31"/>
    <mergeCell ref="AR26:AR31"/>
    <mergeCell ref="AS26:AS31"/>
    <mergeCell ref="X32:X34"/>
    <mergeCell ref="Y32:Y34"/>
    <mergeCell ref="BP23:BP25"/>
    <mergeCell ref="E26:E31"/>
    <mergeCell ref="F26:F31"/>
    <mergeCell ref="G26:G31"/>
    <mergeCell ref="H26:H31"/>
    <mergeCell ref="I26:I31"/>
    <mergeCell ref="J26:J31"/>
    <mergeCell ref="K26:K31"/>
    <mergeCell ref="BH23:BH25"/>
    <mergeCell ref="BI23:BI25"/>
    <mergeCell ref="BJ23:BJ25"/>
    <mergeCell ref="BK23:BK25"/>
    <mergeCell ref="BL23:BL25"/>
    <mergeCell ref="BM23:BM25"/>
    <mergeCell ref="BB23:BB25"/>
    <mergeCell ref="BC23:BC25"/>
    <mergeCell ref="BD23:BD25"/>
    <mergeCell ref="BE23:BE25"/>
    <mergeCell ref="AT26:AT31"/>
    <mergeCell ref="AU26:AU31"/>
    <mergeCell ref="R32:R34"/>
    <mergeCell ref="S32:S34"/>
    <mergeCell ref="T32:T34"/>
    <mergeCell ref="U32:U34"/>
    <mergeCell ref="V32:V34"/>
    <mergeCell ref="W32:W34"/>
    <mergeCell ref="L32:L34"/>
    <mergeCell ref="M32:M34"/>
    <mergeCell ref="N32:N34"/>
    <mergeCell ref="O32:O34"/>
    <mergeCell ref="P32:P34"/>
    <mergeCell ref="Q32:Q34"/>
    <mergeCell ref="BP26:BP31"/>
    <mergeCell ref="E32:E34"/>
    <mergeCell ref="F32:F34"/>
    <mergeCell ref="G32:G34"/>
    <mergeCell ref="H32:H34"/>
    <mergeCell ref="I32:I34"/>
    <mergeCell ref="J32:J34"/>
    <mergeCell ref="K32:K34"/>
    <mergeCell ref="BH26:BH31"/>
    <mergeCell ref="BI26:BI31"/>
    <mergeCell ref="BJ26:BJ31"/>
    <mergeCell ref="BK26:BK31"/>
    <mergeCell ref="BL26:BL31"/>
    <mergeCell ref="BM26:BM31"/>
    <mergeCell ref="BB26:BB31"/>
    <mergeCell ref="BC26:BC31"/>
    <mergeCell ref="BD26:BD31"/>
    <mergeCell ref="BE26:BE31"/>
    <mergeCell ref="BF26:BF31"/>
    <mergeCell ref="BG26:BG31"/>
    <mergeCell ref="E35:E37"/>
    <mergeCell ref="F35:F37"/>
    <mergeCell ref="G35:G37"/>
    <mergeCell ref="H35:H37"/>
    <mergeCell ref="I35:I37"/>
    <mergeCell ref="J35:J37"/>
    <mergeCell ref="K35:K37"/>
    <mergeCell ref="BH32:BH34"/>
    <mergeCell ref="BI32:BI34"/>
    <mergeCell ref="BJ32:BJ34"/>
    <mergeCell ref="BK32:BK34"/>
    <mergeCell ref="BL32:BL34"/>
    <mergeCell ref="BM32:BM34"/>
    <mergeCell ref="BB32:BB34"/>
    <mergeCell ref="BC32:BC34"/>
    <mergeCell ref="BD32:BD34"/>
    <mergeCell ref="BE32:BE34"/>
    <mergeCell ref="BF32:BF34"/>
    <mergeCell ref="BG32:BG34"/>
    <mergeCell ref="AV32:AV34"/>
    <mergeCell ref="AW32:AW34"/>
    <mergeCell ref="AX32:AX34"/>
    <mergeCell ref="AY32:AY34"/>
    <mergeCell ref="BA32:BA34"/>
    <mergeCell ref="AP32:AP34"/>
    <mergeCell ref="AQ32:AQ34"/>
    <mergeCell ref="AR32:AR34"/>
    <mergeCell ref="AS32:AS34"/>
    <mergeCell ref="AT32:AT34"/>
    <mergeCell ref="AU32:AU34"/>
    <mergeCell ref="AJ32:AJ34"/>
    <mergeCell ref="AK32:AK34"/>
    <mergeCell ref="AB35:AB37"/>
    <mergeCell ref="AC35:AC37"/>
    <mergeCell ref="R35:R37"/>
    <mergeCell ref="S35:S37"/>
    <mergeCell ref="T35:T37"/>
    <mergeCell ref="U35:U37"/>
    <mergeCell ref="V35:V37"/>
    <mergeCell ref="W35:W37"/>
    <mergeCell ref="L35:L37"/>
    <mergeCell ref="M35:M37"/>
    <mergeCell ref="N35:N37"/>
    <mergeCell ref="O35:O37"/>
    <mergeCell ref="P35:P37"/>
    <mergeCell ref="Q35:Q37"/>
    <mergeCell ref="BN32:BN34"/>
    <mergeCell ref="BO32:BO34"/>
    <mergeCell ref="BP32:BP34"/>
    <mergeCell ref="AL32:AL34"/>
    <mergeCell ref="AM32:AM34"/>
    <mergeCell ref="AN32:AN34"/>
    <mergeCell ref="AO32:AO34"/>
    <mergeCell ref="AZ32:AZ34"/>
    <mergeCell ref="AD32:AD34"/>
    <mergeCell ref="AE32:AE34"/>
    <mergeCell ref="AF32:AF34"/>
    <mergeCell ref="AG32:AG34"/>
    <mergeCell ref="AH32:AH34"/>
    <mergeCell ref="AI32:AI34"/>
    <mergeCell ref="Z32:Z34"/>
    <mergeCell ref="AA32:AA34"/>
    <mergeCell ref="AB32:AB34"/>
    <mergeCell ref="AC32:AC34"/>
    <mergeCell ref="E38:E40"/>
    <mergeCell ref="F38:F40"/>
    <mergeCell ref="G38:G40"/>
    <mergeCell ref="H38:H40"/>
    <mergeCell ref="I38:I40"/>
    <mergeCell ref="J38:J40"/>
    <mergeCell ref="K38:K40"/>
    <mergeCell ref="BH35:BH37"/>
    <mergeCell ref="BI35:BI37"/>
    <mergeCell ref="BJ35:BJ37"/>
    <mergeCell ref="BK35:BK37"/>
    <mergeCell ref="BL35:BL37"/>
    <mergeCell ref="BM35:BM37"/>
    <mergeCell ref="BB35:BB37"/>
    <mergeCell ref="BC35:BC37"/>
    <mergeCell ref="BD35:BD37"/>
    <mergeCell ref="BE35:BE37"/>
    <mergeCell ref="BF35:BF37"/>
    <mergeCell ref="BG35:BG37"/>
    <mergeCell ref="AV35:AV37"/>
    <mergeCell ref="AW35:AW37"/>
    <mergeCell ref="AX35:AX37"/>
    <mergeCell ref="AY35:AY37"/>
    <mergeCell ref="AZ35:AZ37"/>
    <mergeCell ref="BA35:BA37"/>
    <mergeCell ref="AP35:AP37"/>
    <mergeCell ref="AQ35:AQ37"/>
    <mergeCell ref="AR35:AR37"/>
    <mergeCell ref="AS35:AS37"/>
    <mergeCell ref="AT35:AT37"/>
    <mergeCell ref="AU35:AU37"/>
    <mergeCell ref="AJ35:AJ37"/>
    <mergeCell ref="AB38:AB40"/>
    <mergeCell ref="AC38:AC40"/>
    <mergeCell ref="R38:R40"/>
    <mergeCell ref="S38:S40"/>
    <mergeCell ref="T38:T40"/>
    <mergeCell ref="U38:U40"/>
    <mergeCell ref="V38:V40"/>
    <mergeCell ref="W38:W40"/>
    <mergeCell ref="L38:L40"/>
    <mergeCell ref="M38:M40"/>
    <mergeCell ref="N38:N40"/>
    <mergeCell ref="O38:O40"/>
    <mergeCell ref="P38:P40"/>
    <mergeCell ref="Q38:Q40"/>
    <mergeCell ref="BN35:BN37"/>
    <mergeCell ref="BO35:BO37"/>
    <mergeCell ref="BP35:BP37"/>
    <mergeCell ref="AK35:AK37"/>
    <mergeCell ref="AL35:AL37"/>
    <mergeCell ref="AM35:AM37"/>
    <mergeCell ref="AN35:AN37"/>
    <mergeCell ref="AO35:AO37"/>
    <mergeCell ref="AD35:AD37"/>
    <mergeCell ref="AE35:AE37"/>
    <mergeCell ref="AF35:AF37"/>
    <mergeCell ref="AG35:AG37"/>
    <mergeCell ref="AH35:AH37"/>
    <mergeCell ref="AI35:AI37"/>
    <mergeCell ref="X35:X37"/>
    <mergeCell ref="Y35:Y37"/>
    <mergeCell ref="Z35:Z37"/>
    <mergeCell ref="AA35:AA37"/>
    <mergeCell ref="E41:E46"/>
    <mergeCell ref="F41:F46"/>
    <mergeCell ref="G41:G46"/>
    <mergeCell ref="H41:H46"/>
    <mergeCell ref="I41:I46"/>
    <mergeCell ref="J41:J46"/>
    <mergeCell ref="K41:K46"/>
    <mergeCell ref="BH38:BH40"/>
    <mergeCell ref="BI38:BI40"/>
    <mergeCell ref="BJ38:BJ40"/>
    <mergeCell ref="BK38:BK40"/>
    <mergeCell ref="BL38:BL40"/>
    <mergeCell ref="BM38:BM40"/>
    <mergeCell ref="BB38:BB40"/>
    <mergeCell ref="BC38:BC40"/>
    <mergeCell ref="BD38:BD40"/>
    <mergeCell ref="BE38:BE40"/>
    <mergeCell ref="BF38:BF40"/>
    <mergeCell ref="BG38:BG40"/>
    <mergeCell ref="AV38:AV40"/>
    <mergeCell ref="AW38:AW40"/>
    <mergeCell ref="AX38:AX40"/>
    <mergeCell ref="AY38:AY40"/>
    <mergeCell ref="AZ38:AZ40"/>
    <mergeCell ref="BA38:BA40"/>
    <mergeCell ref="AP38:AP40"/>
    <mergeCell ref="AQ38:AQ40"/>
    <mergeCell ref="AR38:AR40"/>
    <mergeCell ref="AS38:AS40"/>
    <mergeCell ref="AT38:AT40"/>
    <mergeCell ref="AU38:AU40"/>
    <mergeCell ref="AJ38:AJ40"/>
    <mergeCell ref="AB41:AB46"/>
    <mergeCell ref="AC41:AC46"/>
    <mergeCell ref="R41:R46"/>
    <mergeCell ref="S41:S46"/>
    <mergeCell ref="T41:T46"/>
    <mergeCell ref="U41:U46"/>
    <mergeCell ref="V41:V46"/>
    <mergeCell ref="W41:W46"/>
    <mergeCell ref="L41:L46"/>
    <mergeCell ref="M41:M46"/>
    <mergeCell ref="N41:N46"/>
    <mergeCell ref="O41:O46"/>
    <mergeCell ref="P41:P46"/>
    <mergeCell ref="Q41:Q46"/>
    <mergeCell ref="BN38:BN40"/>
    <mergeCell ref="BO38:BO40"/>
    <mergeCell ref="BP38:BP40"/>
    <mergeCell ref="AK38:AK40"/>
    <mergeCell ref="AL38:AL40"/>
    <mergeCell ref="AM38:AM40"/>
    <mergeCell ref="AN38:AN40"/>
    <mergeCell ref="AO38:AO40"/>
    <mergeCell ref="AD38:AD40"/>
    <mergeCell ref="AE38:AE40"/>
    <mergeCell ref="AF38:AF40"/>
    <mergeCell ref="AG38:AG40"/>
    <mergeCell ref="AH38:AH40"/>
    <mergeCell ref="AI38:AI40"/>
    <mergeCell ref="X38:X40"/>
    <mergeCell ref="Y38:Y40"/>
    <mergeCell ref="Z38:Z40"/>
    <mergeCell ref="AA38:AA40"/>
    <mergeCell ref="E47:E52"/>
    <mergeCell ref="F47:F52"/>
    <mergeCell ref="G47:G52"/>
    <mergeCell ref="H47:H52"/>
    <mergeCell ref="I47:I52"/>
    <mergeCell ref="J47:J52"/>
    <mergeCell ref="K47:K52"/>
    <mergeCell ref="BH41:BH46"/>
    <mergeCell ref="BI41:BI46"/>
    <mergeCell ref="BJ41:BJ46"/>
    <mergeCell ref="BK41:BK46"/>
    <mergeCell ref="BL41:BL46"/>
    <mergeCell ref="BM41:BM46"/>
    <mergeCell ref="BB41:BB46"/>
    <mergeCell ref="BC41:BC46"/>
    <mergeCell ref="BD41:BD46"/>
    <mergeCell ref="BE41:BE46"/>
    <mergeCell ref="BF41:BF46"/>
    <mergeCell ref="BG41:BG46"/>
    <mergeCell ref="AV41:AV46"/>
    <mergeCell ref="AW41:AW46"/>
    <mergeCell ref="AX41:AX46"/>
    <mergeCell ref="AY41:AY46"/>
    <mergeCell ref="AZ41:AZ46"/>
    <mergeCell ref="BA41:BA46"/>
    <mergeCell ref="AP41:AP46"/>
    <mergeCell ref="AQ41:AQ46"/>
    <mergeCell ref="AR41:AR46"/>
    <mergeCell ref="AS41:AS46"/>
    <mergeCell ref="AT41:AT46"/>
    <mergeCell ref="AU41:AU46"/>
    <mergeCell ref="AJ41:AJ46"/>
    <mergeCell ref="AB47:AB52"/>
    <mergeCell ref="AC47:AC52"/>
    <mergeCell ref="R47:R52"/>
    <mergeCell ref="S47:S52"/>
    <mergeCell ref="T47:T52"/>
    <mergeCell ref="U47:U52"/>
    <mergeCell ref="V47:V52"/>
    <mergeCell ref="W47:W52"/>
    <mergeCell ref="L47:L52"/>
    <mergeCell ref="M47:M52"/>
    <mergeCell ref="N47:N52"/>
    <mergeCell ref="O47:O52"/>
    <mergeCell ref="P47:P52"/>
    <mergeCell ref="Q47:Q52"/>
    <mergeCell ref="BN41:BN46"/>
    <mergeCell ref="BO41:BO46"/>
    <mergeCell ref="BP41:BP46"/>
    <mergeCell ref="AK41:AK46"/>
    <mergeCell ref="AL41:AL46"/>
    <mergeCell ref="AM41:AM46"/>
    <mergeCell ref="AN41:AN46"/>
    <mergeCell ref="AO41:AO46"/>
    <mergeCell ref="AD41:AD46"/>
    <mergeCell ref="AE41:AE46"/>
    <mergeCell ref="AF41:AF46"/>
    <mergeCell ref="AG41:AG46"/>
    <mergeCell ref="AH41:AH46"/>
    <mergeCell ref="AI41:AI46"/>
    <mergeCell ref="X41:X46"/>
    <mergeCell ref="Y41:Y46"/>
    <mergeCell ref="Z41:Z46"/>
    <mergeCell ref="AA41:AA46"/>
    <mergeCell ref="E53:E55"/>
    <mergeCell ref="F53:F55"/>
    <mergeCell ref="G53:G55"/>
    <mergeCell ref="H53:H55"/>
    <mergeCell ref="I53:I55"/>
    <mergeCell ref="J53:J55"/>
    <mergeCell ref="K53:K55"/>
    <mergeCell ref="BH47:BH52"/>
    <mergeCell ref="BI47:BI52"/>
    <mergeCell ref="BJ47:BJ52"/>
    <mergeCell ref="BK47:BK52"/>
    <mergeCell ref="BL47:BL52"/>
    <mergeCell ref="BM47:BM52"/>
    <mergeCell ref="BB47:BB52"/>
    <mergeCell ref="BC47:BC52"/>
    <mergeCell ref="BD47:BD52"/>
    <mergeCell ref="BE47:BE52"/>
    <mergeCell ref="BF47:BF52"/>
    <mergeCell ref="BG47:BG52"/>
    <mergeCell ref="AV47:AV52"/>
    <mergeCell ref="AW47:AW52"/>
    <mergeCell ref="AX47:AX52"/>
    <mergeCell ref="AY47:AY52"/>
    <mergeCell ref="AZ47:AZ52"/>
    <mergeCell ref="BA47:BA52"/>
    <mergeCell ref="AP47:AP52"/>
    <mergeCell ref="AQ47:AQ52"/>
    <mergeCell ref="AR47:AR52"/>
    <mergeCell ref="AS47:AS52"/>
    <mergeCell ref="AT47:AT52"/>
    <mergeCell ref="AU47:AU52"/>
    <mergeCell ref="AJ47:AJ52"/>
    <mergeCell ref="AB53:AB55"/>
    <mergeCell ref="AC53:AC55"/>
    <mergeCell ref="R53:R55"/>
    <mergeCell ref="S53:S55"/>
    <mergeCell ref="T53:T55"/>
    <mergeCell ref="U53:U55"/>
    <mergeCell ref="V53:V55"/>
    <mergeCell ref="W53:W55"/>
    <mergeCell ref="L53:L55"/>
    <mergeCell ref="M53:M55"/>
    <mergeCell ref="N53:N55"/>
    <mergeCell ref="O53:O55"/>
    <mergeCell ref="P53:P55"/>
    <mergeCell ref="Q53:Q55"/>
    <mergeCell ref="BN47:BN52"/>
    <mergeCell ref="BO47:BO52"/>
    <mergeCell ref="BP47:BP52"/>
    <mergeCell ref="AK47:AK52"/>
    <mergeCell ref="AL47:AL52"/>
    <mergeCell ref="AM47:AM52"/>
    <mergeCell ref="AN47:AN52"/>
    <mergeCell ref="AO47:AO52"/>
    <mergeCell ref="AD47:AD52"/>
    <mergeCell ref="AE47:AE52"/>
    <mergeCell ref="AF47:AF52"/>
    <mergeCell ref="AG47:AG52"/>
    <mergeCell ref="AH47:AH52"/>
    <mergeCell ref="AI47:AI52"/>
    <mergeCell ref="X47:X52"/>
    <mergeCell ref="Y47:Y52"/>
    <mergeCell ref="Z47:Z52"/>
    <mergeCell ref="AA47:AA52"/>
    <mergeCell ref="E56:E58"/>
    <mergeCell ref="F56:F58"/>
    <mergeCell ref="G56:G58"/>
    <mergeCell ref="H56:H58"/>
    <mergeCell ref="I56:I58"/>
    <mergeCell ref="J56:J58"/>
    <mergeCell ref="K56:K58"/>
    <mergeCell ref="BH53:BH55"/>
    <mergeCell ref="BI53:BI55"/>
    <mergeCell ref="BJ53:BJ55"/>
    <mergeCell ref="BK53:BK55"/>
    <mergeCell ref="BL53:BL55"/>
    <mergeCell ref="BM53:BM55"/>
    <mergeCell ref="BB53:BB55"/>
    <mergeCell ref="BC53:BC55"/>
    <mergeCell ref="BD53:BD55"/>
    <mergeCell ref="BE53:BE55"/>
    <mergeCell ref="BF53:BF55"/>
    <mergeCell ref="BG53:BG55"/>
    <mergeCell ref="AV53:AV55"/>
    <mergeCell ref="AW53:AW55"/>
    <mergeCell ref="AX53:AX55"/>
    <mergeCell ref="AY53:AY55"/>
    <mergeCell ref="AZ53:AZ55"/>
    <mergeCell ref="BA53:BA55"/>
    <mergeCell ref="AP53:AP55"/>
    <mergeCell ref="AQ53:AQ55"/>
    <mergeCell ref="AR53:AR55"/>
    <mergeCell ref="AS53:AS55"/>
    <mergeCell ref="AT53:AT55"/>
    <mergeCell ref="AU53:AU55"/>
    <mergeCell ref="AJ53:AJ55"/>
    <mergeCell ref="AB56:AB58"/>
    <mergeCell ref="AC56:AC58"/>
    <mergeCell ref="R56:R58"/>
    <mergeCell ref="S56:S58"/>
    <mergeCell ref="T56:T58"/>
    <mergeCell ref="U56:U58"/>
    <mergeCell ref="V56:V58"/>
    <mergeCell ref="W56:W58"/>
    <mergeCell ref="L56:L58"/>
    <mergeCell ref="M56:M58"/>
    <mergeCell ref="N56:N58"/>
    <mergeCell ref="O56:O58"/>
    <mergeCell ref="P56:P58"/>
    <mergeCell ref="Q56:Q58"/>
    <mergeCell ref="BN53:BN55"/>
    <mergeCell ref="BO53:BO55"/>
    <mergeCell ref="BP53:BP55"/>
    <mergeCell ref="AK53:AK55"/>
    <mergeCell ref="AL53:AL55"/>
    <mergeCell ref="AM53:AM55"/>
    <mergeCell ref="AN53:AN55"/>
    <mergeCell ref="AO53:AO55"/>
    <mergeCell ref="AD53:AD55"/>
    <mergeCell ref="AE53:AE55"/>
    <mergeCell ref="AF53:AF55"/>
    <mergeCell ref="AG53:AG55"/>
    <mergeCell ref="AH53:AH55"/>
    <mergeCell ref="AI53:AI55"/>
    <mergeCell ref="X53:X55"/>
    <mergeCell ref="Y53:Y55"/>
    <mergeCell ref="Z53:Z55"/>
    <mergeCell ref="AA53:AA55"/>
    <mergeCell ref="E59:E64"/>
    <mergeCell ref="F59:F64"/>
    <mergeCell ref="G59:G64"/>
    <mergeCell ref="H59:H64"/>
    <mergeCell ref="I59:I64"/>
    <mergeCell ref="J59:J64"/>
    <mergeCell ref="K59:K64"/>
    <mergeCell ref="BH56:BH58"/>
    <mergeCell ref="BI56:BI58"/>
    <mergeCell ref="BJ56:BJ58"/>
    <mergeCell ref="BK56:BK58"/>
    <mergeCell ref="BL56:BL58"/>
    <mergeCell ref="BM56:BM58"/>
    <mergeCell ref="BB56:BB58"/>
    <mergeCell ref="BC56:BC58"/>
    <mergeCell ref="BD56:BD58"/>
    <mergeCell ref="BE56:BE58"/>
    <mergeCell ref="BF56:BF58"/>
    <mergeCell ref="BG56:BG58"/>
    <mergeCell ref="AV56:AV58"/>
    <mergeCell ref="AW56:AW58"/>
    <mergeCell ref="AX56:AX58"/>
    <mergeCell ref="AY56:AY58"/>
    <mergeCell ref="AZ56:AZ58"/>
    <mergeCell ref="BA56:BA58"/>
    <mergeCell ref="AP56:AP58"/>
    <mergeCell ref="AQ56:AQ58"/>
    <mergeCell ref="AR56:AR58"/>
    <mergeCell ref="AS56:AS58"/>
    <mergeCell ref="AT56:AT58"/>
    <mergeCell ref="AU56:AU58"/>
    <mergeCell ref="AJ56:AJ58"/>
    <mergeCell ref="AB59:AB64"/>
    <mergeCell ref="AC59:AC64"/>
    <mergeCell ref="R59:R64"/>
    <mergeCell ref="S59:S64"/>
    <mergeCell ref="T59:T64"/>
    <mergeCell ref="U59:U64"/>
    <mergeCell ref="V59:V64"/>
    <mergeCell ref="W59:W64"/>
    <mergeCell ref="L59:L64"/>
    <mergeCell ref="M59:M64"/>
    <mergeCell ref="N59:N64"/>
    <mergeCell ref="O59:O64"/>
    <mergeCell ref="P59:P64"/>
    <mergeCell ref="Q59:Q64"/>
    <mergeCell ref="BN56:BN58"/>
    <mergeCell ref="BO56:BO58"/>
    <mergeCell ref="BP56:BP58"/>
    <mergeCell ref="AK56:AK58"/>
    <mergeCell ref="AL56:AL58"/>
    <mergeCell ref="AM56:AM58"/>
    <mergeCell ref="AN56:AN58"/>
    <mergeCell ref="AO56:AO58"/>
    <mergeCell ref="AD56:AD58"/>
    <mergeCell ref="AE56:AE58"/>
    <mergeCell ref="AF56:AF58"/>
    <mergeCell ref="AG56:AG58"/>
    <mergeCell ref="AH56:AH58"/>
    <mergeCell ref="AI56:AI58"/>
    <mergeCell ref="X56:X58"/>
    <mergeCell ref="Y56:Y58"/>
    <mergeCell ref="Z56:Z58"/>
    <mergeCell ref="AA56:AA58"/>
    <mergeCell ref="E65:E70"/>
    <mergeCell ref="F65:F70"/>
    <mergeCell ref="G65:G70"/>
    <mergeCell ref="H65:H70"/>
    <mergeCell ref="I65:I70"/>
    <mergeCell ref="J65:J70"/>
    <mergeCell ref="K65:K70"/>
    <mergeCell ref="BH59:BH64"/>
    <mergeCell ref="BI59:BI64"/>
    <mergeCell ref="BJ59:BJ64"/>
    <mergeCell ref="BK59:BK64"/>
    <mergeCell ref="BL59:BL64"/>
    <mergeCell ref="BM59:BM64"/>
    <mergeCell ref="BB59:BB64"/>
    <mergeCell ref="BC59:BC64"/>
    <mergeCell ref="BD59:BD64"/>
    <mergeCell ref="BE59:BE64"/>
    <mergeCell ref="BF59:BF64"/>
    <mergeCell ref="BG59:BG64"/>
    <mergeCell ref="AV59:AV64"/>
    <mergeCell ref="AW59:AW64"/>
    <mergeCell ref="AX59:AX64"/>
    <mergeCell ref="AY59:AY64"/>
    <mergeCell ref="AZ59:AZ64"/>
    <mergeCell ref="BA59:BA64"/>
    <mergeCell ref="AP59:AP64"/>
    <mergeCell ref="AQ59:AQ64"/>
    <mergeCell ref="AR59:AR64"/>
    <mergeCell ref="AS59:AS64"/>
    <mergeCell ref="AT59:AT64"/>
    <mergeCell ref="AU59:AU64"/>
    <mergeCell ref="AJ59:AJ64"/>
    <mergeCell ref="AB65:AB70"/>
    <mergeCell ref="AC65:AC70"/>
    <mergeCell ref="R65:R70"/>
    <mergeCell ref="S65:S70"/>
    <mergeCell ref="T65:T70"/>
    <mergeCell ref="U65:U70"/>
    <mergeCell ref="V65:V70"/>
    <mergeCell ref="W65:W70"/>
    <mergeCell ref="L65:L70"/>
    <mergeCell ref="M65:M70"/>
    <mergeCell ref="N65:N70"/>
    <mergeCell ref="O65:O70"/>
    <mergeCell ref="P65:P70"/>
    <mergeCell ref="Q65:Q70"/>
    <mergeCell ref="BN59:BN64"/>
    <mergeCell ref="BO59:BO64"/>
    <mergeCell ref="BP59:BP64"/>
    <mergeCell ref="AK59:AK64"/>
    <mergeCell ref="AL59:AL64"/>
    <mergeCell ref="AM59:AM64"/>
    <mergeCell ref="AN59:AN64"/>
    <mergeCell ref="AO59:AO64"/>
    <mergeCell ref="AD59:AD64"/>
    <mergeCell ref="AE59:AE64"/>
    <mergeCell ref="AF59:AF64"/>
    <mergeCell ref="AG59:AG64"/>
    <mergeCell ref="AH59:AH64"/>
    <mergeCell ref="AI59:AI64"/>
    <mergeCell ref="X59:X64"/>
    <mergeCell ref="Y59:Y64"/>
    <mergeCell ref="Z59:Z64"/>
    <mergeCell ref="AA59:AA64"/>
    <mergeCell ref="E71:E73"/>
    <mergeCell ref="F71:F73"/>
    <mergeCell ref="G71:G73"/>
    <mergeCell ref="H71:H73"/>
    <mergeCell ref="I71:I73"/>
    <mergeCell ref="J71:J73"/>
    <mergeCell ref="K71:K73"/>
    <mergeCell ref="BH65:BH70"/>
    <mergeCell ref="BI65:BI70"/>
    <mergeCell ref="BJ65:BJ70"/>
    <mergeCell ref="BK65:BK70"/>
    <mergeCell ref="BL65:BL70"/>
    <mergeCell ref="BM65:BM70"/>
    <mergeCell ref="BB65:BB70"/>
    <mergeCell ref="BC65:BC70"/>
    <mergeCell ref="BD65:BD70"/>
    <mergeCell ref="BE65:BE70"/>
    <mergeCell ref="BF65:BF70"/>
    <mergeCell ref="BG65:BG70"/>
    <mergeCell ref="AV65:AV70"/>
    <mergeCell ref="AW65:AW70"/>
    <mergeCell ref="AX65:AX70"/>
    <mergeCell ref="AY65:AY70"/>
    <mergeCell ref="AZ65:AZ70"/>
    <mergeCell ref="BA65:BA70"/>
    <mergeCell ref="AP65:AP70"/>
    <mergeCell ref="AQ65:AQ70"/>
    <mergeCell ref="AR65:AR70"/>
    <mergeCell ref="AS65:AS70"/>
    <mergeCell ref="AT65:AT70"/>
    <mergeCell ref="AU65:AU70"/>
    <mergeCell ref="AJ65:AJ70"/>
    <mergeCell ref="AB71:AB73"/>
    <mergeCell ref="AC71:AC73"/>
    <mergeCell ref="R71:R73"/>
    <mergeCell ref="S71:S73"/>
    <mergeCell ref="T71:T73"/>
    <mergeCell ref="U71:U73"/>
    <mergeCell ref="V71:V73"/>
    <mergeCell ref="W71:W73"/>
    <mergeCell ref="L71:L73"/>
    <mergeCell ref="M71:M73"/>
    <mergeCell ref="N71:N73"/>
    <mergeCell ref="O71:O73"/>
    <mergeCell ref="P71:P73"/>
    <mergeCell ref="Q71:Q73"/>
    <mergeCell ref="BN65:BN70"/>
    <mergeCell ref="BO65:BO70"/>
    <mergeCell ref="BP65:BP70"/>
    <mergeCell ref="AK65:AK70"/>
    <mergeCell ref="AL65:AL70"/>
    <mergeCell ref="AM65:AM70"/>
    <mergeCell ref="AN65:AN70"/>
    <mergeCell ref="AO65:AO70"/>
    <mergeCell ref="AD65:AD70"/>
    <mergeCell ref="AE65:AE70"/>
    <mergeCell ref="AF65:AF70"/>
    <mergeCell ref="AG65:AG70"/>
    <mergeCell ref="AH65:AH70"/>
    <mergeCell ref="AI65:AI70"/>
    <mergeCell ref="X65:X70"/>
    <mergeCell ref="Y65:Y70"/>
    <mergeCell ref="Z65:Z70"/>
    <mergeCell ref="AA65:AA70"/>
    <mergeCell ref="E74:E76"/>
    <mergeCell ref="F74:F76"/>
    <mergeCell ref="G74:G76"/>
    <mergeCell ref="H74:H76"/>
    <mergeCell ref="I74:I76"/>
    <mergeCell ref="J74:J76"/>
    <mergeCell ref="K74:K76"/>
    <mergeCell ref="BH71:BH73"/>
    <mergeCell ref="BI71:BI73"/>
    <mergeCell ref="BJ71:BJ73"/>
    <mergeCell ref="BK71:BK73"/>
    <mergeCell ref="BL71:BL73"/>
    <mergeCell ref="BM71:BM73"/>
    <mergeCell ref="BB71:BB73"/>
    <mergeCell ref="BC71:BC73"/>
    <mergeCell ref="BD71:BD73"/>
    <mergeCell ref="BE71:BE73"/>
    <mergeCell ref="BF71:BF73"/>
    <mergeCell ref="BG71:BG73"/>
    <mergeCell ref="AV71:AV73"/>
    <mergeCell ref="AW71:AW73"/>
    <mergeCell ref="AX71:AX73"/>
    <mergeCell ref="AY71:AY73"/>
    <mergeCell ref="AZ71:AZ73"/>
    <mergeCell ref="BA71:BA73"/>
    <mergeCell ref="AP71:AP73"/>
    <mergeCell ref="AQ71:AQ73"/>
    <mergeCell ref="AR71:AR73"/>
    <mergeCell ref="AS71:AS73"/>
    <mergeCell ref="AT71:AT73"/>
    <mergeCell ref="AU71:AU73"/>
    <mergeCell ref="AJ71:AJ73"/>
    <mergeCell ref="AB74:AB76"/>
    <mergeCell ref="AC74:AC76"/>
    <mergeCell ref="R74:R76"/>
    <mergeCell ref="S74:S76"/>
    <mergeCell ref="T74:T76"/>
    <mergeCell ref="U74:U76"/>
    <mergeCell ref="V74:V76"/>
    <mergeCell ref="W74:W76"/>
    <mergeCell ref="L74:L76"/>
    <mergeCell ref="M74:M76"/>
    <mergeCell ref="N74:N76"/>
    <mergeCell ref="O74:O76"/>
    <mergeCell ref="P74:P76"/>
    <mergeCell ref="Q74:Q76"/>
    <mergeCell ref="BN71:BN73"/>
    <mergeCell ref="BO71:BO73"/>
    <mergeCell ref="BP71:BP73"/>
    <mergeCell ref="AK71:AK73"/>
    <mergeCell ref="AL71:AL73"/>
    <mergeCell ref="AM71:AM73"/>
    <mergeCell ref="AN71:AN73"/>
    <mergeCell ref="AO71:AO73"/>
    <mergeCell ref="AD71:AD73"/>
    <mergeCell ref="AE71:AE73"/>
    <mergeCell ref="AF71:AF73"/>
    <mergeCell ref="AG71:AG73"/>
    <mergeCell ref="AH71:AH73"/>
    <mergeCell ref="AI71:AI73"/>
    <mergeCell ref="X71:X73"/>
    <mergeCell ref="Y71:Y73"/>
    <mergeCell ref="Z71:Z73"/>
    <mergeCell ref="AA71:AA73"/>
    <mergeCell ref="E77:E82"/>
    <mergeCell ref="F77:F82"/>
    <mergeCell ref="G77:G82"/>
    <mergeCell ref="H77:H82"/>
    <mergeCell ref="I77:I82"/>
    <mergeCell ref="J77:J82"/>
    <mergeCell ref="K77:K82"/>
    <mergeCell ref="BH74:BH76"/>
    <mergeCell ref="BI74:BI76"/>
    <mergeCell ref="BJ74:BJ76"/>
    <mergeCell ref="BK74:BK76"/>
    <mergeCell ref="BL74:BL76"/>
    <mergeCell ref="BM74:BM76"/>
    <mergeCell ref="BB74:BB76"/>
    <mergeCell ref="BC74:BC76"/>
    <mergeCell ref="BD74:BD76"/>
    <mergeCell ref="BE74:BE76"/>
    <mergeCell ref="BF74:BF76"/>
    <mergeCell ref="BG74:BG76"/>
    <mergeCell ref="AV74:AV76"/>
    <mergeCell ref="AW74:AW76"/>
    <mergeCell ref="AX74:AX76"/>
    <mergeCell ref="AY74:AY76"/>
    <mergeCell ref="AZ74:AZ76"/>
    <mergeCell ref="BA74:BA76"/>
    <mergeCell ref="AP74:AP76"/>
    <mergeCell ref="AQ74:AQ76"/>
    <mergeCell ref="AR74:AR76"/>
    <mergeCell ref="AS74:AS76"/>
    <mergeCell ref="AT74:AT76"/>
    <mergeCell ref="AU74:AU76"/>
    <mergeCell ref="AJ74:AJ76"/>
    <mergeCell ref="AB77:AB82"/>
    <mergeCell ref="AC77:AC82"/>
    <mergeCell ref="R77:R82"/>
    <mergeCell ref="S77:S82"/>
    <mergeCell ref="T77:T82"/>
    <mergeCell ref="U77:U82"/>
    <mergeCell ref="V77:V82"/>
    <mergeCell ref="W77:W82"/>
    <mergeCell ref="L77:L82"/>
    <mergeCell ref="M77:M82"/>
    <mergeCell ref="N77:N82"/>
    <mergeCell ref="O77:O82"/>
    <mergeCell ref="P77:P82"/>
    <mergeCell ref="Q77:Q82"/>
    <mergeCell ref="BN74:BN76"/>
    <mergeCell ref="BO74:BO76"/>
    <mergeCell ref="BP74:BP76"/>
    <mergeCell ref="AK74:AK76"/>
    <mergeCell ref="AL74:AL76"/>
    <mergeCell ref="AM74:AM76"/>
    <mergeCell ref="AN74:AN76"/>
    <mergeCell ref="AO74:AO76"/>
    <mergeCell ref="AD74:AD76"/>
    <mergeCell ref="AE74:AE76"/>
    <mergeCell ref="AF74:AF76"/>
    <mergeCell ref="AG74:AG76"/>
    <mergeCell ref="AH74:AH76"/>
    <mergeCell ref="AI74:AI76"/>
    <mergeCell ref="X74:X76"/>
    <mergeCell ref="Y74:Y76"/>
    <mergeCell ref="Z74:Z76"/>
    <mergeCell ref="AA74:AA76"/>
    <mergeCell ref="E84:E89"/>
    <mergeCell ref="F84:F89"/>
    <mergeCell ref="G84:G89"/>
    <mergeCell ref="H84:H89"/>
    <mergeCell ref="I84:I89"/>
    <mergeCell ref="J84:J89"/>
    <mergeCell ref="K84:K89"/>
    <mergeCell ref="BH77:BH82"/>
    <mergeCell ref="BI77:BI82"/>
    <mergeCell ref="BJ77:BJ82"/>
    <mergeCell ref="BK77:BK82"/>
    <mergeCell ref="BL77:BL82"/>
    <mergeCell ref="BM77:BM82"/>
    <mergeCell ref="BB77:BB82"/>
    <mergeCell ref="BC77:BC82"/>
    <mergeCell ref="BD77:BD82"/>
    <mergeCell ref="BE77:BE82"/>
    <mergeCell ref="BF77:BF82"/>
    <mergeCell ref="BG77:BG82"/>
    <mergeCell ref="AV77:AV82"/>
    <mergeCell ref="AW77:AW82"/>
    <mergeCell ref="AX77:AX82"/>
    <mergeCell ref="AY77:AY82"/>
    <mergeCell ref="AZ77:AZ82"/>
    <mergeCell ref="BA77:BA82"/>
    <mergeCell ref="AP77:AP82"/>
    <mergeCell ref="AQ77:AQ82"/>
    <mergeCell ref="AR77:AR82"/>
    <mergeCell ref="AS77:AS82"/>
    <mergeCell ref="AT77:AT82"/>
    <mergeCell ref="AU77:AU82"/>
    <mergeCell ref="AJ77:AJ82"/>
    <mergeCell ref="AB84:AB89"/>
    <mergeCell ref="AC84:AC89"/>
    <mergeCell ref="R84:R89"/>
    <mergeCell ref="S84:S89"/>
    <mergeCell ref="T84:T89"/>
    <mergeCell ref="U84:U89"/>
    <mergeCell ref="V84:V89"/>
    <mergeCell ref="W84:W89"/>
    <mergeCell ref="L84:L89"/>
    <mergeCell ref="M84:M89"/>
    <mergeCell ref="N84:N89"/>
    <mergeCell ref="O84:O89"/>
    <mergeCell ref="P84:P89"/>
    <mergeCell ref="Q84:Q89"/>
    <mergeCell ref="BN77:BN82"/>
    <mergeCell ref="BO77:BO82"/>
    <mergeCell ref="BP77:BP82"/>
    <mergeCell ref="AK77:AK82"/>
    <mergeCell ref="AL77:AL82"/>
    <mergeCell ref="AM77:AM82"/>
    <mergeCell ref="AN77:AN82"/>
    <mergeCell ref="AO77:AO82"/>
    <mergeCell ref="AD77:AD82"/>
    <mergeCell ref="AE77:AE82"/>
    <mergeCell ref="AF77:AF82"/>
    <mergeCell ref="AG77:AG82"/>
    <mergeCell ref="AH77:AH82"/>
    <mergeCell ref="AI77:AI82"/>
    <mergeCell ref="X77:X82"/>
    <mergeCell ref="Y77:Y82"/>
    <mergeCell ref="Z77:Z82"/>
    <mergeCell ref="AA77:AA82"/>
    <mergeCell ref="E90:E95"/>
    <mergeCell ref="F90:F95"/>
    <mergeCell ref="G90:G95"/>
    <mergeCell ref="H90:H95"/>
    <mergeCell ref="I90:I95"/>
    <mergeCell ref="J90:J95"/>
    <mergeCell ref="K90:K95"/>
    <mergeCell ref="BH84:BH89"/>
    <mergeCell ref="BI84:BI89"/>
    <mergeCell ref="BJ84:BJ89"/>
    <mergeCell ref="BK84:BK89"/>
    <mergeCell ref="BL84:BL89"/>
    <mergeCell ref="BM84:BM89"/>
    <mergeCell ref="BB84:BB89"/>
    <mergeCell ref="BC84:BC89"/>
    <mergeCell ref="BD84:BD89"/>
    <mergeCell ref="BE84:BE89"/>
    <mergeCell ref="BF84:BF89"/>
    <mergeCell ref="BG84:BG89"/>
    <mergeCell ref="AV84:AV89"/>
    <mergeCell ref="AW84:AW89"/>
    <mergeCell ref="AX84:AX89"/>
    <mergeCell ref="AY84:AY89"/>
    <mergeCell ref="AZ84:AZ89"/>
    <mergeCell ref="BA84:BA89"/>
    <mergeCell ref="AP84:AP89"/>
    <mergeCell ref="AQ84:AQ89"/>
    <mergeCell ref="AR84:AR89"/>
    <mergeCell ref="AS84:AS89"/>
    <mergeCell ref="AT84:AT89"/>
    <mergeCell ref="AU84:AU89"/>
    <mergeCell ref="AJ84:AJ89"/>
    <mergeCell ref="AB90:AB95"/>
    <mergeCell ref="AC90:AC95"/>
    <mergeCell ref="R90:R95"/>
    <mergeCell ref="S90:S95"/>
    <mergeCell ref="T90:T95"/>
    <mergeCell ref="U90:U95"/>
    <mergeCell ref="V90:V95"/>
    <mergeCell ref="W90:W95"/>
    <mergeCell ref="L90:L95"/>
    <mergeCell ref="M90:M95"/>
    <mergeCell ref="N90:N95"/>
    <mergeCell ref="O90:O95"/>
    <mergeCell ref="P90:P95"/>
    <mergeCell ref="Q90:Q95"/>
    <mergeCell ref="BN84:BN89"/>
    <mergeCell ref="BO84:BO89"/>
    <mergeCell ref="BP84:BP89"/>
    <mergeCell ref="AK84:AK89"/>
    <mergeCell ref="AL84:AL89"/>
    <mergeCell ref="AM84:AM89"/>
    <mergeCell ref="AN84:AN89"/>
    <mergeCell ref="AO84:AO89"/>
    <mergeCell ref="AD84:AD89"/>
    <mergeCell ref="AE84:AE89"/>
    <mergeCell ref="AF84:AF89"/>
    <mergeCell ref="AG84:AG89"/>
    <mergeCell ref="AH84:AH89"/>
    <mergeCell ref="AI84:AI89"/>
    <mergeCell ref="X84:X89"/>
    <mergeCell ref="Y84:Y89"/>
    <mergeCell ref="Z84:Z89"/>
    <mergeCell ref="AA84:AA89"/>
    <mergeCell ref="E96:E98"/>
    <mergeCell ref="F96:F98"/>
    <mergeCell ref="G96:G98"/>
    <mergeCell ref="H96:H98"/>
    <mergeCell ref="I96:I98"/>
    <mergeCell ref="J96:J98"/>
    <mergeCell ref="K96:K98"/>
    <mergeCell ref="BH90:BH95"/>
    <mergeCell ref="BI90:BI95"/>
    <mergeCell ref="BJ90:BJ95"/>
    <mergeCell ref="BK90:BK95"/>
    <mergeCell ref="BL90:BL95"/>
    <mergeCell ref="BM90:BM95"/>
    <mergeCell ref="BB90:BB95"/>
    <mergeCell ref="BC90:BC95"/>
    <mergeCell ref="BD90:BD95"/>
    <mergeCell ref="BE90:BE95"/>
    <mergeCell ref="BF90:BF95"/>
    <mergeCell ref="BG90:BG95"/>
    <mergeCell ref="AV90:AV95"/>
    <mergeCell ref="AW90:AW95"/>
    <mergeCell ref="AX90:AX95"/>
    <mergeCell ref="AY90:AY95"/>
    <mergeCell ref="AZ90:AZ95"/>
    <mergeCell ref="BA90:BA95"/>
    <mergeCell ref="AP90:AP95"/>
    <mergeCell ref="AQ90:AQ95"/>
    <mergeCell ref="AR90:AR95"/>
    <mergeCell ref="AS90:AS95"/>
    <mergeCell ref="AT90:AT95"/>
    <mergeCell ref="AU90:AU95"/>
    <mergeCell ref="AJ90:AJ95"/>
    <mergeCell ref="AB96:AB98"/>
    <mergeCell ref="AC96:AC98"/>
    <mergeCell ref="R96:R98"/>
    <mergeCell ref="S96:S98"/>
    <mergeCell ref="T96:T98"/>
    <mergeCell ref="U96:U98"/>
    <mergeCell ref="V96:V98"/>
    <mergeCell ref="W96:W98"/>
    <mergeCell ref="L96:L98"/>
    <mergeCell ref="M96:M98"/>
    <mergeCell ref="N96:N98"/>
    <mergeCell ref="O96:O98"/>
    <mergeCell ref="P96:P98"/>
    <mergeCell ref="Q96:Q98"/>
    <mergeCell ref="BN90:BN95"/>
    <mergeCell ref="BO90:BO95"/>
    <mergeCell ref="BP90:BP95"/>
    <mergeCell ref="AK90:AK95"/>
    <mergeCell ref="AL90:AL95"/>
    <mergeCell ref="AM90:AM95"/>
    <mergeCell ref="AN90:AN95"/>
    <mergeCell ref="AO90:AO95"/>
    <mergeCell ref="AD90:AD95"/>
    <mergeCell ref="AE90:AE95"/>
    <mergeCell ref="AF90:AF95"/>
    <mergeCell ref="AG90:AG95"/>
    <mergeCell ref="AH90:AH95"/>
    <mergeCell ref="AI90:AI95"/>
    <mergeCell ref="X90:X95"/>
    <mergeCell ref="Y90:Y95"/>
    <mergeCell ref="Z90:Z95"/>
    <mergeCell ref="AA90:AA95"/>
    <mergeCell ref="E99:E104"/>
    <mergeCell ref="F99:F104"/>
    <mergeCell ref="G99:G104"/>
    <mergeCell ref="H99:H104"/>
    <mergeCell ref="I99:I104"/>
    <mergeCell ref="J99:J104"/>
    <mergeCell ref="K99:K104"/>
    <mergeCell ref="BH96:BH98"/>
    <mergeCell ref="BI96:BI98"/>
    <mergeCell ref="BJ96:BJ98"/>
    <mergeCell ref="BK96:BK98"/>
    <mergeCell ref="BL96:BL98"/>
    <mergeCell ref="BM96:BM98"/>
    <mergeCell ref="BB96:BB98"/>
    <mergeCell ref="BC96:BC98"/>
    <mergeCell ref="BD96:BD98"/>
    <mergeCell ref="BE96:BE98"/>
    <mergeCell ref="BF96:BF98"/>
    <mergeCell ref="BG96:BG98"/>
    <mergeCell ref="AV96:AV98"/>
    <mergeCell ref="AW96:AW98"/>
    <mergeCell ref="AX96:AX98"/>
    <mergeCell ref="AY96:AY98"/>
    <mergeCell ref="AZ96:AZ98"/>
    <mergeCell ref="BA96:BA98"/>
    <mergeCell ref="AP96:AP98"/>
    <mergeCell ref="AQ96:AQ98"/>
    <mergeCell ref="AR96:AR98"/>
    <mergeCell ref="AS96:AS98"/>
    <mergeCell ref="AT96:AT98"/>
    <mergeCell ref="AU96:AU98"/>
    <mergeCell ref="AJ96:AJ98"/>
    <mergeCell ref="AB99:AB104"/>
    <mergeCell ref="AC99:AC104"/>
    <mergeCell ref="R99:R104"/>
    <mergeCell ref="S99:S104"/>
    <mergeCell ref="T99:T104"/>
    <mergeCell ref="U99:U104"/>
    <mergeCell ref="V99:V104"/>
    <mergeCell ref="W99:W104"/>
    <mergeCell ref="L99:L104"/>
    <mergeCell ref="M99:M104"/>
    <mergeCell ref="N99:N104"/>
    <mergeCell ref="O99:O104"/>
    <mergeCell ref="P99:P104"/>
    <mergeCell ref="Q99:Q104"/>
    <mergeCell ref="BN96:BN98"/>
    <mergeCell ref="BO96:BO98"/>
    <mergeCell ref="BP96:BP98"/>
    <mergeCell ref="AK96:AK98"/>
    <mergeCell ref="AL96:AL98"/>
    <mergeCell ref="AM96:AM98"/>
    <mergeCell ref="AN96:AN98"/>
    <mergeCell ref="AO96:AO98"/>
    <mergeCell ref="AD96:AD98"/>
    <mergeCell ref="AE96:AE98"/>
    <mergeCell ref="AF96:AF98"/>
    <mergeCell ref="AG96:AG98"/>
    <mergeCell ref="AH96:AH98"/>
    <mergeCell ref="AI96:AI98"/>
    <mergeCell ref="X96:X98"/>
    <mergeCell ref="Y96:Y98"/>
    <mergeCell ref="Z96:Z98"/>
    <mergeCell ref="AA96:AA98"/>
    <mergeCell ref="E105:E107"/>
    <mergeCell ref="F105:F107"/>
    <mergeCell ref="G105:G107"/>
    <mergeCell ref="H105:H107"/>
    <mergeCell ref="I105:I107"/>
    <mergeCell ref="J105:J107"/>
    <mergeCell ref="K105:K107"/>
    <mergeCell ref="BH99:BH104"/>
    <mergeCell ref="BI99:BI104"/>
    <mergeCell ref="BJ99:BJ104"/>
    <mergeCell ref="BK99:BK104"/>
    <mergeCell ref="BL99:BL104"/>
    <mergeCell ref="BM99:BM104"/>
    <mergeCell ref="BB99:BB104"/>
    <mergeCell ref="BC99:BC104"/>
    <mergeCell ref="BD99:BD104"/>
    <mergeCell ref="BE99:BE104"/>
    <mergeCell ref="BF99:BF104"/>
    <mergeCell ref="BG99:BG104"/>
    <mergeCell ref="AV99:AV104"/>
    <mergeCell ref="AW99:AW104"/>
    <mergeCell ref="AX99:AX104"/>
    <mergeCell ref="AY99:AY104"/>
    <mergeCell ref="AZ99:AZ104"/>
    <mergeCell ref="BA99:BA104"/>
    <mergeCell ref="AP99:AP104"/>
    <mergeCell ref="AQ99:AQ104"/>
    <mergeCell ref="AR99:AR104"/>
    <mergeCell ref="AS99:AS104"/>
    <mergeCell ref="AT99:AT104"/>
    <mergeCell ref="AU99:AU104"/>
    <mergeCell ref="AJ99:AJ104"/>
    <mergeCell ref="AB105:AB107"/>
    <mergeCell ref="AC105:AC107"/>
    <mergeCell ref="R105:R107"/>
    <mergeCell ref="S105:S107"/>
    <mergeCell ref="T105:T107"/>
    <mergeCell ref="U105:U107"/>
    <mergeCell ref="V105:V107"/>
    <mergeCell ref="W105:W107"/>
    <mergeCell ref="L105:L107"/>
    <mergeCell ref="M105:M107"/>
    <mergeCell ref="N105:N107"/>
    <mergeCell ref="O105:O107"/>
    <mergeCell ref="P105:P107"/>
    <mergeCell ref="Q105:Q107"/>
    <mergeCell ref="BN99:BN104"/>
    <mergeCell ref="BO99:BO104"/>
    <mergeCell ref="BP99:BP104"/>
    <mergeCell ref="AK99:AK104"/>
    <mergeCell ref="AL99:AL104"/>
    <mergeCell ref="AM99:AM104"/>
    <mergeCell ref="AN99:AN104"/>
    <mergeCell ref="AO99:AO104"/>
    <mergeCell ref="AD99:AD104"/>
    <mergeCell ref="AE99:AE104"/>
    <mergeCell ref="AF99:AF104"/>
    <mergeCell ref="AG99:AG104"/>
    <mergeCell ref="AH99:AH104"/>
    <mergeCell ref="AI99:AI104"/>
    <mergeCell ref="X99:X104"/>
    <mergeCell ref="Y99:Y104"/>
    <mergeCell ref="Z99:Z104"/>
    <mergeCell ref="AA99:AA104"/>
    <mergeCell ref="E108:E110"/>
    <mergeCell ref="F108:F110"/>
    <mergeCell ref="G108:G110"/>
    <mergeCell ref="H108:H110"/>
    <mergeCell ref="I108:I110"/>
    <mergeCell ref="J108:J110"/>
    <mergeCell ref="K108:K110"/>
    <mergeCell ref="BH105:BH107"/>
    <mergeCell ref="BI105:BI107"/>
    <mergeCell ref="BJ105:BJ107"/>
    <mergeCell ref="BK105:BK107"/>
    <mergeCell ref="BL105:BL107"/>
    <mergeCell ref="BM105:BM107"/>
    <mergeCell ref="BB105:BB107"/>
    <mergeCell ref="BC105:BC107"/>
    <mergeCell ref="BD105:BD107"/>
    <mergeCell ref="BE105:BE107"/>
    <mergeCell ref="BF105:BF107"/>
    <mergeCell ref="BG105:BG107"/>
    <mergeCell ref="AV105:AV107"/>
    <mergeCell ref="AW105:AW107"/>
    <mergeCell ref="AX105:AX107"/>
    <mergeCell ref="AY105:AY107"/>
    <mergeCell ref="AZ105:AZ107"/>
    <mergeCell ref="BA105:BA107"/>
    <mergeCell ref="AP105:AP107"/>
    <mergeCell ref="AQ105:AQ107"/>
    <mergeCell ref="AR105:AR107"/>
    <mergeCell ref="AS105:AS107"/>
    <mergeCell ref="AT105:AT107"/>
    <mergeCell ref="AU105:AU107"/>
    <mergeCell ref="AJ105:AJ107"/>
    <mergeCell ref="AB108:AB110"/>
    <mergeCell ref="AC108:AC110"/>
    <mergeCell ref="R108:R110"/>
    <mergeCell ref="S108:S110"/>
    <mergeCell ref="T108:T110"/>
    <mergeCell ref="U108:U110"/>
    <mergeCell ref="V108:V110"/>
    <mergeCell ref="W108:W110"/>
    <mergeCell ref="L108:L110"/>
    <mergeCell ref="M108:M110"/>
    <mergeCell ref="N108:N110"/>
    <mergeCell ref="O108:O110"/>
    <mergeCell ref="P108:P110"/>
    <mergeCell ref="Q108:Q110"/>
    <mergeCell ref="BN105:BN107"/>
    <mergeCell ref="BO105:BO107"/>
    <mergeCell ref="BP105:BP107"/>
    <mergeCell ref="AK105:AK107"/>
    <mergeCell ref="AL105:AL107"/>
    <mergeCell ref="AM105:AM107"/>
    <mergeCell ref="AN105:AN107"/>
    <mergeCell ref="AO105:AO107"/>
    <mergeCell ref="AD105:AD107"/>
    <mergeCell ref="AE105:AE107"/>
    <mergeCell ref="AF105:AF107"/>
    <mergeCell ref="AG105:AG107"/>
    <mergeCell ref="AH105:AH107"/>
    <mergeCell ref="AI105:AI107"/>
    <mergeCell ref="X105:X107"/>
    <mergeCell ref="Y105:Y107"/>
    <mergeCell ref="Z105:Z107"/>
    <mergeCell ref="AA105:AA107"/>
    <mergeCell ref="E111:E116"/>
    <mergeCell ref="F111:F116"/>
    <mergeCell ref="G111:G116"/>
    <mergeCell ref="H111:H116"/>
    <mergeCell ref="I111:I116"/>
    <mergeCell ref="J111:J116"/>
    <mergeCell ref="K111:K116"/>
    <mergeCell ref="BH108:BH110"/>
    <mergeCell ref="BI108:BI110"/>
    <mergeCell ref="BJ108:BJ110"/>
    <mergeCell ref="BK108:BK110"/>
    <mergeCell ref="BL108:BL110"/>
    <mergeCell ref="BM108:BM110"/>
    <mergeCell ref="BB108:BB110"/>
    <mergeCell ref="BC108:BC110"/>
    <mergeCell ref="BD108:BD110"/>
    <mergeCell ref="BE108:BE110"/>
    <mergeCell ref="BF108:BF110"/>
    <mergeCell ref="BG108:BG110"/>
    <mergeCell ref="AV108:AV110"/>
    <mergeCell ref="AW108:AW110"/>
    <mergeCell ref="AX108:AX110"/>
    <mergeCell ref="AY108:AY110"/>
    <mergeCell ref="AZ108:AZ110"/>
    <mergeCell ref="BA108:BA110"/>
    <mergeCell ref="AP108:AP110"/>
    <mergeCell ref="AQ108:AQ110"/>
    <mergeCell ref="AR108:AR110"/>
    <mergeCell ref="AS108:AS110"/>
    <mergeCell ref="AT108:AT110"/>
    <mergeCell ref="AU108:AU110"/>
    <mergeCell ref="AJ108:AJ110"/>
    <mergeCell ref="AB111:AB116"/>
    <mergeCell ref="AC111:AC116"/>
    <mergeCell ref="R111:R116"/>
    <mergeCell ref="S111:S116"/>
    <mergeCell ref="T111:T116"/>
    <mergeCell ref="U111:U116"/>
    <mergeCell ref="V111:V116"/>
    <mergeCell ref="W111:W116"/>
    <mergeCell ref="L111:L116"/>
    <mergeCell ref="M111:M116"/>
    <mergeCell ref="N111:N116"/>
    <mergeCell ref="O111:O116"/>
    <mergeCell ref="P111:P116"/>
    <mergeCell ref="Q111:Q116"/>
    <mergeCell ref="BN108:BN110"/>
    <mergeCell ref="BO108:BO110"/>
    <mergeCell ref="BP108:BP110"/>
    <mergeCell ref="AK108:AK110"/>
    <mergeCell ref="AL108:AL110"/>
    <mergeCell ref="AM108:AM110"/>
    <mergeCell ref="AN108:AN110"/>
    <mergeCell ref="AO108:AO110"/>
    <mergeCell ref="AD108:AD110"/>
    <mergeCell ref="AE108:AE110"/>
    <mergeCell ref="AF108:AF110"/>
    <mergeCell ref="AG108:AG110"/>
    <mergeCell ref="AH108:AH110"/>
    <mergeCell ref="AI108:AI110"/>
    <mergeCell ref="X108:X110"/>
    <mergeCell ref="Y108:Y110"/>
    <mergeCell ref="Z108:Z110"/>
    <mergeCell ref="AA108:AA110"/>
    <mergeCell ref="E117:E119"/>
    <mergeCell ref="F117:F119"/>
    <mergeCell ref="G117:G119"/>
    <mergeCell ref="H117:H119"/>
    <mergeCell ref="I117:I119"/>
    <mergeCell ref="J117:J119"/>
    <mergeCell ref="K117:K119"/>
    <mergeCell ref="BH111:BH116"/>
    <mergeCell ref="BI111:BI116"/>
    <mergeCell ref="BJ111:BJ116"/>
    <mergeCell ref="BK111:BK116"/>
    <mergeCell ref="BL111:BL116"/>
    <mergeCell ref="BM111:BM116"/>
    <mergeCell ref="BB111:BB116"/>
    <mergeCell ref="BC111:BC116"/>
    <mergeCell ref="BD111:BD116"/>
    <mergeCell ref="BE111:BE116"/>
    <mergeCell ref="BF111:BF116"/>
    <mergeCell ref="BG111:BG116"/>
    <mergeCell ref="AV111:AV116"/>
    <mergeCell ref="AW111:AW116"/>
    <mergeCell ref="AX111:AX116"/>
    <mergeCell ref="AY111:AY116"/>
    <mergeCell ref="AZ111:AZ116"/>
    <mergeCell ref="BA111:BA116"/>
    <mergeCell ref="AP111:AP116"/>
    <mergeCell ref="AQ111:AQ116"/>
    <mergeCell ref="AR111:AR116"/>
    <mergeCell ref="AS111:AS116"/>
    <mergeCell ref="AT111:AT116"/>
    <mergeCell ref="AU111:AU116"/>
    <mergeCell ref="AJ111:AJ116"/>
    <mergeCell ref="AB117:AB119"/>
    <mergeCell ref="AC117:AC119"/>
    <mergeCell ref="R117:R119"/>
    <mergeCell ref="S117:S119"/>
    <mergeCell ref="T117:T119"/>
    <mergeCell ref="U117:U119"/>
    <mergeCell ref="V117:V119"/>
    <mergeCell ref="W117:W119"/>
    <mergeCell ref="L117:L119"/>
    <mergeCell ref="M117:M119"/>
    <mergeCell ref="N117:N119"/>
    <mergeCell ref="O117:O119"/>
    <mergeCell ref="P117:P119"/>
    <mergeCell ref="Q117:Q119"/>
    <mergeCell ref="BN111:BN116"/>
    <mergeCell ref="BO111:BO116"/>
    <mergeCell ref="BP111:BP116"/>
    <mergeCell ref="AK111:AK116"/>
    <mergeCell ref="AL111:AL116"/>
    <mergeCell ref="AM111:AM116"/>
    <mergeCell ref="AN111:AN116"/>
    <mergeCell ref="AO111:AO116"/>
    <mergeCell ref="AD111:AD116"/>
    <mergeCell ref="AE111:AE116"/>
    <mergeCell ref="AF111:AF116"/>
    <mergeCell ref="AG111:AG116"/>
    <mergeCell ref="AH111:AH116"/>
    <mergeCell ref="AI111:AI116"/>
    <mergeCell ref="X111:X116"/>
    <mergeCell ref="Y111:Y116"/>
    <mergeCell ref="Z111:Z116"/>
    <mergeCell ref="AA111:AA116"/>
    <mergeCell ref="E120:E125"/>
    <mergeCell ref="F120:F125"/>
    <mergeCell ref="G120:G125"/>
    <mergeCell ref="H120:H125"/>
    <mergeCell ref="I120:I125"/>
    <mergeCell ref="J120:J125"/>
    <mergeCell ref="K120:K125"/>
    <mergeCell ref="BH117:BH119"/>
    <mergeCell ref="BI117:BI119"/>
    <mergeCell ref="BJ117:BJ119"/>
    <mergeCell ref="BK117:BK119"/>
    <mergeCell ref="BL117:BL119"/>
    <mergeCell ref="BM117:BM119"/>
    <mergeCell ref="BB117:BB119"/>
    <mergeCell ref="BC117:BC119"/>
    <mergeCell ref="BD117:BD119"/>
    <mergeCell ref="BE117:BE119"/>
    <mergeCell ref="BF117:BF119"/>
    <mergeCell ref="BG117:BG119"/>
    <mergeCell ref="AV117:AV119"/>
    <mergeCell ref="AW117:AW119"/>
    <mergeCell ref="AX117:AX119"/>
    <mergeCell ref="AY117:AY119"/>
    <mergeCell ref="AZ117:AZ119"/>
    <mergeCell ref="BA117:BA119"/>
    <mergeCell ref="AP117:AP119"/>
    <mergeCell ref="AQ117:AQ119"/>
    <mergeCell ref="AR117:AR119"/>
    <mergeCell ref="AS117:AS119"/>
    <mergeCell ref="AT117:AT119"/>
    <mergeCell ref="AU117:AU119"/>
    <mergeCell ref="AJ117:AJ119"/>
    <mergeCell ref="AB120:AB125"/>
    <mergeCell ref="AC120:AC125"/>
    <mergeCell ref="R120:R125"/>
    <mergeCell ref="S120:S125"/>
    <mergeCell ref="T120:T125"/>
    <mergeCell ref="U120:U125"/>
    <mergeCell ref="V120:V125"/>
    <mergeCell ref="W120:W125"/>
    <mergeCell ref="L120:L125"/>
    <mergeCell ref="M120:M125"/>
    <mergeCell ref="N120:N125"/>
    <mergeCell ref="O120:O125"/>
    <mergeCell ref="P120:P125"/>
    <mergeCell ref="Q120:Q125"/>
    <mergeCell ref="BN117:BN119"/>
    <mergeCell ref="BO117:BO119"/>
    <mergeCell ref="BP117:BP119"/>
    <mergeCell ref="AK117:AK119"/>
    <mergeCell ref="AL117:AL119"/>
    <mergeCell ref="AM117:AM119"/>
    <mergeCell ref="AN117:AN119"/>
    <mergeCell ref="AO117:AO119"/>
    <mergeCell ref="AD117:AD119"/>
    <mergeCell ref="AE117:AE119"/>
    <mergeCell ref="AF117:AF119"/>
    <mergeCell ref="AG117:AG119"/>
    <mergeCell ref="AH117:AH119"/>
    <mergeCell ref="AI117:AI119"/>
    <mergeCell ref="X117:X119"/>
    <mergeCell ref="Y117:Y119"/>
    <mergeCell ref="Z117:Z119"/>
    <mergeCell ref="AA117:AA119"/>
    <mergeCell ref="E126:E131"/>
    <mergeCell ref="F126:F131"/>
    <mergeCell ref="G126:G131"/>
    <mergeCell ref="H126:H131"/>
    <mergeCell ref="I126:I131"/>
    <mergeCell ref="J126:J131"/>
    <mergeCell ref="K126:K131"/>
    <mergeCell ref="BH120:BH125"/>
    <mergeCell ref="BI120:BI125"/>
    <mergeCell ref="BJ120:BJ125"/>
    <mergeCell ref="BK120:BK125"/>
    <mergeCell ref="BL120:BL125"/>
    <mergeCell ref="BM120:BM125"/>
    <mergeCell ref="BB120:BB125"/>
    <mergeCell ref="BC120:BC125"/>
    <mergeCell ref="BD120:BD125"/>
    <mergeCell ref="BE120:BE125"/>
    <mergeCell ref="BF120:BF125"/>
    <mergeCell ref="BG120:BG125"/>
    <mergeCell ref="AV120:AV125"/>
    <mergeCell ref="AW120:AW125"/>
    <mergeCell ref="AX120:AX125"/>
    <mergeCell ref="AY120:AY125"/>
    <mergeCell ref="AZ120:AZ125"/>
    <mergeCell ref="BA120:BA125"/>
    <mergeCell ref="AP120:AP125"/>
    <mergeCell ref="AQ120:AQ125"/>
    <mergeCell ref="AR120:AR125"/>
    <mergeCell ref="AS120:AS125"/>
    <mergeCell ref="AT120:AT125"/>
    <mergeCell ref="AU120:AU125"/>
    <mergeCell ref="AJ120:AJ125"/>
    <mergeCell ref="AB126:AB131"/>
    <mergeCell ref="AC126:AC131"/>
    <mergeCell ref="R126:R131"/>
    <mergeCell ref="S126:S131"/>
    <mergeCell ref="T126:T131"/>
    <mergeCell ref="U126:U131"/>
    <mergeCell ref="V126:V131"/>
    <mergeCell ref="W126:W131"/>
    <mergeCell ref="L126:L131"/>
    <mergeCell ref="M126:M131"/>
    <mergeCell ref="N126:N131"/>
    <mergeCell ref="O126:O131"/>
    <mergeCell ref="P126:P131"/>
    <mergeCell ref="Q126:Q131"/>
    <mergeCell ref="BN120:BN125"/>
    <mergeCell ref="BO120:BO125"/>
    <mergeCell ref="BP120:BP125"/>
    <mergeCell ref="AK120:AK125"/>
    <mergeCell ref="AL120:AL125"/>
    <mergeCell ref="AM120:AM125"/>
    <mergeCell ref="AN120:AN125"/>
    <mergeCell ref="AO120:AO125"/>
    <mergeCell ref="AD120:AD125"/>
    <mergeCell ref="AE120:AE125"/>
    <mergeCell ref="AF120:AF125"/>
    <mergeCell ref="AG120:AG125"/>
    <mergeCell ref="AH120:AH125"/>
    <mergeCell ref="AI120:AI125"/>
    <mergeCell ref="X120:X125"/>
    <mergeCell ref="Y120:Y125"/>
    <mergeCell ref="Z120:Z125"/>
    <mergeCell ref="AA120:AA125"/>
    <mergeCell ref="E132:E134"/>
    <mergeCell ref="F132:F134"/>
    <mergeCell ref="G132:G134"/>
    <mergeCell ref="H132:H134"/>
    <mergeCell ref="I132:I134"/>
    <mergeCell ref="J132:J134"/>
    <mergeCell ref="K132:K134"/>
    <mergeCell ref="BH126:BH131"/>
    <mergeCell ref="BI126:BI131"/>
    <mergeCell ref="BJ126:BJ131"/>
    <mergeCell ref="BK126:BK131"/>
    <mergeCell ref="BL126:BL131"/>
    <mergeCell ref="BM126:BM131"/>
    <mergeCell ref="BB126:BB131"/>
    <mergeCell ref="BC126:BC131"/>
    <mergeCell ref="BD126:BD131"/>
    <mergeCell ref="BE126:BE131"/>
    <mergeCell ref="BF126:BF131"/>
    <mergeCell ref="BG126:BG131"/>
    <mergeCell ref="AV126:AV131"/>
    <mergeCell ref="AW126:AW131"/>
    <mergeCell ref="AX126:AX131"/>
    <mergeCell ref="AY126:AY131"/>
    <mergeCell ref="AZ126:AZ131"/>
    <mergeCell ref="BA126:BA131"/>
    <mergeCell ref="AP126:AP131"/>
    <mergeCell ref="AQ126:AQ131"/>
    <mergeCell ref="AR126:AR131"/>
    <mergeCell ref="AS126:AS131"/>
    <mergeCell ref="AT126:AT131"/>
    <mergeCell ref="AU126:AU131"/>
    <mergeCell ref="AJ126:AJ131"/>
    <mergeCell ref="AB132:AB134"/>
    <mergeCell ref="AC132:AC134"/>
    <mergeCell ref="R132:R134"/>
    <mergeCell ref="S132:S134"/>
    <mergeCell ref="T132:T134"/>
    <mergeCell ref="U132:U134"/>
    <mergeCell ref="V132:V134"/>
    <mergeCell ref="W132:W134"/>
    <mergeCell ref="L132:L134"/>
    <mergeCell ref="M132:M134"/>
    <mergeCell ref="N132:N134"/>
    <mergeCell ref="O132:O134"/>
    <mergeCell ref="P132:P134"/>
    <mergeCell ref="Q132:Q134"/>
    <mergeCell ref="BN126:BN131"/>
    <mergeCell ref="BO126:BO131"/>
    <mergeCell ref="BP126:BP131"/>
    <mergeCell ref="AK126:AK131"/>
    <mergeCell ref="AL126:AL131"/>
    <mergeCell ref="AM126:AM131"/>
    <mergeCell ref="AN126:AN131"/>
    <mergeCell ref="AO126:AO131"/>
    <mergeCell ref="AD126:AD131"/>
    <mergeCell ref="AE126:AE131"/>
    <mergeCell ref="AF126:AF131"/>
    <mergeCell ref="AG126:AG131"/>
    <mergeCell ref="AH126:AH131"/>
    <mergeCell ref="AI126:AI131"/>
    <mergeCell ref="X126:X131"/>
    <mergeCell ref="Y126:Y131"/>
    <mergeCell ref="Z126:Z131"/>
    <mergeCell ref="AA126:AA131"/>
    <mergeCell ref="E135:E137"/>
    <mergeCell ref="F135:F137"/>
    <mergeCell ref="G135:G137"/>
    <mergeCell ref="H135:H137"/>
    <mergeCell ref="I135:I137"/>
    <mergeCell ref="J135:J137"/>
    <mergeCell ref="K135:K137"/>
    <mergeCell ref="BH132:BH134"/>
    <mergeCell ref="BI132:BI134"/>
    <mergeCell ref="BJ132:BJ134"/>
    <mergeCell ref="BK132:BK134"/>
    <mergeCell ref="BL132:BL134"/>
    <mergeCell ref="BM132:BM134"/>
    <mergeCell ref="BB132:BB134"/>
    <mergeCell ref="BC132:BC134"/>
    <mergeCell ref="BD132:BD134"/>
    <mergeCell ref="BE132:BE134"/>
    <mergeCell ref="BF132:BF134"/>
    <mergeCell ref="BG132:BG134"/>
    <mergeCell ref="AV132:AV134"/>
    <mergeCell ref="AW132:AW134"/>
    <mergeCell ref="AX132:AX134"/>
    <mergeCell ref="AY132:AY134"/>
    <mergeCell ref="AZ132:AZ134"/>
    <mergeCell ref="BA132:BA134"/>
    <mergeCell ref="AP132:AP134"/>
    <mergeCell ref="AQ132:AQ134"/>
    <mergeCell ref="AR132:AR134"/>
    <mergeCell ref="AS132:AS134"/>
    <mergeCell ref="AT132:AT134"/>
    <mergeCell ref="AU132:AU134"/>
    <mergeCell ref="AJ132:AJ134"/>
    <mergeCell ref="AB135:AB137"/>
    <mergeCell ref="AC135:AC137"/>
    <mergeCell ref="R135:R137"/>
    <mergeCell ref="S135:S137"/>
    <mergeCell ref="T135:T137"/>
    <mergeCell ref="U135:U137"/>
    <mergeCell ref="V135:V137"/>
    <mergeCell ref="W135:W137"/>
    <mergeCell ref="L135:L137"/>
    <mergeCell ref="M135:M137"/>
    <mergeCell ref="N135:N137"/>
    <mergeCell ref="O135:O137"/>
    <mergeCell ref="P135:P137"/>
    <mergeCell ref="Q135:Q137"/>
    <mergeCell ref="BN132:BN134"/>
    <mergeCell ref="BO132:BO134"/>
    <mergeCell ref="BP132:BP134"/>
    <mergeCell ref="AK132:AK134"/>
    <mergeCell ref="AL132:AL134"/>
    <mergeCell ref="AM132:AM134"/>
    <mergeCell ref="AN132:AN134"/>
    <mergeCell ref="AO132:AO134"/>
    <mergeCell ref="AD132:AD134"/>
    <mergeCell ref="AE132:AE134"/>
    <mergeCell ref="AF132:AF134"/>
    <mergeCell ref="AG132:AG134"/>
    <mergeCell ref="AH132:AH134"/>
    <mergeCell ref="AI132:AI134"/>
    <mergeCell ref="X132:X134"/>
    <mergeCell ref="Y132:Y134"/>
    <mergeCell ref="Z132:Z134"/>
    <mergeCell ref="AA132:AA134"/>
    <mergeCell ref="E138:E143"/>
    <mergeCell ref="F138:F143"/>
    <mergeCell ref="G138:G143"/>
    <mergeCell ref="H138:H143"/>
    <mergeCell ref="I138:I143"/>
    <mergeCell ref="J138:J143"/>
    <mergeCell ref="K138:K143"/>
    <mergeCell ref="BH135:BH137"/>
    <mergeCell ref="BI135:BI137"/>
    <mergeCell ref="BJ135:BJ137"/>
    <mergeCell ref="BK135:BK137"/>
    <mergeCell ref="BL135:BL137"/>
    <mergeCell ref="BM135:BM137"/>
    <mergeCell ref="BB135:BB137"/>
    <mergeCell ref="BC135:BC137"/>
    <mergeCell ref="BD135:BD137"/>
    <mergeCell ref="BE135:BE137"/>
    <mergeCell ref="BF135:BF137"/>
    <mergeCell ref="BG135:BG137"/>
    <mergeCell ref="AV135:AV137"/>
    <mergeCell ref="AW135:AW137"/>
    <mergeCell ref="AX135:AX137"/>
    <mergeCell ref="AY135:AY137"/>
    <mergeCell ref="AZ135:AZ137"/>
    <mergeCell ref="BA135:BA137"/>
    <mergeCell ref="AP135:AP137"/>
    <mergeCell ref="AQ135:AQ137"/>
    <mergeCell ref="AR135:AR137"/>
    <mergeCell ref="AS135:AS137"/>
    <mergeCell ref="AT135:AT137"/>
    <mergeCell ref="AU135:AU137"/>
    <mergeCell ref="AJ135:AJ137"/>
    <mergeCell ref="AB138:AB143"/>
    <mergeCell ref="AC138:AC143"/>
    <mergeCell ref="R138:R143"/>
    <mergeCell ref="S138:S143"/>
    <mergeCell ref="T138:T143"/>
    <mergeCell ref="U138:U143"/>
    <mergeCell ref="V138:V143"/>
    <mergeCell ref="W138:W143"/>
    <mergeCell ref="L138:L143"/>
    <mergeCell ref="M138:M143"/>
    <mergeCell ref="N138:N143"/>
    <mergeCell ref="O138:O143"/>
    <mergeCell ref="P138:P143"/>
    <mergeCell ref="Q138:Q143"/>
    <mergeCell ref="BN135:BN137"/>
    <mergeCell ref="BO135:BO137"/>
    <mergeCell ref="BP135:BP137"/>
    <mergeCell ref="AK135:AK137"/>
    <mergeCell ref="AL135:AL137"/>
    <mergeCell ref="AM135:AM137"/>
    <mergeCell ref="AN135:AN137"/>
    <mergeCell ref="AO135:AO137"/>
    <mergeCell ref="AD135:AD137"/>
    <mergeCell ref="AE135:AE137"/>
    <mergeCell ref="AF135:AF137"/>
    <mergeCell ref="AG135:AG137"/>
    <mergeCell ref="AH135:AH137"/>
    <mergeCell ref="AI135:AI137"/>
    <mergeCell ref="X135:X137"/>
    <mergeCell ref="Y135:Y137"/>
    <mergeCell ref="Z135:Z137"/>
    <mergeCell ref="AA135:AA137"/>
    <mergeCell ref="E144:E149"/>
    <mergeCell ref="F144:F149"/>
    <mergeCell ref="G144:G149"/>
    <mergeCell ref="H144:H149"/>
    <mergeCell ref="I144:I149"/>
    <mergeCell ref="J144:J149"/>
    <mergeCell ref="K144:K149"/>
    <mergeCell ref="BH138:BH143"/>
    <mergeCell ref="BI138:BI143"/>
    <mergeCell ref="BJ138:BJ143"/>
    <mergeCell ref="BK138:BK143"/>
    <mergeCell ref="BL138:BL143"/>
    <mergeCell ref="BM138:BM143"/>
    <mergeCell ref="BB138:BB143"/>
    <mergeCell ref="BC138:BC143"/>
    <mergeCell ref="BD138:BD143"/>
    <mergeCell ref="BE138:BE143"/>
    <mergeCell ref="BF138:BF143"/>
    <mergeCell ref="BG138:BG143"/>
    <mergeCell ref="AV138:AV143"/>
    <mergeCell ref="AW138:AW143"/>
    <mergeCell ref="AX138:AX143"/>
    <mergeCell ref="AY138:AY143"/>
    <mergeCell ref="AZ138:AZ143"/>
    <mergeCell ref="BA138:BA143"/>
    <mergeCell ref="AP138:AP143"/>
    <mergeCell ref="AQ138:AQ143"/>
    <mergeCell ref="AR138:AR143"/>
    <mergeCell ref="AS138:AS143"/>
    <mergeCell ref="AT138:AT143"/>
    <mergeCell ref="AU138:AU143"/>
    <mergeCell ref="AJ138:AJ143"/>
    <mergeCell ref="AB144:AB149"/>
    <mergeCell ref="AC144:AC149"/>
    <mergeCell ref="R144:R149"/>
    <mergeCell ref="S144:S149"/>
    <mergeCell ref="T144:T149"/>
    <mergeCell ref="U144:U149"/>
    <mergeCell ref="V144:V149"/>
    <mergeCell ref="W144:W149"/>
    <mergeCell ref="L144:L149"/>
    <mergeCell ref="M144:M149"/>
    <mergeCell ref="N144:N149"/>
    <mergeCell ref="O144:O149"/>
    <mergeCell ref="P144:P149"/>
    <mergeCell ref="Q144:Q149"/>
    <mergeCell ref="BN138:BN143"/>
    <mergeCell ref="BO138:BO143"/>
    <mergeCell ref="BP138:BP143"/>
    <mergeCell ref="AK138:AK143"/>
    <mergeCell ref="AL138:AL143"/>
    <mergeCell ref="AM138:AM143"/>
    <mergeCell ref="AN138:AN143"/>
    <mergeCell ref="AO138:AO143"/>
    <mergeCell ref="AD138:AD143"/>
    <mergeCell ref="AE138:AE143"/>
    <mergeCell ref="AF138:AF143"/>
    <mergeCell ref="AG138:AG143"/>
    <mergeCell ref="AH138:AH143"/>
    <mergeCell ref="AI138:AI143"/>
    <mergeCell ref="X138:X143"/>
    <mergeCell ref="Y138:Y143"/>
    <mergeCell ref="Z138:Z143"/>
    <mergeCell ref="AA138:AA143"/>
    <mergeCell ref="E150:E152"/>
    <mergeCell ref="F150:F152"/>
    <mergeCell ref="G150:G152"/>
    <mergeCell ref="H150:H152"/>
    <mergeCell ref="I150:I152"/>
    <mergeCell ref="J150:J152"/>
    <mergeCell ref="K150:K152"/>
    <mergeCell ref="BH144:BH149"/>
    <mergeCell ref="BI144:BI149"/>
    <mergeCell ref="BJ144:BJ149"/>
    <mergeCell ref="BK144:BK149"/>
    <mergeCell ref="BL144:BL149"/>
    <mergeCell ref="BM144:BM149"/>
    <mergeCell ref="BB144:BB149"/>
    <mergeCell ref="BC144:BC149"/>
    <mergeCell ref="BD144:BD149"/>
    <mergeCell ref="BE144:BE149"/>
    <mergeCell ref="BF144:BF149"/>
    <mergeCell ref="BG144:BG149"/>
    <mergeCell ref="AV144:AV149"/>
    <mergeCell ref="AW144:AW149"/>
    <mergeCell ref="AX144:AX149"/>
    <mergeCell ref="AY144:AY149"/>
    <mergeCell ref="AZ144:AZ149"/>
    <mergeCell ref="BA144:BA149"/>
    <mergeCell ref="AP144:AP149"/>
    <mergeCell ref="AQ144:AQ149"/>
    <mergeCell ref="AR144:AR149"/>
    <mergeCell ref="AS144:AS149"/>
    <mergeCell ref="AT144:AT149"/>
    <mergeCell ref="AU144:AU149"/>
    <mergeCell ref="AJ144:AJ149"/>
    <mergeCell ref="AB150:AB152"/>
    <mergeCell ref="AC150:AC152"/>
    <mergeCell ref="R150:R152"/>
    <mergeCell ref="S150:S152"/>
    <mergeCell ref="T150:T152"/>
    <mergeCell ref="U150:U152"/>
    <mergeCell ref="V150:V152"/>
    <mergeCell ref="W150:W152"/>
    <mergeCell ref="L150:L152"/>
    <mergeCell ref="M150:M152"/>
    <mergeCell ref="N150:N152"/>
    <mergeCell ref="O150:O152"/>
    <mergeCell ref="P150:P152"/>
    <mergeCell ref="Q150:Q152"/>
    <mergeCell ref="BN144:BN149"/>
    <mergeCell ref="BO144:BO149"/>
    <mergeCell ref="BP144:BP149"/>
    <mergeCell ref="AK144:AK149"/>
    <mergeCell ref="AL144:AL149"/>
    <mergeCell ref="AM144:AM149"/>
    <mergeCell ref="AN144:AN149"/>
    <mergeCell ref="AO144:AO149"/>
    <mergeCell ref="AD144:AD149"/>
    <mergeCell ref="AE144:AE149"/>
    <mergeCell ref="AF144:AF149"/>
    <mergeCell ref="AG144:AG149"/>
    <mergeCell ref="AH144:AH149"/>
    <mergeCell ref="AI144:AI149"/>
    <mergeCell ref="X144:X149"/>
    <mergeCell ref="Y144:Y149"/>
    <mergeCell ref="Z144:Z149"/>
    <mergeCell ref="AA144:AA149"/>
    <mergeCell ref="E153:E155"/>
    <mergeCell ref="F153:F155"/>
    <mergeCell ref="G153:G155"/>
    <mergeCell ref="H153:H155"/>
    <mergeCell ref="I153:I155"/>
    <mergeCell ref="J153:J155"/>
    <mergeCell ref="K153:K155"/>
    <mergeCell ref="BH150:BH152"/>
    <mergeCell ref="BI150:BI152"/>
    <mergeCell ref="BJ150:BJ152"/>
    <mergeCell ref="BK150:BK152"/>
    <mergeCell ref="BL150:BL152"/>
    <mergeCell ref="BM150:BM152"/>
    <mergeCell ref="BB150:BB152"/>
    <mergeCell ref="BC150:BC152"/>
    <mergeCell ref="BD150:BD152"/>
    <mergeCell ref="BE150:BE152"/>
    <mergeCell ref="BF150:BF152"/>
    <mergeCell ref="BG150:BG152"/>
    <mergeCell ref="AV150:AV152"/>
    <mergeCell ref="AW150:AW152"/>
    <mergeCell ref="AX150:AX152"/>
    <mergeCell ref="AY150:AY152"/>
    <mergeCell ref="AZ150:AZ152"/>
    <mergeCell ref="BA150:BA152"/>
    <mergeCell ref="AP150:AP152"/>
    <mergeCell ref="AQ150:AQ152"/>
    <mergeCell ref="AR150:AR152"/>
    <mergeCell ref="AS150:AS152"/>
    <mergeCell ref="AT150:AT152"/>
    <mergeCell ref="AU150:AU152"/>
    <mergeCell ref="AJ150:AJ152"/>
    <mergeCell ref="AB153:AB155"/>
    <mergeCell ref="AC153:AC155"/>
    <mergeCell ref="R153:R155"/>
    <mergeCell ref="S153:S155"/>
    <mergeCell ref="T153:T155"/>
    <mergeCell ref="U153:U155"/>
    <mergeCell ref="V153:V155"/>
    <mergeCell ref="W153:W155"/>
    <mergeCell ref="L153:L155"/>
    <mergeCell ref="M153:M155"/>
    <mergeCell ref="N153:N155"/>
    <mergeCell ref="O153:O155"/>
    <mergeCell ref="P153:P155"/>
    <mergeCell ref="Q153:Q155"/>
    <mergeCell ref="BN150:BN152"/>
    <mergeCell ref="BO150:BO152"/>
    <mergeCell ref="BP150:BP152"/>
    <mergeCell ref="AK150:AK152"/>
    <mergeCell ref="AL150:AL152"/>
    <mergeCell ref="AM150:AM152"/>
    <mergeCell ref="AN150:AN152"/>
    <mergeCell ref="AO150:AO152"/>
    <mergeCell ref="AD150:AD152"/>
    <mergeCell ref="AE150:AE152"/>
    <mergeCell ref="AF150:AF152"/>
    <mergeCell ref="AG150:AG152"/>
    <mergeCell ref="AH150:AH152"/>
    <mergeCell ref="AI150:AI152"/>
    <mergeCell ref="X150:X152"/>
    <mergeCell ref="Y150:Y152"/>
    <mergeCell ref="Z150:Z152"/>
    <mergeCell ref="AA150:AA152"/>
    <mergeCell ref="E156:E161"/>
    <mergeCell ref="F156:F161"/>
    <mergeCell ref="G156:G161"/>
    <mergeCell ref="H156:H161"/>
    <mergeCell ref="I156:I161"/>
    <mergeCell ref="J156:J161"/>
    <mergeCell ref="K156:K161"/>
    <mergeCell ref="BH153:BH155"/>
    <mergeCell ref="BI153:BI155"/>
    <mergeCell ref="BJ153:BJ155"/>
    <mergeCell ref="BK153:BK155"/>
    <mergeCell ref="BL153:BL155"/>
    <mergeCell ref="BM153:BM155"/>
    <mergeCell ref="BB153:BB155"/>
    <mergeCell ref="BC153:BC155"/>
    <mergeCell ref="BD153:BD155"/>
    <mergeCell ref="BE153:BE155"/>
    <mergeCell ref="BF153:BF155"/>
    <mergeCell ref="BG153:BG155"/>
    <mergeCell ref="AV153:AV155"/>
    <mergeCell ref="AW153:AW155"/>
    <mergeCell ref="AX153:AX155"/>
    <mergeCell ref="AY153:AY155"/>
    <mergeCell ref="AZ153:AZ155"/>
    <mergeCell ref="BA153:BA155"/>
    <mergeCell ref="AP153:AP155"/>
    <mergeCell ref="AQ153:AQ155"/>
    <mergeCell ref="AR153:AR155"/>
    <mergeCell ref="AS153:AS155"/>
    <mergeCell ref="AT153:AT155"/>
    <mergeCell ref="AU153:AU155"/>
    <mergeCell ref="AJ153:AJ155"/>
    <mergeCell ref="AB156:AB161"/>
    <mergeCell ref="AC156:AC161"/>
    <mergeCell ref="R156:R161"/>
    <mergeCell ref="S156:S161"/>
    <mergeCell ref="T156:T161"/>
    <mergeCell ref="U156:U161"/>
    <mergeCell ref="V156:V161"/>
    <mergeCell ref="W156:W161"/>
    <mergeCell ref="L156:L161"/>
    <mergeCell ref="M156:M161"/>
    <mergeCell ref="N156:N161"/>
    <mergeCell ref="O156:O161"/>
    <mergeCell ref="P156:P161"/>
    <mergeCell ref="Q156:Q161"/>
    <mergeCell ref="BN153:BN155"/>
    <mergeCell ref="BO153:BO155"/>
    <mergeCell ref="BP153:BP155"/>
    <mergeCell ref="AK153:AK155"/>
    <mergeCell ref="AL153:AL155"/>
    <mergeCell ref="AM153:AM155"/>
    <mergeCell ref="AN153:AN155"/>
    <mergeCell ref="AO153:AO155"/>
    <mergeCell ref="AD153:AD155"/>
    <mergeCell ref="AE153:AE155"/>
    <mergeCell ref="AF153:AF155"/>
    <mergeCell ref="AG153:AG155"/>
    <mergeCell ref="AH153:AH155"/>
    <mergeCell ref="AI153:AI155"/>
    <mergeCell ref="X153:X155"/>
    <mergeCell ref="Y153:Y155"/>
    <mergeCell ref="Z153:Z155"/>
    <mergeCell ref="AA153:AA155"/>
    <mergeCell ref="E163:E165"/>
    <mergeCell ref="F163:F165"/>
    <mergeCell ref="G163:G165"/>
    <mergeCell ref="H163:H165"/>
    <mergeCell ref="I163:I165"/>
    <mergeCell ref="J163:J165"/>
    <mergeCell ref="K163:K165"/>
    <mergeCell ref="BH156:BH161"/>
    <mergeCell ref="BI156:BI161"/>
    <mergeCell ref="BJ156:BJ161"/>
    <mergeCell ref="BK156:BK161"/>
    <mergeCell ref="BL156:BL161"/>
    <mergeCell ref="BM156:BM161"/>
    <mergeCell ref="BB156:BB161"/>
    <mergeCell ref="BC156:BC161"/>
    <mergeCell ref="BD156:BD161"/>
    <mergeCell ref="BE156:BE161"/>
    <mergeCell ref="BF156:BF161"/>
    <mergeCell ref="BG156:BG161"/>
    <mergeCell ref="AV156:AV161"/>
    <mergeCell ref="AW156:AW161"/>
    <mergeCell ref="AX156:AX161"/>
    <mergeCell ref="AY156:AY161"/>
    <mergeCell ref="AZ156:AZ161"/>
    <mergeCell ref="BA156:BA161"/>
    <mergeCell ref="AP156:AP161"/>
    <mergeCell ref="AQ156:AQ161"/>
    <mergeCell ref="AR156:AR161"/>
    <mergeCell ref="AS156:AS161"/>
    <mergeCell ref="AT156:AT161"/>
    <mergeCell ref="AU156:AU161"/>
    <mergeCell ref="AJ156:AJ161"/>
    <mergeCell ref="AB163:AB165"/>
    <mergeCell ref="AC163:AC165"/>
    <mergeCell ref="R163:R165"/>
    <mergeCell ref="S163:S165"/>
    <mergeCell ref="T163:T165"/>
    <mergeCell ref="U163:U165"/>
    <mergeCell ref="V163:V165"/>
    <mergeCell ref="W163:W165"/>
    <mergeCell ref="L163:L165"/>
    <mergeCell ref="M163:M165"/>
    <mergeCell ref="N163:N165"/>
    <mergeCell ref="O163:O165"/>
    <mergeCell ref="P163:P165"/>
    <mergeCell ref="Q163:Q165"/>
    <mergeCell ref="BN156:BN161"/>
    <mergeCell ref="BO156:BO161"/>
    <mergeCell ref="BP156:BP161"/>
    <mergeCell ref="AK156:AK161"/>
    <mergeCell ref="AL156:AL161"/>
    <mergeCell ref="AM156:AM161"/>
    <mergeCell ref="AN156:AN161"/>
    <mergeCell ref="AO156:AO161"/>
    <mergeCell ref="AD156:AD161"/>
    <mergeCell ref="AE156:AE161"/>
    <mergeCell ref="AF156:AF161"/>
    <mergeCell ref="AG156:AG161"/>
    <mergeCell ref="AH156:AH161"/>
    <mergeCell ref="AI156:AI161"/>
    <mergeCell ref="X156:X161"/>
    <mergeCell ref="Y156:Y161"/>
    <mergeCell ref="Z156:Z161"/>
    <mergeCell ref="AA156:AA161"/>
    <mergeCell ref="E166:E171"/>
    <mergeCell ref="F166:F171"/>
    <mergeCell ref="G166:G171"/>
    <mergeCell ref="H166:H171"/>
    <mergeCell ref="I166:I171"/>
    <mergeCell ref="J166:J171"/>
    <mergeCell ref="K166:K171"/>
    <mergeCell ref="BH163:BH165"/>
    <mergeCell ref="BI163:BI165"/>
    <mergeCell ref="BJ163:BJ165"/>
    <mergeCell ref="BK163:BK165"/>
    <mergeCell ref="BL163:BL165"/>
    <mergeCell ref="BM163:BM165"/>
    <mergeCell ref="BB163:BB165"/>
    <mergeCell ref="BC163:BC165"/>
    <mergeCell ref="BD163:BD165"/>
    <mergeCell ref="BE163:BE165"/>
    <mergeCell ref="BF163:BF165"/>
    <mergeCell ref="BG163:BG165"/>
    <mergeCell ref="AV163:AV165"/>
    <mergeCell ref="AW163:AW165"/>
    <mergeCell ref="AX163:AX165"/>
    <mergeCell ref="AY163:AY165"/>
    <mergeCell ref="AZ163:AZ165"/>
    <mergeCell ref="BA163:BA165"/>
    <mergeCell ref="AP163:AP165"/>
    <mergeCell ref="AQ163:AQ165"/>
    <mergeCell ref="AR163:AR165"/>
    <mergeCell ref="AS163:AS165"/>
    <mergeCell ref="AT163:AT165"/>
    <mergeCell ref="AU163:AU165"/>
    <mergeCell ref="AJ163:AJ165"/>
    <mergeCell ref="AB166:AB171"/>
    <mergeCell ref="AC166:AC171"/>
    <mergeCell ref="R166:R171"/>
    <mergeCell ref="S166:S171"/>
    <mergeCell ref="T166:T171"/>
    <mergeCell ref="U166:U171"/>
    <mergeCell ref="V166:V171"/>
    <mergeCell ref="W166:W171"/>
    <mergeCell ref="L166:L171"/>
    <mergeCell ref="M166:M171"/>
    <mergeCell ref="N166:N171"/>
    <mergeCell ref="O166:O171"/>
    <mergeCell ref="P166:P171"/>
    <mergeCell ref="Q166:Q171"/>
    <mergeCell ref="BN163:BN165"/>
    <mergeCell ref="BO163:BO165"/>
    <mergeCell ref="BP163:BP165"/>
    <mergeCell ref="AK163:AK165"/>
    <mergeCell ref="AL163:AL165"/>
    <mergeCell ref="AM163:AM165"/>
    <mergeCell ref="AN163:AN165"/>
    <mergeCell ref="AO163:AO165"/>
    <mergeCell ref="AD163:AD165"/>
    <mergeCell ref="AE163:AE165"/>
    <mergeCell ref="AF163:AF165"/>
    <mergeCell ref="AG163:AG165"/>
    <mergeCell ref="AH163:AH165"/>
    <mergeCell ref="AI163:AI165"/>
    <mergeCell ref="X163:X165"/>
    <mergeCell ref="Y163:Y165"/>
    <mergeCell ref="Z163:Z165"/>
    <mergeCell ref="AA163:AA165"/>
    <mergeCell ref="E172:E177"/>
    <mergeCell ref="F172:F177"/>
    <mergeCell ref="G172:G177"/>
    <mergeCell ref="H172:H177"/>
    <mergeCell ref="I172:I177"/>
    <mergeCell ref="J172:J177"/>
    <mergeCell ref="K172:K177"/>
    <mergeCell ref="BH166:BH171"/>
    <mergeCell ref="BI166:BI171"/>
    <mergeCell ref="BJ166:BJ171"/>
    <mergeCell ref="BK166:BK171"/>
    <mergeCell ref="BL166:BL171"/>
    <mergeCell ref="BM166:BM171"/>
    <mergeCell ref="BB166:BB171"/>
    <mergeCell ref="BC166:BC171"/>
    <mergeCell ref="BD166:BD171"/>
    <mergeCell ref="BE166:BE171"/>
    <mergeCell ref="BF166:BF171"/>
    <mergeCell ref="BG166:BG171"/>
    <mergeCell ref="AV166:AV171"/>
    <mergeCell ref="AW166:AW171"/>
    <mergeCell ref="AX166:AX171"/>
    <mergeCell ref="AY166:AY171"/>
    <mergeCell ref="AZ166:AZ171"/>
    <mergeCell ref="BA166:BA171"/>
    <mergeCell ref="AP166:AP171"/>
    <mergeCell ref="AQ166:AQ171"/>
    <mergeCell ref="AR166:AR171"/>
    <mergeCell ref="AS166:AS171"/>
    <mergeCell ref="AT166:AT171"/>
    <mergeCell ref="AU166:AU171"/>
    <mergeCell ref="AJ166:AJ171"/>
    <mergeCell ref="AB172:AB177"/>
    <mergeCell ref="AC172:AC177"/>
    <mergeCell ref="R172:R177"/>
    <mergeCell ref="S172:S177"/>
    <mergeCell ref="T172:T177"/>
    <mergeCell ref="U172:U177"/>
    <mergeCell ref="V172:V177"/>
    <mergeCell ref="W172:W177"/>
    <mergeCell ref="L172:L177"/>
    <mergeCell ref="M172:M177"/>
    <mergeCell ref="N172:N177"/>
    <mergeCell ref="O172:O177"/>
    <mergeCell ref="P172:P177"/>
    <mergeCell ref="Q172:Q177"/>
    <mergeCell ref="BN166:BN171"/>
    <mergeCell ref="BO166:BO171"/>
    <mergeCell ref="BP166:BP171"/>
    <mergeCell ref="AK166:AK171"/>
    <mergeCell ref="AL166:AL171"/>
    <mergeCell ref="AM166:AM171"/>
    <mergeCell ref="AN166:AN171"/>
    <mergeCell ref="AO166:AO171"/>
    <mergeCell ref="AD166:AD171"/>
    <mergeCell ref="AE166:AE171"/>
    <mergeCell ref="AF166:AF171"/>
    <mergeCell ref="AG166:AG171"/>
    <mergeCell ref="AH166:AH171"/>
    <mergeCell ref="AI166:AI171"/>
    <mergeCell ref="X166:X171"/>
    <mergeCell ref="Y166:Y171"/>
    <mergeCell ref="Z166:Z171"/>
    <mergeCell ref="AA166:AA171"/>
    <mergeCell ref="E178:E180"/>
    <mergeCell ref="F178:F180"/>
    <mergeCell ref="G178:G180"/>
    <mergeCell ref="H178:H180"/>
    <mergeCell ref="I178:I180"/>
    <mergeCell ref="J178:J180"/>
    <mergeCell ref="K178:K180"/>
    <mergeCell ref="BH172:BH177"/>
    <mergeCell ref="BI172:BI177"/>
    <mergeCell ref="BJ172:BJ177"/>
    <mergeCell ref="BK172:BK177"/>
    <mergeCell ref="BL172:BL177"/>
    <mergeCell ref="BM172:BM177"/>
    <mergeCell ref="BB172:BB177"/>
    <mergeCell ref="BC172:BC177"/>
    <mergeCell ref="BD172:BD177"/>
    <mergeCell ref="BE172:BE177"/>
    <mergeCell ref="BF172:BF177"/>
    <mergeCell ref="BG172:BG177"/>
    <mergeCell ref="AV172:AV177"/>
    <mergeCell ref="AW172:AW177"/>
    <mergeCell ref="AX172:AX177"/>
    <mergeCell ref="AY172:AY177"/>
    <mergeCell ref="AZ172:AZ177"/>
    <mergeCell ref="BA172:BA177"/>
    <mergeCell ref="AP172:AP177"/>
    <mergeCell ref="AQ172:AQ177"/>
    <mergeCell ref="AR172:AR177"/>
    <mergeCell ref="AS172:AS177"/>
    <mergeCell ref="AT172:AT177"/>
    <mergeCell ref="AU172:AU177"/>
    <mergeCell ref="AJ172:AJ177"/>
    <mergeCell ref="AB178:AB180"/>
    <mergeCell ref="AC178:AC180"/>
    <mergeCell ref="R178:R180"/>
    <mergeCell ref="S178:S180"/>
    <mergeCell ref="T178:T180"/>
    <mergeCell ref="U178:U180"/>
    <mergeCell ref="V178:V180"/>
    <mergeCell ref="W178:W180"/>
    <mergeCell ref="L178:L180"/>
    <mergeCell ref="M178:M180"/>
    <mergeCell ref="N178:N180"/>
    <mergeCell ref="O178:O180"/>
    <mergeCell ref="P178:P180"/>
    <mergeCell ref="Q178:Q180"/>
    <mergeCell ref="BN172:BN177"/>
    <mergeCell ref="BO172:BO177"/>
    <mergeCell ref="BP172:BP177"/>
    <mergeCell ref="AK172:AK177"/>
    <mergeCell ref="AL172:AL177"/>
    <mergeCell ref="AM172:AM177"/>
    <mergeCell ref="AN172:AN177"/>
    <mergeCell ref="AO172:AO177"/>
    <mergeCell ref="AD172:AD177"/>
    <mergeCell ref="AE172:AE177"/>
    <mergeCell ref="AF172:AF177"/>
    <mergeCell ref="AG172:AG177"/>
    <mergeCell ref="AH172:AH177"/>
    <mergeCell ref="AI172:AI177"/>
    <mergeCell ref="X172:X177"/>
    <mergeCell ref="Y172:Y177"/>
    <mergeCell ref="Z172:Z177"/>
    <mergeCell ref="AA172:AA177"/>
    <mergeCell ref="E181:E183"/>
    <mergeCell ref="F181:F183"/>
    <mergeCell ref="G181:G183"/>
    <mergeCell ref="H181:H183"/>
    <mergeCell ref="I181:I183"/>
    <mergeCell ref="J181:J183"/>
    <mergeCell ref="K181:K183"/>
    <mergeCell ref="BH178:BH180"/>
    <mergeCell ref="BI178:BI180"/>
    <mergeCell ref="BJ178:BJ180"/>
    <mergeCell ref="BK178:BK180"/>
    <mergeCell ref="BL178:BL180"/>
    <mergeCell ref="BM178:BM180"/>
    <mergeCell ref="BB178:BB180"/>
    <mergeCell ref="BC178:BC180"/>
    <mergeCell ref="BD178:BD180"/>
    <mergeCell ref="BE178:BE180"/>
    <mergeCell ref="BF178:BF180"/>
    <mergeCell ref="BG178:BG180"/>
    <mergeCell ref="AV178:AV180"/>
    <mergeCell ref="AW178:AW180"/>
    <mergeCell ref="AX178:AX180"/>
    <mergeCell ref="AY178:AY180"/>
    <mergeCell ref="AZ178:AZ180"/>
    <mergeCell ref="BA178:BA180"/>
    <mergeCell ref="AP178:AP180"/>
    <mergeCell ref="AQ178:AQ180"/>
    <mergeCell ref="AR178:AR180"/>
    <mergeCell ref="AS178:AS180"/>
    <mergeCell ref="AT178:AT180"/>
    <mergeCell ref="AU178:AU180"/>
    <mergeCell ref="AJ178:AJ180"/>
    <mergeCell ref="AB181:AB183"/>
    <mergeCell ref="AC181:AC183"/>
    <mergeCell ref="R181:R183"/>
    <mergeCell ref="S181:S183"/>
    <mergeCell ref="T181:T183"/>
    <mergeCell ref="U181:U183"/>
    <mergeCell ref="V181:V183"/>
    <mergeCell ref="W181:W183"/>
    <mergeCell ref="L181:L183"/>
    <mergeCell ref="M181:M183"/>
    <mergeCell ref="N181:N183"/>
    <mergeCell ref="O181:O183"/>
    <mergeCell ref="P181:P183"/>
    <mergeCell ref="Q181:Q183"/>
    <mergeCell ref="BN178:BN180"/>
    <mergeCell ref="BO178:BO180"/>
    <mergeCell ref="BP178:BP180"/>
    <mergeCell ref="AK178:AK180"/>
    <mergeCell ref="AL178:AL180"/>
    <mergeCell ref="AM178:AM180"/>
    <mergeCell ref="AN178:AN180"/>
    <mergeCell ref="AO178:AO180"/>
    <mergeCell ref="AD178:AD180"/>
    <mergeCell ref="AE178:AE180"/>
    <mergeCell ref="AF178:AF180"/>
    <mergeCell ref="AG178:AG180"/>
    <mergeCell ref="AH178:AH180"/>
    <mergeCell ref="AI178:AI180"/>
    <mergeCell ref="X178:X180"/>
    <mergeCell ref="Y178:Y180"/>
    <mergeCell ref="Z178:Z180"/>
    <mergeCell ref="AA178:AA180"/>
    <mergeCell ref="BP181:BP183"/>
    <mergeCell ref="E184:E186"/>
    <mergeCell ref="F184:F186"/>
    <mergeCell ref="G184:G186"/>
    <mergeCell ref="H184:H186"/>
    <mergeCell ref="I184:I186"/>
    <mergeCell ref="J184:J186"/>
    <mergeCell ref="K184:K186"/>
    <mergeCell ref="BH181:BH183"/>
    <mergeCell ref="BI181:BI183"/>
    <mergeCell ref="BJ181:BJ183"/>
    <mergeCell ref="BK181:BK183"/>
    <mergeCell ref="BL181:BL183"/>
    <mergeCell ref="BM181:BM183"/>
    <mergeCell ref="BB181:BB183"/>
    <mergeCell ref="BC181:BC183"/>
    <mergeCell ref="BD181:BD183"/>
    <mergeCell ref="BE181:BE183"/>
    <mergeCell ref="BG181:BG183"/>
    <mergeCell ref="AV181:AV183"/>
    <mergeCell ref="AW181:AW183"/>
    <mergeCell ref="AX181:AX183"/>
    <mergeCell ref="AY181:AY183"/>
    <mergeCell ref="AZ181:AZ183"/>
    <mergeCell ref="BA181:BA183"/>
    <mergeCell ref="AP181:AP183"/>
    <mergeCell ref="AQ181:AQ183"/>
    <mergeCell ref="AR181:AR183"/>
    <mergeCell ref="AS181:AS183"/>
    <mergeCell ref="AT181:AT183"/>
    <mergeCell ref="AU181:AU183"/>
    <mergeCell ref="AJ181:AJ183"/>
    <mergeCell ref="AA184:AA186"/>
    <mergeCell ref="AB184:AB186"/>
    <mergeCell ref="AC184:AC186"/>
    <mergeCell ref="R184:R186"/>
    <mergeCell ref="S184:S186"/>
    <mergeCell ref="T184:T186"/>
    <mergeCell ref="U184:U186"/>
    <mergeCell ref="V184:V186"/>
    <mergeCell ref="W184:W186"/>
    <mergeCell ref="L184:L186"/>
    <mergeCell ref="M184:M186"/>
    <mergeCell ref="N184:N186"/>
    <mergeCell ref="O184:O186"/>
    <mergeCell ref="P184:P186"/>
    <mergeCell ref="Q184:Q186"/>
    <mergeCell ref="BN181:BN183"/>
    <mergeCell ref="BO181:BO183"/>
    <mergeCell ref="AK181:AK183"/>
    <mergeCell ref="AL181:AL183"/>
    <mergeCell ref="AM181:AM183"/>
    <mergeCell ref="AN181:AN183"/>
    <mergeCell ref="AO181:AO183"/>
    <mergeCell ref="AD181:AD183"/>
    <mergeCell ref="AE181:AE183"/>
    <mergeCell ref="AF181:AF183"/>
    <mergeCell ref="AG181:AG183"/>
    <mergeCell ref="AH181:AH183"/>
    <mergeCell ref="AI181:AI183"/>
    <mergeCell ref="X181:X183"/>
    <mergeCell ref="Y181:Y183"/>
    <mergeCell ref="Z181:Z183"/>
    <mergeCell ref="AA181:AA183"/>
    <mergeCell ref="BL184:BL186"/>
    <mergeCell ref="BM184:BM186"/>
    <mergeCell ref="BB184:BB186"/>
    <mergeCell ref="BC184:BC186"/>
    <mergeCell ref="BD184:BD186"/>
    <mergeCell ref="BE184:BE186"/>
    <mergeCell ref="BF184:BF186"/>
    <mergeCell ref="BG184:BG186"/>
    <mergeCell ref="AV184:AV186"/>
    <mergeCell ref="AW184:AW186"/>
    <mergeCell ref="AX184:AX186"/>
    <mergeCell ref="AY184:AY186"/>
    <mergeCell ref="AZ184:AZ186"/>
    <mergeCell ref="BA184:BA186"/>
    <mergeCell ref="AP184:AP186"/>
    <mergeCell ref="AQ184:AQ186"/>
    <mergeCell ref="AR184:AR186"/>
    <mergeCell ref="AS184:AS186"/>
    <mergeCell ref="AT184:AT186"/>
    <mergeCell ref="AU184:AU186"/>
    <mergeCell ref="L187:L192"/>
    <mergeCell ref="M187:M192"/>
    <mergeCell ref="N187:N192"/>
    <mergeCell ref="O187:O192"/>
    <mergeCell ref="P187:P192"/>
    <mergeCell ref="Q187:Q192"/>
    <mergeCell ref="E187:E192"/>
    <mergeCell ref="F187:F192"/>
    <mergeCell ref="G187:G192"/>
    <mergeCell ref="H187:H192"/>
    <mergeCell ref="I187:I192"/>
    <mergeCell ref="J187:J192"/>
    <mergeCell ref="K187:K192"/>
    <mergeCell ref="BH184:BH186"/>
    <mergeCell ref="BI184:BI186"/>
    <mergeCell ref="BJ184:BJ186"/>
    <mergeCell ref="BK184:BK186"/>
    <mergeCell ref="AJ184:AJ186"/>
    <mergeCell ref="AK184:AK186"/>
    <mergeCell ref="AL184:AL186"/>
    <mergeCell ref="AM184:AM186"/>
    <mergeCell ref="AN184:AN186"/>
    <mergeCell ref="AO184:AO186"/>
    <mergeCell ref="AD184:AD186"/>
    <mergeCell ref="AE184:AE186"/>
    <mergeCell ref="AF184:AF186"/>
    <mergeCell ref="AG184:AG186"/>
    <mergeCell ref="AH184:AH186"/>
    <mergeCell ref="AI184:AI186"/>
    <mergeCell ref="X184:X186"/>
    <mergeCell ref="Y184:Y186"/>
    <mergeCell ref="Z184:Z186"/>
    <mergeCell ref="AD187:AD192"/>
    <mergeCell ref="AE187:AE192"/>
    <mergeCell ref="AF187:AF192"/>
    <mergeCell ref="AG187:AG192"/>
    <mergeCell ref="AH187:AH192"/>
    <mergeCell ref="AI187:AI192"/>
    <mergeCell ref="X187:X192"/>
    <mergeCell ref="Y187:Y192"/>
    <mergeCell ref="Z187:Z192"/>
    <mergeCell ref="AA187:AA192"/>
    <mergeCell ref="AB187:AB192"/>
    <mergeCell ref="AC187:AC192"/>
    <mergeCell ref="R187:R192"/>
    <mergeCell ref="S187:S192"/>
    <mergeCell ref="T187:T192"/>
    <mergeCell ref="U187:U192"/>
    <mergeCell ref="V187:V192"/>
    <mergeCell ref="W187:W192"/>
    <mergeCell ref="BE187:BE192"/>
    <mergeCell ref="BF187:BF192"/>
    <mergeCell ref="BG187:BG192"/>
    <mergeCell ref="AV187:AV192"/>
    <mergeCell ref="AW187:AW192"/>
    <mergeCell ref="AX187:AX192"/>
    <mergeCell ref="AY187:AY192"/>
    <mergeCell ref="AZ187:AZ192"/>
    <mergeCell ref="BA187:BA192"/>
    <mergeCell ref="AP187:AP192"/>
    <mergeCell ref="AQ187:AQ192"/>
    <mergeCell ref="AR187:AR192"/>
    <mergeCell ref="AS187:AS192"/>
    <mergeCell ref="AT187:AT192"/>
    <mergeCell ref="AU187:AU192"/>
    <mergeCell ref="AJ187:AJ192"/>
    <mergeCell ref="AK187:AK192"/>
    <mergeCell ref="AL187:AL192"/>
    <mergeCell ref="AM187:AM192"/>
    <mergeCell ref="AN187:AN192"/>
    <mergeCell ref="AO187:AO192"/>
    <mergeCell ref="AC193:AC195"/>
    <mergeCell ref="R193:R195"/>
    <mergeCell ref="S193:S195"/>
    <mergeCell ref="T193:T195"/>
    <mergeCell ref="U193:U195"/>
    <mergeCell ref="V193:V195"/>
    <mergeCell ref="W193:W195"/>
    <mergeCell ref="L193:L195"/>
    <mergeCell ref="M193:M195"/>
    <mergeCell ref="N193:N195"/>
    <mergeCell ref="O193:O195"/>
    <mergeCell ref="P193:P195"/>
    <mergeCell ref="Q193:Q195"/>
    <mergeCell ref="BN187:BN192"/>
    <mergeCell ref="BO187:BO192"/>
    <mergeCell ref="BP187:BP192"/>
    <mergeCell ref="E193:E195"/>
    <mergeCell ref="F193:F195"/>
    <mergeCell ref="G193:G195"/>
    <mergeCell ref="H193:H195"/>
    <mergeCell ref="I193:I195"/>
    <mergeCell ref="J193:J195"/>
    <mergeCell ref="K193:K195"/>
    <mergeCell ref="BH187:BH192"/>
    <mergeCell ref="BI187:BI192"/>
    <mergeCell ref="BJ187:BJ192"/>
    <mergeCell ref="BK187:BK192"/>
    <mergeCell ref="BL187:BL192"/>
    <mergeCell ref="BM187:BM192"/>
    <mergeCell ref="BB187:BB192"/>
    <mergeCell ref="BC187:BC192"/>
    <mergeCell ref="BD187:BD192"/>
    <mergeCell ref="BP193:BP195"/>
    <mergeCell ref="E196:E198"/>
    <mergeCell ref="F196:F198"/>
    <mergeCell ref="G196:G198"/>
    <mergeCell ref="H196:H198"/>
    <mergeCell ref="I196:I198"/>
    <mergeCell ref="J196:J198"/>
    <mergeCell ref="K196:K198"/>
    <mergeCell ref="BH193:BH195"/>
    <mergeCell ref="BI193:BI195"/>
    <mergeCell ref="BJ193:BJ195"/>
    <mergeCell ref="BK193:BK195"/>
    <mergeCell ref="BL193:BL195"/>
    <mergeCell ref="BM193:BM195"/>
    <mergeCell ref="BB193:BB195"/>
    <mergeCell ref="BC193:BC195"/>
    <mergeCell ref="BD193:BD195"/>
    <mergeCell ref="BE193:BE195"/>
    <mergeCell ref="AV193:AV195"/>
    <mergeCell ref="AW193:AW195"/>
    <mergeCell ref="AX193:AX195"/>
    <mergeCell ref="AY193:AY195"/>
    <mergeCell ref="AZ193:AZ195"/>
    <mergeCell ref="BA193:BA195"/>
    <mergeCell ref="AP193:AP195"/>
    <mergeCell ref="AQ193:AQ195"/>
    <mergeCell ref="AR193:AR195"/>
    <mergeCell ref="AS193:AS195"/>
    <mergeCell ref="AT193:AT195"/>
    <mergeCell ref="AU193:AU195"/>
    <mergeCell ref="AJ193:AJ195"/>
    <mergeCell ref="AK193:AK195"/>
    <mergeCell ref="AA196:AA198"/>
    <mergeCell ref="AB196:AB198"/>
    <mergeCell ref="AC196:AC198"/>
    <mergeCell ref="R196:R198"/>
    <mergeCell ref="S196:S198"/>
    <mergeCell ref="T196:T198"/>
    <mergeCell ref="U196:U198"/>
    <mergeCell ref="V196:V198"/>
    <mergeCell ref="W196:W198"/>
    <mergeCell ref="L196:L198"/>
    <mergeCell ref="M196:M198"/>
    <mergeCell ref="N196:N198"/>
    <mergeCell ref="O196:O198"/>
    <mergeCell ref="P196:P198"/>
    <mergeCell ref="Q196:Q198"/>
    <mergeCell ref="BN193:BN195"/>
    <mergeCell ref="BO193:BO195"/>
    <mergeCell ref="AL193:AL195"/>
    <mergeCell ref="AM193:AM195"/>
    <mergeCell ref="AN193:AN195"/>
    <mergeCell ref="AO193:AO195"/>
    <mergeCell ref="AD193:AD195"/>
    <mergeCell ref="AE193:AE195"/>
    <mergeCell ref="AF193:AF195"/>
    <mergeCell ref="AG193:AG195"/>
    <mergeCell ref="AH193:AH195"/>
    <mergeCell ref="AI193:AI195"/>
    <mergeCell ref="X193:X195"/>
    <mergeCell ref="Y193:Y195"/>
    <mergeCell ref="Z193:Z195"/>
    <mergeCell ref="AA193:AA195"/>
    <mergeCell ref="AB193:AB195"/>
    <mergeCell ref="BL196:BL198"/>
    <mergeCell ref="BM196:BM198"/>
    <mergeCell ref="BB196:BB198"/>
    <mergeCell ref="BC196:BC198"/>
    <mergeCell ref="BD196:BD198"/>
    <mergeCell ref="BE196:BE198"/>
    <mergeCell ref="BF196:BF198"/>
    <mergeCell ref="BG196:BG198"/>
    <mergeCell ref="AV196:AV198"/>
    <mergeCell ref="AW196:AW198"/>
    <mergeCell ref="AX196:AX198"/>
    <mergeCell ref="AY196:AY198"/>
    <mergeCell ref="AZ196:AZ198"/>
    <mergeCell ref="BA196:BA198"/>
    <mergeCell ref="AP196:AP198"/>
    <mergeCell ref="AQ196:AQ198"/>
    <mergeCell ref="AR196:AR198"/>
    <mergeCell ref="AS196:AS198"/>
    <mergeCell ref="AT196:AT198"/>
    <mergeCell ref="AU196:AU198"/>
    <mergeCell ref="L199:L201"/>
    <mergeCell ref="M199:M201"/>
    <mergeCell ref="N199:N201"/>
    <mergeCell ref="O199:O201"/>
    <mergeCell ref="P199:P201"/>
    <mergeCell ref="Q199:Q201"/>
    <mergeCell ref="E199:E201"/>
    <mergeCell ref="F199:F201"/>
    <mergeCell ref="G199:G201"/>
    <mergeCell ref="H199:H201"/>
    <mergeCell ref="I199:I201"/>
    <mergeCell ref="J199:J201"/>
    <mergeCell ref="K199:K201"/>
    <mergeCell ref="BH196:BH198"/>
    <mergeCell ref="BI196:BI198"/>
    <mergeCell ref="BJ196:BJ198"/>
    <mergeCell ref="BK196:BK198"/>
    <mergeCell ref="AJ196:AJ198"/>
    <mergeCell ref="AK196:AK198"/>
    <mergeCell ref="AL196:AL198"/>
    <mergeCell ref="AM196:AM198"/>
    <mergeCell ref="AN196:AN198"/>
    <mergeCell ref="AO196:AO198"/>
    <mergeCell ref="AD196:AD198"/>
    <mergeCell ref="AE196:AE198"/>
    <mergeCell ref="AF196:AF198"/>
    <mergeCell ref="AG196:AG198"/>
    <mergeCell ref="AH196:AH198"/>
    <mergeCell ref="AI196:AI198"/>
    <mergeCell ref="X196:X198"/>
    <mergeCell ref="Y196:Y198"/>
    <mergeCell ref="Z196:Z198"/>
    <mergeCell ref="AD199:AD201"/>
    <mergeCell ref="AE199:AE201"/>
    <mergeCell ref="AF199:AF201"/>
    <mergeCell ref="AG199:AG201"/>
    <mergeCell ref="AH199:AH201"/>
    <mergeCell ref="AI199:AI201"/>
    <mergeCell ref="X199:X201"/>
    <mergeCell ref="Y199:Y201"/>
    <mergeCell ref="Z199:Z201"/>
    <mergeCell ref="AA199:AA201"/>
    <mergeCell ref="AB199:AB201"/>
    <mergeCell ref="AC199:AC201"/>
    <mergeCell ref="R199:R201"/>
    <mergeCell ref="S199:S201"/>
    <mergeCell ref="T199:T201"/>
    <mergeCell ref="U199:U201"/>
    <mergeCell ref="V199:V201"/>
    <mergeCell ref="W199:W201"/>
    <mergeCell ref="BE199:BE201"/>
    <mergeCell ref="BF199:BF201"/>
    <mergeCell ref="BG199:BG201"/>
    <mergeCell ref="AV199:AV201"/>
    <mergeCell ref="AW199:AW201"/>
    <mergeCell ref="AX199:AX201"/>
    <mergeCell ref="AY199:AY201"/>
    <mergeCell ref="AZ199:AZ201"/>
    <mergeCell ref="BA199:BA201"/>
    <mergeCell ref="AP199:AP201"/>
    <mergeCell ref="AQ199:AQ201"/>
    <mergeCell ref="AR199:AR201"/>
    <mergeCell ref="AS199:AS201"/>
    <mergeCell ref="AT199:AT201"/>
    <mergeCell ref="AU199:AU201"/>
    <mergeCell ref="AJ199:AJ201"/>
    <mergeCell ref="AK199:AK201"/>
    <mergeCell ref="AL199:AL201"/>
    <mergeCell ref="AM199:AM201"/>
    <mergeCell ref="AN199:AN201"/>
    <mergeCell ref="AO199:AO201"/>
    <mergeCell ref="AC202:AC207"/>
    <mergeCell ref="R202:R207"/>
    <mergeCell ref="S202:S207"/>
    <mergeCell ref="T202:T207"/>
    <mergeCell ref="U202:U207"/>
    <mergeCell ref="V202:V207"/>
    <mergeCell ref="W202:W207"/>
    <mergeCell ref="L202:L207"/>
    <mergeCell ref="M202:M207"/>
    <mergeCell ref="N202:N207"/>
    <mergeCell ref="O202:O207"/>
    <mergeCell ref="P202:P207"/>
    <mergeCell ref="Q202:Q207"/>
    <mergeCell ref="BN199:BN201"/>
    <mergeCell ref="BO199:BO201"/>
    <mergeCell ref="BP199:BP201"/>
    <mergeCell ref="E202:E207"/>
    <mergeCell ref="F202:F207"/>
    <mergeCell ref="G202:G207"/>
    <mergeCell ref="H202:H207"/>
    <mergeCell ref="I202:I207"/>
    <mergeCell ref="J202:J207"/>
    <mergeCell ref="K202:K207"/>
    <mergeCell ref="BH199:BH201"/>
    <mergeCell ref="BI199:BI201"/>
    <mergeCell ref="BJ199:BJ201"/>
    <mergeCell ref="BK199:BK201"/>
    <mergeCell ref="BL199:BL201"/>
    <mergeCell ref="BM199:BM201"/>
    <mergeCell ref="BB199:BB201"/>
    <mergeCell ref="BC199:BC201"/>
    <mergeCell ref="BD199:BD201"/>
    <mergeCell ref="BP202:BP207"/>
    <mergeCell ref="E209:E211"/>
    <mergeCell ref="F209:F211"/>
    <mergeCell ref="G209:G211"/>
    <mergeCell ref="H209:H211"/>
    <mergeCell ref="I209:I211"/>
    <mergeCell ref="J209:J211"/>
    <mergeCell ref="K209:K211"/>
    <mergeCell ref="BH202:BH207"/>
    <mergeCell ref="BI202:BI207"/>
    <mergeCell ref="BJ202:BJ207"/>
    <mergeCell ref="BK202:BK207"/>
    <mergeCell ref="BL202:BL207"/>
    <mergeCell ref="BM202:BM207"/>
    <mergeCell ref="BB202:BB207"/>
    <mergeCell ref="BC202:BC207"/>
    <mergeCell ref="BD202:BD207"/>
    <mergeCell ref="BE202:BE207"/>
    <mergeCell ref="AV202:AV207"/>
    <mergeCell ref="AW202:AW207"/>
    <mergeCell ref="AX202:AX207"/>
    <mergeCell ref="AY202:AY207"/>
    <mergeCell ref="AZ202:AZ207"/>
    <mergeCell ref="BA202:BA207"/>
    <mergeCell ref="AP202:AP207"/>
    <mergeCell ref="AQ202:AQ207"/>
    <mergeCell ref="AR202:AR207"/>
    <mergeCell ref="AS202:AS207"/>
    <mergeCell ref="AT202:AT207"/>
    <mergeCell ref="AU202:AU207"/>
    <mergeCell ref="AJ202:AJ207"/>
    <mergeCell ref="AK202:AK207"/>
    <mergeCell ref="AA209:AA211"/>
    <mergeCell ref="AB209:AB211"/>
    <mergeCell ref="AC209:AC211"/>
    <mergeCell ref="R209:R211"/>
    <mergeCell ref="S209:S211"/>
    <mergeCell ref="T209:T211"/>
    <mergeCell ref="U209:U211"/>
    <mergeCell ref="V209:V211"/>
    <mergeCell ref="W209:W211"/>
    <mergeCell ref="L209:L211"/>
    <mergeCell ref="M209:M211"/>
    <mergeCell ref="N209:N211"/>
    <mergeCell ref="O209:O211"/>
    <mergeCell ref="P209:P211"/>
    <mergeCell ref="Q209:Q211"/>
    <mergeCell ref="BN202:BN207"/>
    <mergeCell ref="BO202:BO207"/>
    <mergeCell ref="AL202:AL207"/>
    <mergeCell ref="AM202:AM207"/>
    <mergeCell ref="AN202:AN207"/>
    <mergeCell ref="AO202:AO207"/>
    <mergeCell ref="AD202:AD207"/>
    <mergeCell ref="AE202:AE207"/>
    <mergeCell ref="AF202:AF207"/>
    <mergeCell ref="AG202:AG207"/>
    <mergeCell ref="AH202:AH207"/>
    <mergeCell ref="AI202:AI207"/>
    <mergeCell ref="X202:X207"/>
    <mergeCell ref="Y202:Y207"/>
    <mergeCell ref="Z202:Z207"/>
    <mergeCell ref="AA202:AA207"/>
    <mergeCell ref="AB202:AB207"/>
    <mergeCell ref="BL209:BL211"/>
    <mergeCell ref="BM209:BM211"/>
    <mergeCell ref="BB209:BB211"/>
    <mergeCell ref="BC209:BC211"/>
    <mergeCell ref="BD209:BD211"/>
    <mergeCell ref="BE209:BE211"/>
    <mergeCell ref="BF209:BF211"/>
    <mergeCell ref="BG209:BG211"/>
    <mergeCell ref="AV209:AV211"/>
    <mergeCell ref="AW209:AW211"/>
    <mergeCell ref="AX209:AX211"/>
    <mergeCell ref="AY209:AY211"/>
    <mergeCell ref="AZ209:AZ211"/>
    <mergeCell ref="BA209:BA211"/>
    <mergeCell ref="AP209:AP211"/>
    <mergeCell ref="AQ209:AQ211"/>
    <mergeCell ref="AR209:AR211"/>
    <mergeCell ref="AS209:AS211"/>
    <mergeCell ref="AT209:AT211"/>
    <mergeCell ref="AU209:AU211"/>
    <mergeCell ref="L212:L214"/>
    <mergeCell ref="M212:M214"/>
    <mergeCell ref="N212:N214"/>
    <mergeCell ref="O212:O214"/>
    <mergeCell ref="P212:P214"/>
    <mergeCell ref="Q212:Q214"/>
    <mergeCell ref="E212:E214"/>
    <mergeCell ref="F212:F214"/>
    <mergeCell ref="G212:G214"/>
    <mergeCell ref="H212:H214"/>
    <mergeCell ref="I212:I214"/>
    <mergeCell ref="J212:J214"/>
    <mergeCell ref="K212:K214"/>
    <mergeCell ref="BH209:BH211"/>
    <mergeCell ref="BI209:BI211"/>
    <mergeCell ref="BJ209:BJ211"/>
    <mergeCell ref="BK209:BK211"/>
    <mergeCell ref="AJ209:AJ211"/>
    <mergeCell ref="AK209:AK211"/>
    <mergeCell ref="AL209:AL211"/>
    <mergeCell ref="AM209:AM211"/>
    <mergeCell ref="AN209:AN211"/>
    <mergeCell ref="AO209:AO211"/>
    <mergeCell ref="AD209:AD211"/>
    <mergeCell ref="AE209:AE211"/>
    <mergeCell ref="AF209:AF211"/>
    <mergeCell ref="AG209:AG211"/>
    <mergeCell ref="AH209:AH211"/>
    <mergeCell ref="AI209:AI211"/>
    <mergeCell ref="X209:X211"/>
    <mergeCell ref="Y209:Y211"/>
    <mergeCell ref="Z209:Z211"/>
    <mergeCell ref="AN212:AN214"/>
    <mergeCell ref="AO212:AO214"/>
    <mergeCell ref="AD212:AD214"/>
    <mergeCell ref="AE212:AE214"/>
    <mergeCell ref="AF212:AF214"/>
    <mergeCell ref="AG212:AG214"/>
    <mergeCell ref="AH212:AH214"/>
    <mergeCell ref="AI212:AI214"/>
    <mergeCell ref="X212:X214"/>
    <mergeCell ref="Y212:Y214"/>
    <mergeCell ref="Z212:Z214"/>
    <mergeCell ref="AA212:AA214"/>
    <mergeCell ref="AB212:AB214"/>
    <mergeCell ref="AC212:AC214"/>
    <mergeCell ref="R212:R214"/>
    <mergeCell ref="S212:S214"/>
    <mergeCell ref="T212:T214"/>
    <mergeCell ref="U212:U214"/>
    <mergeCell ref="V212:V214"/>
    <mergeCell ref="W212:W214"/>
    <mergeCell ref="L215:L217"/>
    <mergeCell ref="M215:M217"/>
    <mergeCell ref="N215:N217"/>
    <mergeCell ref="O215:O217"/>
    <mergeCell ref="P215:P217"/>
    <mergeCell ref="Q215:Q217"/>
    <mergeCell ref="BN212:BN214"/>
    <mergeCell ref="BO212:BO214"/>
    <mergeCell ref="BP212:BP214"/>
    <mergeCell ref="E215:E217"/>
    <mergeCell ref="F215:F217"/>
    <mergeCell ref="G215:G217"/>
    <mergeCell ref="H215:H217"/>
    <mergeCell ref="I215:I217"/>
    <mergeCell ref="J215:J217"/>
    <mergeCell ref="K215:K217"/>
    <mergeCell ref="BH212:BH214"/>
    <mergeCell ref="BI212:BI214"/>
    <mergeCell ref="BJ212:BJ214"/>
    <mergeCell ref="BK212:BK214"/>
    <mergeCell ref="BL212:BL214"/>
    <mergeCell ref="BM212:BM214"/>
    <mergeCell ref="BB212:BB214"/>
    <mergeCell ref="BC212:BC214"/>
    <mergeCell ref="BD212:BD214"/>
    <mergeCell ref="BE212:BE214"/>
    <mergeCell ref="BF212:BF214"/>
    <mergeCell ref="BG212:BG214"/>
    <mergeCell ref="AV212:AV214"/>
    <mergeCell ref="AW212:AW214"/>
    <mergeCell ref="AX212:AX214"/>
    <mergeCell ref="AY212:AY214"/>
    <mergeCell ref="AD215:AD217"/>
    <mergeCell ref="AE215:AE217"/>
    <mergeCell ref="AF215:AF217"/>
    <mergeCell ref="AG215:AG217"/>
    <mergeCell ref="AH215:AH217"/>
    <mergeCell ref="AI215:AI217"/>
    <mergeCell ref="X215:X217"/>
    <mergeCell ref="Y215:Y217"/>
    <mergeCell ref="Z215:Z217"/>
    <mergeCell ref="AA215:AA217"/>
    <mergeCell ref="AB215:AB217"/>
    <mergeCell ref="AC215:AC217"/>
    <mergeCell ref="R215:R217"/>
    <mergeCell ref="S215:S217"/>
    <mergeCell ref="T215:T217"/>
    <mergeCell ref="U215:U217"/>
    <mergeCell ref="V215:V217"/>
    <mergeCell ref="W215:W217"/>
    <mergeCell ref="BP184:BP186"/>
    <mergeCell ref="BF181:BF183"/>
    <mergeCell ref="AV215:AV217"/>
    <mergeCell ref="AW215:AW217"/>
    <mergeCell ref="AX215:AX217"/>
    <mergeCell ref="AY215:AY217"/>
    <mergeCell ref="AZ215:AZ217"/>
    <mergeCell ref="BA215:BA217"/>
    <mergeCell ref="AP215:AP217"/>
    <mergeCell ref="AQ215:AQ217"/>
    <mergeCell ref="AR215:AR217"/>
    <mergeCell ref="AS215:AS217"/>
    <mergeCell ref="AT215:AT217"/>
    <mergeCell ref="AU215:AU217"/>
    <mergeCell ref="AJ215:AJ217"/>
    <mergeCell ref="AK215:AK217"/>
    <mergeCell ref="AL215:AL217"/>
    <mergeCell ref="AM215:AM217"/>
    <mergeCell ref="AN215:AN217"/>
    <mergeCell ref="AO215:AO217"/>
    <mergeCell ref="AZ212:AZ214"/>
    <mergeCell ref="BA212:BA214"/>
    <mergeCell ref="AP212:AP214"/>
    <mergeCell ref="AQ212:AQ214"/>
    <mergeCell ref="AR212:AR214"/>
    <mergeCell ref="AS212:AS214"/>
    <mergeCell ref="AT212:AT214"/>
    <mergeCell ref="AU212:AU214"/>
    <mergeCell ref="AJ212:AJ214"/>
    <mergeCell ref="AK212:AK214"/>
    <mergeCell ref="AL212:AL214"/>
    <mergeCell ref="AM212:AM214"/>
    <mergeCell ref="BT1:BT2"/>
    <mergeCell ref="BR1:BR2"/>
    <mergeCell ref="BU1:BU2"/>
    <mergeCell ref="BV1:BV2"/>
    <mergeCell ref="BW1:BW2"/>
    <mergeCell ref="BN215:BN217"/>
    <mergeCell ref="BO215:BO217"/>
    <mergeCell ref="BP215:BP217"/>
    <mergeCell ref="BH215:BH217"/>
    <mergeCell ref="BI215:BI217"/>
    <mergeCell ref="BJ215:BJ217"/>
    <mergeCell ref="BK215:BK217"/>
    <mergeCell ref="BL215:BL217"/>
    <mergeCell ref="BM215:BM217"/>
    <mergeCell ref="BB215:BB217"/>
    <mergeCell ref="BC215:BC217"/>
    <mergeCell ref="BD215:BD217"/>
    <mergeCell ref="BE215:BE217"/>
    <mergeCell ref="BF215:BF217"/>
    <mergeCell ref="BG215:BG217"/>
    <mergeCell ref="BN209:BN211"/>
    <mergeCell ref="BO209:BO211"/>
    <mergeCell ref="BP209:BP211"/>
    <mergeCell ref="BF202:BF207"/>
    <mergeCell ref="BG202:BG207"/>
    <mergeCell ref="BN196:BN198"/>
    <mergeCell ref="BO196:BO198"/>
    <mergeCell ref="BP196:BP198"/>
    <mergeCell ref="BF193:BF195"/>
    <mergeCell ref="BG193:BG195"/>
    <mergeCell ref="BN184:BN186"/>
    <mergeCell ref="BO184:BO186"/>
  </mergeCells>
  <phoneticPr fontId="7" type="noConversion"/>
  <conditionalFormatting sqref="BQ1">
    <cfRule type="cellIs" dxfId="26" priority="9" stopIfTrue="1" operator="equal">
      <formula>"W"</formula>
    </cfRule>
  </conditionalFormatting>
  <conditionalFormatting sqref="BQ1 BQ219:BQ1048576">
    <cfRule type="containsText" dxfId="25" priority="8" operator="containsText" text="N/A">
      <formula>NOT(ISERROR(SEARCH("N/A",BQ1)))</formula>
    </cfRule>
    <cfRule type="cellIs" dxfId="24" priority="10" stopIfTrue="1" operator="equal">
      <formula>"F"</formula>
    </cfRule>
    <cfRule type="cellIs" dxfId="23" priority="11" stopIfTrue="1" operator="equal">
      <formula>"P"</formula>
    </cfRule>
  </conditionalFormatting>
  <conditionalFormatting sqref="E3:BP218">
    <cfRule type="containsText" dxfId="22" priority="7" operator="containsText" text="V">
      <formula>NOT(ISERROR(SEARCH("V",E3)))</formula>
    </cfRule>
  </conditionalFormatting>
  <conditionalFormatting sqref="BQ3:BQ175">
    <cfRule type="cellIs" dxfId="21" priority="4" operator="equal">
      <formula>"N/A"</formula>
    </cfRule>
    <cfRule type="cellIs" dxfId="20" priority="5" operator="equal">
      <formula>"F"</formula>
    </cfRule>
    <cfRule type="cellIs" dxfId="19" priority="6" operator="equal">
      <formula>"P"</formula>
    </cfRule>
  </conditionalFormatting>
  <conditionalFormatting sqref="BQ176:BQ218">
    <cfRule type="cellIs" dxfId="18" priority="1" operator="equal">
      <formula>"N/A"</formula>
    </cfRule>
    <cfRule type="cellIs" dxfId="17" priority="2" operator="equal">
      <formula>"F"</formula>
    </cfRule>
    <cfRule type="cellIs" dxfId="16" priority="3" operator="equal">
      <formula>"P"</formula>
    </cfRule>
  </conditionalFormatting>
  <dataValidations count="1">
    <dataValidation type="list" allowBlank="1" showInputMessage="1" showErrorMessage="1" sqref="BT3:BT218">
      <formula1>"A,B,C,D"</formula1>
    </dataValidation>
  </dataValidations>
  <pageMargins left="0.7" right="0.7" top="0.75" bottom="0.75" header="0.3" footer="0.3"/>
  <pageSetup paperSize="9" orientation="portrait" horizontalDpi="1200" verticalDpi="12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33"/>
  <sheetViews>
    <sheetView workbookViewId="0">
      <selection activeCell="AK9" sqref="AK9"/>
    </sheetView>
  </sheetViews>
  <sheetFormatPr defaultRowHeight="16.5"/>
  <cols>
    <col min="1" max="6" width="5.75" style="51" bestFit="1" customWidth="1"/>
    <col min="7" max="9" width="4.5" style="51" bestFit="1" customWidth="1"/>
    <col min="10" max="10" width="5.125" style="51" customWidth="1"/>
    <col min="11" max="15" width="4.5" style="51" bestFit="1" customWidth="1"/>
    <col min="16" max="16" width="5.5" style="51" customWidth="1"/>
    <col min="17" max="17" width="5.75" style="51" customWidth="1"/>
    <col min="18" max="22" width="5.75" style="51" bestFit="1" customWidth="1"/>
    <col min="23" max="31" width="4.5" style="51" bestFit="1" customWidth="1"/>
    <col min="32" max="32" width="6.125" style="51" customWidth="1"/>
    <col min="33" max="33" width="9" style="51"/>
    <col min="34" max="34" width="9.875" style="51" customWidth="1"/>
    <col min="35" max="256" width="9" style="51"/>
    <col min="257" max="262" width="5.75" style="51" bestFit="1" customWidth="1"/>
    <col min="263" max="265" width="4.5" style="51" bestFit="1" customWidth="1"/>
    <col min="266" max="266" width="5.125" style="51" customWidth="1"/>
    <col min="267" max="271" width="4.5" style="51" bestFit="1" customWidth="1"/>
    <col min="272" max="272" width="5.5" style="51" customWidth="1"/>
    <col min="273" max="273" width="5.75" style="51" customWidth="1"/>
    <col min="274" max="278" width="5.75" style="51" bestFit="1" customWidth="1"/>
    <col min="279" max="287" width="4.5" style="51" bestFit="1" customWidth="1"/>
    <col min="288" max="288" width="6.125" style="51" customWidth="1"/>
    <col min="289" max="289" width="9" style="51"/>
    <col min="290" max="290" width="9.875" style="51" customWidth="1"/>
    <col min="291" max="512" width="9" style="51"/>
    <col min="513" max="518" width="5.75" style="51" bestFit="1" customWidth="1"/>
    <col min="519" max="521" width="4.5" style="51" bestFit="1" customWidth="1"/>
    <col min="522" max="522" width="5.125" style="51" customWidth="1"/>
    <col min="523" max="527" width="4.5" style="51" bestFit="1" customWidth="1"/>
    <col min="528" max="528" width="5.5" style="51" customWidth="1"/>
    <col min="529" max="529" width="5.75" style="51" customWidth="1"/>
    <col min="530" max="534" width="5.75" style="51" bestFit="1" customWidth="1"/>
    <col min="535" max="543" width="4.5" style="51" bestFit="1" customWidth="1"/>
    <col min="544" max="544" width="6.125" style="51" customWidth="1"/>
    <col min="545" max="545" width="9" style="51"/>
    <col min="546" max="546" width="9.875" style="51" customWidth="1"/>
    <col min="547" max="768" width="9" style="51"/>
    <col min="769" max="774" width="5.75" style="51" bestFit="1" customWidth="1"/>
    <col min="775" max="777" width="4.5" style="51" bestFit="1" customWidth="1"/>
    <col min="778" max="778" width="5.125" style="51" customWidth="1"/>
    <col min="779" max="783" width="4.5" style="51" bestFit="1" customWidth="1"/>
    <col min="784" max="784" width="5.5" style="51" customWidth="1"/>
    <col min="785" max="785" width="5.75" style="51" customWidth="1"/>
    <col min="786" max="790" width="5.75" style="51" bestFit="1" customWidth="1"/>
    <col min="791" max="799" width="4.5" style="51" bestFit="1" customWidth="1"/>
    <col min="800" max="800" width="6.125" style="51" customWidth="1"/>
    <col min="801" max="801" width="9" style="51"/>
    <col min="802" max="802" width="9.875" style="51" customWidth="1"/>
    <col min="803" max="1024" width="9" style="51"/>
    <col min="1025" max="1030" width="5.75" style="51" bestFit="1" customWidth="1"/>
    <col min="1031" max="1033" width="4.5" style="51" bestFit="1" customWidth="1"/>
    <col min="1034" max="1034" width="5.125" style="51" customWidth="1"/>
    <col min="1035" max="1039" width="4.5" style="51" bestFit="1" customWidth="1"/>
    <col min="1040" max="1040" width="5.5" style="51" customWidth="1"/>
    <col min="1041" max="1041" width="5.75" style="51" customWidth="1"/>
    <col min="1042" max="1046" width="5.75" style="51" bestFit="1" customWidth="1"/>
    <col min="1047" max="1055" width="4.5" style="51" bestFit="1" customWidth="1"/>
    <col min="1056" max="1056" width="6.125" style="51" customWidth="1"/>
    <col min="1057" max="1057" width="9" style="51"/>
    <col min="1058" max="1058" width="9.875" style="51" customWidth="1"/>
    <col min="1059" max="1280" width="9" style="51"/>
    <col min="1281" max="1286" width="5.75" style="51" bestFit="1" customWidth="1"/>
    <col min="1287" max="1289" width="4.5" style="51" bestFit="1" customWidth="1"/>
    <col min="1290" max="1290" width="5.125" style="51" customWidth="1"/>
    <col min="1291" max="1295" width="4.5" style="51" bestFit="1" customWidth="1"/>
    <col min="1296" max="1296" width="5.5" style="51" customWidth="1"/>
    <col min="1297" max="1297" width="5.75" style="51" customWidth="1"/>
    <col min="1298" max="1302" width="5.75" style="51" bestFit="1" customWidth="1"/>
    <col min="1303" max="1311" width="4.5" style="51" bestFit="1" customWidth="1"/>
    <col min="1312" max="1312" width="6.125" style="51" customWidth="1"/>
    <col min="1313" max="1313" width="9" style="51"/>
    <col min="1314" max="1314" width="9.875" style="51" customWidth="1"/>
    <col min="1315" max="1536" width="9" style="51"/>
    <col min="1537" max="1542" width="5.75" style="51" bestFit="1" customWidth="1"/>
    <col min="1543" max="1545" width="4.5" style="51" bestFit="1" customWidth="1"/>
    <col min="1546" max="1546" width="5.125" style="51" customWidth="1"/>
    <col min="1547" max="1551" width="4.5" style="51" bestFit="1" customWidth="1"/>
    <col min="1552" max="1552" width="5.5" style="51" customWidth="1"/>
    <col min="1553" max="1553" width="5.75" style="51" customWidth="1"/>
    <col min="1554" max="1558" width="5.75" style="51" bestFit="1" customWidth="1"/>
    <col min="1559" max="1567" width="4.5" style="51" bestFit="1" customWidth="1"/>
    <col min="1568" max="1568" width="6.125" style="51" customWidth="1"/>
    <col min="1569" max="1569" width="9" style="51"/>
    <col min="1570" max="1570" width="9.875" style="51" customWidth="1"/>
    <col min="1571" max="1792" width="9" style="51"/>
    <col min="1793" max="1798" width="5.75" style="51" bestFit="1" customWidth="1"/>
    <col min="1799" max="1801" width="4.5" style="51" bestFit="1" customWidth="1"/>
    <col min="1802" max="1802" width="5.125" style="51" customWidth="1"/>
    <col min="1803" max="1807" width="4.5" style="51" bestFit="1" customWidth="1"/>
    <col min="1808" max="1808" width="5.5" style="51" customWidth="1"/>
    <col min="1809" max="1809" width="5.75" style="51" customWidth="1"/>
    <col min="1810" max="1814" width="5.75" style="51" bestFit="1" customWidth="1"/>
    <col min="1815" max="1823" width="4.5" style="51" bestFit="1" customWidth="1"/>
    <col min="1824" max="1824" width="6.125" style="51" customWidth="1"/>
    <col min="1825" max="1825" width="9" style="51"/>
    <col min="1826" max="1826" width="9.875" style="51" customWidth="1"/>
    <col min="1827" max="2048" width="9" style="51"/>
    <col min="2049" max="2054" width="5.75" style="51" bestFit="1" customWidth="1"/>
    <col min="2055" max="2057" width="4.5" style="51" bestFit="1" customWidth="1"/>
    <col min="2058" max="2058" width="5.125" style="51" customWidth="1"/>
    <col min="2059" max="2063" width="4.5" style="51" bestFit="1" customWidth="1"/>
    <col min="2064" max="2064" width="5.5" style="51" customWidth="1"/>
    <col min="2065" max="2065" width="5.75" style="51" customWidth="1"/>
    <col min="2066" max="2070" width="5.75" style="51" bestFit="1" customWidth="1"/>
    <col min="2071" max="2079" width="4.5" style="51" bestFit="1" customWidth="1"/>
    <col min="2080" max="2080" width="6.125" style="51" customWidth="1"/>
    <col min="2081" max="2081" width="9" style="51"/>
    <col min="2082" max="2082" width="9.875" style="51" customWidth="1"/>
    <col min="2083" max="2304" width="9" style="51"/>
    <col min="2305" max="2310" width="5.75" style="51" bestFit="1" customWidth="1"/>
    <col min="2311" max="2313" width="4.5" style="51" bestFit="1" customWidth="1"/>
    <col min="2314" max="2314" width="5.125" style="51" customWidth="1"/>
    <col min="2315" max="2319" width="4.5" style="51" bestFit="1" customWidth="1"/>
    <col min="2320" max="2320" width="5.5" style="51" customWidth="1"/>
    <col min="2321" max="2321" width="5.75" style="51" customWidth="1"/>
    <col min="2322" max="2326" width="5.75" style="51" bestFit="1" customWidth="1"/>
    <col min="2327" max="2335" width="4.5" style="51" bestFit="1" customWidth="1"/>
    <col min="2336" max="2336" width="6.125" style="51" customWidth="1"/>
    <col min="2337" max="2337" width="9" style="51"/>
    <col min="2338" max="2338" width="9.875" style="51" customWidth="1"/>
    <col min="2339" max="2560" width="9" style="51"/>
    <col min="2561" max="2566" width="5.75" style="51" bestFit="1" customWidth="1"/>
    <col min="2567" max="2569" width="4.5" style="51" bestFit="1" customWidth="1"/>
    <col min="2570" max="2570" width="5.125" style="51" customWidth="1"/>
    <col min="2571" max="2575" width="4.5" style="51" bestFit="1" customWidth="1"/>
    <col min="2576" max="2576" width="5.5" style="51" customWidth="1"/>
    <col min="2577" max="2577" width="5.75" style="51" customWidth="1"/>
    <col min="2578" max="2582" width="5.75" style="51" bestFit="1" customWidth="1"/>
    <col min="2583" max="2591" width="4.5" style="51" bestFit="1" customWidth="1"/>
    <col min="2592" max="2592" width="6.125" style="51" customWidth="1"/>
    <col min="2593" max="2593" width="9" style="51"/>
    <col min="2594" max="2594" width="9.875" style="51" customWidth="1"/>
    <col min="2595" max="2816" width="9" style="51"/>
    <col min="2817" max="2822" width="5.75" style="51" bestFit="1" customWidth="1"/>
    <col min="2823" max="2825" width="4.5" style="51" bestFit="1" customWidth="1"/>
    <col min="2826" max="2826" width="5.125" style="51" customWidth="1"/>
    <col min="2827" max="2831" width="4.5" style="51" bestFit="1" customWidth="1"/>
    <col min="2832" max="2832" width="5.5" style="51" customWidth="1"/>
    <col min="2833" max="2833" width="5.75" style="51" customWidth="1"/>
    <col min="2834" max="2838" width="5.75" style="51" bestFit="1" customWidth="1"/>
    <col min="2839" max="2847" width="4.5" style="51" bestFit="1" customWidth="1"/>
    <col min="2848" max="2848" width="6.125" style="51" customWidth="1"/>
    <col min="2849" max="2849" width="9" style="51"/>
    <col min="2850" max="2850" width="9.875" style="51" customWidth="1"/>
    <col min="2851" max="3072" width="9" style="51"/>
    <col min="3073" max="3078" width="5.75" style="51" bestFit="1" customWidth="1"/>
    <col min="3079" max="3081" width="4.5" style="51" bestFit="1" customWidth="1"/>
    <col min="3082" max="3082" width="5.125" style="51" customWidth="1"/>
    <col min="3083" max="3087" width="4.5" style="51" bestFit="1" customWidth="1"/>
    <col min="3088" max="3088" width="5.5" style="51" customWidth="1"/>
    <col min="3089" max="3089" width="5.75" style="51" customWidth="1"/>
    <col min="3090" max="3094" width="5.75" style="51" bestFit="1" customWidth="1"/>
    <col min="3095" max="3103" width="4.5" style="51" bestFit="1" customWidth="1"/>
    <col min="3104" max="3104" width="6.125" style="51" customWidth="1"/>
    <col min="3105" max="3105" width="9" style="51"/>
    <col min="3106" max="3106" width="9.875" style="51" customWidth="1"/>
    <col min="3107" max="3328" width="9" style="51"/>
    <col min="3329" max="3334" width="5.75" style="51" bestFit="1" customWidth="1"/>
    <col min="3335" max="3337" width="4.5" style="51" bestFit="1" customWidth="1"/>
    <col min="3338" max="3338" width="5.125" style="51" customWidth="1"/>
    <col min="3339" max="3343" width="4.5" style="51" bestFit="1" customWidth="1"/>
    <col min="3344" max="3344" width="5.5" style="51" customWidth="1"/>
    <col min="3345" max="3345" width="5.75" style="51" customWidth="1"/>
    <col min="3346" max="3350" width="5.75" style="51" bestFit="1" customWidth="1"/>
    <col min="3351" max="3359" width="4.5" style="51" bestFit="1" customWidth="1"/>
    <col min="3360" max="3360" width="6.125" style="51" customWidth="1"/>
    <col min="3361" max="3361" width="9" style="51"/>
    <col min="3362" max="3362" width="9.875" style="51" customWidth="1"/>
    <col min="3363" max="3584" width="9" style="51"/>
    <col min="3585" max="3590" width="5.75" style="51" bestFit="1" customWidth="1"/>
    <col min="3591" max="3593" width="4.5" style="51" bestFit="1" customWidth="1"/>
    <col min="3594" max="3594" width="5.125" style="51" customWidth="1"/>
    <col min="3595" max="3599" width="4.5" style="51" bestFit="1" customWidth="1"/>
    <col min="3600" max="3600" width="5.5" style="51" customWidth="1"/>
    <col min="3601" max="3601" width="5.75" style="51" customWidth="1"/>
    <col min="3602" max="3606" width="5.75" style="51" bestFit="1" customWidth="1"/>
    <col min="3607" max="3615" width="4.5" style="51" bestFit="1" customWidth="1"/>
    <col min="3616" max="3616" width="6.125" style="51" customWidth="1"/>
    <col min="3617" max="3617" width="9" style="51"/>
    <col min="3618" max="3618" width="9.875" style="51" customWidth="1"/>
    <col min="3619" max="3840" width="9" style="51"/>
    <col min="3841" max="3846" width="5.75" style="51" bestFit="1" customWidth="1"/>
    <col min="3847" max="3849" width="4.5" style="51" bestFit="1" customWidth="1"/>
    <col min="3850" max="3850" width="5.125" style="51" customWidth="1"/>
    <col min="3851" max="3855" width="4.5" style="51" bestFit="1" customWidth="1"/>
    <col min="3856" max="3856" width="5.5" style="51" customWidth="1"/>
    <col min="3857" max="3857" width="5.75" style="51" customWidth="1"/>
    <col min="3858" max="3862" width="5.75" style="51" bestFit="1" customWidth="1"/>
    <col min="3863" max="3871" width="4.5" style="51" bestFit="1" customWidth="1"/>
    <col min="3872" max="3872" width="6.125" style="51" customWidth="1"/>
    <col min="3873" max="3873" width="9" style="51"/>
    <col min="3874" max="3874" width="9.875" style="51" customWidth="1"/>
    <col min="3875" max="4096" width="9" style="51"/>
    <col min="4097" max="4102" width="5.75" style="51" bestFit="1" customWidth="1"/>
    <col min="4103" max="4105" width="4.5" style="51" bestFit="1" customWidth="1"/>
    <col min="4106" max="4106" width="5.125" style="51" customWidth="1"/>
    <col min="4107" max="4111" width="4.5" style="51" bestFit="1" customWidth="1"/>
    <col min="4112" max="4112" width="5.5" style="51" customWidth="1"/>
    <col min="4113" max="4113" width="5.75" style="51" customWidth="1"/>
    <col min="4114" max="4118" width="5.75" style="51" bestFit="1" customWidth="1"/>
    <col min="4119" max="4127" width="4.5" style="51" bestFit="1" customWidth="1"/>
    <col min="4128" max="4128" width="6.125" style="51" customWidth="1"/>
    <col min="4129" max="4129" width="9" style="51"/>
    <col min="4130" max="4130" width="9.875" style="51" customWidth="1"/>
    <col min="4131" max="4352" width="9" style="51"/>
    <col min="4353" max="4358" width="5.75" style="51" bestFit="1" customWidth="1"/>
    <col min="4359" max="4361" width="4.5" style="51" bestFit="1" customWidth="1"/>
    <col min="4362" max="4362" width="5.125" style="51" customWidth="1"/>
    <col min="4363" max="4367" width="4.5" style="51" bestFit="1" customWidth="1"/>
    <col min="4368" max="4368" width="5.5" style="51" customWidth="1"/>
    <col min="4369" max="4369" width="5.75" style="51" customWidth="1"/>
    <col min="4370" max="4374" width="5.75" style="51" bestFit="1" customWidth="1"/>
    <col min="4375" max="4383" width="4.5" style="51" bestFit="1" customWidth="1"/>
    <col min="4384" max="4384" width="6.125" style="51" customWidth="1"/>
    <col min="4385" max="4385" width="9" style="51"/>
    <col min="4386" max="4386" width="9.875" style="51" customWidth="1"/>
    <col min="4387" max="4608" width="9" style="51"/>
    <col min="4609" max="4614" width="5.75" style="51" bestFit="1" customWidth="1"/>
    <col min="4615" max="4617" width="4.5" style="51" bestFit="1" customWidth="1"/>
    <col min="4618" max="4618" width="5.125" style="51" customWidth="1"/>
    <col min="4619" max="4623" width="4.5" style="51" bestFit="1" customWidth="1"/>
    <col min="4624" max="4624" width="5.5" style="51" customWidth="1"/>
    <col min="4625" max="4625" width="5.75" style="51" customWidth="1"/>
    <col min="4626" max="4630" width="5.75" style="51" bestFit="1" customWidth="1"/>
    <col min="4631" max="4639" width="4.5" style="51" bestFit="1" customWidth="1"/>
    <col min="4640" max="4640" width="6.125" style="51" customWidth="1"/>
    <col min="4641" max="4641" width="9" style="51"/>
    <col min="4642" max="4642" width="9.875" style="51" customWidth="1"/>
    <col min="4643" max="4864" width="9" style="51"/>
    <col min="4865" max="4870" width="5.75" style="51" bestFit="1" customWidth="1"/>
    <col min="4871" max="4873" width="4.5" style="51" bestFit="1" customWidth="1"/>
    <col min="4874" max="4874" width="5.125" style="51" customWidth="1"/>
    <col min="4875" max="4879" width="4.5" style="51" bestFit="1" customWidth="1"/>
    <col min="4880" max="4880" width="5.5" style="51" customWidth="1"/>
    <col min="4881" max="4881" width="5.75" style="51" customWidth="1"/>
    <col min="4882" max="4886" width="5.75" style="51" bestFit="1" customWidth="1"/>
    <col min="4887" max="4895" width="4.5" style="51" bestFit="1" customWidth="1"/>
    <col min="4896" max="4896" width="6.125" style="51" customWidth="1"/>
    <col min="4897" max="4897" width="9" style="51"/>
    <col min="4898" max="4898" width="9.875" style="51" customWidth="1"/>
    <col min="4899" max="5120" width="9" style="51"/>
    <col min="5121" max="5126" width="5.75" style="51" bestFit="1" customWidth="1"/>
    <col min="5127" max="5129" width="4.5" style="51" bestFit="1" customWidth="1"/>
    <col min="5130" max="5130" width="5.125" style="51" customWidth="1"/>
    <col min="5131" max="5135" width="4.5" style="51" bestFit="1" customWidth="1"/>
    <col min="5136" max="5136" width="5.5" style="51" customWidth="1"/>
    <col min="5137" max="5137" width="5.75" style="51" customWidth="1"/>
    <col min="5138" max="5142" width="5.75" style="51" bestFit="1" customWidth="1"/>
    <col min="5143" max="5151" width="4.5" style="51" bestFit="1" customWidth="1"/>
    <col min="5152" max="5152" width="6.125" style="51" customWidth="1"/>
    <col min="5153" max="5153" width="9" style="51"/>
    <col min="5154" max="5154" width="9.875" style="51" customWidth="1"/>
    <col min="5155" max="5376" width="9" style="51"/>
    <col min="5377" max="5382" width="5.75" style="51" bestFit="1" customWidth="1"/>
    <col min="5383" max="5385" width="4.5" style="51" bestFit="1" customWidth="1"/>
    <col min="5386" max="5386" width="5.125" style="51" customWidth="1"/>
    <col min="5387" max="5391" width="4.5" style="51" bestFit="1" customWidth="1"/>
    <col min="5392" max="5392" width="5.5" style="51" customWidth="1"/>
    <col min="5393" max="5393" width="5.75" style="51" customWidth="1"/>
    <col min="5394" max="5398" width="5.75" style="51" bestFit="1" customWidth="1"/>
    <col min="5399" max="5407" width="4.5" style="51" bestFit="1" customWidth="1"/>
    <col min="5408" max="5408" width="6.125" style="51" customWidth="1"/>
    <col min="5409" max="5409" width="9" style="51"/>
    <col min="5410" max="5410" width="9.875" style="51" customWidth="1"/>
    <col min="5411" max="5632" width="9" style="51"/>
    <col min="5633" max="5638" width="5.75" style="51" bestFit="1" customWidth="1"/>
    <col min="5639" max="5641" width="4.5" style="51" bestFit="1" customWidth="1"/>
    <col min="5642" max="5642" width="5.125" style="51" customWidth="1"/>
    <col min="5643" max="5647" width="4.5" style="51" bestFit="1" customWidth="1"/>
    <col min="5648" max="5648" width="5.5" style="51" customWidth="1"/>
    <col min="5649" max="5649" width="5.75" style="51" customWidth="1"/>
    <col min="5650" max="5654" width="5.75" style="51" bestFit="1" customWidth="1"/>
    <col min="5655" max="5663" width="4.5" style="51" bestFit="1" customWidth="1"/>
    <col min="5664" max="5664" width="6.125" style="51" customWidth="1"/>
    <col min="5665" max="5665" width="9" style="51"/>
    <col min="5666" max="5666" width="9.875" style="51" customWidth="1"/>
    <col min="5667" max="5888" width="9" style="51"/>
    <col min="5889" max="5894" width="5.75" style="51" bestFit="1" customWidth="1"/>
    <col min="5895" max="5897" width="4.5" style="51" bestFit="1" customWidth="1"/>
    <col min="5898" max="5898" width="5.125" style="51" customWidth="1"/>
    <col min="5899" max="5903" width="4.5" style="51" bestFit="1" customWidth="1"/>
    <col min="5904" max="5904" width="5.5" style="51" customWidth="1"/>
    <col min="5905" max="5905" width="5.75" style="51" customWidth="1"/>
    <col min="5906" max="5910" width="5.75" style="51" bestFit="1" customWidth="1"/>
    <col min="5911" max="5919" width="4.5" style="51" bestFit="1" customWidth="1"/>
    <col min="5920" max="5920" width="6.125" style="51" customWidth="1"/>
    <col min="5921" max="5921" width="9" style="51"/>
    <col min="5922" max="5922" width="9.875" style="51" customWidth="1"/>
    <col min="5923" max="6144" width="9" style="51"/>
    <col min="6145" max="6150" width="5.75" style="51" bestFit="1" customWidth="1"/>
    <col min="6151" max="6153" width="4.5" style="51" bestFit="1" customWidth="1"/>
    <col min="6154" max="6154" width="5.125" style="51" customWidth="1"/>
    <col min="6155" max="6159" width="4.5" style="51" bestFit="1" customWidth="1"/>
    <col min="6160" max="6160" width="5.5" style="51" customWidth="1"/>
    <col min="6161" max="6161" width="5.75" style="51" customWidth="1"/>
    <col min="6162" max="6166" width="5.75" style="51" bestFit="1" customWidth="1"/>
    <col min="6167" max="6175" width="4.5" style="51" bestFit="1" customWidth="1"/>
    <col min="6176" max="6176" width="6.125" style="51" customWidth="1"/>
    <col min="6177" max="6177" width="9" style="51"/>
    <col min="6178" max="6178" width="9.875" style="51" customWidth="1"/>
    <col min="6179" max="6400" width="9" style="51"/>
    <col min="6401" max="6406" width="5.75" style="51" bestFit="1" customWidth="1"/>
    <col min="6407" max="6409" width="4.5" style="51" bestFit="1" customWidth="1"/>
    <col min="6410" max="6410" width="5.125" style="51" customWidth="1"/>
    <col min="6411" max="6415" width="4.5" style="51" bestFit="1" customWidth="1"/>
    <col min="6416" max="6416" width="5.5" style="51" customWidth="1"/>
    <col min="6417" max="6417" width="5.75" style="51" customWidth="1"/>
    <col min="6418" max="6422" width="5.75" style="51" bestFit="1" customWidth="1"/>
    <col min="6423" max="6431" width="4.5" style="51" bestFit="1" customWidth="1"/>
    <col min="6432" max="6432" width="6.125" style="51" customWidth="1"/>
    <col min="6433" max="6433" width="9" style="51"/>
    <col min="6434" max="6434" width="9.875" style="51" customWidth="1"/>
    <col min="6435" max="6656" width="9" style="51"/>
    <col min="6657" max="6662" width="5.75" style="51" bestFit="1" customWidth="1"/>
    <col min="6663" max="6665" width="4.5" style="51" bestFit="1" customWidth="1"/>
    <col min="6666" max="6666" width="5.125" style="51" customWidth="1"/>
    <col min="6667" max="6671" width="4.5" style="51" bestFit="1" customWidth="1"/>
    <col min="6672" max="6672" width="5.5" style="51" customWidth="1"/>
    <col min="6673" max="6673" width="5.75" style="51" customWidth="1"/>
    <col min="6674" max="6678" width="5.75" style="51" bestFit="1" customWidth="1"/>
    <col min="6679" max="6687" width="4.5" style="51" bestFit="1" customWidth="1"/>
    <col min="6688" max="6688" width="6.125" style="51" customWidth="1"/>
    <col min="6689" max="6689" width="9" style="51"/>
    <col min="6690" max="6690" width="9.875" style="51" customWidth="1"/>
    <col min="6691" max="6912" width="9" style="51"/>
    <col min="6913" max="6918" width="5.75" style="51" bestFit="1" customWidth="1"/>
    <col min="6919" max="6921" width="4.5" style="51" bestFit="1" customWidth="1"/>
    <col min="6922" max="6922" width="5.125" style="51" customWidth="1"/>
    <col min="6923" max="6927" width="4.5" style="51" bestFit="1" customWidth="1"/>
    <col min="6928" max="6928" width="5.5" style="51" customWidth="1"/>
    <col min="6929" max="6929" width="5.75" style="51" customWidth="1"/>
    <col min="6930" max="6934" width="5.75" style="51" bestFit="1" customWidth="1"/>
    <col min="6935" max="6943" width="4.5" style="51" bestFit="1" customWidth="1"/>
    <col min="6944" max="6944" width="6.125" style="51" customWidth="1"/>
    <col min="6945" max="6945" width="9" style="51"/>
    <col min="6946" max="6946" width="9.875" style="51" customWidth="1"/>
    <col min="6947" max="7168" width="9" style="51"/>
    <col min="7169" max="7174" width="5.75" style="51" bestFit="1" customWidth="1"/>
    <col min="7175" max="7177" width="4.5" style="51" bestFit="1" customWidth="1"/>
    <col min="7178" max="7178" width="5.125" style="51" customWidth="1"/>
    <col min="7179" max="7183" width="4.5" style="51" bestFit="1" customWidth="1"/>
    <col min="7184" max="7184" width="5.5" style="51" customWidth="1"/>
    <col min="7185" max="7185" width="5.75" style="51" customWidth="1"/>
    <col min="7186" max="7190" width="5.75" style="51" bestFit="1" customWidth="1"/>
    <col min="7191" max="7199" width="4.5" style="51" bestFit="1" customWidth="1"/>
    <col min="7200" max="7200" width="6.125" style="51" customWidth="1"/>
    <col min="7201" max="7201" width="9" style="51"/>
    <col min="7202" max="7202" width="9.875" style="51" customWidth="1"/>
    <col min="7203" max="7424" width="9" style="51"/>
    <col min="7425" max="7430" width="5.75" style="51" bestFit="1" customWidth="1"/>
    <col min="7431" max="7433" width="4.5" style="51" bestFit="1" customWidth="1"/>
    <col min="7434" max="7434" width="5.125" style="51" customWidth="1"/>
    <col min="7435" max="7439" width="4.5" style="51" bestFit="1" customWidth="1"/>
    <col min="7440" max="7440" width="5.5" style="51" customWidth="1"/>
    <col min="7441" max="7441" width="5.75" style="51" customWidth="1"/>
    <col min="7442" max="7446" width="5.75" style="51" bestFit="1" customWidth="1"/>
    <col min="7447" max="7455" width="4.5" style="51" bestFit="1" customWidth="1"/>
    <col min="7456" max="7456" width="6.125" style="51" customWidth="1"/>
    <col min="7457" max="7457" width="9" style="51"/>
    <col min="7458" max="7458" width="9.875" style="51" customWidth="1"/>
    <col min="7459" max="7680" width="9" style="51"/>
    <col min="7681" max="7686" width="5.75" style="51" bestFit="1" customWidth="1"/>
    <col min="7687" max="7689" width="4.5" style="51" bestFit="1" customWidth="1"/>
    <col min="7690" max="7690" width="5.125" style="51" customWidth="1"/>
    <col min="7691" max="7695" width="4.5" style="51" bestFit="1" customWidth="1"/>
    <col min="7696" max="7696" width="5.5" style="51" customWidth="1"/>
    <col min="7697" max="7697" width="5.75" style="51" customWidth="1"/>
    <col min="7698" max="7702" width="5.75" style="51" bestFit="1" customWidth="1"/>
    <col min="7703" max="7711" width="4.5" style="51" bestFit="1" customWidth="1"/>
    <col min="7712" max="7712" width="6.125" style="51" customWidth="1"/>
    <col min="7713" max="7713" width="9" style="51"/>
    <col min="7714" max="7714" width="9.875" style="51" customWidth="1"/>
    <col min="7715" max="7936" width="9" style="51"/>
    <col min="7937" max="7942" width="5.75" style="51" bestFit="1" customWidth="1"/>
    <col min="7943" max="7945" width="4.5" style="51" bestFit="1" customWidth="1"/>
    <col min="7946" max="7946" width="5.125" style="51" customWidth="1"/>
    <col min="7947" max="7951" width="4.5" style="51" bestFit="1" customWidth="1"/>
    <col min="7952" max="7952" width="5.5" style="51" customWidth="1"/>
    <col min="7953" max="7953" width="5.75" style="51" customWidth="1"/>
    <col min="7954" max="7958" width="5.75" style="51" bestFit="1" customWidth="1"/>
    <col min="7959" max="7967" width="4.5" style="51" bestFit="1" customWidth="1"/>
    <col min="7968" max="7968" width="6.125" style="51" customWidth="1"/>
    <col min="7969" max="7969" width="9" style="51"/>
    <col min="7970" max="7970" width="9.875" style="51" customWidth="1"/>
    <col min="7971" max="8192" width="9" style="51"/>
    <col min="8193" max="8198" width="5.75" style="51" bestFit="1" customWidth="1"/>
    <col min="8199" max="8201" width="4.5" style="51" bestFit="1" customWidth="1"/>
    <col min="8202" max="8202" width="5.125" style="51" customWidth="1"/>
    <col min="8203" max="8207" width="4.5" style="51" bestFit="1" customWidth="1"/>
    <col min="8208" max="8208" width="5.5" style="51" customWidth="1"/>
    <col min="8209" max="8209" width="5.75" style="51" customWidth="1"/>
    <col min="8210" max="8214" width="5.75" style="51" bestFit="1" customWidth="1"/>
    <col min="8215" max="8223" width="4.5" style="51" bestFit="1" customWidth="1"/>
    <col min="8224" max="8224" width="6.125" style="51" customWidth="1"/>
    <col min="8225" max="8225" width="9" style="51"/>
    <col min="8226" max="8226" width="9.875" style="51" customWidth="1"/>
    <col min="8227" max="8448" width="9" style="51"/>
    <col min="8449" max="8454" width="5.75" style="51" bestFit="1" customWidth="1"/>
    <col min="8455" max="8457" width="4.5" style="51" bestFit="1" customWidth="1"/>
    <col min="8458" max="8458" width="5.125" style="51" customWidth="1"/>
    <col min="8459" max="8463" width="4.5" style="51" bestFit="1" customWidth="1"/>
    <col min="8464" max="8464" width="5.5" style="51" customWidth="1"/>
    <col min="8465" max="8465" width="5.75" style="51" customWidth="1"/>
    <col min="8466" max="8470" width="5.75" style="51" bestFit="1" customWidth="1"/>
    <col min="8471" max="8479" width="4.5" style="51" bestFit="1" customWidth="1"/>
    <col min="8480" max="8480" width="6.125" style="51" customWidth="1"/>
    <col min="8481" max="8481" width="9" style="51"/>
    <col min="8482" max="8482" width="9.875" style="51" customWidth="1"/>
    <col min="8483" max="8704" width="9" style="51"/>
    <col min="8705" max="8710" width="5.75" style="51" bestFit="1" customWidth="1"/>
    <col min="8711" max="8713" width="4.5" style="51" bestFit="1" customWidth="1"/>
    <col min="8714" max="8714" width="5.125" style="51" customWidth="1"/>
    <col min="8715" max="8719" width="4.5" style="51" bestFit="1" customWidth="1"/>
    <col min="8720" max="8720" width="5.5" style="51" customWidth="1"/>
    <col min="8721" max="8721" width="5.75" style="51" customWidth="1"/>
    <col min="8722" max="8726" width="5.75" style="51" bestFit="1" customWidth="1"/>
    <col min="8727" max="8735" width="4.5" style="51" bestFit="1" customWidth="1"/>
    <col min="8736" max="8736" width="6.125" style="51" customWidth="1"/>
    <col min="8737" max="8737" width="9" style="51"/>
    <col min="8738" max="8738" width="9.875" style="51" customWidth="1"/>
    <col min="8739" max="8960" width="9" style="51"/>
    <col min="8961" max="8966" width="5.75" style="51" bestFit="1" customWidth="1"/>
    <col min="8967" max="8969" width="4.5" style="51" bestFit="1" customWidth="1"/>
    <col min="8970" max="8970" width="5.125" style="51" customWidth="1"/>
    <col min="8971" max="8975" width="4.5" style="51" bestFit="1" customWidth="1"/>
    <col min="8976" max="8976" width="5.5" style="51" customWidth="1"/>
    <col min="8977" max="8977" width="5.75" style="51" customWidth="1"/>
    <col min="8978" max="8982" width="5.75" style="51" bestFit="1" customWidth="1"/>
    <col min="8983" max="8991" width="4.5" style="51" bestFit="1" customWidth="1"/>
    <col min="8992" max="8992" width="6.125" style="51" customWidth="1"/>
    <col min="8993" max="8993" width="9" style="51"/>
    <col min="8994" max="8994" width="9.875" style="51" customWidth="1"/>
    <col min="8995" max="9216" width="9" style="51"/>
    <col min="9217" max="9222" width="5.75" style="51" bestFit="1" customWidth="1"/>
    <col min="9223" max="9225" width="4.5" style="51" bestFit="1" customWidth="1"/>
    <col min="9226" max="9226" width="5.125" style="51" customWidth="1"/>
    <col min="9227" max="9231" width="4.5" style="51" bestFit="1" customWidth="1"/>
    <col min="9232" max="9232" width="5.5" style="51" customWidth="1"/>
    <col min="9233" max="9233" width="5.75" style="51" customWidth="1"/>
    <col min="9234" max="9238" width="5.75" style="51" bestFit="1" customWidth="1"/>
    <col min="9239" max="9247" width="4.5" style="51" bestFit="1" customWidth="1"/>
    <col min="9248" max="9248" width="6.125" style="51" customWidth="1"/>
    <col min="9249" max="9249" width="9" style="51"/>
    <col min="9250" max="9250" width="9.875" style="51" customWidth="1"/>
    <col min="9251" max="9472" width="9" style="51"/>
    <col min="9473" max="9478" width="5.75" style="51" bestFit="1" customWidth="1"/>
    <col min="9479" max="9481" width="4.5" style="51" bestFit="1" customWidth="1"/>
    <col min="9482" max="9482" width="5.125" style="51" customWidth="1"/>
    <col min="9483" max="9487" width="4.5" style="51" bestFit="1" customWidth="1"/>
    <col min="9488" max="9488" width="5.5" style="51" customWidth="1"/>
    <col min="9489" max="9489" width="5.75" style="51" customWidth="1"/>
    <col min="9490" max="9494" width="5.75" style="51" bestFit="1" customWidth="1"/>
    <col min="9495" max="9503" width="4.5" style="51" bestFit="1" customWidth="1"/>
    <col min="9504" max="9504" width="6.125" style="51" customWidth="1"/>
    <col min="9505" max="9505" width="9" style="51"/>
    <col min="9506" max="9506" width="9.875" style="51" customWidth="1"/>
    <col min="9507" max="9728" width="9" style="51"/>
    <col min="9729" max="9734" width="5.75" style="51" bestFit="1" customWidth="1"/>
    <col min="9735" max="9737" width="4.5" style="51" bestFit="1" customWidth="1"/>
    <col min="9738" max="9738" width="5.125" style="51" customWidth="1"/>
    <col min="9739" max="9743" width="4.5" style="51" bestFit="1" customWidth="1"/>
    <col min="9744" max="9744" width="5.5" style="51" customWidth="1"/>
    <col min="9745" max="9745" width="5.75" style="51" customWidth="1"/>
    <col min="9746" max="9750" width="5.75" style="51" bestFit="1" customWidth="1"/>
    <col min="9751" max="9759" width="4.5" style="51" bestFit="1" customWidth="1"/>
    <col min="9760" max="9760" width="6.125" style="51" customWidth="1"/>
    <col min="9761" max="9761" width="9" style="51"/>
    <col min="9762" max="9762" width="9.875" style="51" customWidth="1"/>
    <col min="9763" max="9984" width="9" style="51"/>
    <col min="9985" max="9990" width="5.75" style="51" bestFit="1" customWidth="1"/>
    <col min="9991" max="9993" width="4.5" style="51" bestFit="1" customWidth="1"/>
    <col min="9994" max="9994" width="5.125" style="51" customWidth="1"/>
    <col min="9995" max="9999" width="4.5" style="51" bestFit="1" customWidth="1"/>
    <col min="10000" max="10000" width="5.5" style="51" customWidth="1"/>
    <col min="10001" max="10001" width="5.75" style="51" customWidth="1"/>
    <col min="10002" max="10006" width="5.75" style="51" bestFit="1" customWidth="1"/>
    <col min="10007" max="10015" width="4.5" style="51" bestFit="1" customWidth="1"/>
    <col min="10016" max="10016" width="6.125" style="51" customWidth="1"/>
    <col min="10017" max="10017" width="9" style="51"/>
    <col min="10018" max="10018" width="9.875" style="51" customWidth="1"/>
    <col min="10019" max="10240" width="9" style="51"/>
    <col min="10241" max="10246" width="5.75" style="51" bestFit="1" customWidth="1"/>
    <col min="10247" max="10249" width="4.5" style="51" bestFit="1" customWidth="1"/>
    <col min="10250" max="10250" width="5.125" style="51" customWidth="1"/>
    <col min="10251" max="10255" width="4.5" style="51" bestFit="1" customWidth="1"/>
    <col min="10256" max="10256" width="5.5" style="51" customWidth="1"/>
    <col min="10257" max="10257" width="5.75" style="51" customWidth="1"/>
    <col min="10258" max="10262" width="5.75" style="51" bestFit="1" customWidth="1"/>
    <col min="10263" max="10271" width="4.5" style="51" bestFit="1" customWidth="1"/>
    <col min="10272" max="10272" width="6.125" style="51" customWidth="1"/>
    <col min="10273" max="10273" width="9" style="51"/>
    <col min="10274" max="10274" width="9.875" style="51" customWidth="1"/>
    <col min="10275" max="10496" width="9" style="51"/>
    <col min="10497" max="10502" width="5.75" style="51" bestFit="1" customWidth="1"/>
    <col min="10503" max="10505" width="4.5" style="51" bestFit="1" customWidth="1"/>
    <col min="10506" max="10506" width="5.125" style="51" customWidth="1"/>
    <col min="10507" max="10511" width="4.5" style="51" bestFit="1" customWidth="1"/>
    <col min="10512" max="10512" width="5.5" style="51" customWidth="1"/>
    <col min="10513" max="10513" width="5.75" style="51" customWidth="1"/>
    <col min="10514" max="10518" width="5.75" style="51" bestFit="1" customWidth="1"/>
    <col min="10519" max="10527" width="4.5" style="51" bestFit="1" customWidth="1"/>
    <col min="10528" max="10528" width="6.125" style="51" customWidth="1"/>
    <col min="10529" max="10529" width="9" style="51"/>
    <col min="10530" max="10530" width="9.875" style="51" customWidth="1"/>
    <col min="10531" max="10752" width="9" style="51"/>
    <col min="10753" max="10758" width="5.75" style="51" bestFit="1" customWidth="1"/>
    <col min="10759" max="10761" width="4.5" style="51" bestFit="1" customWidth="1"/>
    <col min="10762" max="10762" width="5.125" style="51" customWidth="1"/>
    <col min="10763" max="10767" width="4.5" style="51" bestFit="1" customWidth="1"/>
    <col min="10768" max="10768" width="5.5" style="51" customWidth="1"/>
    <col min="10769" max="10769" width="5.75" style="51" customWidth="1"/>
    <col min="10770" max="10774" width="5.75" style="51" bestFit="1" customWidth="1"/>
    <col min="10775" max="10783" width="4.5" style="51" bestFit="1" customWidth="1"/>
    <col min="10784" max="10784" width="6.125" style="51" customWidth="1"/>
    <col min="10785" max="10785" width="9" style="51"/>
    <col min="10786" max="10786" width="9.875" style="51" customWidth="1"/>
    <col min="10787" max="11008" width="9" style="51"/>
    <col min="11009" max="11014" width="5.75" style="51" bestFit="1" customWidth="1"/>
    <col min="11015" max="11017" width="4.5" style="51" bestFit="1" customWidth="1"/>
    <col min="11018" max="11018" width="5.125" style="51" customWidth="1"/>
    <col min="11019" max="11023" width="4.5" style="51" bestFit="1" customWidth="1"/>
    <col min="11024" max="11024" width="5.5" style="51" customWidth="1"/>
    <col min="11025" max="11025" width="5.75" style="51" customWidth="1"/>
    <col min="11026" max="11030" width="5.75" style="51" bestFit="1" customWidth="1"/>
    <col min="11031" max="11039" width="4.5" style="51" bestFit="1" customWidth="1"/>
    <col min="11040" max="11040" width="6.125" style="51" customWidth="1"/>
    <col min="11041" max="11041" width="9" style="51"/>
    <col min="11042" max="11042" width="9.875" style="51" customWidth="1"/>
    <col min="11043" max="11264" width="9" style="51"/>
    <col min="11265" max="11270" width="5.75" style="51" bestFit="1" customWidth="1"/>
    <col min="11271" max="11273" width="4.5" style="51" bestFit="1" customWidth="1"/>
    <col min="11274" max="11274" width="5.125" style="51" customWidth="1"/>
    <col min="11275" max="11279" width="4.5" style="51" bestFit="1" customWidth="1"/>
    <col min="11280" max="11280" width="5.5" style="51" customWidth="1"/>
    <col min="11281" max="11281" width="5.75" style="51" customWidth="1"/>
    <col min="11282" max="11286" width="5.75" style="51" bestFit="1" customWidth="1"/>
    <col min="11287" max="11295" width="4.5" style="51" bestFit="1" customWidth="1"/>
    <col min="11296" max="11296" width="6.125" style="51" customWidth="1"/>
    <col min="11297" max="11297" width="9" style="51"/>
    <col min="11298" max="11298" width="9.875" style="51" customWidth="1"/>
    <col min="11299" max="11520" width="9" style="51"/>
    <col min="11521" max="11526" width="5.75" style="51" bestFit="1" customWidth="1"/>
    <col min="11527" max="11529" width="4.5" style="51" bestFit="1" customWidth="1"/>
    <col min="11530" max="11530" width="5.125" style="51" customWidth="1"/>
    <col min="11531" max="11535" width="4.5" style="51" bestFit="1" customWidth="1"/>
    <col min="11536" max="11536" width="5.5" style="51" customWidth="1"/>
    <col min="11537" max="11537" width="5.75" style="51" customWidth="1"/>
    <col min="11538" max="11542" width="5.75" style="51" bestFit="1" customWidth="1"/>
    <col min="11543" max="11551" width="4.5" style="51" bestFit="1" customWidth="1"/>
    <col min="11552" max="11552" width="6.125" style="51" customWidth="1"/>
    <col min="11553" max="11553" width="9" style="51"/>
    <col min="11554" max="11554" width="9.875" style="51" customWidth="1"/>
    <col min="11555" max="11776" width="9" style="51"/>
    <col min="11777" max="11782" width="5.75" style="51" bestFit="1" customWidth="1"/>
    <col min="11783" max="11785" width="4.5" style="51" bestFit="1" customWidth="1"/>
    <col min="11786" max="11786" width="5.125" style="51" customWidth="1"/>
    <col min="11787" max="11791" width="4.5" style="51" bestFit="1" customWidth="1"/>
    <col min="11792" max="11792" width="5.5" style="51" customWidth="1"/>
    <col min="11793" max="11793" width="5.75" style="51" customWidth="1"/>
    <col min="11794" max="11798" width="5.75" style="51" bestFit="1" customWidth="1"/>
    <col min="11799" max="11807" width="4.5" style="51" bestFit="1" customWidth="1"/>
    <col min="11808" max="11808" width="6.125" style="51" customWidth="1"/>
    <col min="11809" max="11809" width="9" style="51"/>
    <col min="11810" max="11810" width="9.875" style="51" customWidth="1"/>
    <col min="11811" max="12032" width="9" style="51"/>
    <col min="12033" max="12038" width="5.75" style="51" bestFit="1" customWidth="1"/>
    <col min="12039" max="12041" width="4.5" style="51" bestFit="1" customWidth="1"/>
    <col min="12042" max="12042" width="5.125" style="51" customWidth="1"/>
    <col min="12043" max="12047" width="4.5" style="51" bestFit="1" customWidth="1"/>
    <col min="12048" max="12048" width="5.5" style="51" customWidth="1"/>
    <col min="12049" max="12049" width="5.75" style="51" customWidth="1"/>
    <col min="12050" max="12054" width="5.75" style="51" bestFit="1" customWidth="1"/>
    <col min="12055" max="12063" width="4.5" style="51" bestFit="1" customWidth="1"/>
    <col min="12064" max="12064" width="6.125" style="51" customWidth="1"/>
    <col min="12065" max="12065" width="9" style="51"/>
    <col min="12066" max="12066" width="9.875" style="51" customWidth="1"/>
    <col min="12067" max="12288" width="9" style="51"/>
    <col min="12289" max="12294" width="5.75" style="51" bestFit="1" customWidth="1"/>
    <col min="12295" max="12297" width="4.5" style="51" bestFit="1" customWidth="1"/>
    <col min="12298" max="12298" width="5.125" style="51" customWidth="1"/>
    <col min="12299" max="12303" width="4.5" style="51" bestFit="1" customWidth="1"/>
    <col min="12304" max="12304" width="5.5" style="51" customWidth="1"/>
    <col min="12305" max="12305" width="5.75" style="51" customWidth="1"/>
    <col min="12306" max="12310" width="5.75" style="51" bestFit="1" customWidth="1"/>
    <col min="12311" max="12319" width="4.5" style="51" bestFit="1" customWidth="1"/>
    <col min="12320" max="12320" width="6.125" style="51" customWidth="1"/>
    <col min="12321" max="12321" width="9" style="51"/>
    <col min="12322" max="12322" width="9.875" style="51" customWidth="1"/>
    <col min="12323" max="12544" width="9" style="51"/>
    <col min="12545" max="12550" width="5.75" style="51" bestFit="1" customWidth="1"/>
    <col min="12551" max="12553" width="4.5" style="51" bestFit="1" customWidth="1"/>
    <col min="12554" max="12554" width="5.125" style="51" customWidth="1"/>
    <col min="12555" max="12559" width="4.5" style="51" bestFit="1" customWidth="1"/>
    <col min="12560" max="12560" width="5.5" style="51" customWidth="1"/>
    <col min="12561" max="12561" width="5.75" style="51" customWidth="1"/>
    <col min="12562" max="12566" width="5.75" style="51" bestFit="1" customWidth="1"/>
    <col min="12567" max="12575" width="4.5" style="51" bestFit="1" customWidth="1"/>
    <col min="12576" max="12576" width="6.125" style="51" customWidth="1"/>
    <col min="12577" max="12577" width="9" style="51"/>
    <col min="12578" max="12578" width="9.875" style="51" customWidth="1"/>
    <col min="12579" max="12800" width="9" style="51"/>
    <col min="12801" max="12806" width="5.75" style="51" bestFit="1" customWidth="1"/>
    <col min="12807" max="12809" width="4.5" style="51" bestFit="1" customWidth="1"/>
    <col min="12810" max="12810" width="5.125" style="51" customWidth="1"/>
    <col min="12811" max="12815" width="4.5" style="51" bestFit="1" customWidth="1"/>
    <col min="12816" max="12816" width="5.5" style="51" customWidth="1"/>
    <col min="12817" max="12817" width="5.75" style="51" customWidth="1"/>
    <col min="12818" max="12822" width="5.75" style="51" bestFit="1" customWidth="1"/>
    <col min="12823" max="12831" width="4.5" style="51" bestFit="1" customWidth="1"/>
    <col min="12832" max="12832" width="6.125" style="51" customWidth="1"/>
    <col min="12833" max="12833" width="9" style="51"/>
    <col min="12834" max="12834" width="9.875" style="51" customWidth="1"/>
    <col min="12835" max="13056" width="9" style="51"/>
    <col min="13057" max="13062" width="5.75" style="51" bestFit="1" customWidth="1"/>
    <col min="13063" max="13065" width="4.5" style="51" bestFit="1" customWidth="1"/>
    <col min="13066" max="13066" width="5.125" style="51" customWidth="1"/>
    <col min="13067" max="13071" width="4.5" style="51" bestFit="1" customWidth="1"/>
    <col min="13072" max="13072" width="5.5" style="51" customWidth="1"/>
    <col min="13073" max="13073" width="5.75" style="51" customWidth="1"/>
    <col min="13074" max="13078" width="5.75" style="51" bestFit="1" customWidth="1"/>
    <col min="13079" max="13087" width="4.5" style="51" bestFit="1" customWidth="1"/>
    <col min="13088" max="13088" width="6.125" style="51" customWidth="1"/>
    <col min="13089" max="13089" width="9" style="51"/>
    <col min="13090" max="13090" width="9.875" style="51" customWidth="1"/>
    <col min="13091" max="13312" width="9" style="51"/>
    <col min="13313" max="13318" width="5.75" style="51" bestFit="1" customWidth="1"/>
    <col min="13319" max="13321" width="4.5" style="51" bestFit="1" customWidth="1"/>
    <col min="13322" max="13322" width="5.125" style="51" customWidth="1"/>
    <col min="13323" max="13327" width="4.5" style="51" bestFit="1" customWidth="1"/>
    <col min="13328" max="13328" width="5.5" style="51" customWidth="1"/>
    <col min="13329" max="13329" width="5.75" style="51" customWidth="1"/>
    <col min="13330" max="13334" width="5.75" style="51" bestFit="1" customWidth="1"/>
    <col min="13335" max="13343" width="4.5" style="51" bestFit="1" customWidth="1"/>
    <col min="13344" max="13344" width="6.125" style="51" customWidth="1"/>
    <col min="13345" max="13345" width="9" style="51"/>
    <col min="13346" max="13346" width="9.875" style="51" customWidth="1"/>
    <col min="13347" max="13568" width="9" style="51"/>
    <col min="13569" max="13574" width="5.75" style="51" bestFit="1" customWidth="1"/>
    <col min="13575" max="13577" width="4.5" style="51" bestFit="1" customWidth="1"/>
    <col min="13578" max="13578" width="5.125" style="51" customWidth="1"/>
    <col min="13579" max="13583" width="4.5" style="51" bestFit="1" customWidth="1"/>
    <col min="13584" max="13584" width="5.5" style="51" customWidth="1"/>
    <col min="13585" max="13585" width="5.75" style="51" customWidth="1"/>
    <col min="13586" max="13590" width="5.75" style="51" bestFit="1" customWidth="1"/>
    <col min="13591" max="13599" width="4.5" style="51" bestFit="1" customWidth="1"/>
    <col min="13600" max="13600" width="6.125" style="51" customWidth="1"/>
    <col min="13601" max="13601" width="9" style="51"/>
    <col min="13602" max="13602" width="9.875" style="51" customWidth="1"/>
    <col min="13603" max="13824" width="9" style="51"/>
    <col min="13825" max="13830" width="5.75" style="51" bestFit="1" customWidth="1"/>
    <col min="13831" max="13833" width="4.5" style="51" bestFit="1" customWidth="1"/>
    <col min="13834" max="13834" width="5.125" style="51" customWidth="1"/>
    <col min="13835" max="13839" width="4.5" style="51" bestFit="1" customWidth="1"/>
    <col min="13840" max="13840" width="5.5" style="51" customWidth="1"/>
    <col min="13841" max="13841" width="5.75" style="51" customWidth="1"/>
    <col min="13842" max="13846" width="5.75" style="51" bestFit="1" customWidth="1"/>
    <col min="13847" max="13855" width="4.5" style="51" bestFit="1" customWidth="1"/>
    <col min="13856" max="13856" width="6.125" style="51" customWidth="1"/>
    <col min="13857" max="13857" width="9" style="51"/>
    <col min="13858" max="13858" width="9.875" style="51" customWidth="1"/>
    <col min="13859" max="14080" width="9" style="51"/>
    <col min="14081" max="14086" width="5.75" style="51" bestFit="1" customWidth="1"/>
    <col min="14087" max="14089" width="4.5" style="51" bestFit="1" customWidth="1"/>
    <col min="14090" max="14090" width="5.125" style="51" customWidth="1"/>
    <col min="14091" max="14095" width="4.5" style="51" bestFit="1" customWidth="1"/>
    <col min="14096" max="14096" width="5.5" style="51" customWidth="1"/>
    <col min="14097" max="14097" width="5.75" style="51" customWidth="1"/>
    <col min="14098" max="14102" width="5.75" style="51" bestFit="1" customWidth="1"/>
    <col min="14103" max="14111" width="4.5" style="51" bestFit="1" customWidth="1"/>
    <col min="14112" max="14112" width="6.125" style="51" customWidth="1"/>
    <col min="14113" max="14113" width="9" style="51"/>
    <col min="14114" max="14114" width="9.875" style="51" customWidth="1"/>
    <col min="14115" max="14336" width="9" style="51"/>
    <col min="14337" max="14342" width="5.75" style="51" bestFit="1" customWidth="1"/>
    <col min="14343" max="14345" width="4.5" style="51" bestFit="1" customWidth="1"/>
    <col min="14346" max="14346" width="5.125" style="51" customWidth="1"/>
    <col min="14347" max="14351" width="4.5" style="51" bestFit="1" customWidth="1"/>
    <col min="14352" max="14352" width="5.5" style="51" customWidth="1"/>
    <col min="14353" max="14353" width="5.75" style="51" customWidth="1"/>
    <col min="14354" max="14358" width="5.75" style="51" bestFit="1" customWidth="1"/>
    <col min="14359" max="14367" width="4.5" style="51" bestFit="1" customWidth="1"/>
    <col min="14368" max="14368" width="6.125" style="51" customWidth="1"/>
    <col min="14369" max="14369" width="9" style="51"/>
    <col min="14370" max="14370" width="9.875" style="51" customWidth="1"/>
    <col min="14371" max="14592" width="9" style="51"/>
    <col min="14593" max="14598" width="5.75" style="51" bestFit="1" customWidth="1"/>
    <col min="14599" max="14601" width="4.5" style="51" bestFit="1" customWidth="1"/>
    <col min="14602" max="14602" width="5.125" style="51" customWidth="1"/>
    <col min="14603" max="14607" width="4.5" style="51" bestFit="1" customWidth="1"/>
    <col min="14608" max="14608" width="5.5" style="51" customWidth="1"/>
    <col min="14609" max="14609" width="5.75" style="51" customWidth="1"/>
    <col min="14610" max="14614" width="5.75" style="51" bestFit="1" customWidth="1"/>
    <col min="14615" max="14623" width="4.5" style="51" bestFit="1" customWidth="1"/>
    <col min="14624" max="14624" width="6.125" style="51" customWidth="1"/>
    <col min="14625" max="14625" width="9" style="51"/>
    <col min="14626" max="14626" width="9.875" style="51" customWidth="1"/>
    <col min="14627" max="14848" width="9" style="51"/>
    <col min="14849" max="14854" width="5.75" style="51" bestFit="1" customWidth="1"/>
    <col min="14855" max="14857" width="4.5" style="51" bestFit="1" customWidth="1"/>
    <col min="14858" max="14858" width="5.125" style="51" customWidth="1"/>
    <col min="14859" max="14863" width="4.5" style="51" bestFit="1" customWidth="1"/>
    <col min="14864" max="14864" width="5.5" style="51" customWidth="1"/>
    <col min="14865" max="14865" width="5.75" style="51" customWidth="1"/>
    <col min="14866" max="14870" width="5.75" style="51" bestFit="1" customWidth="1"/>
    <col min="14871" max="14879" width="4.5" style="51" bestFit="1" customWidth="1"/>
    <col min="14880" max="14880" width="6.125" style="51" customWidth="1"/>
    <col min="14881" max="14881" width="9" style="51"/>
    <col min="14882" max="14882" width="9.875" style="51" customWidth="1"/>
    <col min="14883" max="15104" width="9" style="51"/>
    <col min="15105" max="15110" width="5.75" style="51" bestFit="1" customWidth="1"/>
    <col min="15111" max="15113" width="4.5" style="51" bestFit="1" customWidth="1"/>
    <col min="15114" max="15114" width="5.125" style="51" customWidth="1"/>
    <col min="15115" max="15119" width="4.5" style="51" bestFit="1" customWidth="1"/>
    <col min="15120" max="15120" width="5.5" style="51" customWidth="1"/>
    <col min="15121" max="15121" width="5.75" style="51" customWidth="1"/>
    <col min="15122" max="15126" width="5.75" style="51" bestFit="1" customWidth="1"/>
    <col min="15127" max="15135" width="4.5" style="51" bestFit="1" customWidth="1"/>
    <col min="15136" max="15136" width="6.125" style="51" customWidth="1"/>
    <col min="15137" max="15137" width="9" style="51"/>
    <col min="15138" max="15138" width="9.875" style="51" customWidth="1"/>
    <col min="15139" max="15360" width="9" style="51"/>
    <col min="15361" max="15366" width="5.75" style="51" bestFit="1" customWidth="1"/>
    <col min="15367" max="15369" width="4.5" style="51" bestFit="1" customWidth="1"/>
    <col min="15370" max="15370" width="5.125" style="51" customWidth="1"/>
    <col min="15371" max="15375" width="4.5" style="51" bestFit="1" customWidth="1"/>
    <col min="15376" max="15376" width="5.5" style="51" customWidth="1"/>
    <col min="15377" max="15377" width="5.75" style="51" customWidth="1"/>
    <col min="15378" max="15382" width="5.75" style="51" bestFit="1" customWidth="1"/>
    <col min="15383" max="15391" width="4.5" style="51" bestFit="1" customWidth="1"/>
    <col min="15392" max="15392" width="6.125" style="51" customWidth="1"/>
    <col min="15393" max="15393" width="9" style="51"/>
    <col min="15394" max="15394" width="9.875" style="51" customWidth="1"/>
    <col min="15395" max="15616" width="9" style="51"/>
    <col min="15617" max="15622" width="5.75" style="51" bestFit="1" customWidth="1"/>
    <col min="15623" max="15625" width="4.5" style="51" bestFit="1" customWidth="1"/>
    <col min="15626" max="15626" width="5.125" style="51" customWidth="1"/>
    <col min="15627" max="15631" width="4.5" style="51" bestFit="1" customWidth="1"/>
    <col min="15632" max="15632" width="5.5" style="51" customWidth="1"/>
    <col min="15633" max="15633" width="5.75" style="51" customWidth="1"/>
    <col min="15634" max="15638" width="5.75" style="51" bestFit="1" customWidth="1"/>
    <col min="15639" max="15647" width="4.5" style="51" bestFit="1" customWidth="1"/>
    <col min="15648" max="15648" width="6.125" style="51" customWidth="1"/>
    <col min="15649" max="15649" width="9" style="51"/>
    <col min="15650" max="15650" width="9.875" style="51" customWidth="1"/>
    <col min="15651" max="15872" width="9" style="51"/>
    <col min="15873" max="15878" width="5.75" style="51" bestFit="1" customWidth="1"/>
    <col min="15879" max="15881" width="4.5" style="51" bestFit="1" customWidth="1"/>
    <col min="15882" max="15882" width="5.125" style="51" customWidth="1"/>
    <col min="15883" max="15887" width="4.5" style="51" bestFit="1" customWidth="1"/>
    <col min="15888" max="15888" width="5.5" style="51" customWidth="1"/>
    <col min="15889" max="15889" width="5.75" style="51" customWidth="1"/>
    <col min="15890" max="15894" width="5.75" style="51" bestFit="1" customWidth="1"/>
    <col min="15895" max="15903" width="4.5" style="51" bestFit="1" customWidth="1"/>
    <col min="15904" max="15904" width="6.125" style="51" customWidth="1"/>
    <col min="15905" max="15905" width="9" style="51"/>
    <col min="15906" max="15906" width="9.875" style="51" customWidth="1"/>
    <col min="15907" max="16128" width="9" style="51"/>
    <col min="16129" max="16134" width="5.75" style="51" bestFit="1" customWidth="1"/>
    <col min="16135" max="16137" width="4.5" style="51" bestFit="1" customWidth="1"/>
    <col min="16138" max="16138" width="5.125" style="51" customWidth="1"/>
    <col min="16139" max="16143" width="4.5" style="51" bestFit="1" customWidth="1"/>
    <col min="16144" max="16144" width="5.5" style="51" customWidth="1"/>
    <col min="16145" max="16145" width="5.75" style="51" customWidth="1"/>
    <col min="16146" max="16150" width="5.75" style="51" bestFit="1" customWidth="1"/>
    <col min="16151" max="16159" width="4.5" style="51" bestFit="1" customWidth="1"/>
    <col min="16160" max="16160" width="6.125" style="51" customWidth="1"/>
    <col min="16161" max="16161" width="9" style="51"/>
    <col min="16162" max="16162" width="9.875" style="51" customWidth="1"/>
    <col min="16163" max="16384" width="9" style="51"/>
  </cols>
  <sheetData>
    <row r="1" spans="1:38" s="48" customFormat="1" ht="32.25" customHeight="1">
      <c r="A1" s="46"/>
      <c r="B1" s="47" t="s">
        <v>812</v>
      </c>
      <c r="C1" s="286" t="s">
        <v>813</v>
      </c>
      <c r="D1" s="286"/>
      <c r="E1" s="287" t="s">
        <v>814</v>
      </c>
      <c r="F1" s="287"/>
      <c r="G1" s="294" t="s">
        <v>815</v>
      </c>
      <c r="H1" s="295"/>
      <c r="I1" s="296"/>
      <c r="J1" s="287" t="s">
        <v>816</v>
      </c>
      <c r="K1" s="287"/>
      <c r="L1" s="287"/>
      <c r="M1" s="286" t="s">
        <v>817</v>
      </c>
      <c r="N1" s="286"/>
      <c r="O1" s="287" t="s">
        <v>818</v>
      </c>
      <c r="P1" s="287"/>
      <c r="Q1" s="286" t="s">
        <v>819</v>
      </c>
      <c r="R1" s="286"/>
      <c r="S1" s="287" t="s">
        <v>820</v>
      </c>
      <c r="T1" s="287"/>
      <c r="U1" s="46"/>
      <c r="V1" s="288" t="s">
        <v>821</v>
      </c>
      <c r="W1" s="288"/>
      <c r="X1" s="288"/>
      <c r="Y1" s="288"/>
      <c r="Z1" s="46"/>
      <c r="AA1" s="46"/>
      <c r="AB1" s="46"/>
      <c r="AC1" s="46"/>
      <c r="AD1" s="46"/>
      <c r="AE1" s="46"/>
      <c r="AF1" s="46"/>
      <c r="AG1" s="70"/>
      <c r="AH1" s="70"/>
      <c r="AI1" s="70"/>
    </row>
    <row r="2" spans="1:38" ht="16.5" customHeight="1">
      <c r="A2" s="49"/>
      <c r="B2" s="45">
        <v>1</v>
      </c>
      <c r="C2" s="289">
        <v>5000</v>
      </c>
      <c r="D2" s="289"/>
      <c r="E2" s="289">
        <f>IF(OR(C2="",AND(COUNT(A6:F6)=0,COUNT(J6:O6)=0,COUNT(A8:O8)=0,COUNT(A10:N10)=0,COUNT(A12:O12)=0,COUNT(B14:M14)=0)),"",IF(SUM(A6:F6,J6:O6,A8:O8,A10:N10,A12:O12,B14:M14)&gt;C2,"筹码不足",SUM(A6:F6,J6:O6,A8:O8,A10:N10,A12:O12,B14:M14)))</f>
        <v>520</v>
      </c>
      <c r="F2" s="289"/>
      <c r="G2" s="290">
        <f>IF(OR(C2="",E2="筹码不足",E2=""),"",C2-E2)</f>
        <v>4480</v>
      </c>
      <c r="H2" s="291"/>
      <c r="I2" s="292"/>
      <c r="J2" s="45">
        <v>4</v>
      </c>
      <c r="K2" s="45">
        <v>4</v>
      </c>
      <c r="L2" s="45">
        <v>4</v>
      </c>
      <c r="M2" s="289">
        <f>IF(OR($E$2="筹码不足",$J$2="",$K$2="",$L$2=""),"",SUM(Q6:V6,Z6:AE6,Q8:AE8,Q10:AD10,Q12:AE12,R14:AC14))</f>
        <v>1910</v>
      </c>
      <c r="N2" s="289"/>
      <c r="O2" s="289">
        <f>IF(OR($E$2="筹码不足",$J$2="",$K$2="",$L$2=""),"",SUM(A17:F17,J17:O17,A19:O19,A21:N21,A23:O23,B25:M25))</f>
        <v>1440</v>
      </c>
      <c r="P2" s="289"/>
      <c r="Q2" s="289">
        <f>IF(OR($E$2="筹码不足",$J$2="",$K$2="",$L$2=""),"",SUM(Q17:V17,Z17:AE17,Q19:AE19,Q21:AD21,Q23:AE23,R25:AC25))</f>
        <v>1960</v>
      </c>
      <c r="R2" s="289"/>
      <c r="S2" s="293">
        <f>IF(OR(C2="",E2="筹码不足",$J$2="",$K$2="",$L$2=""),"",IF(E2="",C2,G2+Q2))</f>
        <v>6440</v>
      </c>
      <c r="T2" s="293"/>
      <c r="U2" s="49"/>
      <c r="V2" s="288"/>
      <c r="W2" s="288"/>
      <c r="X2" s="288"/>
      <c r="Y2" s="288"/>
      <c r="Z2" s="49"/>
      <c r="AA2" s="49"/>
      <c r="AB2" s="49"/>
      <c r="AC2" s="49"/>
      <c r="AD2" s="49"/>
      <c r="AE2" s="49"/>
      <c r="AF2" s="49"/>
      <c r="AG2" s="280" t="s">
        <v>822</v>
      </c>
      <c r="AH2" s="281"/>
      <c r="AI2" s="50" t="s">
        <v>823</v>
      </c>
      <c r="AJ2" s="48"/>
      <c r="AK2" s="48"/>
      <c r="AL2" s="48"/>
    </row>
    <row r="3" spans="1:38" ht="16.5" customHeight="1">
      <c r="A3" s="52"/>
      <c r="B3" s="53"/>
      <c r="C3" s="53"/>
      <c r="D3" s="53"/>
      <c r="E3" s="53"/>
      <c r="F3" s="53"/>
      <c r="G3" s="53"/>
      <c r="H3" s="53"/>
      <c r="I3" s="53"/>
      <c r="J3" s="53"/>
      <c r="K3" s="53"/>
      <c r="L3" s="53"/>
      <c r="M3" s="53"/>
      <c r="N3" s="53"/>
      <c r="O3" s="53"/>
      <c r="P3" s="52"/>
      <c r="Q3" s="49"/>
      <c r="R3" s="49"/>
      <c r="S3" s="49"/>
      <c r="T3" s="49"/>
      <c r="U3" s="282" t="s">
        <v>824</v>
      </c>
      <c r="V3" s="283"/>
      <c r="W3" s="284" t="s">
        <v>825</v>
      </c>
      <c r="X3" s="284"/>
      <c r="Y3" s="54">
        <v>1</v>
      </c>
      <c r="Z3" s="54">
        <v>2</v>
      </c>
      <c r="AA3" s="54">
        <v>3</v>
      </c>
      <c r="AB3" s="54">
        <v>4</v>
      </c>
      <c r="AC3" s="54">
        <v>5</v>
      </c>
      <c r="AD3" s="54">
        <v>6</v>
      </c>
      <c r="AE3" s="49"/>
      <c r="AF3" s="49"/>
      <c r="AG3" s="55"/>
      <c r="AH3" s="56" t="s">
        <v>826</v>
      </c>
      <c r="AI3" s="57" t="s">
        <v>827</v>
      </c>
    </row>
    <row r="4" spans="1:38">
      <c r="A4" s="285" t="s">
        <v>828</v>
      </c>
      <c r="B4" s="285"/>
      <c r="C4" s="285">
        <f>IF(OR(C2="",AND(COUNT(A6:F6)=0,COUNT(J6:O6)=0,COUNT(A8:O8)=0,COUNT(A10:N10)=0,COUNT(A12:O12)=0,COUNT(B14:M14)=0)),"",IF(SUM(A6:F6,J6:O6,A8:O8,A10:N10,A12:O12,B14:M14)&gt;C2,"筹码不足",SUM(A6:F6,J6:O6,A8:O8,A10:N10,A12:O12,B14:M14)))</f>
        <v>520</v>
      </c>
      <c r="D4" s="285"/>
      <c r="E4" s="49"/>
      <c r="F4" s="49"/>
      <c r="G4" s="49"/>
      <c r="H4" s="49"/>
      <c r="I4" s="49"/>
      <c r="J4" s="49"/>
      <c r="K4" s="49"/>
      <c r="L4" s="49"/>
      <c r="M4" s="49"/>
      <c r="N4" s="49"/>
      <c r="O4" s="49"/>
      <c r="P4" s="49"/>
      <c r="Q4" s="285" t="s">
        <v>829</v>
      </c>
      <c r="R4" s="285"/>
      <c r="S4" s="285">
        <f>IF(OR($E$2="筹码不足",$J$2="",$K$2="",$L$2=""),"",SUM(Q6:V6,Z6:AE6,Q8:AE8,Q10:AD10,Q12:AE12,R14:AC14))</f>
        <v>1910</v>
      </c>
      <c r="T4" s="285"/>
      <c r="U4" s="49"/>
      <c r="V4" s="49"/>
      <c r="W4" s="49"/>
      <c r="X4" s="49"/>
      <c r="Y4" s="49"/>
      <c r="Z4" s="49"/>
      <c r="AA4" s="49"/>
      <c r="AB4" s="49"/>
      <c r="AC4" s="49"/>
      <c r="AD4" s="49"/>
      <c r="AE4" s="49"/>
      <c r="AF4" s="49"/>
      <c r="AG4" s="58"/>
      <c r="AH4" s="56" t="s">
        <v>830</v>
      </c>
      <c r="AI4" s="57" t="s">
        <v>831</v>
      </c>
    </row>
    <row r="5" spans="1:38">
      <c r="A5" s="301" t="s">
        <v>832</v>
      </c>
      <c r="B5" s="301"/>
      <c r="C5" s="301"/>
      <c r="D5" s="301" t="s">
        <v>833</v>
      </c>
      <c r="E5" s="301"/>
      <c r="F5" s="302"/>
      <c r="G5" s="303" t="s">
        <v>834</v>
      </c>
      <c r="H5" s="304"/>
      <c r="I5" s="305"/>
      <c r="J5" s="301" t="s">
        <v>835</v>
      </c>
      <c r="K5" s="301"/>
      <c r="L5" s="301"/>
      <c r="M5" s="301" t="s">
        <v>836</v>
      </c>
      <c r="N5" s="301"/>
      <c r="O5" s="301"/>
      <c r="P5" s="49"/>
      <c r="Q5" s="301" t="s">
        <v>832</v>
      </c>
      <c r="R5" s="301"/>
      <c r="S5" s="301"/>
      <c r="T5" s="301" t="s">
        <v>833</v>
      </c>
      <c r="U5" s="301"/>
      <c r="V5" s="302"/>
      <c r="W5" s="303" t="s">
        <v>837</v>
      </c>
      <c r="X5" s="304"/>
      <c r="Y5" s="305"/>
      <c r="Z5" s="301" t="s">
        <v>835</v>
      </c>
      <c r="AA5" s="301"/>
      <c r="AB5" s="301"/>
      <c r="AC5" s="301" t="s">
        <v>836</v>
      </c>
      <c r="AD5" s="301"/>
      <c r="AE5" s="301"/>
      <c r="AF5" s="49"/>
      <c r="AG5" s="297" t="s">
        <v>838</v>
      </c>
      <c r="AH5" s="59" t="s">
        <v>839</v>
      </c>
      <c r="AI5" s="57" t="s">
        <v>840</v>
      </c>
    </row>
    <row r="6" spans="1:38">
      <c r="A6" s="293">
        <v>10</v>
      </c>
      <c r="B6" s="293"/>
      <c r="C6" s="293"/>
      <c r="D6" s="293">
        <v>10</v>
      </c>
      <c r="E6" s="293"/>
      <c r="F6" s="300"/>
      <c r="G6" s="306"/>
      <c r="H6" s="307"/>
      <c r="I6" s="308"/>
      <c r="J6" s="293">
        <v>10</v>
      </c>
      <c r="K6" s="293"/>
      <c r="L6" s="293"/>
      <c r="M6" s="293">
        <v>10</v>
      </c>
      <c r="N6" s="293"/>
      <c r="O6" s="293"/>
      <c r="P6" s="49"/>
      <c r="Q6" s="293">
        <f>IF(OR($E$2="筹码不足",$J$2="",$K$2="",$L$2=""),"",IF(OR(AND($J$2=$K$2,$K$2=$L$2),SUM($J$2:$L$2)&gt;10),0,A6))</f>
        <v>0</v>
      </c>
      <c r="R6" s="293"/>
      <c r="S6" s="293"/>
      <c r="T6" s="293">
        <f>IF(OR($E$2="筹码不足",$J$2="",$K$2="",$L$2=""),"",IF(OR(AND($J$2=$K$2,$K$2=$L$2),ISEVEN(SUM($J$2:$L$2))),0,D6))</f>
        <v>0</v>
      </c>
      <c r="U6" s="293"/>
      <c r="V6" s="293"/>
      <c r="W6" s="306"/>
      <c r="X6" s="307"/>
      <c r="Y6" s="308"/>
      <c r="Z6" s="293">
        <f>IF(OR($E$2="筹码不足",$J$2="",$K$2="",$L$2=""),"",IF(OR(AND($J$2=$K$2,$K$2=$L$2),ISODD(SUM($J$2:$L$2))),0,J6))</f>
        <v>0</v>
      </c>
      <c r="AA6" s="293"/>
      <c r="AB6" s="293"/>
      <c r="AC6" s="293">
        <f>IF(OR($E$2="筹码不足",$J$2="",$K$2="",$L$2=""),"",IF(OR(AND($J$2=$K$2,$K$2=$L$2),SUM($J$2:$L$2)&lt;11),0,M6))</f>
        <v>0</v>
      </c>
      <c r="AD6" s="293"/>
      <c r="AE6" s="293"/>
      <c r="AF6" s="49"/>
      <c r="AG6" s="298"/>
      <c r="AH6" s="59" t="s">
        <v>841</v>
      </c>
      <c r="AI6" s="57" t="s">
        <v>842</v>
      </c>
    </row>
    <row r="7" spans="1:38">
      <c r="A7" s="60" t="s">
        <v>843</v>
      </c>
      <c r="B7" s="60" t="s">
        <v>844</v>
      </c>
      <c r="C7" s="60" t="s">
        <v>845</v>
      </c>
      <c r="D7" s="60" t="s">
        <v>846</v>
      </c>
      <c r="E7" s="60" t="s">
        <v>847</v>
      </c>
      <c r="F7" s="61" t="s">
        <v>848</v>
      </c>
      <c r="G7" s="309" t="s">
        <v>849</v>
      </c>
      <c r="H7" s="310"/>
      <c r="I7" s="311"/>
      <c r="J7" s="60" t="s">
        <v>850</v>
      </c>
      <c r="K7" s="60" t="s">
        <v>851</v>
      </c>
      <c r="L7" s="60" t="s">
        <v>852</v>
      </c>
      <c r="M7" s="60" t="s">
        <v>853</v>
      </c>
      <c r="N7" s="60" t="s">
        <v>854</v>
      </c>
      <c r="O7" s="60" t="s">
        <v>855</v>
      </c>
      <c r="P7" s="49"/>
      <c r="Q7" s="60" t="s">
        <v>843</v>
      </c>
      <c r="R7" s="60" t="s">
        <v>844</v>
      </c>
      <c r="S7" s="60" t="s">
        <v>845</v>
      </c>
      <c r="T7" s="60" t="s">
        <v>846</v>
      </c>
      <c r="U7" s="60" t="s">
        <v>847</v>
      </c>
      <c r="V7" s="61" t="s">
        <v>848</v>
      </c>
      <c r="W7" s="309" t="s">
        <v>849</v>
      </c>
      <c r="X7" s="310"/>
      <c r="Y7" s="311"/>
      <c r="Z7" s="60" t="s">
        <v>850</v>
      </c>
      <c r="AA7" s="60" t="s">
        <v>851</v>
      </c>
      <c r="AB7" s="60" t="s">
        <v>852</v>
      </c>
      <c r="AC7" s="60" t="s">
        <v>853</v>
      </c>
      <c r="AD7" s="60" t="s">
        <v>854</v>
      </c>
      <c r="AE7" s="60" t="s">
        <v>855</v>
      </c>
      <c r="AF7" s="49"/>
      <c r="AG7" s="299"/>
      <c r="AH7" s="59" t="s">
        <v>856</v>
      </c>
      <c r="AI7" s="57" t="s">
        <v>857</v>
      </c>
    </row>
    <row r="8" spans="1:38">
      <c r="A8" s="54">
        <v>10</v>
      </c>
      <c r="B8" s="54">
        <v>10</v>
      </c>
      <c r="C8" s="54">
        <v>10</v>
      </c>
      <c r="D8" s="54">
        <v>10</v>
      </c>
      <c r="E8" s="54">
        <v>10</v>
      </c>
      <c r="F8" s="62">
        <v>10</v>
      </c>
      <c r="G8" s="300">
        <v>10</v>
      </c>
      <c r="H8" s="312"/>
      <c r="I8" s="313"/>
      <c r="J8" s="54">
        <v>10</v>
      </c>
      <c r="K8" s="54">
        <v>10</v>
      </c>
      <c r="L8" s="54">
        <v>10</v>
      </c>
      <c r="M8" s="54">
        <v>10</v>
      </c>
      <c r="N8" s="54">
        <v>10</v>
      </c>
      <c r="O8" s="54">
        <v>10</v>
      </c>
      <c r="P8" s="49"/>
      <c r="Q8" s="54">
        <f>IF(OR($E$2="筹码不足",$J$2="",$K$2="",$L$2=""),"",IF(AND($J$2=$K$2,$K$2=$L$2,$J$2=1),150*A8,0))</f>
        <v>0</v>
      </c>
      <c r="R8" s="54">
        <f>IF(OR($E$2="筹码不足",$J$2="",$K$2="",$L$2=""),"",IF(AND($J$2=$K$2,$K$2=$L$2,$J$2=2),150*B8,0))</f>
        <v>0</v>
      </c>
      <c r="S8" s="54">
        <f>IF(OR($E$2="筹码不足",$J$2="",$K$2="",$L$2=""),"",IF(AND($J$2=$K$2,$K$2=$L$2,$J$2=3),150*C8,0))</f>
        <v>0</v>
      </c>
      <c r="T8" s="54">
        <f>IF(OR($E$2="筹码不足",$J$2="",$K$2="",$L$2=""),"",IF(AND($J$2=$K$2,$K$2=$L$2,$J$2=4),150*D8,0))</f>
        <v>1500</v>
      </c>
      <c r="U8" s="54">
        <f>IF(OR($E$2="筹码不足",$J$2="",$K$2="",$L$2=""),"",IF(AND($J$2=$K$2,$K$2=$L$2,$J$2=5),150*E8,0))</f>
        <v>0</v>
      </c>
      <c r="V8" s="54">
        <f>IF(OR($E$2="筹码不足",$J$2="",$K$2="",$L$2=""),"",IF(AND($J$2=$K$2,$K$2=$L$2,$J$2=6),150*F8,0))</f>
        <v>0</v>
      </c>
      <c r="W8" s="300">
        <f>IF(OR($E$2="筹码不足",$J$2="",$K$2="",$L$2=""),"",IF(AND($J$2=$K$2,$K$2=$L$2,OR($J$2={1;2;3;4;5;6})),24*G8,0))</f>
        <v>240</v>
      </c>
      <c r="X8" s="312"/>
      <c r="Y8" s="313"/>
      <c r="Z8" s="54">
        <f>IF(OR($E$2="筹码不足",$J$2="",$K$2="",$L$2=""),"",IF(COUNTIF($J$2:$L$2,1)&gt;=2,J8*8,0))</f>
        <v>0</v>
      </c>
      <c r="AA8" s="54">
        <f>IF(OR($E$2="筹码不足",$J$2="",$K$2="",$L$2=""),"",IF(COUNTIF($J$2:$L$2,2)&gt;=2,K8*8,0))</f>
        <v>0</v>
      </c>
      <c r="AB8" s="54">
        <f>IF(OR($E$2="筹码不足",$J$2="",$K$2="",$L$2=""),"",IF(COUNTIF($J$2:$L$2,3)&gt;=2,L8*8,0))</f>
        <v>0</v>
      </c>
      <c r="AC8" s="54">
        <f>IF(OR($E$2="筹码不足",$J$2="",$K$2="",$L$2=""),"",IF(COUNTIF($J$2:$L$2,4)&gt;=2,M8*8,0))</f>
        <v>80</v>
      </c>
      <c r="AD8" s="54">
        <f>IF(OR($E$2="筹码不足",$J$2="",$K$2="",$L$2=""),"",IF(COUNTIF($J$2:$L$2,5)&gt;=2,N8*8,0))</f>
        <v>0</v>
      </c>
      <c r="AE8" s="54">
        <f>IF(OR($E$2="筹码不足",$J$2="",$K$2="",$L$2=""),"",IF(COUNTIF($J$2:$L$2,6)&gt;=2,O8*8,0))</f>
        <v>0</v>
      </c>
      <c r="AF8" s="49"/>
      <c r="AG8" s="55"/>
      <c r="AH8" s="56" t="s">
        <v>858</v>
      </c>
      <c r="AI8" s="57" t="s">
        <v>859</v>
      </c>
    </row>
    <row r="9" spans="1:38">
      <c r="A9" s="63">
        <v>4</v>
      </c>
      <c r="B9" s="63">
        <v>5</v>
      </c>
      <c r="C9" s="63">
        <v>6</v>
      </c>
      <c r="D9" s="63">
        <v>7</v>
      </c>
      <c r="E9" s="63">
        <v>8</v>
      </c>
      <c r="F9" s="64">
        <v>9</v>
      </c>
      <c r="G9" s="63">
        <v>10</v>
      </c>
      <c r="H9" s="63">
        <v>11</v>
      </c>
      <c r="I9" s="63">
        <v>12</v>
      </c>
      <c r="J9" s="63">
        <v>13</v>
      </c>
      <c r="K9" s="63">
        <v>14</v>
      </c>
      <c r="L9" s="63">
        <v>15</v>
      </c>
      <c r="M9" s="63">
        <v>16</v>
      </c>
      <c r="N9" s="63">
        <v>17</v>
      </c>
      <c r="O9" s="49"/>
      <c r="P9" s="49"/>
      <c r="Q9" s="63">
        <v>4</v>
      </c>
      <c r="R9" s="63">
        <v>5</v>
      </c>
      <c r="S9" s="63">
        <v>6</v>
      </c>
      <c r="T9" s="63">
        <v>7</v>
      </c>
      <c r="U9" s="63">
        <v>8</v>
      </c>
      <c r="V9" s="64">
        <v>9</v>
      </c>
      <c r="W9" s="63">
        <v>10</v>
      </c>
      <c r="X9" s="63">
        <v>11</v>
      </c>
      <c r="Y9" s="63">
        <v>12</v>
      </c>
      <c r="Z9" s="63">
        <v>13</v>
      </c>
      <c r="AA9" s="63">
        <v>14</v>
      </c>
      <c r="AB9" s="63">
        <v>15</v>
      </c>
      <c r="AC9" s="63">
        <v>16</v>
      </c>
      <c r="AD9" s="63">
        <v>17</v>
      </c>
      <c r="AE9" s="49"/>
      <c r="AF9" s="49"/>
      <c r="AG9" s="58"/>
      <c r="AH9" s="56" t="s">
        <v>860</v>
      </c>
      <c r="AI9" s="57" t="s">
        <v>861</v>
      </c>
    </row>
    <row r="10" spans="1:38" ht="16.5" customHeight="1">
      <c r="A10" s="54">
        <v>10</v>
      </c>
      <c r="B10" s="54">
        <v>10</v>
      </c>
      <c r="C10" s="54">
        <v>10</v>
      </c>
      <c r="D10" s="54">
        <v>10</v>
      </c>
      <c r="E10" s="54">
        <v>10</v>
      </c>
      <c r="F10" s="54">
        <v>10</v>
      </c>
      <c r="G10" s="54">
        <v>10</v>
      </c>
      <c r="H10" s="54">
        <v>10</v>
      </c>
      <c r="I10" s="54">
        <v>10</v>
      </c>
      <c r="J10" s="54">
        <v>10</v>
      </c>
      <c r="K10" s="54">
        <v>10</v>
      </c>
      <c r="L10" s="54">
        <v>10</v>
      </c>
      <c r="M10" s="54">
        <v>10</v>
      </c>
      <c r="N10" s="54">
        <v>10</v>
      </c>
      <c r="O10" s="49"/>
      <c r="P10" s="49"/>
      <c r="Q10" s="54">
        <f>IF(OR($E$2="筹码不足",$J$2="",$K$2="",$L$2=""),"",IF(SUM($J$2:$L$2)=4,50*A10,0))</f>
        <v>0</v>
      </c>
      <c r="R10" s="54">
        <f>IF(OR($E$2="筹码不足",$J$2="",$K$2="",$L$2=""),"",IF(SUM($J$2:$L$2)=5,18*B10,0))</f>
        <v>0</v>
      </c>
      <c r="S10" s="54">
        <f>IF(OR($E$2="筹码不足",$J$2="",$K$2="",$L$2=""),"",IF(SUM($J$2:$L$2)=6,14*C10,0))</f>
        <v>0</v>
      </c>
      <c r="T10" s="54">
        <f>IF(OR($E$2="筹码不足",$J$2="",$K$2="",$L$2=""),"",IF(SUM($J$2:$L$2)=7,12*D10,0))</f>
        <v>0</v>
      </c>
      <c r="U10" s="54">
        <f>IF(OR($E$2="筹码不足",$J$2="",$K$2="",$L$2=""),"",IF(SUM($J$2:$L$2)=8,8*E10,0))</f>
        <v>0</v>
      </c>
      <c r="V10" s="54">
        <f>IF(OR($E$2="筹码不足",$J$2="",$K$2="",$L$2=""),"",IF(SUM($J$2:$L$2)=9,6*F10,0))</f>
        <v>0</v>
      </c>
      <c r="W10" s="54">
        <f>IF(OR($E$2="筹码不足",$J$2="",$K$2="",$L$2=""),"",IF(SUM($J$2:$L$2)=10,6*G10,0))</f>
        <v>0</v>
      </c>
      <c r="X10" s="54">
        <f>IF(OR($E$2="筹码不足",$J$2="",$K$2="",$L$2=""),"",IF(SUM($J$2:$L$2)=11,6*H10,0))</f>
        <v>0</v>
      </c>
      <c r="Y10" s="54">
        <f>IF(OR($E$2="筹码不足",$J$2="",$K$2="",$L$2=""),"",IF(SUM($J$2:$L$2)=12,6*I10,0))</f>
        <v>60</v>
      </c>
      <c r="Z10" s="54">
        <f>IF(OR($E$2="筹码不足",$J$2="",$K$2="",$L$2=""),"",IF(SUM($J$2:$L$2)=13,8*J10,0))</f>
        <v>0</v>
      </c>
      <c r="AA10" s="54">
        <f>IF(OR($E$2="筹码不足",$J$2="",$K$2="",$L$2=""),"",IF(SUM($J$2:$L$2)=14,12*K10,0))</f>
        <v>0</v>
      </c>
      <c r="AB10" s="54">
        <f>IF(OR($E$2="筹码不足",$J$2="",$K$2="",$L$2=""),"",IF(SUM($J$2:$L$2)=15,14*L10,0))</f>
        <v>0</v>
      </c>
      <c r="AC10" s="54">
        <f>IF(OR($E$2="筹码不足",$J$2="",$K$2="",$L$2=""),"",IF(SUM($J$2:$L$2)=16,18*M10,0))</f>
        <v>0</v>
      </c>
      <c r="AD10" s="54">
        <f>IF(OR($E$2="筹码不足",$J$2="",$K$2="",$L$2=""),"",IF(SUM($J$2:$L$2)=17,50*N10,0))</f>
        <v>0</v>
      </c>
      <c r="AE10" s="49"/>
      <c r="AF10" s="49"/>
      <c r="AG10" s="298" t="s">
        <v>862</v>
      </c>
      <c r="AH10" s="59" t="s">
        <v>863</v>
      </c>
      <c r="AI10" s="57" t="s">
        <v>864</v>
      </c>
    </row>
    <row r="11" spans="1:38">
      <c r="A11" s="65" t="s">
        <v>865</v>
      </c>
      <c r="B11" s="65" t="s">
        <v>866</v>
      </c>
      <c r="C11" s="65" t="s">
        <v>867</v>
      </c>
      <c r="D11" s="65" t="s">
        <v>868</v>
      </c>
      <c r="E11" s="65" t="s">
        <v>869</v>
      </c>
      <c r="F11" s="66" t="s">
        <v>870</v>
      </c>
      <c r="G11" s="65" t="s">
        <v>871</v>
      </c>
      <c r="H11" s="65" t="s">
        <v>872</v>
      </c>
      <c r="I11" s="65" t="s">
        <v>873</v>
      </c>
      <c r="J11" s="65" t="s">
        <v>874</v>
      </c>
      <c r="K11" s="65" t="s">
        <v>875</v>
      </c>
      <c r="L11" s="65" t="s">
        <v>876</v>
      </c>
      <c r="M11" s="65" t="s">
        <v>877</v>
      </c>
      <c r="N11" s="65" t="s">
        <v>878</v>
      </c>
      <c r="O11" s="65" t="s">
        <v>879</v>
      </c>
      <c r="P11" s="49"/>
      <c r="Q11" s="65" t="s">
        <v>865</v>
      </c>
      <c r="R11" s="65" t="s">
        <v>866</v>
      </c>
      <c r="S11" s="65" t="s">
        <v>867</v>
      </c>
      <c r="T11" s="65" t="s">
        <v>868</v>
      </c>
      <c r="U11" s="65" t="s">
        <v>869</v>
      </c>
      <c r="V11" s="66" t="s">
        <v>870</v>
      </c>
      <c r="W11" s="65" t="s">
        <v>871</v>
      </c>
      <c r="X11" s="65" t="s">
        <v>872</v>
      </c>
      <c r="Y11" s="65" t="s">
        <v>873</v>
      </c>
      <c r="Z11" s="65" t="s">
        <v>874</v>
      </c>
      <c r="AA11" s="65" t="s">
        <v>875</v>
      </c>
      <c r="AB11" s="65" t="s">
        <v>876</v>
      </c>
      <c r="AC11" s="65" t="s">
        <v>877</v>
      </c>
      <c r="AD11" s="65" t="s">
        <v>878</v>
      </c>
      <c r="AE11" s="67" t="s">
        <v>879</v>
      </c>
      <c r="AF11" s="49"/>
      <c r="AG11" s="298"/>
      <c r="AH11" s="59" t="s">
        <v>880</v>
      </c>
      <c r="AI11" s="57" t="s">
        <v>881</v>
      </c>
    </row>
    <row r="12" spans="1:38">
      <c r="A12" s="54">
        <v>10</v>
      </c>
      <c r="B12" s="54">
        <v>10</v>
      </c>
      <c r="C12" s="54">
        <v>10</v>
      </c>
      <c r="D12" s="54">
        <v>10</v>
      </c>
      <c r="E12" s="54">
        <v>10</v>
      </c>
      <c r="F12" s="62">
        <v>10</v>
      </c>
      <c r="G12" s="54">
        <v>10</v>
      </c>
      <c r="H12" s="54">
        <v>10</v>
      </c>
      <c r="I12" s="54">
        <v>10</v>
      </c>
      <c r="J12" s="54">
        <v>10</v>
      </c>
      <c r="K12" s="54">
        <v>10</v>
      </c>
      <c r="L12" s="54">
        <v>10</v>
      </c>
      <c r="M12" s="54">
        <v>10</v>
      </c>
      <c r="N12" s="54">
        <v>10</v>
      </c>
      <c r="O12" s="54">
        <v>10</v>
      </c>
      <c r="P12" s="49"/>
      <c r="Q12" s="54">
        <f>IF(OR($E$2="筹码不足",$J$2="",$K$2="",$L$2=""),"",IF(AND(COUNTIF($J$2:$L$2,1)&gt;=1,COUNTIF($J$2:$L$2,2)&gt;=1),A12*5,0))</f>
        <v>0</v>
      </c>
      <c r="R12" s="54">
        <f>IF(OR($E$2="筹码不足",$J$2="",$K$2="",$L$2=""),"",IF(AND(COUNTIF($J$2:$L$2,1)&gt;=1,COUNTIF($J$2:$L$2,3)&gt;=1),B12*5,0))</f>
        <v>0</v>
      </c>
      <c r="S12" s="54">
        <f>IF(OR($E$2="筹码不足",$J$2="",$K$2="",$L$2=""),"",IF(AND(COUNTIF($J$2:$L$2,1)&gt;=1,COUNTIF($J$2:$L$2,4)&gt;=1),C12*5,0))</f>
        <v>0</v>
      </c>
      <c r="T12" s="54">
        <f>IF(OR($E$2="筹码不足",$J$2="",$K$2="",$L$2=""),"",IF(AND(COUNTIF($J$2:$L$2,1)&gt;=1,COUNTIF($J$2:$L$2,5)&gt;=1),D12*5,0))</f>
        <v>0</v>
      </c>
      <c r="U12" s="54">
        <f>IF(OR($E$2="筹码不足",$J$2="",$K$2="",$L$2=""),"",IF(AND(COUNTIF($J$2:$L$2,1)&gt;=1,COUNTIF($J$2:$L$2,6)&gt;=1),E12*5,0))</f>
        <v>0</v>
      </c>
      <c r="V12" s="54">
        <f>IF(OR($E$2="筹码不足",$J$2="",$K$2="",$L$2=""),"",IF(AND(COUNTIF($J$2:$L$2,3)&gt;=1,COUNTIF($J$2:$L$2,2)&gt;=1),F12*5,0))</f>
        <v>0</v>
      </c>
      <c r="W12" s="54">
        <f>IF(OR($E$2="筹码不足",$J$2="",$K$2="",$L$2=""),"",IF(AND(COUNTIF($J$2:$L$2,4)&gt;=1,COUNTIF($J$2:$L$2,2)&gt;=1),G12*5,0))</f>
        <v>0</v>
      </c>
      <c r="X12" s="54">
        <f>IF(OR($E$2="筹码不足",$J$2="",$K$2="",$L$2=""),"",IF(AND(COUNTIF($J$2:$L$2,5)&gt;=1,COUNTIF($J$2:$L$2,2)&gt;=1),H12*5,0))</f>
        <v>0</v>
      </c>
      <c r="Y12" s="54">
        <f>IF(OR($E$2="筹码不足",$J$2="",$K$2="",$L$2=""),"",IF(AND(COUNTIF($J$2:$L$2,6)&gt;=1,COUNTIF($J$2:$L$2,2)&gt;=1),I12*5,0))</f>
        <v>0</v>
      </c>
      <c r="Z12" s="54">
        <f>IF(OR($E$2="筹码不足",$J$2="",$K$2="",$L$2=""),"",IF(AND(COUNTIF($J$2:$L$2,3)&gt;=1,COUNTIF($J$2:$L$2,4)&gt;=1),J12*5,0))</f>
        <v>0</v>
      </c>
      <c r="AA12" s="54">
        <f>IF(OR($E$2="筹码不足",$J$2="",$K$2="",$L$2=""),"",IF(AND(COUNTIF($J$2:$L$2,3)&gt;=1,COUNTIF($J$2:$L$2,5)&gt;=1),K12*5,0))</f>
        <v>0</v>
      </c>
      <c r="AB12" s="54">
        <f>IF(OR($E$2="筹码不足",$J$2="",$K$2="",$L$2=""),"",IF(AND(COUNTIF($J$2:$L$2,3)&gt;=1,COUNTIF($J$2:$L$2,6)&gt;=1),L12*5,0))</f>
        <v>0</v>
      </c>
      <c r="AC12" s="54">
        <f>IF(OR($E$2="筹码不足",$J$2="",$K$2="",$L$2=""),"",IF(AND(COUNTIF($J$2:$L$2,4)&gt;=1,COUNTIF($J$2:$L$2,5)&gt;=1),M12*5,0))</f>
        <v>0</v>
      </c>
      <c r="AD12" s="54">
        <f>IF(OR($E$2="筹码不足",$J$2="",$K$2="",$L$2=""),"",IF(AND(COUNTIF($J$2:$L$2,4)&gt;=1,COUNTIF($J$2:$L$2,6)&gt;=1),N12*5,0))</f>
        <v>0</v>
      </c>
      <c r="AE12" s="54">
        <f>IF(OR($E$2="筹码不足",$J$2="",$K$2="",$L$2=""),"",IF(AND(COUNTIF($J$2:$L$2,5)&gt;=1,COUNTIF($J$2:$L$2,6)&gt;=1),O12*5,0))</f>
        <v>0</v>
      </c>
      <c r="AF12" s="49"/>
      <c r="AG12" s="298"/>
      <c r="AH12" s="59" t="s">
        <v>882</v>
      </c>
      <c r="AI12" s="57" t="s">
        <v>883</v>
      </c>
    </row>
    <row r="13" spans="1:38">
      <c r="A13" s="49"/>
      <c r="B13" s="301">
        <v>1</v>
      </c>
      <c r="C13" s="301"/>
      <c r="D13" s="301">
        <v>2</v>
      </c>
      <c r="E13" s="301"/>
      <c r="F13" s="301">
        <v>3</v>
      </c>
      <c r="G13" s="301"/>
      <c r="H13" s="301">
        <v>4</v>
      </c>
      <c r="I13" s="301"/>
      <c r="J13" s="301">
        <v>5</v>
      </c>
      <c r="K13" s="301"/>
      <c r="L13" s="301">
        <v>6</v>
      </c>
      <c r="M13" s="301"/>
      <c r="N13" s="49"/>
      <c r="O13" s="49"/>
      <c r="P13" s="49"/>
      <c r="Q13" s="49"/>
      <c r="R13" s="301">
        <v>1</v>
      </c>
      <c r="S13" s="301"/>
      <c r="T13" s="301">
        <v>2</v>
      </c>
      <c r="U13" s="301"/>
      <c r="V13" s="301">
        <v>3</v>
      </c>
      <c r="W13" s="301"/>
      <c r="X13" s="301">
        <v>4</v>
      </c>
      <c r="Y13" s="301"/>
      <c r="Z13" s="301">
        <v>5</v>
      </c>
      <c r="AA13" s="301"/>
      <c r="AB13" s="301">
        <v>6</v>
      </c>
      <c r="AC13" s="301"/>
      <c r="AD13" s="49"/>
      <c r="AE13" s="49"/>
      <c r="AF13" s="49"/>
      <c r="AG13" s="298"/>
      <c r="AH13" s="59" t="s">
        <v>884</v>
      </c>
      <c r="AI13" s="57" t="s">
        <v>885</v>
      </c>
    </row>
    <row r="14" spans="1:38">
      <c r="A14" s="49"/>
      <c r="B14" s="293">
        <v>10</v>
      </c>
      <c r="C14" s="293"/>
      <c r="D14" s="293">
        <v>10</v>
      </c>
      <c r="E14" s="293"/>
      <c r="F14" s="293">
        <v>10</v>
      </c>
      <c r="G14" s="293"/>
      <c r="H14" s="293">
        <v>10</v>
      </c>
      <c r="I14" s="293"/>
      <c r="J14" s="293">
        <v>10</v>
      </c>
      <c r="K14" s="293"/>
      <c r="L14" s="293">
        <v>10</v>
      </c>
      <c r="M14" s="293"/>
      <c r="N14" s="49"/>
      <c r="O14" s="49"/>
      <c r="P14" s="49"/>
      <c r="Q14" s="49"/>
      <c r="R14" s="293">
        <f>IF(OR($E$2="筹码不足",$J$2="",$K$2="",$L$2=""),"",IF(COUNTIF($J$2:$L$2,1)=1,B14,IF(COUNTIF($J$2:$L$2,1)=2,B14*2,IF(COUNTIF($J$2:$L$2,1)=3,B14*3,0))))</f>
        <v>0</v>
      </c>
      <c r="S14" s="293"/>
      <c r="T14" s="293">
        <f>IF(OR($E$2="筹码不足",$J$2="",$K$2="",$L$2=""),"",IF(COUNTIF($J$2:$L$2,2)=1,D14,IF(COUNTIF($J$2:$L$2,2)=2,D14*2,IF(COUNTIF($J$2:$L$2,2)=3,D14*3,0))))</f>
        <v>0</v>
      </c>
      <c r="U14" s="293"/>
      <c r="V14" s="293">
        <f>IF(OR($E$2="筹码不足",$J$2="",$K$2="",$L$2=""),"",IF(COUNTIF($J$2:$L$2,3)=1,F14,IF(COUNTIF($J$2:$L$2,3)=2,F14*2,IF(COUNTIF($J$2:$L$2,3)=3,F14*3,0))))</f>
        <v>0</v>
      </c>
      <c r="W14" s="293"/>
      <c r="X14" s="293">
        <f>IF(OR($E$2="筹码不足",$J$2="",$K$2="",$L$2=""),"",IF(COUNTIF($J$2:$L$2,4)=1,H14,IF(COUNTIF($J$2:$L$2,4)=2,H14*2,IF(COUNTIF($J$2:$L$2,4)=3,H14*3,0))))</f>
        <v>30</v>
      </c>
      <c r="Y14" s="293"/>
      <c r="Z14" s="293">
        <f>IF(OR($E$2="筹码不足",$J$2="",$K$2="",$L$2=""),"",IF(COUNTIF($J$2:$L$2,5)=1,J14,IF(COUNTIF($J$2:$L$2,5)=2,J14*2,IF(COUNTIF($J$2:$L$2,5)=3,J14*3,0))))</f>
        <v>0</v>
      </c>
      <c r="AA14" s="293"/>
      <c r="AB14" s="293">
        <f>IF(OR($E$2="筹码不足",$J$2="",$K$2="",$L$2=""),"",IF(COUNTIF($J$2:$L$2,6)=1,L14,IF(COUNTIF($J$2:$L$2,6)=2,L14*2,IF(COUNTIF($J$2:$L$2,6)=3,L14*3,0))))</f>
        <v>0</v>
      </c>
      <c r="AC14" s="293"/>
      <c r="AD14" s="49"/>
      <c r="AE14" s="49"/>
      <c r="AF14" s="49"/>
      <c r="AG14" s="298"/>
      <c r="AH14" s="59" t="s">
        <v>886</v>
      </c>
      <c r="AI14" s="57" t="s">
        <v>859</v>
      </c>
    </row>
    <row r="15" spans="1:38">
      <c r="A15" s="285" t="s">
        <v>887</v>
      </c>
      <c r="B15" s="285"/>
      <c r="C15" s="285">
        <f>IF(OR($E$2="筹码不足",$J$2="",$K$2="",$L$2=""),"",SUM(A17:F17,J17:O17,A19:O19,A21:N21,A23:O23,B25:M25))</f>
        <v>1440</v>
      </c>
      <c r="D15" s="285"/>
      <c r="E15" s="49"/>
      <c r="F15" s="49"/>
      <c r="G15" s="49"/>
      <c r="H15" s="49"/>
      <c r="I15" s="49"/>
      <c r="J15" s="49"/>
      <c r="K15" s="49"/>
      <c r="L15" s="49"/>
      <c r="M15" s="49"/>
      <c r="N15" s="49"/>
      <c r="O15" s="49"/>
      <c r="P15" s="49"/>
      <c r="Q15" s="285" t="s">
        <v>888</v>
      </c>
      <c r="R15" s="285"/>
      <c r="S15" s="285">
        <f>IF(OR($E$2="筹码不足",$J$2="",$K$2="",$L$2=""),"",SUM(Q17:V17,Z17:AE17,Q19:AE19,Q21:AD21,Q23:AE23,R25:AC25))</f>
        <v>1960</v>
      </c>
      <c r="T15" s="285"/>
      <c r="U15" s="49"/>
      <c r="V15" s="49"/>
      <c r="W15" s="49"/>
      <c r="X15" s="49"/>
      <c r="Y15" s="49"/>
      <c r="Z15" s="49"/>
      <c r="AA15" s="49"/>
      <c r="AB15" s="49"/>
      <c r="AC15" s="49"/>
      <c r="AD15" s="49"/>
      <c r="AE15" s="49"/>
      <c r="AF15" s="49"/>
      <c r="AG15" s="298"/>
      <c r="AH15" s="59" t="s">
        <v>889</v>
      </c>
      <c r="AI15" s="57" t="s">
        <v>890</v>
      </c>
    </row>
    <row r="16" spans="1:38">
      <c r="A16" s="301" t="s">
        <v>832</v>
      </c>
      <c r="B16" s="301"/>
      <c r="C16" s="301"/>
      <c r="D16" s="301" t="s">
        <v>833</v>
      </c>
      <c r="E16" s="301"/>
      <c r="F16" s="302"/>
      <c r="G16" s="303" t="s">
        <v>891</v>
      </c>
      <c r="H16" s="304"/>
      <c r="I16" s="305"/>
      <c r="J16" s="301" t="s">
        <v>835</v>
      </c>
      <c r="K16" s="301"/>
      <c r="L16" s="301"/>
      <c r="M16" s="301" t="s">
        <v>836</v>
      </c>
      <c r="N16" s="301"/>
      <c r="O16" s="301"/>
      <c r="P16" s="49"/>
      <c r="Q16" s="301" t="s">
        <v>832</v>
      </c>
      <c r="R16" s="301"/>
      <c r="S16" s="301"/>
      <c r="T16" s="301" t="s">
        <v>833</v>
      </c>
      <c r="U16" s="301"/>
      <c r="V16" s="302"/>
      <c r="W16" s="303" t="s">
        <v>892</v>
      </c>
      <c r="X16" s="304"/>
      <c r="Y16" s="305"/>
      <c r="Z16" s="301" t="s">
        <v>835</v>
      </c>
      <c r="AA16" s="301"/>
      <c r="AB16" s="301"/>
      <c r="AC16" s="301" t="s">
        <v>836</v>
      </c>
      <c r="AD16" s="301"/>
      <c r="AE16" s="301"/>
      <c r="AF16" s="49"/>
      <c r="AG16" s="298"/>
      <c r="AH16" s="59" t="s">
        <v>893</v>
      </c>
      <c r="AI16" s="57" t="s">
        <v>890</v>
      </c>
    </row>
    <row r="17" spans="1:35">
      <c r="A17" s="293">
        <f>IF(OR($E$2="筹码不足",$J$2="",$K$2="",$L$2=""),"",IF(OR(AND($J$2=$K$2,$K$2=$L$2),SUM($J$2:$L$2)&gt;10),-A6,A6))</f>
        <v>-10</v>
      </c>
      <c r="B17" s="293"/>
      <c r="C17" s="293"/>
      <c r="D17" s="293">
        <f>IF(OR($E$2="筹码不足",$J$2="",$K$2="",$L$2=""),"",IF(OR(AND($J$2=$K$2,$K$2=$L$2),ISEVEN(SUM($J$2:$L$2))),-D6,D6))</f>
        <v>-10</v>
      </c>
      <c r="E17" s="293"/>
      <c r="F17" s="293"/>
      <c r="G17" s="306"/>
      <c r="H17" s="307"/>
      <c r="I17" s="308"/>
      <c r="J17" s="293">
        <f>IF(OR($E$2="筹码不足",$J$2="",$K$2="",$L$2=""),"",IF(OR(AND($J$2=$K$2,$K$2=$L$2),ISODD(SUM($J$2:$L$2))),-J6,J6))</f>
        <v>-10</v>
      </c>
      <c r="K17" s="293"/>
      <c r="L17" s="293"/>
      <c r="M17" s="293">
        <f>IF(OR($E$2="筹码不足",$J$2="",$K$2="",$L$2=""),"",IF(OR(AND($J$2=$K$2,$K$2=$L$2),SUM($J$2:$L$2)&lt;11),-M6,M6))</f>
        <v>-10</v>
      </c>
      <c r="N17" s="293"/>
      <c r="O17" s="293"/>
      <c r="P17" s="49"/>
      <c r="Q17" s="293">
        <f>IF(OR($E$2="筹码不足",$J$2="",$K$2="",$L$2=""),"",IF(OR(AND($J$2=$K$2,$K$2=$L$2),SUM($J$2:$L$2)&gt;10),0,A6+A6))</f>
        <v>0</v>
      </c>
      <c r="R17" s="293"/>
      <c r="S17" s="293"/>
      <c r="T17" s="293">
        <f>IF(OR($E$2="筹码不足",$J$2="",$K$2="",$L$2=""),"",IF(OR(AND($J$2=$K$2,$K$2=$L$2),ISEVEN(SUM($J$2:$L$2))),0,D6+D6))</f>
        <v>0</v>
      </c>
      <c r="U17" s="293"/>
      <c r="V17" s="300"/>
      <c r="W17" s="306"/>
      <c r="X17" s="307"/>
      <c r="Y17" s="308"/>
      <c r="Z17" s="293">
        <f>IF(OR($E$2="筹码不足",$J$2="",$K$2="",$L$2=""),"",IF(OR(AND($J$2=$K$2,$K$2=$L$2),ISODD(SUM($J$2:$L$2))),0,J6+J6))</f>
        <v>0</v>
      </c>
      <c r="AA17" s="293"/>
      <c r="AB17" s="293"/>
      <c r="AC17" s="293">
        <f>IF(OR($E$2="筹码不足",$J$2="",$K$2="",$L$2=""),"",IF(OR(AND($J$2=$K$2,$K$2=$L$2),SUM($J$2:$L$2)&lt;11),0,M6+M6))</f>
        <v>0</v>
      </c>
      <c r="AD17" s="293"/>
      <c r="AE17" s="293"/>
      <c r="AF17" s="49"/>
      <c r="AG17" s="298"/>
      <c r="AH17" s="59" t="s">
        <v>894</v>
      </c>
      <c r="AI17" s="57" t="s">
        <v>840</v>
      </c>
    </row>
    <row r="18" spans="1:35">
      <c r="A18" s="60" t="s">
        <v>843</v>
      </c>
      <c r="B18" s="60" t="s">
        <v>844</v>
      </c>
      <c r="C18" s="60" t="s">
        <v>845</v>
      </c>
      <c r="D18" s="60" t="s">
        <v>846</v>
      </c>
      <c r="E18" s="60" t="s">
        <v>847</v>
      </c>
      <c r="F18" s="61" t="s">
        <v>848</v>
      </c>
      <c r="G18" s="309" t="s">
        <v>849</v>
      </c>
      <c r="H18" s="310"/>
      <c r="I18" s="311"/>
      <c r="J18" s="60" t="s">
        <v>850</v>
      </c>
      <c r="K18" s="60" t="s">
        <v>851</v>
      </c>
      <c r="L18" s="60" t="s">
        <v>852</v>
      </c>
      <c r="M18" s="60" t="s">
        <v>853</v>
      </c>
      <c r="N18" s="60" t="s">
        <v>854</v>
      </c>
      <c r="O18" s="60" t="s">
        <v>855</v>
      </c>
      <c r="P18" s="49"/>
      <c r="Q18" s="60" t="s">
        <v>843</v>
      </c>
      <c r="R18" s="60" t="s">
        <v>844</v>
      </c>
      <c r="S18" s="60" t="s">
        <v>845</v>
      </c>
      <c r="T18" s="60" t="s">
        <v>846</v>
      </c>
      <c r="U18" s="60" t="s">
        <v>847</v>
      </c>
      <c r="V18" s="61" t="s">
        <v>848</v>
      </c>
      <c r="W18" s="309" t="s">
        <v>849</v>
      </c>
      <c r="X18" s="310"/>
      <c r="Y18" s="311"/>
      <c r="Z18" s="60" t="s">
        <v>850</v>
      </c>
      <c r="AA18" s="60" t="s">
        <v>851</v>
      </c>
      <c r="AB18" s="60" t="s">
        <v>852</v>
      </c>
      <c r="AC18" s="60" t="s">
        <v>853</v>
      </c>
      <c r="AD18" s="60" t="s">
        <v>854</v>
      </c>
      <c r="AE18" s="60" t="s">
        <v>855</v>
      </c>
      <c r="AF18" s="49"/>
      <c r="AG18" s="298"/>
      <c r="AH18" s="59" t="s">
        <v>895</v>
      </c>
      <c r="AI18" s="57" t="s">
        <v>840</v>
      </c>
    </row>
    <row r="19" spans="1:35">
      <c r="A19" s="54">
        <f>IF(OR($E$2="筹码不足",$J$2="",$K$2="",$L$2=""),"",IF(AND($J$2=$K$2,$K$2=$L$2,$J$2=1),150*A8,-A8))</f>
        <v>-10</v>
      </c>
      <c r="B19" s="54">
        <f>IF(OR($E$2="筹码不足",$J$2="",$K$2="",$L$2=""),"",IF(AND($J$2=$K$2,$K$2=$L$2,$J$2=2),150*B8,-B8))</f>
        <v>-10</v>
      </c>
      <c r="C19" s="54">
        <f>IF(OR($E$2="筹码不足",$J$2="",$K$2="",$L$2=""),"",IF(AND($J$2=$K$2,$K$2=$L$2,$J$2=3),150*C8,-C8))</f>
        <v>-10</v>
      </c>
      <c r="D19" s="54">
        <f>IF(OR($E$2="筹码不足",$J$2="",$K$2="",$L$2=""),"",IF(AND($J$2=$K$2,$K$2=$L$2,$J$2=4),150*D8,-D8))</f>
        <v>1500</v>
      </c>
      <c r="E19" s="54">
        <f>IF(OR($E$2="筹码不足",$J$2="",$K$2="",$L$2=""),"",IF(AND($J$2=$K$2,$K$2=$L$2,$J$2=5),150*E8,-E8))</f>
        <v>-10</v>
      </c>
      <c r="F19" s="54">
        <f>IF(OR($E$2="筹码不足",$J$2="",$K$2="",$L$2=""),"",IF(AND($J$2=$K$2,$K$2=$L$2,$J$2=6),150*F8,-F8))</f>
        <v>-10</v>
      </c>
      <c r="G19" s="300">
        <f>IF(OR($E$2="筹码不足",$J$2="",$K$2="",$L$2=""),"",IF(AND($J$2=$K$2,$K$2=$L$2,OR($J$2={1;2;3;4;5;6})),24*G8,-G8))</f>
        <v>240</v>
      </c>
      <c r="H19" s="312"/>
      <c r="I19" s="313"/>
      <c r="J19" s="54">
        <f>IF(OR($E$2="筹码不足",$J$2="",$K$2="",$L$2=""),"",IF(COUNTIF($J$2:$L$2,1)&gt;=2,J8*8,-J8))</f>
        <v>-10</v>
      </c>
      <c r="K19" s="54">
        <f>IF(OR($E$2="筹码不足",$J$2="",$K$2="",$L$2=""),"",IF(COUNTIF($J$2:$L$2,2)&gt;=2,K8*8,-K8))</f>
        <v>-10</v>
      </c>
      <c r="L19" s="54">
        <f>IF(OR($E$2="筹码不足",$J$2="",$K$2="",$L$2=""),"",IF(COUNTIF($J$2:$L$2,3)&gt;=2,L8*8,-L8))</f>
        <v>-10</v>
      </c>
      <c r="M19" s="54">
        <f>IF(OR($E$2="筹码不足",$J$2="",$K$2="",$L$2=""),"",IF(COUNTIF($J$2:$L$2,4)&gt;=2,M8*8,-M8))</f>
        <v>80</v>
      </c>
      <c r="N19" s="54">
        <f>IF(OR($E$2="筹码不足",$J$2="",$K$2="",$L$2=""),"",IF(COUNTIF($J$2:$L$2,5)&gt;=2,N8*8,-N8))</f>
        <v>-10</v>
      </c>
      <c r="O19" s="54">
        <f>IF(OR($E$2="筹码不足",$J$2="",$K$2="",$L$2=""),"",IF(COUNTIF($J$2:$L$2,6)&gt;=2,O8*8,-O8))</f>
        <v>-10</v>
      </c>
      <c r="P19" s="49"/>
      <c r="Q19" s="54">
        <f>IF(OR($E$2="筹码不足",$J$2="",$K$2="",$L$2=""),"",IF(AND($J$2=$K$2,$K$2=$L$2,$J$2=1),150*A8+A8,0))</f>
        <v>0</v>
      </c>
      <c r="R19" s="54">
        <f>IF(OR($E$2="筹码不足",$J$2="",$K$2="",$L$2=""),"",IF(AND($J$2=$K$2,$K$2=$L$2,$J$2=2),150*B8+B8,0))</f>
        <v>0</v>
      </c>
      <c r="S19" s="54">
        <f>IF(OR($E$2="筹码不足",$J$2="",$K$2="",$L$2=""),"",IF(AND($J$2=$K$2,$K$2=$L$2,$J$2=3),150*C8+C8,0))</f>
        <v>0</v>
      </c>
      <c r="T19" s="54">
        <f>IF(OR($E$2="筹码不足",$J$2="",$K$2="",$L$2=""),"",IF(AND($J$2=$K$2,$K$2=$L$2,$J$2=4),150*D8+D8,0))</f>
        <v>1510</v>
      </c>
      <c r="U19" s="54">
        <f>IF(OR($E$2="筹码不足",$J$2="",$K$2="",$L$2=""),"",IF(AND($J$2=$K$2,$K$2=$L$2,$J$2=5),150*E8+E8,0))</f>
        <v>0</v>
      </c>
      <c r="V19" s="54">
        <f>IF(OR($E$2="筹码不足",$J$2="",$K$2="",$L$2=""),"",IF(AND($J$2=$K$2,$K$2=$L$2,$J$2=6),150*F8+F8,0))</f>
        <v>0</v>
      </c>
      <c r="W19" s="300">
        <f>IF(OR($E$2="筹码不足",$J$2="",$K$2="",$L$2=""),"",IF(AND($J$2=$K$2,$K$2=$L$2,OR($J$2={1;2;3;4;5;6})),24*G8+G8,0))</f>
        <v>250</v>
      </c>
      <c r="X19" s="312"/>
      <c r="Y19" s="313"/>
      <c r="Z19" s="54">
        <f>IF(OR($E$2="筹码不足",$J$2="",$K$2="",$L$2=""),"",IF(COUNTIF($J$2:$L$2,1)&gt;=2,J8*8+J8,0))</f>
        <v>0</v>
      </c>
      <c r="AA19" s="54">
        <f>IF(OR($E$2="筹码不足",$J$2="",$K$2="",$L$2=""),"",IF(COUNTIF($J$2:$L$2,2)&gt;=2,K8*8+K8,0))</f>
        <v>0</v>
      </c>
      <c r="AB19" s="54">
        <f>IF(OR($E$2="筹码不足",$J$2="",$K$2="",$L$2=""),"",IF(COUNTIF($J$2:$L$2,3)&gt;=2,L8*8+L8,0))</f>
        <v>0</v>
      </c>
      <c r="AC19" s="54">
        <f>IF(OR($E$2="筹码不足",$J$2="",$K$2="",$L$2=""),"",IF(COUNTIF($J$2:$L$2,4)&gt;=2,M8*8+M8,0))</f>
        <v>90</v>
      </c>
      <c r="AD19" s="54">
        <f>IF(OR($E$2="筹码不足",$J$2="",$K$2="",$L$2=""),"",IF(COUNTIF($J$2:$L$2,5)&gt;=2,N8*8+N8,0))</f>
        <v>0</v>
      </c>
      <c r="AE19" s="54">
        <f>IF(OR($E$2="筹码不足",$J$2="",$K$2="",$L$2=""),"",IF(COUNTIF($J$2:$L$2,6)&gt;=2,O8*8+O8,0))</f>
        <v>0</v>
      </c>
      <c r="AF19" s="49"/>
      <c r="AG19" s="49"/>
    </row>
    <row r="20" spans="1:35">
      <c r="A20" s="63">
        <v>4</v>
      </c>
      <c r="B20" s="63">
        <v>5</v>
      </c>
      <c r="C20" s="63">
        <v>6</v>
      </c>
      <c r="D20" s="63">
        <v>7</v>
      </c>
      <c r="E20" s="63">
        <v>8</v>
      </c>
      <c r="F20" s="64">
        <v>9</v>
      </c>
      <c r="G20" s="63">
        <v>10</v>
      </c>
      <c r="H20" s="63">
        <v>11</v>
      </c>
      <c r="I20" s="63">
        <v>12</v>
      </c>
      <c r="J20" s="63">
        <v>13</v>
      </c>
      <c r="K20" s="63">
        <v>14</v>
      </c>
      <c r="L20" s="63">
        <v>15</v>
      </c>
      <c r="M20" s="63">
        <v>16</v>
      </c>
      <c r="N20" s="63">
        <v>17</v>
      </c>
      <c r="O20" s="49"/>
      <c r="P20" s="49"/>
      <c r="Q20" s="63">
        <v>4</v>
      </c>
      <c r="R20" s="63">
        <v>5</v>
      </c>
      <c r="S20" s="63">
        <v>6</v>
      </c>
      <c r="T20" s="63">
        <v>7</v>
      </c>
      <c r="U20" s="63">
        <v>8</v>
      </c>
      <c r="V20" s="64">
        <v>9</v>
      </c>
      <c r="W20" s="63">
        <v>10</v>
      </c>
      <c r="X20" s="63">
        <v>11</v>
      </c>
      <c r="Y20" s="63">
        <v>12</v>
      </c>
      <c r="Z20" s="63">
        <v>13</v>
      </c>
      <c r="AA20" s="63">
        <v>14</v>
      </c>
      <c r="AB20" s="63">
        <v>15</v>
      </c>
      <c r="AC20" s="63">
        <v>16</v>
      </c>
      <c r="AD20" s="63">
        <v>17</v>
      </c>
      <c r="AE20" s="49"/>
      <c r="AF20" s="49"/>
      <c r="AG20" s="49"/>
    </row>
    <row r="21" spans="1:35">
      <c r="A21" s="54">
        <f>IF(OR($E$2="筹码不足",$J$2="",$K$2="",$L$2=""),"",IF(SUM($J$2:$L$2)=4,50*A10,-A10))</f>
        <v>-10</v>
      </c>
      <c r="B21" s="54">
        <f>IF(OR($E$2="筹码不足",$J$2="",$K$2="",$L$2=""),"",IF(SUM($J$2:$L$2)=5,18*B10,0-B10))</f>
        <v>-10</v>
      </c>
      <c r="C21" s="54">
        <f>IF(OR($E$2="筹码不足",$J$2="",$K$2="",$L$2=""),"",IF(SUM($J$2:$L$2)=6,14*C10,-C10))</f>
        <v>-10</v>
      </c>
      <c r="D21" s="54">
        <f>IF(OR($E$2="筹码不足",$J$2="",$K$2="",$L$2=""),"",IF(SUM($J$2:$L$2)=7,12*D10,0-D10))</f>
        <v>-10</v>
      </c>
      <c r="E21" s="54">
        <f>IF(OR($E$2="筹码不足",$J$2="",$K$2="",$L$2=""),"",IF(SUM($J$2:$L$2)=8,8*E10,0-E10))</f>
        <v>-10</v>
      </c>
      <c r="F21" s="62">
        <f>IF(OR($E$2="筹码不足",$J$2="",$K$2="",$L$2=""),"",IF(SUM($J$2:$L$2)=9,6*F10,-F10))</f>
        <v>-10</v>
      </c>
      <c r="G21" s="62">
        <f>IF(OR($E$2="筹码不足",$J$2="",$K$2="",$L$2=""),"",IF(SUM($J$2:$L$2)=10,6*G10,-G10))</f>
        <v>-10</v>
      </c>
      <c r="H21" s="62">
        <f>IF(OR($E$2="筹码不足",$J$2="",$K$2="",$L$2=""),"",IF(SUM($J$2:$L$2)=11,6*H10,-H10))</f>
        <v>-10</v>
      </c>
      <c r="I21" s="62">
        <f>IF(OR($E$2="筹码不足",$J$2="",$K$2="",$L$2=""),"",IF(SUM($J$2:$L$2)=12,6*I10,-I10))</f>
        <v>60</v>
      </c>
      <c r="J21" s="68">
        <f>IF(OR($E$2="筹码不足",$J$2="",$K$2="",$L$2=""),"",IF(SUM($J$2:$L$2)=13,8*J10,-J10))</f>
        <v>-10</v>
      </c>
      <c r="K21" s="68">
        <f>IF(OR($E$2="筹码不足",$J$2="",$K$2="",$L$2=""),"",IF(SUM($J$2:$L$2)=14,12*K10,-K10))</f>
        <v>-10</v>
      </c>
      <c r="L21" s="68">
        <f>IF(OR($E$2="筹码不足",$J$2="",$K$2="",$L$2=""),"",IF(SUM($J$2:$L$2)=15,14*L10,-L10))</f>
        <v>-10</v>
      </c>
      <c r="M21" s="68">
        <f>IF(OR($E$2="筹码不足",$J$2="",$K$2="",$L$2=""),"",IF(SUM($J$2:$L$2)=16,18*M10,-M10))</f>
        <v>-10</v>
      </c>
      <c r="N21" s="68">
        <f>IF(OR($E$2="筹码不足",$J$2="",$K$2="",$L$2=""),"",IF(SUM($J$2:$L$2)=17,50*N10,-N10))</f>
        <v>-10</v>
      </c>
      <c r="O21" s="49"/>
      <c r="P21" s="49"/>
      <c r="Q21" s="54">
        <f>IF(OR($E$2="筹码不足",$J$2="",$K$2="",$L$2=""),"",IF(SUM($J$2:$L$2)=4,50*A10+A10,0))</f>
        <v>0</v>
      </c>
      <c r="R21" s="54">
        <f>IF(OR($E$2="筹码不足",$J$2="",$K$2="",$L$2=""),"",IF(SUM($J$2:$L$2)=5,18*B10+B10,0))</f>
        <v>0</v>
      </c>
      <c r="S21" s="54">
        <f>IF(OR($E$2="筹码不足",$J$2="",$K$2="",$L$2=""),"",IF(SUM($J$2:$L$2)=6,14*C10+C10,0))</f>
        <v>0</v>
      </c>
      <c r="T21" s="54">
        <f>IF(OR($E$2="筹码不足",$J$2="",$K$2="",$L$2=""),"",IF(SUM($J$2:$L$2)=7,12*D10+D10,0))</f>
        <v>0</v>
      </c>
      <c r="U21" s="54">
        <f>IF(OR($E$2="筹码不足",$J$2="",$K$2="",$L$2=""),"",IF(SUM($J$2:$L$2)=8,8*E10+E10,0))</f>
        <v>0</v>
      </c>
      <c r="V21" s="54">
        <f>IF(OR($E$2="筹码不足",$J$2="",$K$2="",$L$2=""),"",IF(SUM($J$2:$L$2)=9,6*F10+F10,0))</f>
        <v>0</v>
      </c>
      <c r="W21" s="54">
        <f>IF(OR($E$2="筹码不足",$J$2="",$K$2="",$L$2=""),"",IF(SUM($J$2:$L$2)=10,6*G10+G10,0))</f>
        <v>0</v>
      </c>
      <c r="X21" s="54">
        <f>IF(OR($E$2="筹码不足",$J$2="",$K$2="",$L$2=""),"",IF(SUM($J$2:$L$2)=11,6*H10+H10,0))</f>
        <v>0</v>
      </c>
      <c r="Y21" s="54">
        <f>IF(OR($E$2="筹码不足",$J$2="",$K$2="",$L$2=""),"",IF(SUM($J$2:$L$2)=12,6*I10+I10,0))</f>
        <v>70</v>
      </c>
      <c r="Z21" s="54">
        <f>IF(OR($E$2="筹码不足",$J$2="",$K$2="",$L$2=""),"",IF(SUM($J$2:$L$2)=13,8*J10+J10,0))</f>
        <v>0</v>
      </c>
      <c r="AA21" s="54">
        <f>IF(OR($E$2="筹码不足",$J$2="",$K$2="",$L$2=""),"",IF(SUM($J$2:$L$2)=14,12*K10+K10,0))</f>
        <v>0</v>
      </c>
      <c r="AB21" s="54">
        <f>IF(OR($E$2="筹码不足",$J$2="",$K$2="",$L$2=""),"",IF(SUM($J$2:$L$2)=15,14*L10+L10,0))</f>
        <v>0</v>
      </c>
      <c r="AC21" s="54">
        <f>IF(OR($E$2="筹码不足",$J$2="",$K$2="",$L$2=""),"",IF(SUM($J$2:$L$2)=16,18*M10+M10,0))</f>
        <v>0</v>
      </c>
      <c r="AD21" s="54">
        <f>IF(OR($E$2="筹码不足",$J$2="",$K$2="",$L$2=""),"",IF(SUM($J$2:$L$2)=17,50*N10+N10,0))</f>
        <v>0</v>
      </c>
      <c r="AE21" s="49"/>
      <c r="AF21" s="49"/>
      <c r="AG21" s="49"/>
    </row>
    <row r="22" spans="1:35">
      <c r="A22" s="65" t="s">
        <v>865</v>
      </c>
      <c r="B22" s="65" t="s">
        <v>866</v>
      </c>
      <c r="C22" s="65" t="s">
        <v>867</v>
      </c>
      <c r="D22" s="65" t="s">
        <v>868</v>
      </c>
      <c r="E22" s="65" t="s">
        <v>869</v>
      </c>
      <c r="F22" s="66" t="s">
        <v>870</v>
      </c>
      <c r="G22" s="65" t="s">
        <v>871</v>
      </c>
      <c r="H22" s="65" t="s">
        <v>872</v>
      </c>
      <c r="I22" s="65" t="s">
        <v>873</v>
      </c>
      <c r="J22" s="65" t="s">
        <v>874</v>
      </c>
      <c r="K22" s="65" t="s">
        <v>875</v>
      </c>
      <c r="L22" s="65" t="s">
        <v>876</v>
      </c>
      <c r="M22" s="65" t="s">
        <v>877</v>
      </c>
      <c r="N22" s="65" t="s">
        <v>878</v>
      </c>
      <c r="O22" s="65" t="s">
        <v>879</v>
      </c>
      <c r="P22" s="49"/>
      <c r="Q22" s="65" t="s">
        <v>865</v>
      </c>
      <c r="R22" s="65" t="s">
        <v>866</v>
      </c>
      <c r="S22" s="65" t="s">
        <v>867</v>
      </c>
      <c r="T22" s="65" t="s">
        <v>868</v>
      </c>
      <c r="U22" s="65" t="s">
        <v>869</v>
      </c>
      <c r="V22" s="66" t="s">
        <v>870</v>
      </c>
      <c r="W22" s="65" t="s">
        <v>871</v>
      </c>
      <c r="X22" s="65" t="s">
        <v>872</v>
      </c>
      <c r="Y22" s="65" t="s">
        <v>873</v>
      </c>
      <c r="Z22" s="65" t="s">
        <v>874</v>
      </c>
      <c r="AA22" s="65" t="s">
        <v>875</v>
      </c>
      <c r="AB22" s="65" t="s">
        <v>876</v>
      </c>
      <c r="AC22" s="65" t="s">
        <v>877</v>
      </c>
      <c r="AD22" s="65" t="s">
        <v>878</v>
      </c>
      <c r="AE22" s="65" t="s">
        <v>879</v>
      </c>
      <c r="AF22" s="49"/>
      <c r="AG22" s="49"/>
    </row>
    <row r="23" spans="1:35">
      <c r="A23" s="54">
        <f>IF(OR($E$2="筹码不足",$J$2="",$K$2="",$L$2=""),"",IF(AND(COUNTIF($J$2:$L$2,1)&gt;=1,COUNTIF($J$2:$L$2,2)&gt;=1),A12*5,-A12))</f>
        <v>-10</v>
      </c>
      <c r="B23" s="54">
        <f>IF(OR($E$2="筹码不足",$J$2="",$K$2="",$L$2=""),"",IF(AND(COUNTIF($J$2:$L$2,1)&gt;=1,COUNTIF($J$2:$L$2,3)&gt;=1),B12*5,-B12))</f>
        <v>-10</v>
      </c>
      <c r="C23" s="54">
        <f>IF(OR($E$2="筹码不足",$J$2="",$K$2="",$L$2=""),"",IF(AND(COUNTIF($J$2:$L$2,1)&gt;=1,COUNTIF($J$2:$L$2,4)&gt;=1),C12*5,-C12))</f>
        <v>-10</v>
      </c>
      <c r="D23" s="54">
        <f>IF(OR($E$2="筹码不足",$J$2="",$K$2="",$L$2=""),"",IF(AND(COUNTIF($J$2:$L$2,1)&gt;=1,COUNTIF($J$2:$L$2,5)&gt;=1),D12*5,-D12))</f>
        <v>-10</v>
      </c>
      <c r="E23" s="54">
        <f>IF(OR($E$2="筹码不足",$J$2="",$K$2="",$L$2=""),"",IF(AND(COUNTIF($J$2:$L$2,1)&gt;=1,COUNTIF($J$2:$L$2,6)&gt;=1),E12*5,-E12))</f>
        <v>-10</v>
      </c>
      <c r="F23" s="54">
        <f>IF(OR($E$2="筹码不足",$J$2="",$K$2="",$L$2=""),"",IF(AND(COUNTIF($J$2:$L$2,3)&gt;=1,COUNTIF($J$2:$L$2,2)&gt;=1),F12*5,-F12))</f>
        <v>-10</v>
      </c>
      <c r="G23" s="54">
        <f>IF(OR($E$2="筹码不足",$J$2="",$K$2="",$L$2=""),"",IF(AND(COUNTIF($J$2:$L$2,4)&gt;=1,COUNTIF($J$2:$L$2,2)&gt;=1),G12*5,-G12))</f>
        <v>-10</v>
      </c>
      <c r="H23" s="54">
        <f>IF(OR($E$2="筹码不足",$J$2="",$K$2="",$L$2=""),"",IF(AND(COUNTIF($J$2:$L$2,5)&gt;=1,COUNTIF($J$2:$L$2,2)&gt;=1),H12*5,-H12))</f>
        <v>-10</v>
      </c>
      <c r="I23" s="54">
        <f>IF(OR($E$2="筹码不足",$J$2="",$K$2="",$L$2=""),"",IF(AND(COUNTIF($J$2:$L$2,6)&gt;=1,COUNTIF($J$2:$L$2,2)&gt;=1),I12*5,-I12))</f>
        <v>-10</v>
      </c>
      <c r="J23" s="54">
        <f>IF(OR($E$2="筹码不足",$J$2="",$K$2="",$L$2=""),"",IF(AND(COUNTIF($J$2:$L$2,3)&gt;=1,COUNTIF($J$2:$L$2,4)&gt;=1),J12*5,-J12))</f>
        <v>-10</v>
      </c>
      <c r="K23" s="54">
        <f>IF(OR($E$2="筹码不足",$J$2="",$K$2="",$L$2=""),"",IF(AND(COUNTIF($J$2:$L$2,3)&gt;=1,COUNTIF($J$2:$L$2,5)&gt;=1),K12*5,-K12))</f>
        <v>-10</v>
      </c>
      <c r="L23" s="54">
        <f>IF(OR($E$2="筹码不足",$J$2="",$K$2="",$L$2=""),"",IF(AND(COUNTIF($J$2:$L$2,3)&gt;=1,COUNTIF($J$2:$L$2,6)&gt;=1),L12*5,-L12))</f>
        <v>-10</v>
      </c>
      <c r="M23" s="54">
        <f>IF(OR($E$2="筹码不足",$J$2="",$K$2="",$L$2=""),"",IF(AND(COUNTIF($J$2:$L$2,4)&gt;=1,COUNTIF($J$2:$L$2,5)&gt;=1),M12*5,-M12))</f>
        <v>-10</v>
      </c>
      <c r="N23" s="54">
        <f>IF(OR($E$2="筹码不足",$J$2="",$K$2="",$L$2=""),"",IF(AND(COUNTIF($J$2:$L$2,4)&gt;=1,COUNTIF($J$2:$L$2,6)&gt;=1),N12*5,-N12))</f>
        <v>-10</v>
      </c>
      <c r="O23" s="54">
        <f>IF(OR($E$2="筹码不足",$J$2="",$K$2="",$L$2=""),"",IF(AND(COUNTIF($J$2:$L$2,5)&gt;=1,COUNTIF($J$2:$L$2,6)&gt;=1),O12*5,-O12))</f>
        <v>-10</v>
      </c>
      <c r="P23" s="49"/>
      <c r="Q23" s="54">
        <f>IF(OR($E$2="筹码不足",$J$2="",$K$2="",$L$2=""),"",IF(AND(COUNTIF($J$2:$L$2,1)&gt;=1,COUNTIF($J$2:$L$2,2)&gt;=1),A12*5+A12,0))</f>
        <v>0</v>
      </c>
      <c r="R23" s="54">
        <f>IF(OR($E$2="筹码不足",$J$2="",$K$2="",$L$2=""),"",IF(AND(COUNTIF($J$2:$L$2,1)&gt;=1,COUNTIF($J$2:$L$2,3)&gt;=1),B12*5+B12,0))</f>
        <v>0</v>
      </c>
      <c r="S23" s="54">
        <f>IF(OR($E$2="筹码不足",$J$2="",$K$2="",$L$2=""),"",IF(AND(COUNTIF($J$2:$L$2,1)&gt;=1,COUNTIF($J$2:$L$2,4)&gt;=1),C12*5+C12,0))</f>
        <v>0</v>
      </c>
      <c r="T23" s="54">
        <f>IF(OR($E$2="筹码不足",$J$2="",$K$2="",$L$2=""),"",IF(AND(COUNTIF($J$2:$L$2,1)&gt;=1,COUNTIF($J$2:$L$2,5)&gt;=1),D12*5+D12,0))</f>
        <v>0</v>
      </c>
      <c r="U23" s="54">
        <f>IF(OR($E$2="筹码不足",$J$2="",$K$2="",$L$2=""),"",IF(AND(COUNTIF($J$2:$L$2,1)&gt;=1,COUNTIF($J$2:$L$2,6)&gt;=1),E12*5+E12,0))</f>
        <v>0</v>
      </c>
      <c r="V23" s="54">
        <f>IF(OR($E$2="筹码不足",$J$2="",$K$2="",$L$2=""),"",IF(AND(COUNTIF($J$2:$L$2,3)&gt;=1,COUNTIF($J$2:$L$2,2)&gt;=1),F12*5+F12,0))</f>
        <v>0</v>
      </c>
      <c r="W23" s="54">
        <f>IF(OR($E$2="筹码不足",$J$2="",$K$2="",$L$2=""),"",IF(AND(COUNTIF($J$2:$L$2,4)&gt;=1,COUNTIF($J$2:$L$2,2)&gt;=1),G12*5+G12,0))</f>
        <v>0</v>
      </c>
      <c r="X23" s="54">
        <f>IF(OR($E$2="筹码不足",$J$2="",$K$2="",$L$2=""),"",IF(AND(COUNTIF($J$2:$L$2,5)&gt;=1,COUNTIF($J$2:$L$2,2)&gt;=1),H12*5+H12,0))</f>
        <v>0</v>
      </c>
      <c r="Y23" s="54">
        <f>IF(OR($E$2="筹码不足",$J$2="",$K$2="",$L$2=""),"",IF(AND(COUNTIF($J$2:$L$2,6)&gt;=1,COUNTIF($J$2:$L$2,2)&gt;=1),I12*5+I12,0))</f>
        <v>0</v>
      </c>
      <c r="Z23" s="54">
        <f>IF(OR($E$2="筹码不足",$J$2="",$K$2="",$L$2=""),"",IF(AND(COUNTIF($J$2:$L$2,3)&gt;=1,COUNTIF($J$2:$L$2,4)&gt;=1),J12*5+J12,0))</f>
        <v>0</v>
      </c>
      <c r="AA23" s="54">
        <f>IF(OR($E$2="筹码不足",$J$2="",$K$2="",$L$2=""),"",IF(AND(COUNTIF($J$2:$L$2,3)&gt;=1,COUNTIF($J$2:$L$2,5)&gt;=1),K12*5+K12,0))</f>
        <v>0</v>
      </c>
      <c r="AB23" s="54">
        <f>IF(OR($E$2="筹码不足",$J$2="",$K$2="",$L$2=""),"",IF(AND(COUNTIF($J$2:$L$2,3)&gt;=1,COUNTIF($J$2:$L$2,6)&gt;=1),L12*5+L12,0))</f>
        <v>0</v>
      </c>
      <c r="AC23" s="54">
        <f>IF(OR($E$2="筹码不足",$J$2="",$K$2="",$L$2=""),"",IF(AND(COUNTIF($J$2:$L$2,4)&gt;=1,COUNTIF($J$2:$L$2,5)&gt;=1),M12*5+M12,0))</f>
        <v>0</v>
      </c>
      <c r="AD23" s="54">
        <f>IF(OR($E$2="筹码不足",$J$2="",$K$2="",$L$2=""),"",IF(AND(COUNTIF($J$2:$L$2,4)&gt;=1,COUNTIF($J$2:$L$2,6)&gt;=1),N12*5+N12,0))</f>
        <v>0</v>
      </c>
      <c r="AE23" s="54">
        <f>IF(OR($E$2="筹码不足",$J$2="",$K$2="",$L$2=""),"",IF(AND(COUNTIF($J$2:$L$2,5)&gt;=1,COUNTIF($J$2:$L$2,6)&gt;=1),O12*5+O12,0))</f>
        <v>0</v>
      </c>
      <c r="AF23" s="49"/>
      <c r="AG23" s="49"/>
    </row>
    <row r="24" spans="1:35">
      <c r="A24" s="49"/>
      <c r="B24" s="301">
        <v>1</v>
      </c>
      <c r="C24" s="301"/>
      <c r="D24" s="301">
        <v>2</v>
      </c>
      <c r="E24" s="301"/>
      <c r="F24" s="301">
        <v>3</v>
      </c>
      <c r="G24" s="301"/>
      <c r="H24" s="301">
        <v>4</v>
      </c>
      <c r="I24" s="301"/>
      <c r="J24" s="301">
        <v>5</v>
      </c>
      <c r="K24" s="301"/>
      <c r="L24" s="301">
        <v>6</v>
      </c>
      <c r="M24" s="301"/>
      <c r="N24" s="49"/>
      <c r="O24" s="49"/>
      <c r="P24" s="49"/>
      <c r="Q24" s="49"/>
      <c r="R24" s="301">
        <v>1</v>
      </c>
      <c r="S24" s="301"/>
      <c r="T24" s="301">
        <v>2</v>
      </c>
      <c r="U24" s="301"/>
      <c r="V24" s="301">
        <v>3</v>
      </c>
      <c r="W24" s="301"/>
      <c r="X24" s="301">
        <v>4</v>
      </c>
      <c r="Y24" s="301"/>
      <c r="Z24" s="301">
        <v>5</v>
      </c>
      <c r="AA24" s="301"/>
      <c r="AB24" s="301">
        <v>6</v>
      </c>
      <c r="AC24" s="301"/>
      <c r="AD24" s="49"/>
      <c r="AE24" s="49"/>
      <c r="AF24" s="49"/>
      <c r="AG24" s="49"/>
    </row>
    <row r="25" spans="1:35">
      <c r="A25" s="49"/>
      <c r="B25" s="293">
        <f>IF(OR($E$2="筹码不足",$J$2="",$K$2="",$L$2=""),"",IF(COUNTIF($J$2:$L$2,1)=1,B14,IF(COUNTIF($J$2:$L$2,1)=2,B14*2,IF(COUNTIF($J$2:$L$2,1)=3,B14*3,-B14))))</f>
        <v>-10</v>
      </c>
      <c r="C25" s="293"/>
      <c r="D25" s="293">
        <f>IF(OR($E$2="筹码不足",$J$2="",$K$2="",$L$2=""),"",IF(COUNTIF($J$2:$L$2,2)=1,D14,IF(COUNTIF($J$2:$L$2,2)=2,D14*2,IF(COUNTIF($J$2:$L$2,2)=3,D14*3,-D14))))</f>
        <v>-10</v>
      </c>
      <c r="E25" s="293"/>
      <c r="F25" s="293">
        <f>IF(OR($E$2="筹码不足",$J$2="",$K$2="",$L$2=""),"",IF(COUNTIF($J$2:$L$2,3)=1,F14,IF(COUNTIF($J$2:$L$2,3)=2,F14*2,IF(COUNTIF($J$2:$L$2,3)=3,F14*3,-F14))))</f>
        <v>-10</v>
      </c>
      <c r="G25" s="293"/>
      <c r="H25" s="293">
        <f>IF(OR($E$2="筹码不足",$J$2="",$K$2="",$L$2=""),"",IF(COUNTIF($J$2:$L$2,4)=1,H14,IF(COUNTIF($J$2:$L$2,4)=2,H14*2,IF(COUNTIF($J$2:$L$2,4)=3,H14*3,-H14))))</f>
        <v>30</v>
      </c>
      <c r="I25" s="293"/>
      <c r="J25" s="293">
        <f>IF(OR($E$2="筹码不足",$J$2="",$K$2="",$L$2=""),"",IF(COUNTIF($J$2:$L$2,5)=1,J14,IF(COUNTIF($J$2:$L$2,5)=2,J14*2,IF(COUNTIF($J$2:$L$2,5)=3,J14*3,-J14))))</f>
        <v>-10</v>
      </c>
      <c r="K25" s="293"/>
      <c r="L25" s="293">
        <f>IF(OR($E$2="筹码不足",$J$2="",$K$2="",$L$2=""),"",IF(COUNTIF($J$2:$L$2,6)=1,L14,IF(COUNTIF($J$2:$L$2,6)=2,L14*2,IF(COUNTIF($J$2:$L$2,6)=3,L14*3,-L14))))</f>
        <v>-10</v>
      </c>
      <c r="M25" s="293"/>
      <c r="N25" s="49"/>
      <c r="O25" s="49"/>
      <c r="P25" s="49"/>
      <c r="Q25" s="49"/>
      <c r="R25" s="293">
        <f>IF(OR($E$2="筹码不足",$J$2="",$K$2="",$L$2=""),"",IF(COUNTIF($J$2:$L$2,1)=1,B14+B14,IF(COUNTIF($J$2:$L$2,1)=2,B14*2+B14,IF(COUNTIF($J$2:$L$2,1)=3,B14*3+B14,0))))</f>
        <v>0</v>
      </c>
      <c r="S25" s="293"/>
      <c r="T25" s="293">
        <f>IF(OR($E$2="筹码不足",$J$2="",$K$2="",$L$2=""),"",IF(COUNTIF($J$2:$L$2,2)=1,D14+D14,IF(COUNTIF($J$2:$L$2,2)=2,D14*2+D14,IF(COUNTIF($J$2:$L$2,2)=3,D14*3+D14,0))))</f>
        <v>0</v>
      </c>
      <c r="U25" s="293"/>
      <c r="V25" s="293">
        <f>IF(OR($E$2="筹码不足",$J$2="",$K$2="",$L$2=""),"",IF(COUNTIF($J$2:$L$2,3)=1,F14+F14,IF(COUNTIF($J$2:$L$2,3)=2,F14*2+F14,IF(COUNTIF($J$2:$L$2,3)=3,F14*3+F14,0))))</f>
        <v>0</v>
      </c>
      <c r="W25" s="293"/>
      <c r="X25" s="293">
        <f>IF(OR($E$2="筹码不足",$J$2="",$K$2="",$L$2=""),"",IF(COUNTIF($J$2:$L$2,4)=1,H14+H14,IF(COUNTIF($J$2:$L$2,4)=2,H14*2+H14,IF(COUNTIF($J$2:$L$2,4)=3,H14*3+H14,0))))</f>
        <v>40</v>
      </c>
      <c r="Y25" s="293"/>
      <c r="Z25" s="293">
        <f>IF(OR($E$2="筹码不足",$J$2="",$K$2="",$L$2=""),"",IF(COUNTIF($J$2:$L$2,5)=1,J14+J14,IF(COUNTIF($J$2:$L$2,5)=2,J14*2+J14,IF(COUNTIF($J$2:$L$2,5)=3,J14*3+J14,0))))</f>
        <v>0</v>
      </c>
      <c r="AA25" s="293"/>
      <c r="AB25" s="293">
        <f>IF(OR($E$2="筹码不足",$J$2="",$K$2="",$L$2=""),"",IF(COUNTIF($J$2:$L$2,6)=1,L14+L14,IF(COUNTIF($J$2:$L$2,6)=2,L14*2+L14,IF(COUNTIF($J$2:$L$2,6)=3,L14*3+L14,0))))</f>
        <v>0</v>
      </c>
      <c r="AC25" s="293"/>
      <c r="AD25" s="49"/>
      <c r="AE25" s="49"/>
      <c r="AF25" s="49"/>
      <c r="AG25" s="49"/>
    </row>
    <row r="26" spans="1:35">
      <c r="A26" s="69"/>
      <c r="B26" s="69"/>
      <c r="C26" s="69"/>
      <c r="D26" s="69"/>
      <c r="E26" s="69"/>
      <c r="F26" s="69"/>
      <c r="G26" s="69"/>
      <c r="H26" s="69"/>
      <c r="I26" s="69"/>
      <c r="J26" s="69"/>
      <c r="K26" s="69"/>
      <c r="L26" s="69"/>
      <c r="M26" s="69"/>
      <c r="N26" s="69"/>
      <c r="O26" s="69"/>
      <c r="P26" s="69"/>
      <c r="Q26" s="69"/>
      <c r="R26" s="69"/>
      <c r="S26" s="69"/>
      <c r="T26" s="69"/>
      <c r="U26" s="69"/>
      <c r="V26" s="69"/>
      <c r="W26" s="69"/>
      <c r="X26" s="69"/>
      <c r="Y26" s="69"/>
      <c r="Z26" s="69"/>
      <c r="AA26" s="69"/>
      <c r="AB26" s="69"/>
      <c r="AC26" s="69"/>
      <c r="AD26" s="69"/>
      <c r="AE26" s="69"/>
      <c r="AG26" s="49"/>
    </row>
    <row r="27" spans="1:35" s="48" customFormat="1" ht="32.25" customHeight="1">
      <c r="B27" s="47" t="s">
        <v>896</v>
      </c>
      <c r="C27" s="286" t="s">
        <v>897</v>
      </c>
      <c r="D27" s="286"/>
      <c r="E27" s="287" t="s">
        <v>898</v>
      </c>
      <c r="F27" s="287"/>
      <c r="G27" s="294" t="s">
        <v>899</v>
      </c>
      <c r="H27" s="295"/>
      <c r="I27" s="296"/>
      <c r="J27" s="287" t="s">
        <v>900</v>
      </c>
      <c r="K27" s="287"/>
      <c r="L27" s="287"/>
      <c r="M27" s="286" t="s">
        <v>837</v>
      </c>
      <c r="N27" s="286"/>
      <c r="O27" s="287" t="s">
        <v>891</v>
      </c>
      <c r="P27" s="287"/>
      <c r="Q27" s="286" t="s">
        <v>901</v>
      </c>
      <c r="R27" s="286"/>
      <c r="S27" s="287" t="s">
        <v>902</v>
      </c>
      <c r="T27" s="287"/>
      <c r="V27" s="288" t="s">
        <v>903</v>
      </c>
      <c r="W27" s="288"/>
      <c r="X27" s="288"/>
      <c r="Y27" s="288"/>
      <c r="Z27" s="46"/>
      <c r="AA27" s="46"/>
      <c r="AB27" s="46"/>
      <c r="AC27" s="46"/>
      <c r="AD27" s="46"/>
      <c r="AE27" s="46"/>
      <c r="AF27" s="46"/>
      <c r="AG27" s="46"/>
    </row>
    <row r="28" spans="1:35">
      <c r="A28" s="49"/>
      <c r="B28" s="45">
        <v>2</v>
      </c>
      <c r="C28" s="289">
        <f>IF(S2="","",S2)</f>
        <v>6440</v>
      </c>
      <c r="D28" s="289"/>
      <c r="E28" s="289">
        <f>IF(OR(C28="",AND(COUNT(A32:F32)=0,COUNT(J32:O32)=0,COUNT(A34:O34)=0,COUNT(A36:N36)=0,COUNT(A38:O38)=0,COUNT(B40:M40)=0)),"",IF(SUM(A32:F32,J32:O32,A34:O34,A36:N36,A38:O38,B40:M40)&gt;C28,"筹码不足",SUM(A32:F32,J32:O32,A34:O34,A36:N36,A38:O38,B40:M40)))</f>
        <v>20</v>
      </c>
      <c r="F28" s="289"/>
      <c r="G28" s="290">
        <f>IF(OR(C28="",E28="筹码不足",E28=""),"",C28-E28)</f>
        <v>6420</v>
      </c>
      <c r="H28" s="291"/>
      <c r="I28" s="292"/>
      <c r="J28" s="45">
        <v>2</v>
      </c>
      <c r="K28" s="45">
        <v>2</v>
      </c>
      <c r="L28" s="45">
        <v>2</v>
      </c>
      <c r="M28" s="289">
        <f>IF(OR(E28="筹码不足",J28="",K28="",L28=""),"",SUM(Q32:V32,Z32:AE32,Q34:AE34,Q36:AD36,Q38:AE38,R40:AC40))</f>
        <v>0</v>
      </c>
      <c r="N28" s="289"/>
      <c r="O28" s="289">
        <f>IF(OR(E28="筹码不足",J28="",K28="",L28=""),"",SUM(A43:F43,J43:O43,A45:O45,A47:N47,A49:O49,B51:M51))</f>
        <v>-20</v>
      </c>
      <c r="P28" s="289"/>
      <c r="Q28" s="289">
        <f>IF(OR(E28="筹码不足",J28="",K28="",L28=""),"",SUM(Q43:V43,Z43:AE43,Q45:AE45,Q47:AD47,Q49:AE49,R51:AC51))</f>
        <v>0</v>
      </c>
      <c r="R28" s="289"/>
      <c r="S28" s="293">
        <f>IF(OR(C28="",E28="筹码不足",J28="",K28="",L28=""),"",IF(E28="",C28,G28+Q28))</f>
        <v>6420</v>
      </c>
      <c r="T28" s="293"/>
      <c r="U28" s="49"/>
      <c r="V28" s="288"/>
      <c r="W28" s="288"/>
      <c r="X28" s="288"/>
      <c r="Y28" s="288"/>
      <c r="Z28" s="49"/>
      <c r="AA28" s="49"/>
      <c r="AB28" s="49"/>
      <c r="AC28" s="49"/>
      <c r="AD28" s="49"/>
      <c r="AE28" s="49"/>
      <c r="AF28" s="49"/>
      <c r="AG28" s="49"/>
    </row>
    <row r="29" spans="1:35">
      <c r="A29" s="52"/>
      <c r="B29" s="53"/>
      <c r="C29" s="53"/>
      <c r="D29" s="53"/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2"/>
      <c r="Q29" s="49"/>
      <c r="R29" s="49"/>
      <c r="S29" s="314" t="s">
        <v>904</v>
      </c>
      <c r="T29" s="314"/>
      <c r="U29" s="282" t="s">
        <v>824</v>
      </c>
      <c r="V29" s="283"/>
      <c r="W29" s="284" t="s">
        <v>905</v>
      </c>
      <c r="X29" s="284"/>
      <c r="Y29" s="54">
        <v>1</v>
      </c>
      <c r="Z29" s="54">
        <v>2</v>
      </c>
      <c r="AA29" s="54">
        <v>3</v>
      </c>
      <c r="AB29" s="54">
        <v>4</v>
      </c>
      <c r="AC29" s="54">
        <v>5</v>
      </c>
      <c r="AD29" s="54">
        <v>6</v>
      </c>
      <c r="AE29" s="49"/>
      <c r="AF29" s="49"/>
      <c r="AG29" s="49"/>
    </row>
    <row r="30" spans="1:35">
      <c r="A30" s="285" t="s">
        <v>898</v>
      </c>
      <c r="B30" s="285"/>
      <c r="C30" s="285">
        <f>IF(OR(C28="",AND(COUNT(A32:F32)=0,COUNT(J32:O32)=0,COUNT(A34:O34)=0,COUNT(A36:N36)=0,COUNT(A38:O38)=0,COUNT(B40:M40)=0)),"",IF(SUM(A32:F32,J32:O32,A34:O34,A36:N36,A38:O38,B40:M40)&gt;C28,"筹码不足",SUM(A32:F32,J32:O32,A34:O34,A36:N36,A38:O38,B40:M40)))</f>
        <v>20</v>
      </c>
      <c r="D30" s="285"/>
      <c r="E30" s="49"/>
      <c r="F30" s="49"/>
      <c r="G30" s="49"/>
      <c r="H30" s="49"/>
      <c r="I30" s="49"/>
      <c r="J30" s="49"/>
      <c r="K30" s="49"/>
      <c r="L30" s="49"/>
      <c r="M30" s="49"/>
      <c r="N30" s="49"/>
      <c r="O30" s="49"/>
      <c r="P30" s="49"/>
      <c r="Q30" s="285" t="s">
        <v>906</v>
      </c>
      <c r="R30" s="285"/>
      <c r="S30" s="285">
        <f>IF(OR(E28="筹码不足",J28="",K28="",L28=""),"",SUM(Q32:V32,Z32:AE32,Q34:AE34,Q36:AD36,Q38:AE38,R40:AC40))</f>
        <v>0</v>
      </c>
      <c r="T30" s="285"/>
      <c r="U30" s="49"/>
      <c r="V30" s="49"/>
      <c r="W30" s="49"/>
      <c r="X30" s="49"/>
      <c r="Y30" s="49"/>
      <c r="Z30" s="49"/>
      <c r="AA30" s="49"/>
      <c r="AB30" s="49"/>
      <c r="AC30" s="49"/>
      <c r="AD30" s="49"/>
      <c r="AE30" s="49"/>
      <c r="AF30" s="49"/>
      <c r="AG30" s="49"/>
    </row>
    <row r="31" spans="1:35">
      <c r="A31" s="301" t="s">
        <v>832</v>
      </c>
      <c r="B31" s="301"/>
      <c r="C31" s="301"/>
      <c r="D31" s="301" t="s">
        <v>833</v>
      </c>
      <c r="E31" s="301"/>
      <c r="F31" s="302"/>
      <c r="G31" s="303" t="s">
        <v>834</v>
      </c>
      <c r="H31" s="304"/>
      <c r="I31" s="305"/>
      <c r="J31" s="301" t="s">
        <v>835</v>
      </c>
      <c r="K31" s="301"/>
      <c r="L31" s="301"/>
      <c r="M31" s="301" t="s">
        <v>836</v>
      </c>
      <c r="N31" s="301"/>
      <c r="O31" s="301"/>
      <c r="P31" s="49"/>
      <c r="Q31" s="301" t="s">
        <v>832</v>
      </c>
      <c r="R31" s="301"/>
      <c r="S31" s="301"/>
      <c r="T31" s="301" t="s">
        <v>833</v>
      </c>
      <c r="U31" s="301"/>
      <c r="V31" s="302"/>
      <c r="W31" s="303" t="s">
        <v>837</v>
      </c>
      <c r="X31" s="304"/>
      <c r="Y31" s="305"/>
      <c r="Z31" s="301" t="s">
        <v>835</v>
      </c>
      <c r="AA31" s="301"/>
      <c r="AB31" s="301"/>
      <c r="AC31" s="301" t="s">
        <v>836</v>
      </c>
      <c r="AD31" s="301"/>
      <c r="AE31" s="301"/>
      <c r="AF31" s="49"/>
      <c r="AG31" s="49"/>
    </row>
    <row r="32" spans="1:35">
      <c r="A32" s="293"/>
      <c r="B32" s="293"/>
      <c r="C32" s="293"/>
      <c r="D32" s="293"/>
      <c r="E32" s="293"/>
      <c r="F32" s="300"/>
      <c r="G32" s="306"/>
      <c r="H32" s="307"/>
      <c r="I32" s="308"/>
      <c r="J32" s="293">
        <v>20</v>
      </c>
      <c r="K32" s="293"/>
      <c r="L32" s="293"/>
      <c r="M32" s="293"/>
      <c r="N32" s="293"/>
      <c r="O32" s="293"/>
      <c r="P32" s="49"/>
      <c r="Q32" s="293">
        <f>IF(OR(E28="筹码不足",J28="",K28="",L28=""),"",IF(OR(AND(J28=K28,K28=L28),SUM(J28:L28)&gt;10),0,A32))</f>
        <v>0</v>
      </c>
      <c r="R32" s="293"/>
      <c r="S32" s="293"/>
      <c r="T32" s="293">
        <f>IF(OR(E28="筹码不足",J28="",K28="",L28=""),"",IF(OR(AND(J28=K28,K28=L28),ISEVEN(SUM(J28:L28))),0,D32))</f>
        <v>0</v>
      </c>
      <c r="U32" s="293"/>
      <c r="V32" s="293"/>
      <c r="W32" s="306"/>
      <c r="X32" s="307"/>
      <c r="Y32" s="308"/>
      <c r="Z32" s="293">
        <f>IF(OR(E28="筹码不足",J28="",K28="",L28=""),"",IF(OR(AND(J28=K28,K28=L28),ISODD(SUM(J28:L28))),0,J32))</f>
        <v>0</v>
      </c>
      <c r="AA32" s="293"/>
      <c r="AB32" s="293"/>
      <c r="AC32" s="293">
        <f>IF(OR(E28="筹码不足",J28="",K28="",L28=""),"",IF(OR(AND(J28=K28,K28=L28),SUM(J28:L28)&lt;11),0,M32))</f>
        <v>0</v>
      </c>
      <c r="AD32" s="293"/>
      <c r="AE32" s="293"/>
      <c r="AF32" s="49"/>
      <c r="AG32" s="49"/>
    </row>
    <row r="33" spans="1:33">
      <c r="A33" s="60" t="s">
        <v>843</v>
      </c>
      <c r="B33" s="60" t="s">
        <v>844</v>
      </c>
      <c r="C33" s="60" t="s">
        <v>845</v>
      </c>
      <c r="D33" s="60" t="s">
        <v>846</v>
      </c>
      <c r="E33" s="60" t="s">
        <v>847</v>
      </c>
      <c r="F33" s="61" t="s">
        <v>848</v>
      </c>
      <c r="G33" s="309" t="s">
        <v>849</v>
      </c>
      <c r="H33" s="310"/>
      <c r="I33" s="311"/>
      <c r="J33" s="60" t="s">
        <v>850</v>
      </c>
      <c r="K33" s="60" t="s">
        <v>851</v>
      </c>
      <c r="L33" s="60" t="s">
        <v>852</v>
      </c>
      <c r="M33" s="60" t="s">
        <v>853</v>
      </c>
      <c r="N33" s="60" t="s">
        <v>854</v>
      </c>
      <c r="O33" s="60" t="s">
        <v>855</v>
      </c>
      <c r="P33" s="49"/>
      <c r="Q33" s="60" t="s">
        <v>843</v>
      </c>
      <c r="R33" s="60" t="s">
        <v>844</v>
      </c>
      <c r="S33" s="60" t="s">
        <v>845</v>
      </c>
      <c r="T33" s="60" t="s">
        <v>846</v>
      </c>
      <c r="U33" s="60" t="s">
        <v>847</v>
      </c>
      <c r="V33" s="61" t="s">
        <v>848</v>
      </c>
      <c r="W33" s="309" t="s">
        <v>849</v>
      </c>
      <c r="X33" s="310"/>
      <c r="Y33" s="311"/>
      <c r="Z33" s="60" t="s">
        <v>850</v>
      </c>
      <c r="AA33" s="60" t="s">
        <v>851</v>
      </c>
      <c r="AB33" s="60" t="s">
        <v>852</v>
      </c>
      <c r="AC33" s="60" t="s">
        <v>853</v>
      </c>
      <c r="AD33" s="60" t="s">
        <v>854</v>
      </c>
      <c r="AE33" s="60" t="s">
        <v>855</v>
      </c>
      <c r="AF33" s="49"/>
      <c r="AG33" s="49"/>
    </row>
    <row r="34" spans="1:33">
      <c r="A34" s="54"/>
      <c r="B34" s="54"/>
      <c r="C34" s="54"/>
      <c r="D34" s="54"/>
      <c r="E34" s="54"/>
      <c r="F34" s="62"/>
      <c r="G34" s="300"/>
      <c r="H34" s="312"/>
      <c r="I34" s="313"/>
      <c r="J34" s="54"/>
      <c r="K34" s="54"/>
      <c r="L34" s="54"/>
      <c r="M34" s="54"/>
      <c r="N34" s="54"/>
      <c r="O34" s="54"/>
      <c r="P34" s="49"/>
      <c r="Q34" s="54">
        <f>IF(OR(E28="筹码不足",J28="",K28="",L28=""),"",IF(AND(J28=K28,K28=L28,J28=1),150*A34,0))</f>
        <v>0</v>
      </c>
      <c r="R34" s="54">
        <f>IF(OR(E28="筹码不足",J28="",K28="",L28=""),"",IF(AND(J28=K28,K28=L28,J28=2),150*B34,0))</f>
        <v>0</v>
      </c>
      <c r="S34" s="54">
        <f>IF(OR(E28="筹码不足",J28="",K28="",L28=""),"",IF(AND(J28=K28,K28=L28,J28=3),150*C34,0))</f>
        <v>0</v>
      </c>
      <c r="T34" s="54">
        <f>IF(OR(E28="筹码不足",J28="",K28="",L28=""),"",IF(AND(J28=K28,K28=L28,J28=4),150*D34,0))</f>
        <v>0</v>
      </c>
      <c r="U34" s="54">
        <f>IF(OR(E28="筹码不足",J28="",K28="",L28=""),"",IF(AND(J28=K28,K28=L28,J28=5),150*E34,0))</f>
        <v>0</v>
      </c>
      <c r="V34" s="54">
        <f>IF(OR(E28="筹码不足",J28="",K28="",L28=""),"",IF(AND(J28=K28,K28=L28,J28=6),150*F34,0))</f>
        <v>0</v>
      </c>
      <c r="W34" s="300">
        <f>IF(OR(E28="筹码不足",J28="",K28="",L28=""),"",IF(AND(J28=K28,K28=L28,OR(J28={1;2;3;4;5;6})),24*G34,0))</f>
        <v>0</v>
      </c>
      <c r="X34" s="312"/>
      <c r="Y34" s="313"/>
      <c r="Z34" s="54">
        <f>IF(OR(E28="筹码不足",J28="",K28="",L28=""),"",IF(COUNTIF(J28:L28,1)&gt;=2,J34*8,0))</f>
        <v>0</v>
      </c>
      <c r="AA34" s="54">
        <f>IF(OR(E28="筹码不足",J28="",K28="",L28=""),"",IF(COUNTIF(J28:L28,2)&gt;=2,K34*8,0))</f>
        <v>0</v>
      </c>
      <c r="AB34" s="54">
        <f>IF(OR(E28="筹码不足",J28="",K28="",L28=""),"",IF(COUNTIF(J28:L28,3)&gt;=2,L34*8,0))</f>
        <v>0</v>
      </c>
      <c r="AC34" s="54">
        <f>IF(OR(E28="筹码不足",J28="",K28="",L28=""),"",IF(COUNTIF(J28:L28,4)&gt;=2,M34*8,0))</f>
        <v>0</v>
      </c>
      <c r="AD34" s="54">
        <f>IF(OR(E28="筹码不足",J28="",K28="",L28=""),"",IF(COUNTIF(J28:L28,5)&gt;=2,N34*8,0))</f>
        <v>0</v>
      </c>
      <c r="AE34" s="54">
        <f>IF(OR(E28="筹码不足",J28="",K28="",L28=""),"",IF(COUNTIF(J28:L28,6)&gt;=2,O34*8,0))</f>
        <v>0</v>
      </c>
      <c r="AF34" s="49"/>
      <c r="AG34" s="49"/>
    </row>
    <row r="35" spans="1:33">
      <c r="A35" s="63">
        <v>4</v>
      </c>
      <c r="B35" s="63">
        <v>5</v>
      </c>
      <c r="C35" s="63">
        <v>6</v>
      </c>
      <c r="D35" s="63">
        <v>7</v>
      </c>
      <c r="E35" s="63">
        <v>8</v>
      </c>
      <c r="F35" s="64">
        <v>9</v>
      </c>
      <c r="G35" s="63">
        <v>10</v>
      </c>
      <c r="H35" s="63">
        <v>11</v>
      </c>
      <c r="I35" s="63">
        <v>12</v>
      </c>
      <c r="J35" s="63">
        <v>13</v>
      </c>
      <c r="K35" s="63">
        <v>14</v>
      </c>
      <c r="L35" s="63">
        <v>15</v>
      </c>
      <c r="M35" s="63">
        <v>16</v>
      </c>
      <c r="N35" s="63">
        <v>17</v>
      </c>
      <c r="O35" s="49"/>
      <c r="P35" s="49"/>
      <c r="Q35" s="63">
        <v>4</v>
      </c>
      <c r="R35" s="63">
        <v>5</v>
      </c>
      <c r="S35" s="63">
        <v>6</v>
      </c>
      <c r="T35" s="63">
        <v>7</v>
      </c>
      <c r="U35" s="63">
        <v>8</v>
      </c>
      <c r="V35" s="64">
        <v>9</v>
      </c>
      <c r="W35" s="63">
        <v>10</v>
      </c>
      <c r="X35" s="63">
        <v>11</v>
      </c>
      <c r="Y35" s="63">
        <v>12</v>
      </c>
      <c r="Z35" s="63">
        <v>13</v>
      </c>
      <c r="AA35" s="63">
        <v>14</v>
      </c>
      <c r="AB35" s="63">
        <v>15</v>
      </c>
      <c r="AC35" s="63">
        <v>16</v>
      </c>
      <c r="AD35" s="63">
        <v>17</v>
      </c>
      <c r="AE35" s="49"/>
      <c r="AF35" s="49"/>
      <c r="AG35" s="49"/>
    </row>
    <row r="36" spans="1:33">
      <c r="A36" s="54"/>
      <c r="B36" s="54"/>
      <c r="C36" s="54"/>
      <c r="D36" s="54"/>
      <c r="E36" s="54"/>
      <c r="F36" s="54"/>
      <c r="G36" s="54"/>
      <c r="H36" s="54"/>
      <c r="I36" s="54"/>
      <c r="J36" s="54"/>
      <c r="K36" s="54"/>
      <c r="L36" s="54"/>
      <c r="M36" s="54"/>
      <c r="N36" s="54"/>
      <c r="O36" s="49"/>
      <c r="P36" s="49"/>
      <c r="Q36" s="54">
        <f>IF(OR(E28="筹码不足",J28="",K28="",L28=""),"",IF(SUM(J28:L28)=4,50*A36,0))</f>
        <v>0</v>
      </c>
      <c r="R36" s="54">
        <f>IF(OR(E28="筹码不足",J28="",K28="",L28=""),"",IF(SUM(J28:L28)=5,18*B36,0))</f>
        <v>0</v>
      </c>
      <c r="S36" s="54">
        <f>IF(OR(E28="筹码不足",J28="",K28="",L28=""),"",IF(SUM(J28:L28)=6,14*C36,0))</f>
        <v>0</v>
      </c>
      <c r="T36" s="54">
        <f>IF(OR(E28="筹码不足",J28="",K28="",L28=""),"",IF(SUM(J28:L28)=7,12*D36,0))</f>
        <v>0</v>
      </c>
      <c r="U36" s="54">
        <f>IF(OR(E28="筹码不足",J28="",K28="",L28=""),"",IF(SUM(J28:L28)=8,8*E36,0))</f>
        <v>0</v>
      </c>
      <c r="V36" s="54">
        <f>IF(OR(E28="筹码不足",J28="",K28="",L28=""),"",IF(SUM(J28:L28)=9,6*F36,0))</f>
        <v>0</v>
      </c>
      <c r="W36" s="54">
        <f>IF(OR(E28="筹码不足",J28="",K28="",L28=""),"",IF(SUM(J28:L28)=10,6*G36,0))</f>
        <v>0</v>
      </c>
      <c r="X36" s="54">
        <f>IF(OR(E28="筹码不足",J28="",K28="",L28=""),"",IF(SUM(J28:L28)=11,6*H36,0))</f>
        <v>0</v>
      </c>
      <c r="Y36" s="54">
        <f>IF(OR(E28="筹码不足",J28="",K28="",L28=""),"",IF(SUM(J28:L28)=12,6*I36,0))</f>
        <v>0</v>
      </c>
      <c r="Z36" s="54">
        <f>IF(OR(E28="筹码不足",J28="",K28="",L28=""),"",IF(SUM(J28:L28)=13,8*J36,0))</f>
        <v>0</v>
      </c>
      <c r="AA36" s="54">
        <f>IF(OR(E28="筹码不足",J28="",K28="",L28=""),"",IF(SUM(J28:L28)=14,12*K36,0))</f>
        <v>0</v>
      </c>
      <c r="AB36" s="54">
        <f>IF(OR(E28="筹码不足",J28="",K28="",L28=""),"",IF(SUM(J28:L28)=15,14*L36,0))</f>
        <v>0</v>
      </c>
      <c r="AC36" s="54">
        <f>IF(OR(E28="筹码不足",J28="",K28="",L28=""),"",IF(SUM(J28:L28)=16,18*M36,0))</f>
        <v>0</v>
      </c>
      <c r="AD36" s="54">
        <f>IF(OR(E28="筹码不足",J28="",K28="",L28=""),"",IF(SUM(J28:L28)=17,50*N36,0))</f>
        <v>0</v>
      </c>
      <c r="AE36" s="49"/>
      <c r="AF36" s="49"/>
      <c r="AG36" s="49"/>
    </row>
    <row r="37" spans="1:33">
      <c r="A37" s="65" t="s">
        <v>865</v>
      </c>
      <c r="B37" s="65" t="s">
        <v>866</v>
      </c>
      <c r="C37" s="65" t="s">
        <v>867</v>
      </c>
      <c r="D37" s="65" t="s">
        <v>868</v>
      </c>
      <c r="E37" s="65" t="s">
        <v>869</v>
      </c>
      <c r="F37" s="66" t="s">
        <v>870</v>
      </c>
      <c r="G37" s="65" t="s">
        <v>871</v>
      </c>
      <c r="H37" s="65" t="s">
        <v>872</v>
      </c>
      <c r="I37" s="65" t="s">
        <v>873</v>
      </c>
      <c r="J37" s="65" t="s">
        <v>874</v>
      </c>
      <c r="K37" s="65" t="s">
        <v>875</v>
      </c>
      <c r="L37" s="65" t="s">
        <v>876</v>
      </c>
      <c r="M37" s="65" t="s">
        <v>877</v>
      </c>
      <c r="N37" s="65" t="s">
        <v>878</v>
      </c>
      <c r="O37" s="65" t="s">
        <v>879</v>
      </c>
      <c r="P37" s="49"/>
      <c r="Q37" s="65" t="s">
        <v>865</v>
      </c>
      <c r="R37" s="65" t="s">
        <v>866</v>
      </c>
      <c r="S37" s="65" t="s">
        <v>867</v>
      </c>
      <c r="T37" s="65" t="s">
        <v>868</v>
      </c>
      <c r="U37" s="65" t="s">
        <v>869</v>
      </c>
      <c r="V37" s="66" t="s">
        <v>870</v>
      </c>
      <c r="W37" s="65" t="s">
        <v>871</v>
      </c>
      <c r="X37" s="65" t="s">
        <v>872</v>
      </c>
      <c r="Y37" s="65" t="s">
        <v>873</v>
      </c>
      <c r="Z37" s="65" t="s">
        <v>874</v>
      </c>
      <c r="AA37" s="65" t="s">
        <v>875</v>
      </c>
      <c r="AB37" s="65" t="s">
        <v>876</v>
      </c>
      <c r="AC37" s="65" t="s">
        <v>877</v>
      </c>
      <c r="AD37" s="65" t="s">
        <v>878</v>
      </c>
      <c r="AE37" s="65" t="s">
        <v>879</v>
      </c>
      <c r="AF37" s="49"/>
      <c r="AG37" s="49"/>
    </row>
    <row r="38" spans="1:33">
      <c r="A38" s="54"/>
      <c r="B38" s="54"/>
      <c r="C38" s="54"/>
      <c r="D38" s="54"/>
      <c r="E38" s="54"/>
      <c r="F38" s="62"/>
      <c r="G38" s="54"/>
      <c r="H38" s="54"/>
      <c r="I38" s="54"/>
      <c r="J38" s="54"/>
      <c r="K38" s="54"/>
      <c r="L38" s="54"/>
      <c r="M38" s="54"/>
      <c r="N38" s="54"/>
      <c r="O38" s="54"/>
      <c r="P38" s="49"/>
      <c r="Q38" s="54">
        <f>IF(OR(E28="筹码不足",J28="",K28="",L28=""),"",IF(AND(COUNTIF(J28:L28,1)&gt;=1,COUNTIF(J28:L28,2)&gt;=1),A38*5,0))</f>
        <v>0</v>
      </c>
      <c r="R38" s="54">
        <f>IF(OR(E28="筹码不足",J28="",K28="",L28=""),"",IF(AND(COUNTIF(J28:L28,1)&gt;=1,COUNTIF(J28:L28,3)&gt;=1),B38*5,0))</f>
        <v>0</v>
      </c>
      <c r="S38" s="54">
        <f>IF(OR(E28="筹码不足",J28="",K28="",L28=""),"",IF(AND(COUNTIF(J28:L28,1)&gt;=1,COUNTIF(J28:L28,4)&gt;=1),C38*5,0))</f>
        <v>0</v>
      </c>
      <c r="T38" s="54">
        <f>IF(OR(E28="筹码不足",J28="",K28="",L28=""),"",IF(AND(COUNTIF(J28:L28,1)&gt;=1,COUNTIF(J28:L28,5)&gt;=1),D38*5,0))</f>
        <v>0</v>
      </c>
      <c r="U38" s="54">
        <f>IF(OR(E28="筹码不足",J28="",K28="",L28=""),"",IF(AND(COUNTIF(J28:L28,1)&gt;=1,COUNTIF(J28:L28,6)&gt;=1),E38*5,0))</f>
        <v>0</v>
      </c>
      <c r="V38" s="54">
        <f>IF(OR(E28="筹码不足",J28="",K28="",L28=""),"",IF(AND(COUNTIF(J28:L28,3)&gt;=1,COUNTIF(J28:L28,2)&gt;=1),F38*5,0))</f>
        <v>0</v>
      </c>
      <c r="W38" s="54">
        <f>IF(OR(E28="筹码不足",J28="",K28="",L28=""),"",IF(AND(COUNTIF(J28:L28,4)&gt;=1,COUNTIF(J28:L28,2)&gt;=1),G38*5,0))</f>
        <v>0</v>
      </c>
      <c r="X38" s="54">
        <f>IF(OR(E28="筹码不足",J28="",K28="",L28=""),"",IF(AND(COUNTIF(J28:L28,5)&gt;=1,COUNTIF(J28:L28,2)&gt;=1),H38*5,0))</f>
        <v>0</v>
      </c>
      <c r="Y38" s="54">
        <f>IF(OR(E28="筹码不足",J28="",K28="",L28=""),"",IF(AND(COUNTIF(J28:L28,6)&gt;=1,COUNTIF(J28:L28,2)&gt;=1),I38*5,0))</f>
        <v>0</v>
      </c>
      <c r="Z38" s="54">
        <f>IF(OR(E28="筹码不足",J28="",K28="",L28=""),"",IF(AND(COUNTIF(J28:L28,3)&gt;=1,COUNTIF(J28:L28,4)&gt;=1),J38*5,0))</f>
        <v>0</v>
      </c>
      <c r="AA38" s="54">
        <f>IF(OR(E28="筹码不足",J28="",K28="",L28=""),"",IF(AND(COUNTIF(J28:L28,3)&gt;=1,COUNTIF(J28:L28,5)&gt;=1),K38*5,0))</f>
        <v>0</v>
      </c>
      <c r="AB38" s="54">
        <f>IF(OR(E28="筹码不足",J28="",K28="",L28=""),"",IF(AND(COUNTIF(J28:L28,3)&gt;=1,COUNTIF(J28:L28,6)&gt;=1),L38*5,0))</f>
        <v>0</v>
      </c>
      <c r="AC38" s="54">
        <f>IF(OR(E28="筹码不足",J28="",K28="",L28=""),"",IF(AND(COUNTIF(J28:L28,4)&gt;=1,COUNTIF(J28:L28,5)&gt;=1),M38*5,0))</f>
        <v>0</v>
      </c>
      <c r="AD38" s="54">
        <f>IF(OR(E28="筹码不足",J28="",K28="",L28=""),"",IF(AND(COUNTIF(J28:L28,4)&gt;=1,COUNTIF(J28:L28,6)&gt;=1),N38*5,0))</f>
        <v>0</v>
      </c>
      <c r="AE38" s="54">
        <f>IF(OR(E28="筹码不足",J28="",K28="",L28=""),"",IF(AND(COUNTIF(J28:L28,5)&gt;=1,COUNTIF(J28:L28,6)&gt;=1),O38*5,0))</f>
        <v>0</v>
      </c>
      <c r="AF38" s="49"/>
      <c r="AG38" s="49"/>
    </row>
    <row r="39" spans="1:33">
      <c r="A39" s="49"/>
      <c r="B39" s="301">
        <v>1</v>
      </c>
      <c r="C39" s="301"/>
      <c r="D39" s="301">
        <v>2</v>
      </c>
      <c r="E39" s="301"/>
      <c r="F39" s="301">
        <v>3</v>
      </c>
      <c r="G39" s="301"/>
      <c r="H39" s="301">
        <v>4</v>
      </c>
      <c r="I39" s="301"/>
      <c r="J39" s="301">
        <v>5</v>
      </c>
      <c r="K39" s="301"/>
      <c r="L39" s="301">
        <v>6</v>
      </c>
      <c r="M39" s="301"/>
      <c r="N39" s="49"/>
      <c r="O39" s="49"/>
      <c r="P39" s="49"/>
      <c r="Q39" s="49"/>
      <c r="R39" s="301">
        <v>1</v>
      </c>
      <c r="S39" s="301"/>
      <c r="T39" s="301">
        <v>2</v>
      </c>
      <c r="U39" s="301"/>
      <c r="V39" s="301">
        <v>3</v>
      </c>
      <c r="W39" s="301"/>
      <c r="X39" s="301">
        <v>4</v>
      </c>
      <c r="Y39" s="301"/>
      <c r="Z39" s="301">
        <v>5</v>
      </c>
      <c r="AA39" s="301"/>
      <c r="AB39" s="301">
        <v>6</v>
      </c>
      <c r="AC39" s="301"/>
      <c r="AD39" s="49"/>
      <c r="AE39" s="49"/>
      <c r="AF39" s="49"/>
      <c r="AG39" s="49"/>
    </row>
    <row r="40" spans="1:33">
      <c r="A40" s="49"/>
      <c r="B40" s="293"/>
      <c r="C40" s="293"/>
      <c r="D40" s="293"/>
      <c r="E40" s="293"/>
      <c r="F40" s="293"/>
      <c r="G40" s="293"/>
      <c r="H40" s="293"/>
      <c r="I40" s="293"/>
      <c r="J40" s="293"/>
      <c r="K40" s="293"/>
      <c r="L40" s="293"/>
      <c r="M40" s="293"/>
      <c r="N40" s="49"/>
      <c r="O40" s="49"/>
      <c r="P40" s="49"/>
      <c r="Q40" s="49"/>
      <c r="R40" s="293">
        <f>IF(OR(E28="筹码不足",J28="",K28="",L28=""),"",IF(COUNTIF(J28:L28,1)=1,B40,IF(COUNTIF(J28:L28,1)=2,B40*2,IF(COUNTIF(J28:L28,1)=3,B40*3,0))))</f>
        <v>0</v>
      </c>
      <c r="S40" s="293"/>
      <c r="T40" s="293">
        <f>IF(OR(E28="筹码不足",J28="",K28="",L28=""),"",IF(COUNTIF(J28:L28,2)=1,D40,IF(COUNTIF(J28:L28,2)=2,D40*2,IF(COUNTIF(J28:L28,2)=3,D40*3,0))))</f>
        <v>0</v>
      </c>
      <c r="U40" s="293"/>
      <c r="V40" s="293">
        <f>IF(OR(E28="筹码不足",J28="",K28="",L28=""),"",IF(COUNTIF(J28:L28,3)=1,F40,IF(COUNTIF(J28:L28,3)=2,F40*2,IF(COUNTIF(J28:L28,3)=3,F40*3,0))))</f>
        <v>0</v>
      </c>
      <c r="W40" s="293"/>
      <c r="X40" s="293">
        <f>IF(OR(E28="筹码不足",J28="",K28="",L28=""),"",IF(COUNTIF(J28:L28,4)=1,H40,IF(COUNTIF(J28:L28,4)=2,H40*2,IF(COUNTIF(J28:L28,4)=3,H40*3,0))))</f>
        <v>0</v>
      </c>
      <c r="Y40" s="293"/>
      <c r="Z40" s="293">
        <f>IF(OR(E28="筹码不足",J28="",K28="",L28=""),"",IF(COUNTIF(J28:L28,5)=1,J40,IF(COUNTIF(J28:L28,5)=2,J40*2,IF(COUNTIF(J28:L28,5)=3,J40*3,0))))</f>
        <v>0</v>
      </c>
      <c r="AA40" s="293"/>
      <c r="AB40" s="293">
        <f>IF(OR(E28="筹码不足",J28="",K28="",L28=""),"",IF(COUNTIF(J28:L28,6)=1,L40,IF(COUNTIF(J28:L28,6)=2,L40*2,IF(COUNTIF(J28:L28,6)=3,L40*3,0))))</f>
        <v>0</v>
      </c>
      <c r="AC40" s="293"/>
      <c r="AD40" s="49"/>
      <c r="AE40" s="49"/>
      <c r="AF40" s="49"/>
      <c r="AG40" s="49"/>
    </row>
    <row r="41" spans="1:33">
      <c r="A41" s="285" t="s">
        <v>887</v>
      </c>
      <c r="B41" s="285"/>
      <c r="C41" s="285">
        <f>IF(OR(E28="筹码不足",J28="",K28="",L28=""),"",SUM(A43:F43,J43:O43,A45:O45,A47:N47,A49:O49,B51:M51))</f>
        <v>-20</v>
      </c>
      <c r="D41" s="285"/>
      <c r="E41" s="49"/>
      <c r="F41" s="49"/>
      <c r="G41" s="49"/>
      <c r="H41" s="49"/>
      <c r="I41" s="49"/>
      <c r="J41" s="49"/>
      <c r="K41" s="49"/>
      <c r="L41" s="49"/>
      <c r="M41" s="49"/>
      <c r="N41" s="49"/>
      <c r="O41" s="49"/>
      <c r="P41" s="49"/>
      <c r="Q41" s="285" t="s">
        <v>888</v>
      </c>
      <c r="R41" s="285"/>
      <c r="S41" s="285">
        <f>IF(OR(E28="筹码不足",J28="",K28="",L28=""),"",SUM(Q43:V43,Z43:AE43,Q45:AE45,Q47:AD47,Q49:AE49,R51:AC51))</f>
        <v>0</v>
      </c>
      <c r="T41" s="285"/>
      <c r="U41" s="49"/>
      <c r="V41" s="49"/>
      <c r="W41" s="49"/>
      <c r="X41" s="49"/>
      <c r="Y41" s="49"/>
      <c r="Z41" s="49"/>
      <c r="AA41" s="49"/>
      <c r="AB41" s="49"/>
      <c r="AC41" s="49"/>
      <c r="AD41" s="49"/>
      <c r="AE41" s="49"/>
      <c r="AF41" s="49"/>
      <c r="AG41" s="49"/>
    </row>
    <row r="42" spans="1:33">
      <c r="A42" s="301" t="s">
        <v>832</v>
      </c>
      <c r="B42" s="301"/>
      <c r="C42" s="301"/>
      <c r="D42" s="301" t="s">
        <v>833</v>
      </c>
      <c r="E42" s="301"/>
      <c r="F42" s="302"/>
      <c r="G42" s="303" t="s">
        <v>891</v>
      </c>
      <c r="H42" s="304"/>
      <c r="I42" s="305"/>
      <c r="J42" s="301" t="s">
        <v>835</v>
      </c>
      <c r="K42" s="301"/>
      <c r="L42" s="301"/>
      <c r="M42" s="301" t="s">
        <v>836</v>
      </c>
      <c r="N42" s="301"/>
      <c r="O42" s="301"/>
      <c r="P42" s="49"/>
      <c r="Q42" s="301" t="s">
        <v>832</v>
      </c>
      <c r="R42" s="301"/>
      <c r="S42" s="301"/>
      <c r="T42" s="301" t="s">
        <v>833</v>
      </c>
      <c r="U42" s="301"/>
      <c r="V42" s="302"/>
      <c r="W42" s="303" t="s">
        <v>892</v>
      </c>
      <c r="X42" s="304"/>
      <c r="Y42" s="305"/>
      <c r="Z42" s="301" t="s">
        <v>835</v>
      </c>
      <c r="AA42" s="301"/>
      <c r="AB42" s="301"/>
      <c r="AC42" s="301" t="s">
        <v>836</v>
      </c>
      <c r="AD42" s="301"/>
      <c r="AE42" s="301"/>
      <c r="AF42" s="49"/>
      <c r="AG42" s="49"/>
    </row>
    <row r="43" spans="1:33">
      <c r="A43" s="293">
        <f>IF(OR(E28="筹码不足",J28="",K28="",L28=""),"",IF(OR(AND(J28=K28,K28=L28),SUM(J28:L28)&gt;10),-A32,A32))</f>
        <v>0</v>
      </c>
      <c r="B43" s="293"/>
      <c r="C43" s="293"/>
      <c r="D43" s="293">
        <f>IF(OR(E28="筹码不足",J28="",K28="",L28=""),"",IF(OR(AND(J28=K28,K28=L28),ISEVEN(SUM(J28:L28))),-D32,D32))</f>
        <v>0</v>
      </c>
      <c r="E43" s="293"/>
      <c r="F43" s="293"/>
      <c r="G43" s="306"/>
      <c r="H43" s="307"/>
      <c r="I43" s="308"/>
      <c r="J43" s="293">
        <f>IF(OR(E28="筹码不足",J28="",K28="",L28=""),"",IF(OR(AND(J28=K28,K28=L28),ISODD(SUM(J28:L28))),-J32,J32))</f>
        <v>-20</v>
      </c>
      <c r="K43" s="293"/>
      <c r="L43" s="293"/>
      <c r="M43" s="293">
        <f>IF(OR(E28="筹码不足",J28="",K28="",L28=""),"",IF(OR(AND(J28=K28,K28=L28),SUM(J28:L28)&lt;11),-M32,M32))</f>
        <v>0</v>
      </c>
      <c r="N43" s="293"/>
      <c r="O43" s="293"/>
      <c r="P43" s="49"/>
      <c r="Q43" s="293">
        <f>IF(OR(E28="筹码不足",J28="",K28="",L28=""),"",IF(OR(AND(J28=K28,K28=L28),SUM(J28:L28)&gt;10),0,A32+A32))</f>
        <v>0</v>
      </c>
      <c r="R43" s="293"/>
      <c r="S43" s="293"/>
      <c r="T43" s="293">
        <f>IF(OR(E28="筹码不足",J28="",K28="",L28=""),"",IF(OR(AND(J28=K28,K28=L28),ISEVEN(SUM(J28:L28))),0,D32+D32))</f>
        <v>0</v>
      </c>
      <c r="U43" s="293"/>
      <c r="V43" s="300"/>
      <c r="W43" s="306"/>
      <c r="X43" s="307"/>
      <c r="Y43" s="308"/>
      <c r="Z43" s="293">
        <f>IF(OR(E28="筹码不足",J28="",K28="",L28=""),"",IF(OR(AND(J28=K28,K28=L28),ISODD(SUM(J28:L28))),0,J32+J32))</f>
        <v>0</v>
      </c>
      <c r="AA43" s="293"/>
      <c r="AB43" s="293"/>
      <c r="AC43" s="293">
        <f>IF(OR(E28="筹码不足",J28="",K28="",L28=""),"",IF(OR(AND(J28=K28,K28=L28),SUM(J28:L28)&lt;11),0,M32+M32))</f>
        <v>0</v>
      </c>
      <c r="AD43" s="293"/>
      <c r="AE43" s="293"/>
      <c r="AF43" s="49"/>
      <c r="AG43" s="49"/>
    </row>
    <row r="44" spans="1:33">
      <c r="A44" s="60" t="s">
        <v>843</v>
      </c>
      <c r="B44" s="60" t="s">
        <v>844</v>
      </c>
      <c r="C44" s="60" t="s">
        <v>845</v>
      </c>
      <c r="D44" s="60" t="s">
        <v>846</v>
      </c>
      <c r="E44" s="60" t="s">
        <v>847</v>
      </c>
      <c r="F44" s="61" t="s">
        <v>848</v>
      </c>
      <c r="G44" s="309" t="s">
        <v>849</v>
      </c>
      <c r="H44" s="310"/>
      <c r="I44" s="311"/>
      <c r="J44" s="60" t="s">
        <v>850</v>
      </c>
      <c r="K44" s="60" t="s">
        <v>851</v>
      </c>
      <c r="L44" s="60" t="s">
        <v>852</v>
      </c>
      <c r="M44" s="60" t="s">
        <v>853</v>
      </c>
      <c r="N44" s="60" t="s">
        <v>854</v>
      </c>
      <c r="O44" s="60" t="s">
        <v>855</v>
      </c>
      <c r="P44" s="49"/>
      <c r="Q44" s="60" t="s">
        <v>843</v>
      </c>
      <c r="R44" s="60" t="s">
        <v>844</v>
      </c>
      <c r="S44" s="60" t="s">
        <v>845</v>
      </c>
      <c r="T44" s="60" t="s">
        <v>846</v>
      </c>
      <c r="U44" s="60" t="s">
        <v>847</v>
      </c>
      <c r="V44" s="61" t="s">
        <v>848</v>
      </c>
      <c r="W44" s="309" t="s">
        <v>849</v>
      </c>
      <c r="X44" s="310"/>
      <c r="Y44" s="311"/>
      <c r="Z44" s="60" t="s">
        <v>850</v>
      </c>
      <c r="AA44" s="60" t="s">
        <v>851</v>
      </c>
      <c r="AB44" s="60" t="s">
        <v>852</v>
      </c>
      <c r="AC44" s="60" t="s">
        <v>853</v>
      </c>
      <c r="AD44" s="60" t="s">
        <v>854</v>
      </c>
      <c r="AE44" s="60" t="s">
        <v>855</v>
      </c>
      <c r="AF44" s="49"/>
      <c r="AG44" s="49"/>
    </row>
    <row r="45" spans="1:33">
      <c r="A45" s="54">
        <f>IF(OR(E28="筹码不足",J28="",K28="",L28=""),"",IF(AND(J28=K28,K28=L28,J28=1),150*A34,-A34))</f>
        <v>0</v>
      </c>
      <c r="B45" s="54">
        <f>IF(OR(E28="筹码不足",J28="",K28="",L28=""),"",IF(AND(J28=K28,K28=L28,J28=2),150*B34,-B34))</f>
        <v>0</v>
      </c>
      <c r="C45" s="54">
        <f>IF(OR(E28="筹码不足",J28="",K28="",L28=""),"",IF(AND(J28=K28,K28=L28,J28=3),150*C34,-C34))</f>
        <v>0</v>
      </c>
      <c r="D45" s="54">
        <f>IF(OR(E28="筹码不足",J28="",K28="",L28=""),"",IF(AND(J28=K28,K28=L28,J28=4),150*D34,-D34))</f>
        <v>0</v>
      </c>
      <c r="E45" s="54">
        <f>IF(OR(E28="筹码不足",J28="",K28="",L28=""),"",IF(AND(J28=K28,K28=L28,J28=5),150*E34,-E34))</f>
        <v>0</v>
      </c>
      <c r="F45" s="54">
        <f>IF(OR(E28="筹码不足",J28="",K28="",L28=""),"",IF(AND(J28=K28,K28=L28,J28=6),150*F34,-F34))</f>
        <v>0</v>
      </c>
      <c r="G45" s="300">
        <f>IF(OR(E28="筹码不足",J28="",K28="",L28=""),"",IF(AND(J28=K28,K28=L28,OR(J28={1;2;3;4;5;6})),24*G34,-G34))</f>
        <v>0</v>
      </c>
      <c r="H45" s="312"/>
      <c r="I45" s="313"/>
      <c r="J45" s="54">
        <f>IF(OR(E28="筹码不足",J28="",K28="",L28=""),"",IF(COUNTIF(J28:L28,1)&gt;=2,J34*8,-J34))</f>
        <v>0</v>
      </c>
      <c r="K45" s="54">
        <f>IF(OR(E28="筹码不足",J28="",K28="",L28=""),"",IF(COUNTIF(J28:L28,2)&gt;=2,K34*8,-K34))</f>
        <v>0</v>
      </c>
      <c r="L45" s="54">
        <f>IF(OR(E28="筹码不足",J28="",K28="",L28=""),"",IF(COUNTIF(J28:L28,3)&gt;=2,L34*8,-L34))</f>
        <v>0</v>
      </c>
      <c r="M45" s="54">
        <f>IF(OR(E28="筹码不足",J28="",K28="",L28=""),"",IF(COUNTIF(J28:L28,4)&gt;=2,M34*8,-M34))</f>
        <v>0</v>
      </c>
      <c r="N45" s="54">
        <f>IF(OR(E28="筹码不足",J28="",K28="",L28=""),"",IF(COUNTIF(J28:L28,5)&gt;=2,N34*8,-N34))</f>
        <v>0</v>
      </c>
      <c r="O45" s="54">
        <f>IF(OR(E28="筹码不足",J28="",K28="",L28=""),"",IF(COUNTIF(J28:L28,6)&gt;=2,O34*8,-O34))</f>
        <v>0</v>
      </c>
      <c r="P45" s="49"/>
      <c r="Q45" s="54">
        <f>IF(OR(E28="筹码不足",J28="",K28="",L28=""),"",IF(AND(J28=K28,K28=L28,J28=1),150*A34+A34,0))</f>
        <v>0</v>
      </c>
      <c r="R45" s="54">
        <f>IF(OR(E28="筹码不足",J28="",K28="",L28=""),"",IF(AND(J28=K28,K28=L28,J28=2),150*B34+B34,0))</f>
        <v>0</v>
      </c>
      <c r="S45" s="54">
        <f>IF(OR(E28="筹码不足",J28="",K28="",L28=""),"",IF(AND(J28=K28,K28=L28,J28=3),150*C34+C34,0))</f>
        <v>0</v>
      </c>
      <c r="T45" s="54">
        <f>IF(OR(E28="筹码不足",J28="",K28="",L28=""),"",IF(AND(J28=K28,K28=L28,J28=4),150*D34+D34,0))</f>
        <v>0</v>
      </c>
      <c r="U45" s="54">
        <f>IF(OR(E28="筹码不足",J28="",K28="",L28=""),"",IF(AND(J28=K28,K28=L28,J28=5),150*E34+E34,0))</f>
        <v>0</v>
      </c>
      <c r="V45" s="54">
        <f>IF(OR(E28="筹码不足",J28="",K28="",L28=""),"",IF(AND(J28=K28,K28=L28,J28=6),150*F34+F34,0))</f>
        <v>0</v>
      </c>
      <c r="W45" s="300">
        <f>IF(OR(E28="筹码不足",J28="",K28="",L28=""),"",IF(AND(J28=K28,K28=L28,OR(J28={1;2;3;4;5;6})),24*G34+G34,0))</f>
        <v>0</v>
      </c>
      <c r="X45" s="312"/>
      <c r="Y45" s="313"/>
      <c r="Z45" s="54">
        <f>IF(OR(E28="筹码不足",J28="",K28="",L28=""),"",IF(COUNTIF(J28:L28,1)&gt;=2,J34*8+J34,0))</f>
        <v>0</v>
      </c>
      <c r="AA45" s="54">
        <f>IF(OR(E28="筹码不足",J28="",K28="",L28=""),"",IF(COUNTIF(J28:L28,2)&gt;=2,K34*8+K34,0))</f>
        <v>0</v>
      </c>
      <c r="AB45" s="54">
        <f>IF(OR(E28="筹码不足",J28="",K28="",L28=""),"",IF(COUNTIF(J28:L28,3)&gt;=2,L34*8+L34,0))</f>
        <v>0</v>
      </c>
      <c r="AC45" s="54">
        <f>IF(OR(E28="筹码不足",J28="",K28="",L28=""),"",IF(COUNTIF(J28:L28,4)&gt;=2,M34*8+M34,0))</f>
        <v>0</v>
      </c>
      <c r="AD45" s="54">
        <f>IF(OR(E28="筹码不足",J28="",K28="",L28=""),"",IF(COUNTIF(J28:L28,5)&gt;=2,N34*8+N34,0))</f>
        <v>0</v>
      </c>
      <c r="AE45" s="54">
        <f>IF(OR(E28="筹码不足",J28="",K28="",L28=""),"",IF(COUNTIF(J28:L28,6)&gt;=2,O34*8+O34,0))</f>
        <v>0</v>
      </c>
      <c r="AF45" s="49"/>
      <c r="AG45" s="49"/>
    </row>
    <row r="46" spans="1:33">
      <c r="A46" s="63">
        <v>4</v>
      </c>
      <c r="B46" s="63">
        <v>5</v>
      </c>
      <c r="C46" s="63">
        <v>6</v>
      </c>
      <c r="D46" s="63">
        <v>7</v>
      </c>
      <c r="E46" s="63">
        <v>8</v>
      </c>
      <c r="F46" s="64">
        <v>9</v>
      </c>
      <c r="G46" s="63">
        <v>10</v>
      </c>
      <c r="H46" s="63">
        <v>11</v>
      </c>
      <c r="I46" s="63">
        <v>12</v>
      </c>
      <c r="J46" s="63">
        <v>13</v>
      </c>
      <c r="K46" s="63">
        <v>14</v>
      </c>
      <c r="L46" s="63">
        <v>15</v>
      </c>
      <c r="M46" s="63">
        <v>16</v>
      </c>
      <c r="N46" s="63">
        <v>17</v>
      </c>
      <c r="O46" s="49"/>
      <c r="P46" s="49"/>
      <c r="Q46" s="63">
        <v>4</v>
      </c>
      <c r="R46" s="63">
        <v>5</v>
      </c>
      <c r="S46" s="63">
        <v>6</v>
      </c>
      <c r="T46" s="63">
        <v>7</v>
      </c>
      <c r="U46" s="63">
        <v>8</v>
      </c>
      <c r="V46" s="64">
        <v>9</v>
      </c>
      <c r="W46" s="63">
        <v>10</v>
      </c>
      <c r="X46" s="63">
        <v>11</v>
      </c>
      <c r="Y46" s="63">
        <v>12</v>
      </c>
      <c r="Z46" s="63">
        <v>13</v>
      </c>
      <c r="AA46" s="63">
        <v>14</v>
      </c>
      <c r="AB46" s="63">
        <v>15</v>
      </c>
      <c r="AC46" s="63">
        <v>16</v>
      </c>
      <c r="AD46" s="63">
        <v>17</v>
      </c>
      <c r="AE46" s="49"/>
      <c r="AF46" s="49"/>
      <c r="AG46" s="49"/>
    </row>
    <row r="47" spans="1:33">
      <c r="A47" s="54">
        <f>IF(OR(E28="筹码不足",J28="",K28="",L28=""),"",IF(SUM(J28:L28)=4,50*A36,-A36))</f>
        <v>0</v>
      </c>
      <c r="B47" s="54">
        <f>IF(OR(E28="筹码不足",J28="",K28="",L28=""),"",IF(SUM(J28:L28)=5,18*B36,0-B36))</f>
        <v>0</v>
      </c>
      <c r="C47" s="54">
        <f>IF(OR(E28="筹码不足",J28="",K28="",L28=""),"",IF(SUM(J28:L28)=6,14*C36,-C36))</f>
        <v>0</v>
      </c>
      <c r="D47" s="54">
        <f>IF(OR(E28="筹码不足",J28="",K28="",L28=""),"",IF(SUM(J28:L28)=7,12*D36,0-D36))</f>
        <v>0</v>
      </c>
      <c r="E47" s="54">
        <f>IF(OR(E28="筹码不足",J28="",K28="",L28=""),"",IF(SUM(J28:L28)=8,8*E36,0-E36))</f>
        <v>0</v>
      </c>
      <c r="F47" s="62">
        <f>IF(OR(E28="筹码不足",J28="",K28="",L28=""),"",IF(SUM(J28:L28)=9,6*F36,-F36))</f>
        <v>0</v>
      </c>
      <c r="G47" s="62">
        <f>IF(OR(E28="筹码不足",J28="",K28="",L28=""),"",IF(SUM(J28:L28)=10,6*G36,-G36))</f>
        <v>0</v>
      </c>
      <c r="H47" s="62">
        <f>IF(OR(E28="筹码不足",J28="",K28="",L28=""),"",IF(SUM(J28:L28)=11,6*H36,-H36))</f>
        <v>0</v>
      </c>
      <c r="I47" s="62">
        <f>IF(OR(E28="筹码不足",J28="",K28="",L28=""),"",IF(SUM(J28:L28)=12,6*I36,-I36))</f>
        <v>0</v>
      </c>
      <c r="J47" s="68">
        <f>IF(OR(E28="筹码不足",J28="",K28="",L28=""),"",IF(SUM(J28:L28)=13,8*J36,-J36))</f>
        <v>0</v>
      </c>
      <c r="K47" s="68">
        <f>IF(OR(E28="筹码不足",J28="",K28="",L28=""),"",IF(SUM(J28:L28)=14,12*K36,-K36))</f>
        <v>0</v>
      </c>
      <c r="L47" s="68">
        <f>IF(OR(E28="筹码不足",J28="",K28="",L28=""),"",IF(SUM(J28:L28)=15,14*L36,-L36))</f>
        <v>0</v>
      </c>
      <c r="M47" s="68">
        <f>IF(OR(E28="筹码不足",J28="",K28="",L28=""),"",IF(SUM(J28:L28)=16,18*M36,-M36))</f>
        <v>0</v>
      </c>
      <c r="N47" s="68">
        <f>IF(OR(E28="筹码不足",J28="",K28="",L28=""),"",IF(SUM(J28:L28)=17,50*N36,-N36))</f>
        <v>0</v>
      </c>
      <c r="O47" s="49"/>
      <c r="P47" s="49"/>
      <c r="Q47" s="54">
        <f>IF(OR(E28="筹码不足",J28="",K28="",L28=""),"",IF(SUM(J28:L28)=4,50*A36+A36,0))</f>
        <v>0</v>
      </c>
      <c r="R47" s="54">
        <f>IF(OR(E28="筹码不足",J28="",K28="",L28=""),"",IF(SUM(J28:L28)=5,18*B36+B36,0))</f>
        <v>0</v>
      </c>
      <c r="S47" s="54">
        <f>IF(OR(E28="筹码不足",J28="",K28="",L28=""),"",IF(SUM(J28:L28)=6,14*C36+C36,0))</f>
        <v>0</v>
      </c>
      <c r="T47" s="54">
        <f>IF(OR(E28="筹码不足",J28="",K28="",L28=""),"",IF(SUM(J28:L28)=7,12*D36+D36,0))</f>
        <v>0</v>
      </c>
      <c r="U47" s="54">
        <f>IF(OR(E28="筹码不足",J28="",K28="",L28=""),"",IF(SUM(J28:L28)=8,8*E36+E36,0))</f>
        <v>0</v>
      </c>
      <c r="V47" s="54">
        <f>IF(OR(E28="筹码不足",J28="",K28="",L28=""),"",IF(SUM(J28:L28)=9,6*F36+F36,0))</f>
        <v>0</v>
      </c>
      <c r="W47" s="54">
        <f>IF(OR(E28="筹码不足",J28="",K28="",L28=""),"",IF(SUM(J28:L28)=10,6*G36+G36,0))</f>
        <v>0</v>
      </c>
      <c r="X47" s="54">
        <f>IF(OR(E28="筹码不足",J28="",K28="",L28=""),"",IF(SUM(J28:L28)=11,6*H36+H36,0))</f>
        <v>0</v>
      </c>
      <c r="Y47" s="54">
        <f>IF(OR(E28="筹码不足",J28="",K28="",L28=""),"",IF(SUM(J28:L28)=12,6*I36+I36,0))</f>
        <v>0</v>
      </c>
      <c r="Z47" s="54">
        <f>IF(OR(E28="筹码不足",J28="",K28="",L28=""),"",IF(SUM(J28:L28)=13,8*J36+J36,0))</f>
        <v>0</v>
      </c>
      <c r="AA47" s="54">
        <f>IF(OR(E28="筹码不足",J28="",K28="",L28=""),"",IF(SUM(J28:L28)=14,12*K36+K36,0))</f>
        <v>0</v>
      </c>
      <c r="AB47" s="54">
        <f>IF(OR(E28="筹码不足",J28="",K28="",L28=""),"",IF(SUM(J28:L28)=15,14*L36+L36,0))</f>
        <v>0</v>
      </c>
      <c r="AC47" s="54">
        <f>IF(OR(E28="筹码不足",J28="",K28="",L28=""),"",IF(SUM(J28:L28)=16,18*M36+M36,0))</f>
        <v>0</v>
      </c>
      <c r="AD47" s="54">
        <f>IF(OR(E28="筹码不足",J28="",K28="",L28=""),"",IF(SUM(J28:L28)=17,50*N36+N36,0))</f>
        <v>0</v>
      </c>
      <c r="AE47" s="49"/>
      <c r="AF47" s="49"/>
      <c r="AG47" s="49"/>
    </row>
    <row r="48" spans="1:33">
      <c r="A48" s="65" t="s">
        <v>865</v>
      </c>
      <c r="B48" s="65" t="s">
        <v>866</v>
      </c>
      <c r="C48" s="65" t="s">
        <v>867</v>
      </c>
      <c r="D48" s="65" t="s">
        <v>868</v>
      </c>
      <c r="E48" s="65" t="s">
        <v>869</v>
      </c>
      <c r="F48" s="66" t="s">
        <v>870</v>
      </c>
      <c r="G48" s="65" t="s">
        <v>871</v>
      </c>
      <c r="H48" s="65" t="s">
        <v>872</v>
      </c>
      <c r="I48" s="65" t="s">
        <v>873</v>
      </c>
      <c r="J48" s="65" t="s">
        <v>874</v>
      </c>
      <c r="K48" s="65" t="s">
        <v>875</v>
      </c>
      <c r="L48" s="65" t="s">
        <v>876</v>
      </c>
      <c r="M48" s="65" t="s">
        <v>877</v>
      </c>
      <c r="N48" s="65" t="s">
        <v>878</v>
      </c>
      <c r="O48" s="65" t="s">
        <v>879</v>
      </c>
      <c r="P48" s="49"/>
      <c r="Q48" s="65" t="s">
        <v>865</v>
      </c>
      <c r="R48" s="65" t="s">
        <v>866</v>
      </c>
      <c r="S48" s="65" t="s">
        <v>867</v>
      </c>
      <c r="T48" s="65" t="s">
        <v>868</v>
      </c>
      <c r="U48" s="65" t="s">
        <v>869</v>
      </c>
      <c r="V48" s="66" t="s">
        <v>870</v>
      </c>
      <c r="W48" s="65" t="s">
        <v>871</v>
      </c>
      <c r="X48" s="65" t="s">
        <v>872</v>
      </c>
      <c r="Y48" s="65" t="s">
        <v>873</v>
      </c>
      <c r="Z48" s="65" t="s">
        <v>874</v>
      </c>
      <c r="AA48" s="65" t="s">
        <v>875</v>
      </c>
      <c r="AB48" s="65" t="s">
        <v>876</v>
      </c>
      <c r="AC48" s="65" t="s">
        <v>877</v>
      </c>
      <c r="AD48" s="65" t="s">
        <v>878</v>
      </c>
      <c r="AE48" s="65" t="s">
        <v>879</v>
      </c>
      <c r="AF48" s="49"/>
      <c r="AG48" s="49"/>
    </row>
    <row r="49" spans="1:33">
      <c r="A49" s="54">
        <f>IF(OR(E28="筹码不足",J28="",K28="",L28=""),"",IF(AND(COUNTIF(J28:L28,1)&gt;=1,COUNTIF(J28:L28,2)&gt;=1),A38*5,-A38))</f>
        <v>0</v>
      </c>
      <c r="B49" s="54">
        <f>IF(OR(E28="筹码不足",J28="",K28="",L28=""),"",IF(AND(COUNTIF(J28:L28,1)&gt;=1,COUNTIF(J28:L28,3)&gt;=1),B38*5,-B38))</f>
        <v>0</v>
      </c>
      <c r="C49" s="54">
        <f>IF(OR(E28="筹码不足",J28="",K28="",L28=""),"",IF(AND(COUNTIF(J28:L28,1)&gt;=1,COUNTIF(J28:L28,4)&gt;=1),C38*5,-C38))</f>
        <v>0</v>
      </c>
      <c r="D49" s="54">
        <f>IF(OR(E28="筹码不足",J28="",K28="",L28=""),"",IF(AND(COUNTIF(J28:L28,1)&gt;=1,COUNTIF(J28:L28,5)&gt;=1),D38*5,-D38))</f>
        <v>0</v>
      </c>
      <c r="E49" s="54">
        <f>IF(OR(E28="筹码不足",J28="",K28="",L28=""),"",IF(AND(COUNTIF(J28:L28,1)&gt;=1,COUNTIF(J28:L28,6)&gt;=1),E38*5,-E38))</f>
        <v>0</v>
      </c>
      <c r="F49" s="54">
        <f>IF(OR(E28="筹码不足",J28="",K28="",L28=""),"",IF(AND(COUNTIF(J28:L28,3)&gt;=1,COUNTIF(J28:L28,2)&gt;=1),F38*5,-F38))</f>
        <v>0</v>
      </c>
      <c r="G49" s="54">
        <f>IF(OR(E28="筹码不足",J28="",K28="",L28=""),"",IF(AND(COUNTIF(J28:L28,4)&gt;=1,COUNTIF(J28:L28,2)&gt;=1),G38*5,-G38))</f>
        <v>0</v>
      </c>
      <c r="H49" s="54">
        <f>IF(OR(E28="筹码不足",J28="",K28="",L28=""),"",IF(AND(COUNTIF(J28:L28,5)&gt;=1,COUNTIF(J28:L28,2)&gt;=1),H38*5,-H38))</f>
        <v>0</v>
      </c>
      <c r="I49" s="54">
        <f>IF(OR(E28="筹码不足",J28="",K28="",L28=""),"",IF(AND(COUNTIF(J28:L28,6)&gt;=1,COUNTIF(J28:L28,2)&gt;=1),I38*5,-I38))</f>
        <v>0</v>
      </c>
      <c r="J49" s="54">
        <f>IF(OR(E28="筹码不足",J28="",K28="",L28=""),"",IF(AND(COUNTIF(J28:L28,3)&gt;=1,COUNTIF(J28:L28,4)&gt;=1),J38*5,-J38))</f>
        <v>0</v>
      </c>
      <c r="K49" s="54">
        <f>IF(OR(E28="筹码不足",J28="",K28="",L28=""),"",IF(AND(COUNTIF(J28:L28,3)&gt;=1,COUNTIF(J28:L28,5)&gt;=1),K38*5,-K38))</f>
        <v>0</v>
      </c>
      <c r="L49" s="54">
        <f>IF(OR(E28="筹码不足",J28="",K28="",L28=""),"",IF(AND(COUNTIF(J28:L28,3)&gt;=1,COUNTIF(J28:L28,6)&gt;=1),L38*5,-L38))</f>
        <v>0</v>
      </c>
      <c r="M49" s="54">
        <f>IF(OR(E28="筹码不足",J28="",K28="",L28=""),"",IF(AND(COUNTIF(J28:L28,4)&gt;=1,COUNTIF(J28:L28,5)&gt;=1),M38*5,-M38))</f>
        <v>0</v>
      </c>
      <c r="N49" s="54">
        <f>IF(OR(E28="筹码不足",J28="",K28="",L28=""),"",IF(AND(COUNTIF(J28:L28,4)&gt;=1,COUNTIF(J28:L28,6)&gt;=1),N38*5,-N38))</f>
        <v>0</v>
      </c>
      <c r="O49" s="54">
        <f>IF(OR(E28="筹码不足",J28="",K28="",L28=""),"",IF(AND(COUNTIF(J28:L28,5)&gt;=1,COUNTIF(J28:L28,6)&gt;=1),O38*5,-O38))</f>
        <v>0</v>
      </c>
      <c r="P49" s="49"/>
      <c r="Q49" s="54">
        <f>IF(OR(E28="筹码不足",J28="",K28="",L28=""),"",IF(AND(COUNTIF(J28:L28,1)&gt;=1,COUNTIF(J28:L28,2)&gt;=1),A38*5+A38,0))</f>
        <v>0</v>
      </c>
      <c r="R49" s="54">
        <f>IF(OR(E28="筹码不足",J28="",K28="",L28=""),"",IF(AND(COUNTIF(J28:L28,1)&gt;=1,COUNTIF(J28:L28,3)&gt;=1),B38*5+B38,0))</f>
        <v>0</v>
      </c>
      <c r="S49" s="54">
        <f>IF(OR(E28="筹码不足",J28="",K28="",L28=""),"",IF(AND(COUNTIF(J28:L28,1)&gt;=1,COUNTIF(J28:L28,4)&gt;=1),C38*5+C38,0))</f>
        <v>0</v>
      </c>
      <c r="T49" s="54">
        <f>IF(OR(E28="筹码不足",J28="",K28="",L28=""),"",IF(AND(COUNTIF(J28:L28,1)&gt;=1,COUNTIF(J28:L28,5)&gt;=1),D38*5+D38,0))</f>
        <v>0</v>
      </c>
      <c r="U49" s="54">
        <f>IF(OR(E28="筹码不足",J28="",K28="",L28=""),"",IF(AND(COUNTIF(J28:L28,1)&gt;=1,COUNTIF(J28:L28,6)&gt;=1),E38*5+E38,0))</f>
        <v>0</v>
      </c>
      <c r="V49" s="54">
        <f>IF(OR(E28="筹码不足",J28="",K28="",L28=""),"",IF(AND(COUNTIF(J28:L28,3)&gt;=1,COUNTIF(J28:L28,2)&gt;=1),F38*5+F38,0))</f>
        <v>0</v>
      </c>
      <c r="W49" s="54">
        <f>IF(OR(E28="筹码不足",J28="",K28="",L28=""),"",IF(AND(COUNTIF(J28:L28,4)&gt;=1,COUNTIF(J28:L28,2)&gt;=1),G38*5+G38,0))</f>
        <v>0</v>
      </c>
      <c r="X49" s="54">
        <f>IF(OR(E28="筹码不足",J28="",K28="",L28=""),"",IF(AND(COUNTIF(J28:L28,5)&gt;=1,COUNTIF(J28:L28,2)&gt;=1),H38*5+H38,0))</f>
        <v>0</v>
      </c>
      <c r="Y49" s="54">
        <f>IF(OR(E28="筹码不足",J28="",K28="",L28=""),"",IF(AND(COUNTIF(J28:L28,6)&gt;=1,COUNTIF(J28:L28,2)&gt;=1),I38*5+I38,0))</f>
        <v>0</v>
      </c>
      <c r="Z49" s="54">
        <f>IF(OR(E28="筹码不足",J28="",K28="",L28=""),"",IF(AND(COUNTIF(J28:L28,3)&gt;=1,COUNTIF(J28:L28,4)&gt;=1),J38*5+J38,0))</f>
        <v>0</v>
      </c>
      <c r="AA49" s="54">
        <f>IF(OR(E28="筹码不足",J28="",K28="",L28=""),"",IF(AND(COUNTIF(J28:L28,3)&gt;=1,COUNTIF(J28:L28,5)&gt;=1),K38*5+K38,0))</f>
        <v>0</v>
      </c>
      <c r="AB49" s="54">
        <f>IF(OR(E28="筹码不足",J28="",K28="",L28=""),"",IF(AND(COUNTIF(J28:L28,3)&gt;=1,COUNTIF(J28:L28,6)&gt;=1),L38*5+L38,0))</f>
        <v>0</v>
      </c>
      <c r="AC49" s="54">
        <f>IF(OR(E28="筹码不足",J28="",K28="",L28=""),"",IF(AND(COUNTIF(J28:L28,4)&gt;=1,COUNTIF(J28:L28,5)&gt;=1),M38*5+M38,0))</f>
        <v>0</v>
      </c>
      <c r="AD49" s="54">
        <f>IF(OR(E28="筹码不足",J28="",K28="",L28=""),"",IF(AND(COUNTIF(J28:L28,4)&gt;=1,COUNTIF(J28:L28,6)&gt;=1),N38*5+N38,0))</f>
        <v>0</v>
      </c>
      <c r="AE49" s="54">
        <f>IF(OR(E28="筹码不足",J28="",K28="",L28=""),"",IF(AND(COUNTIF(J28:L28,5)&gt;=1,COUNTIF(J28:L28,6)&gt;=1),O38*5+O38,0))</f>
        <v>0</v>
      </c>
      <c r="AF49" s="49"/>
      <c r="AG49" s="49"/>
    </row>
    <row r="50" spans="1:33">
      <c r="A50" s="49"/>
      <c r="B50" s="301">
        <v>1</v>
      </c>
      <c r="C50" s="301"/>
      <c r="D50" s="301">
        <v>2</v>
      </c>
      <c r="E50" s="301"/>
      <c r="F50" s="301">
        <v>3</v>
      </c>
      <c r="G50" s="301"/>
      <c r="H50" s="301">
        <v>4</v>
      </c>
      <c r="I50" s="301"/>
      <c r="J50" s="301">
        <v>5</v>
      </c>
      <c r="K50" s="301"/>
      <c r="L50" s="301">
        <v>6</v>
      </c>
      <c r="M50" s="301"/>
      <c r="N50" s="49"/>
      <c r="O50" s="49"/>
      <c r="P50" s="49"/>
      <c r="Q50" s="49"/>
      <c r="R50" s="301">
        <v>1</v>
      </c>
      <c r="S50" s="301"/>
      <c r="T50" s="301">
        <v>2</v>
      </c>
      <c r="U50" s="301"/>
      <c r="V50" s="301">
        <v>3</v>
      </c>
      <c r="W50" s="301"/>
      <c r="X50" s="301">
        <v>4</v>
      </c>
      <c r="Y50" s="301"/>
      <c r="Z50" s="301">
        <v>5</v>
      </c>
      <c r="AA50" s="301"/>
      <c r="AB50" s="301">
        <v>6</v>
      </c>
      <c r="AC50" s="301"/>
      <c r="AD50" s="49"/>
      <c r="AE50" s="49"/>
      <c r="AF50" s="49"/>
      <c r="AG50" s="49"/>
    </row>
    <row r="51" spans="1:33">
      <c r="A51" s="49"/>
      <c r="B51" s="293">
        <f>IF(OR(E28="筹码不足",J28="",K28="",L28=""),"",IF(COUNTIF(J28:L28,1)=1,B40,IF(COUNTIF(J28:L28,1)=2,B40*2,IF(COUNTIF(J28:L28,1)=3,B40*3,-B40))))</f>
        <v>0</v>
      </c>
      <c r="C51" s="293"/>
      <c r="D51" s="293">
        <f>IF(OR(E28="筹码不足",J28="",K28="",L28=""),"",IF(COUNTIF(J28:L28,2)=1,D40,IF(COUNTIF(J28:L28,2)=2,D40*2,IF(COUNTIF(J28:L28,2)=3,D40*3,-D40))))</f>
        <v>0</v>
      </c>
      <c r="E51" s="293"/>
      <c r="F51" s="293">
        <f>IF(OR(E28="筹码不足",J28="",K28="",L28=""),"",IF(COUNTIF(J28:L28,3)=1,F40,IF(COUNTIF(J28:L28,3)=2,F40*2,IF(COUNTIF(J28:L28,3)=3,F40*3,-F40))))</f>
        <v>0</v>
      </c>
      <c r="G51" s="293"/>
      <c r="H51" s="293">
        <f>IF(OR(E28="筹码不足",J28="",K28="",L28=""),"",IF(COUNTIF(J28:L28,4)=1,H40,IF(COUNTIF(J28:L28,4)=2,H40*2,IF(COUNTIF(J28:L28,4)=3,H40*3,-H40))))</f>
        <v>0</v>
      </c>
      <c r="I51" s="293"/>
      <c r="J51" s="293">
        <f>IF(OR(E28="筹码不足",J28="",K28="",L28=""),"",IF(COUNTIF(J28:L28,5)=1,J40,IF(COUNTIF(J28:L28,5)=2,J40*2,IF(COUNTIF(J28:L28,5)=3,J40*3,-J40))))</f>
        <v>0</v>
      </c>
      <c r="K51" s="293"/>
      <c r="L51" s="293">
        <f>IF(OR(E28="筹码不足",J28="",K28="",L28=""),"",IF(COUNTIF(J28:L28,6)=1,L40,IF(COUNTIF(J28:L28,6)=2,L40*2,IF(COUNTIF(J28:L28,6)=3,L40*3,-L40))))</f>
        <v>0</v>
      </c>
      <c r="M51" s="293"/>
      <c r="N51" s="49"/>
      <c r="O51" s="49"/>
      <c r="P51" s="49"/>
      <c r="Q51" s="49"/>
      <c r="R51" s="293">
        <f>IF(OR(E28="筹码不足",J28="",K28="",L28=""),"",IF(COUNTIF(J28:L28,1)=1,B40+B40,IF(COUNTIF(J28:L28,1)=2,B40*2+B40,IF(COUNTIF(J28:L28,1)=3,B40*3+B40,0))))</f>
        <v>0</v>
      </c>
      <c r="S51" s="293"/>
      <c r="T51" s="293">
        <f>IF(OR(E28="筹码不足",J28="",K28="",L28=""),"",IF(COUNTIF(J28:L28,2)=1,D40+D40,IF(COUNTIF(J28:L28,2)=2,D40*2+D40,IF(COUNTIF(J28:L28,2)=3,D40*3+D40,0))))</f>
        <v>0</v>
      </c>
      <c r="U51" s="293"/>
      <c r="V51" s="293">
        <f>IF(OR(E28="筹码不足",J28="",K28="",L28=""),"",IF(COUNTIF(J28:L28,3)=1,F40+F40,IF(COUNTIF(J28:L28,3)=2,F40*2+F40,IF(COUNTIF(J28:L28,3)=3,F40*3+F40,0))))</f>
        <v>0</v>
      </c>
      <c r="W51" s="293"/>
      <c r="X51" s="293">
        <f>IF(OR(E28="筹码不足",J28="",K28="",L28=""),"",IF(COUNTIF(J28:L28,4)=1,H40+H40,IF(COUNTIF(J28:L28,4)=2,H40*2+H40,IF(COUNTIF(J28:L28,4)=3,H40*3+H40,0))))</f>
        <v>0</v>
      </c>
      <c r="Y51" s="293"/>
      <c r="Z51" s="293">
        <f>IF(OR(E28="筹码不足",J28="",K28="",L28=""),"",IF(COUNTIF(J28:L28,5)=1,J40+J40,IF(COUNTIF(J28:L28,5)=2,J40*2+J40,IF(COUNTIF(J28:L28,5)=3,J40*3+J40,0))))</f>
        <v>0</v>
      </c>
      <c r="AA51" s="293"/>
      <c r="AB51" s="293">
        <f>IF(OR(E28="筹码不足",J28="",K28="",L28=""),"",IF(COUNTIF(J28:L28,6)=1,L40+L40,IF(COUNTIF(J28:L28,6)=2,L40*2+L40,IF(COUNTIF(J28:L28,6)=3,L40*3+L40,0))))</f>
        <v>0</v>
      </c>
      <c r="AC51" s="293"/>
      <c r="AD51" s="49"/>
      <c r="AE51" s="49"/>
      <c r="AF51" s="49"/>
      <c r="AG51" s="49"/>
    </row>
    <row r="52" spans="1:33">
      <c r="A52" s="69"/>
      <c r="B52" s="69"/>
      <c r="C52" s="69"/>
      <c r="D52" s="69"/>
      <c r="E52" s="69"/>
      <c r="F52" s="69"/>
      <c r="G52" s="69"/>
      <c r="H52" s="69"/>
      <c r="I52" s="69"/>
      <c r="J52" s="69"/>
      <c r="K52" s="69"/>
      <c r="L52" s="69"/>
      <c r="M52" s="69"/>
      <c r="N52" s="69"/>
      <c r="O52" s="69"/>
      <c r="P52" s="69"/>
      <c r="Q52" s="69"/>
      <c r="R52" s="69"/>
      <c r="S52" s="69"/>
      <c r="T52" s="69"/>
      <c r="U52" s="69"/>
      <c r="V52" s="69"/>
      <c r="W52" s="69"/>
      <c r="X52" s="69"/>
      <c r="Y52" s="69"/>
      <c r="Z52" s="69"/>
      <c r="AA52" s="69"/>
      <c r="AB52" s="69"/>
      <c r="AC52" s="69"/>
      <c r="AD52" s="69"/>
      <c r="AE52" s="69"/>
    </row>
    <row r="53" spans="1:33" ht="33" customHeight="1">
      <c r="A53" s="48"/>
      <c r="B53" s="47" t="s">
        <v>896</v>
      </c>
      <c r="C53" s="286" t="s">
        <v>897</v>
      </c>
      <c r="D53" s="286"/>
      <c r="E53" s="287" t="s">
        <v>898</v>
      </c>
      <c r="F53" s="287"/>
      <c r="G53" s="294" t="s">
        <v>899</v>
      </c>
      <c r="H53" s="295"/>
      <c r="I53" s="296"/>
      <c r="J53" s="287" t="s">
        <v>900</v>
      </c>
      <c r="K53" s="287"/>
      <c r="L53" s="287"/>
      <c r="M53" s="286" t="s">
        <v>837</v>
      </c>
      <c r="N53" s="286"/>
      <c r="O53" s="287" t="s">
        <v>891</v>
      </c>
      <c r="P53" s="287"/>
      <c r="Q53" s="286" t="s">
        <v>901</v>
      </c>
      <c r="R53" s="286"/>
      <c r="S53" s="287" t="s">
        <v>902</v>
      </c>
      <c r="T53" s="287"/>
      <c r="U53" s="48"/>
      <c r="V53" s="288" t="s">
        <v>903</v>
      </c>
      <c r="W53" s="288"/>
      <c r="X53" s="288"/>
      <c r="Y53" s="288"/>
      <c r="Z53" s="46"/>
      <c r="AA53" s="46"/>
      <c r="AB53" s="46"/>
      <c r="AC53" s="46"/>
      <c r="AD53" s="46"/>
      <c r="AE53" s="46"/>
      <c r="AF53" s="46"/>
      <c r="AG53" s="46"/>
    </row>
    <row r="54" spans="1:33">
      <c r="A54" s="49"/>
      <c r="B54" s="45">
        <v>3</v>
      </c>
      <c r="C54" s="289">
        <f>IF(S28="","",S28)</f>
        <v>6420</v>
      </c>
      <c r="D54" s="289"/>
      <c r="E54" s="289" t="str">
        <f>IF(OR(C54="",AND(COUNT(A58:F58)=0,COUNT(J58:O58)=0,COUNT(A60:O60)=0,COUNT(A62:N62)=0,COUNT(A64:O64)=0,COUNT(B66:M66)=0)),"",IF(SUM(A58:F58,J58:O58,A60:O60,A62:N62,A64:O64,B66:M66)&gt;C54,"筹码不足",SUM(A58:F58,J58:O58,A60:O60,A62:N62,A64:O64,B66:M66)))</f>
        <v/>
      </c>
      <c r="F54" s="289"/>
      <c r="G54" s="290" t="str">
        <f>IF(OR(C54="",E54="筹码不足",E54=""),"",C54-E54)</f>
        <v/>
      </c>
      <c r="H54" s="291"/>
      <c r="I54" s="292"/>
      <c r="J54" s="45"/>
      <c r="K54" s="45"/>
      <c r="L54" s="45"/>
      <c r="M54" s="289" t="str">
        <f>IF(OR(E54="筹码不足",J54="",K54="",L54=""),"",SUM(Q58:V58,Z58:AE58,Q60:AE60,Q62:AD62,Q64:AE64,R66:AC66))</f>
        <v/>
      </c>
      <c r="N54" s="289"/>
      <c r="O54" s="289" t="str">
        <f>IF(OR(E54="筹码不足",J54="",K54="",L54=""),"",SUM(A69:F69,J69:O69,A71:O71,A73:N73,A75:O75,B77:M77))</f>
        <v/>
      </c>
      <c r="P54" s="289"/>
      <c r="Q54" s="289" t="str">
        <f>IF(OR(E54="筹码不足",J54="",K54="",L54=""),"",SUM(Q69:V69,Z69:AE69,Q71:AE71,Q73:AD73,Q75:AE75,R77:AC77))</f>
        <v/>
      </c>
      <c r="R54" s="289"/>
      <c r="S54" s="293" t="str">
        <f>IF(OR(C54="",E54="筹码不足",J54="",K54="",L54=""),"",IF(E54="",C54,G54+Q54))</f>
        <v/>
      </c>
      <c r="T54" s="293"/>
      <c r="U54" s="49"/>
      <c r="V54" s="288"/>
      <c r="W54" s="288"/>
      <c r="X54" s="288"/>
      <c r="Y54" s="288"/>
      <c r="Z54" s="49"/>
      <c r="AA54" s="49"/>
      <c r="AB54" s="49"/>
      <c r="AC54" s="49"/>
      <c r="AD54" s="49"/>
      <c r="AE54" s="49"/>
      <c r="AF54" s="49"/>
      <c r="AG54" s="49"/>
    </row>
    <row r="55" spans="1:33">
      <c r="A55" s="52"/>
      <c r="B55" s="53"/>
      <c r="C55" s="53"/>
      <c r="D55" s="53"/>
      <c r="E55" s="53"/>
      <c r="F55" s="53"/>
      <c r="G55" s="53"/>
      <c r="H55" s="53"/>
      <c r="I55" s="53"/>
      <c r="J55" s="53"/>
      <c r="K55" s="53"/>
      <c r="L55" s="53"/>
      <c r="M55" s="53"/>
      <c r="N55" s="53"/>
      <c r="O55" s="53"/>
      <c r="P55" s="52"/>
      <c r="Q55" s="49"/>
      <c r="R55" s="49"/>
      <c r="S55" s="314" t="s">
        <v>904</v>
      </c>
      <c r="T55" s="314"/>
      <c r="U55" s="282" t="s">
        <v>824</v>
      </c>
      <c r="V55" s="283"/>
      <c r="W55" s="284" t="s">
        <v>905</v>
      </c>
      <c r="X55" s="284"/>
      <c r="Y55" s="54">
        <v>1</v>
      </c>
      <c r="Z55" s="54">
        <v>2</v>
      </c>
      <c r="AA55" s="54">
        <v>3</v>
      </c>
      <c r="AB55" s="54">
        <v>4</v>
      </c>
      <c r="AC55" s="54">
        <v>5</v>
      </c>
      <c r="AD55" s="54">
        <v>6</v>
      </c>
      <c r="AE55" s="49"/>
      <c r="AF55" s="49"/>
      <c r="AG55" s="49"/>
    </row>
    <row r="56" spans="1:33">
      <c r="A56" s="285" t="s">
        <v>898</v>
      </c>
      <c r="B56" s="285"/>
      <c r="C56" s="285" t="str">
        <f>IF(OR(C54="",AND(COUNT(A58:F58)=0,COUNT(J58:O58)=0,COUNT(A60:O60)=0,COUNT(A62:N62)=0,COUNT(A64:O64)=0,COUNT(B66:M66)=0)),"",IF(SUM(A58:F58,J58:O58,A60:O60,A62:N62,A64:O64,B66:M66)&gt;C54,"筹码不足",SUM(A58:F58,J58:O58,A60:O60,A62:N62,A64:O64,B66:M66)))</f>
        <v/>
      </c>
      <c r="D56" s="285"/>
      <c r="E56" s="49"/>
      <c r="F56" s="49"/>
      <c r="G56" s="49"/>
      <c r="H56" s="49"/>
      <c r="I56" s="49"/>
      <c r="J56" s="49"/>
      <c r="K56" s="49"/>
      <c r="L56" s="49"/>
      <c r="M56" s="49"/>
      <c r="N56" s="49"/>
      <c r="O56" s="49"/>
      <c r="P56" s="49"/>
      <c r="Q56" s="285" t="s">
        <v>906</v>
      </c>
      <c r="R56" s="285"/>
      <c r="S56" s="285" t="str">
        <f>IF(OR(E54="筹码不足",J54="",K54="",L54=""),"",SUM(Q58:V58,Z58:AE58,Q60:AE60,Q62:AD62,Q64:AE64,R66:AC66))</f>
        <v/>
      </c>
      <c r="T56" s="285"/>
      <c r="U56" s="49"/>
      <c r="V56" s="49"/>
      <c r="W56" s="49"/>
      <c r="X56" s="49"/>
      <c r="Y56" s="49"/>
      <c r="Z56" s="49"/>
      <c r="AA56" s="49"/>
      <c r="AB56" s="49"/>
      <c r="AC56" s="49"/>
      <c r="AD56" s="49"/>
      <c r="AE56" s="49"/>
      <c r="AF56" s="49"/>
      <c r="AG56" s="49"/>
    </row>
    <row r="57" spans="1:33">
      <c r="A57" s="301" t="s">
        <v>832</v>
      </c>
      <c r="B57" s="301"/>
      <c r="C57" s="301"/>
      <c r="D57" s="301" t="s">
        <v>833</v>
      </c>
      <c r="E57" s="301"/>
      <c r="F57" s="302"/>
      <c r="G57" s="303" t="s">
        <v>834</v>
      </c>
      <c r="H57" s="304"/>
      <c r="I57" s="305"/>
      <c r="J57" s="301" t="s">
        <v>835</v>
      </c>
      <c r="K57" s="301"/>
      <c r="L57" s="301"/>
      <c r="M57" s="301" t="s">
        <v>836</v>
      </c>
      <c r="N57" s="301"/>
      <c r="O57" s="301"/>
      <c r="P57" s="49"/>
      <c r="Q57" s="301" t="s">
        <v>832</v>
      </c>
      <c r="R57" s="301"/>
      <c r="S57" s="301"/>
      <c r="T57" s="301" t="s">
        <v>833</v>
      </c>
      <c r="U57" s="301"/>
      <c r="V57" s="302"/>
      <c r="W57" s="303" t="s">
        <v>837</v>
      </c>
      <c r="X57" s="304"/>
      <c r="Y57" s="305"/>
      <c r="Z57" s="301" t="s">
        <v>835</v>
      </c>
      <c r="AA57" s="301"/>
      <c r="AB57" s="301"/>
      <c r="AC57" s="301" t="s">
        <v>836</v>
      </c>
      <c r="AD57" s="301"/>
      <c r="AE57" s="301"/>
      <c r="AF57" s="49"/>
      <c r="AG57" s="49"/>
    </row>
    <row r="58" spans="1:33">
      <c r="A58" s="293"/>
      <c r="B58" s="293"/>
      <c r="C58" s="293"/>
      <c r="D58" s="293"/>
      <c r="E58" s="293"/>
      <c r="F58" s="300"/>
      <c r="G58" s="306"/>
      <c r="H58" s="307"/>
      <c r="I58" s="308"/>
      <c r="J58" s="293"/>
      <c r="K58" s="293"/>
      <c r="L58" s="293"/>
      <c r="M58" s="293"/>
      <c r="N58" s="293"/>
      <c r="O58" s="293"/>
      <c r="P58" s="49"/>
      <c r="Q58" s="293" t="str">
        <f>IF(OR(E54="筹码不足",J54="",K54="",L54=""),"",IF(OR(AND(J54=K54,K54=L54),SUM(J54:L54)&gt;10),0,A58))</f>
        <v/>
      </c>
      <c r="R58" s="293"/>
      <c r="S58" s="293"/>
      <c r="T58" s="293" t="str">
        <f>IF(OR(E54="筹码不足",J54="",K54="",L54=""),"",IF(OR(AND(J54=K54,K54=L54),ISEVEN(SUM(J54:L54))),0,D58))</f>
        <v/>
      </c>
      <c r="U58" s="293"/>
      <c r="V58" s="293"/>
      <c r="W58" s="306"/>
      <c r="X58" s="307"/>
      <c r="Y58" s="308"/>
      <c r="Z58" s="293" t="str">
        <f>IF(OR(E54="筹码不足",J54="",K54="",L54=""),"",IF(OR(AND(J54=K54,K54=L54),ISODD(SUM(J54:L54))),0,J58))</f>
        <v/>
      </c>
      <c r="AA58" s="293"/>
      <c r="AB58" s="293"/>
      <c r="AC58" s="293" t="str">
        <f>IF(OR(E54="筹码不足",J54="",K54="",L54=""),"",IF(OR(AND(J54=K54,K54=L54),SUM(J54:L54)&lt;11),0,M58))</f>
        <v/>
      </c>
      <c r="AD58" s="293"/>
      <c r="AE58" s="293"/>
      <c r="AF58" s="49"/>
      <c r="AG58" s="49"/>
    </row>
    <row r="59" spans="1:33">
      <c r="A59" s="60" t="s">
        <v>843</v>
      </c>
      <c r="B59" s="60" t="s">
        <v>844</v>
      </c>
      <c r="C59" s="60" t="s">
        <v>845</v>
      </c>
      <c r="D59" s="60" t="s">
        <v>846</v>
      </c>
      <c r="E59" s="60" t="s">
        <v>847</v>
      </c>
      <c r="F59" s="61" t="s">
        <v>848</v>
      </c>
      <c r="G59" s="309" t="s">
        <v>849</v>
      </c>
      <c r="H59" s="310"/>
      <c r="I59" s="311"/>
      <c r="J59" s="60" t="s">
        <v>850</v>
      </c>
      <c r="K59" s="60" t="s">
        <v>851</v>
      </c>
      <c r="L59" s="60" t="s">
        <v>852</v>
      </c>
      <c r="M59" s="60" t="s">
        <v>853</v>
      </c>
      <c r="N59" s="60" t="s">
        <v>854</v>
      </c>
      <c r="O59" s="60" t="s">
        <v>855</v>
      </c>
      <c r="P59" s="49"/>
      <c r="Q59" s="60" t="s">
        <v>843</v>
      </c>
      <c r="R59" s="60" t="s">
        <v>844</v>
      </c>
      <c r="S59" s="60" t="s">
        <v>845</v>
      </c>
      <c r="T59" s="60" t="s">
        <v>846</v>
      </c>
      <c r="U59" s="60" t="s">
        <v>847</v>
      </c>
      <c r="V59" s="61" t="s">
        <v>848</v>
      </c>
      <c r="W59" s="309" t="s">
        <v>849</v>
      </c>
      <c r="X59" s="310"/>
      <c r="Y59" s="311"/>
      <c r="Z59" s="60" t="s">
        <v>850</v>
      </c>
      <c r="AA59" s="60" t="s">
        <v>851</v>
      </c>
      <c r="AB59" s="60" t="s">
        <v>852</v>
      </c>
      <c r="AC59" s="60" t="s">
        <v>853</v>
      </c>
      <c r="AD59" s="60" t="s">
        <v>854</v>
      </c>
      <c r="AE59" s="60" t="s">
        <v>855</v>
      </c>
      <c r="AF59" s="49"/>
      <c r="AG59" s="49"/>
    </row>
    <row r="60" spans="1:33">
      <c r="A60" s="54"/>
      <c r="B60" s="54"/>
      <c r="C60" s="54"/>
      <c r="D60" s="54"/>
      <c r="E60" s="54"/>
      <c r="F60" s="62"/>
      <c r="G60" s="300"/>
      <c r="H60" s="312"/>
      <c r="I60" s="313"/>
      <c r="J60" s="54"/>
      <c r="K60" s="54"/>
      <c r="L60" s="54"/>
      <c r="M60" s="54"/>
      <c r="N60" s="54"/>
      <c r="O60" s="54"/>
      <c r="P60" s="49"/>
      <c r="Q60" s="54" t="str">
        <f>IF(OR(E54="筹码不足",J54="",K54="",L54=""),"",IF(AND(J54=K54,K54=L54,J54=1),150*A60,0))</f>
        <v/>
      </c>
      <c r="R60" s="54" t="str">
        <f>IF(OR(E54="筹码不足",J54="",K54="",L54=""),"",IF(AND(J54=K54,K54=L54,J54=2),150*B60,0))</f>
        <v/>
      </c>
      <c r="S60" s="54" t="str">
        <f>IF(OR(E54="筹码不足",J54="",K54="",L54=""),"",IF(AND(J54=K54,K54=L54,J54=3),150*C60,0))</f>
        <v/>
      </c>
      <c r="T60" s="54" t="str">
        <f>IF(OR(E54="筹码不足",J54="",K54="",L54=""),"",IF(AND(J54=K54,K54=L54,J54=4),150*D60,0))</f>
        <v/>
      </c>
      <c r="U60" s="54" t="str">
        <f>IF(OR(E54="筹码不足",J54="",K54="",L54=""),"",IF(AND(J54=K54,K54=L54,J54=5),150*E60,0))</f>
        <v/>
      </c>
      <c r="V60" s="54" t="str">
        <f>IF(OR(E54="筹码不足",J54="",K54="",L54=""),"",IF(AND(J54=K54,K54=L54,J54=6),150*F60,0))</f>
        <v/>
      </c>
      <c r="W60" s="300" t="str">
        <f>IF(OR(E54="筹码不足",J54="",K54="",L54=""),"",IF(AND(J54=K54,K54=L54,OR(J54={1;2;3;4;5;6})),24*G60,0))</f>
        <v/>
      </c>
      <c r="X60" s="312"/>
      <c r="Y60" s="313"/>
      <c r="Z60" s="54" t="str">
        <f>IF(OR(E54="筹码不足",J54="",K54="",L54=""),"",IF(COUNTIF(J54:L54,1)&gt;=2,J60*8,0))</f>
        <v/>
      </c>
      <c r="AA60" s="54" t="str">
        <f>IF(OR(E54="筹码不足",J54="",K54="",L54=""),"",IF(COUNTIF(J54:L54,2)&gt;=2,K60*8,0))</f>
        <v/>
      </c>
      <c r="AB60" s="54" t="str">
        <f>IF(OR(E54="筹码不足",J54="",K54="",L54=""),"",IF(COUNTIF(J54:L54,3)&gt;=2,L60*8,0))</f>
        <v/>
      </c>
      <c r="AC60" s="54" t="str">
        <f>IF(OR(E54="筹码不足",J54="",K54="",L54=""),"",IF(COUNTIF(J54:L54,4)&gt;=2,M60*8,0))</f>
        <v/>
      </c>
      <c r="AD60" s="54" t="str">
        <f>IF(OR(E54="筹码不足",J54="",K54="",L54=""),"",IF(COUNTIF(J54:L54,5)&gt;=2,N60*8,0))</f>
        <v/>
      </c>
      <c r="AE60" s="54" t="str">
        <f>IF(OR(E54="筹码不足",J54="",K54="",L54=""),"",IF(COUNTIF(J54:L54,6)&gt;=2,O60*8,0))</f>
        <v/>
      </c>
      <c r="AF60" s="49"/>
      <c r="AG60" s="49"/>
    </row>
    <row r="61" spans="1:33">
      <c r="A61" s="63">
        <v>4</v>
      </c>
      <c r="B61" s="63">
        <v>5</v>
      </c>
      <c r="C61" s="63">
        <v>6</v>
      </c>
      <c r="D61" s="63">
        <v>7</v>
      </c>
      <c r="E61" s="63">
        <v>8</v>
      </c>
      <c r="F61" s="64">
        <v>9</v>
      </c>
      <c r="G61" s="63">
        <v>10</v>
      </c>
      <c r="H61" s="63">
        <v>11</v>
      </c>
      <c r="I61" s="63">
        <v>12</v>
      </c>
      <c r="J61" s="63">
        <v>13</v>
      </c>
      <c r="K61" s="63">
        <v>14</v>
      </c>
      <c r="L61" s="63">
        <v>15</v>
      </c>
      <c r="M61" s="63">
        <v>16</v>
      </c>
      <c r="N61" s="63">
        <v>17</v>
      </c>
      <c r="O61" s="49"/>
      <c r="P61" s="49"/>
      <c r="Q61" s="63">
        <v>4</v>
      </c>
      <c r="R61" s="63">
        <v>5</v>
      </c>
      <c r="S61" s="63">
        <v>6</v>
      </c>
      <c r="T61" s="63">
        <v>7</v>
      </c>
      <c r="U61" s="63">
        <v>8</v>
      </c>
      <c r="V61" s="64">
        <v>9</v>
      </c>
      <c r="W61" s="63">
        <v>10</v>
      </c>
      <c r="X61" s="63">
        <v>11</v>
      </c>
      <c r="Y61" s="63">
        <v>12</v>
      </c>
      <c r="Z61" s="63">
        <v>13</v>
      </c>
      <c r="AA61" s="63">
        <v>14</v>
      </c>
      <c r="AB61" s="63">
        <v>15</v>
      </c>
      <c r="AC61" s="63">
        <v>16</v>
      </c>
      <c r="AD61" s="63">
        <v>17</v>
      </c>
      <c r="AE61" s="49"/>
      <c r="AF61" s="49"/>
      <c r="AG61" s="49"/>
    </row>
    <row r="62" spans="1:33">
      <c r="A62" s="54"/>
      <c r="B62" s="54"/>
      <c r="C62" s="54"/>
      <c r="D62" s="54"/>
      <c r="E62" s="54"/>
      <c r="F62" s="54"/>
      <c r="G62" s="54"/>
      <c r="H62" s="54"/>
      <c r="I62" s="54"/>
      <c r="J62" s="54"/>
      <c r="K62" s="54"/>
      <c r="L62" s="54"/>
      <c r="M62" s="54"/>
      <c r="N62" s="54"/>
      <c r="O62" s="49"/>
      <c r="P62" s="49"/>
      <c r="Q62" s="54" t="str">
        <f>IF(OR(E54="筹码不足",J54="",K54="",L54=""),"",IF(SUM(J54:L54)=4,50*A62,0))</f>
        <v/>
      </c>
      <c r="R62" s="54" t="str">
        <f>IF(OR(E54="筹码不足",J54="",K54="",L54=""),"",IF(SUM(J54:L54)=5,18*B62,0))</f>
        <v/>
      </c>
      <c r="S62" s="54" t="str">
        <f>IF(OR(E54="筹码不足",J54="",K54="",L54=""),"",IF(SUM(J54:L54)=6,14*C62,0))</f>
        <v/>
      </c>
      <c r="T62" s="54" t="str">
        <f>IF(OR(E54="筹码不足",J54="",K54="",L54=""),"",IF(SUM(J54:L54)=7,12*D62,0))</f>
        <v/>
      </c>
      <c r="U62" s="54" t="str">
        <f>IF(OR(E54="筹码不足",J54="",K54="",L54=""),"",IF(SUM(J54:L54)=8,8*E62,0))</f>
        <v/>
      </c>
      <c r="V62" s="54" t="str">
        <f>IF(OR(E54="筹码不足",J54="",K54="",L54=""),"",IF(SUM(J54:L54)=9,6*F62,0))</f>
        <v/>
      </c>
      <c r="W62" s="54" t="str">
        <f>IF(OR(E54="筹码不足",J54="",K54="",L54=""),"",IF(SUM(J54:L54)=10,6*G62,0))</f>
        <v/>
      </c>
      <c r="X62" s="54" t="str">
        <f>IF(OR(E54="筹码不足",J54="",K54="",L54=""),"",IF(SUM(J54:L54)=11,6*H62,0))</f>
        <v/>
      </c>
      <c r="Y62" s="54" t="str">
        <f>IF(OR(E54="筹码不足",J54="",K54="",L54=""),"",IF(SUM(J54:L54)=12,6*I62,0))</f>
        <v/>
      </c>
      <c r="Z62" s="54" t="str">
        <f>IF(OR(E54="筹码不足",J54="",K54="",L54=""),"",IF(SUM(J54:L54)=13,8*J62,0))</f>
        <v/>
      </c>
      <c r="AA62" s="54" t="str">
        <f>IF(OR(E54="筹码不足",J54="",K54="",L54=""),"",IF(SUM(J54:L54)=14,12*K62,0))</f>
        <v/>
      </c>
      <c r="AB62" s="54" t="str">
        <f>IF(OR(E54="筹码不足",J54="",K54="",L54=""),"",IF(SUM(J54:L54)=15,14*L62,0))</f>
        <v/>
      </c>
      <c r="AC62" s="54" t="str">
        <f>IF(OR(E54="筹码不足",J54="",K54="",L54=""),"",IF(SUM(J54:L54)=16,18*M62,0))</f>
        <v/>
      </c>
      <c r="AD62" s="54" t="str">
        <f>IF(OR(E54="筹码不足",J54="",K54="",L54=""),"",IF(SUM(J54:L54)=17,50*N62,0))</f>
        <v/>
      </c>
      <c r="AE62" s="49"/>
      <c r="AF62" s="49"/>
      <c r="AG62" s="49"/>
    </row>
    <row r="63" spans="1:33">
      <c r="A63" s="65" t="s">
        <v>865</v>
      </c>
      <c r="B63" s="65" t="s">
        <v>866</v>
      </c>
      <c r="C63" s="65" t="s">
        <v>867</v>
      </c>
      <c r="D63" s="65" t="s">
        <v>868</v>
      </c>
      <c r="E63" s="65" t="s">
        <v>869</v>
      </c>
      <c r="F63" s="66" t="s">
        <v>870</v>
      </c>
      <c r="G63" s="65" t="s">
        <v>871</v>
      </c>
      <c r="H63" s="65" t="s">
        <v>872</v>
      </c>
      <c r="I63" s="65" t="s">
        <v>873</v>
      </c>
      <c r="J63" s="65" t="s">
        <v>874</v>
      </c>
      <c r="K63" s="65" t="s">
        <v>875</v>
      </c>
      <c r="L63" s="65" t="s">
        <v>876</v>
      </c>
      <c r="M63" s="65" t="s">
        <v>877</v>
      </c>
      <c r="N63" s="65" t="s">
        <v>878</v>
      </c>
      <c r="O63" s="65" t="s">
        <v>879</v>
      </c>
      <c r="P63" s="49"/>
      <c r="Q63" s="65" t="s">
        <v>865</v>
      </c>
      <c r="R63" s="65" t="s">
        <v>866</v>
      </c>
      <c r="S63" s="65" t="s">
        <v>867</v>
      </c>
      <c r="T63" s="65" t="s">
        <v>868</v>
      </c>
      <c r="U63" s="65" t="s">
        <v>869</v>
      </c>
      <c r="V63" s="66" t="s">
        <v>870</v>
      </c>
      <c r="W63" s="65" t="s">
        <v>871</v>
      </c>
      <c r="X63" s="65" t="s">
        <v>872</v>
      </c>
      <c r="Y63" s="65" t="s">
        <v>873</v>
      </c>
      <c r="Z63" s="65" t="s">
        <v>874</v>
      </c>
      <c r="AA63" s="65" t="s">
        <v>875</v>
      </c>
      <c r="AB63" s="65" t="s">
        <v>876</v>
      </c>
      <c r="AC63" s="65" t="s">
        <v>877</v>
      </c>
      <c r="AD63" s="65" t="s">
        <v>878</v>
      </c>
      <c r="AE63" s="65" t="s">
        <v>879</v>
      </c>
      <c r="AF63" s="49"/>
      <c r="AG63" s="49"/>
    </row>
    <row r="64" spans="1:33">
      <c r="A64" s="54"/>
      <c r="B64" s="54"/>
      <c r="C64" s="54"/>
      <c r="D64" s="54"/>
      <c r="E64" s="54"/>
      <c r="F64" s="62"/>
      <c r="G64" s="54"/>
      <c r="H64" s="54"/>
      <c r="I64" s="54"/>
      <c r="J64" s="54"/>
      <c r="K64" s="54"/>
      <c r="L64" s="54"/>
      <c r="M64" s="54"/>
      <c r="N64" s="54"/>
      <c r="O64" s="54"/>
      <c r="P64" s="49"/>
      <c r="Q64" s="54" t="str">
        <f>IF(OR(E54="筹码不足",J54="",K54="",L54=""),"",IF(AND(COUNTIF(J54:L54,1)&gt;=1,COUNTIF(J54:L54,2)&gt;=1),A64*5,0))</f>
        <v/>
      </c>
      <c r="R64" s="54" t="str">
        <f>IF(OR(E54="筹码不足",J54="",K54="",L54=""),"",IF(AND(COUNTIF(J54:L54,1)&gt;=1,COUNTIF(J54:L54,3)&gt;=1),B64*5,0))</f>
        <v/>
      </c>
      <c r="S64" s="54" t="str">
        <f>IF(OR(E54="筹码不足",J54="",K54="",L54=""),"",IF(AND(COUNTIF(J54:L54,1)&gt;=1,COUNTIF(J54:L54,4)&gt;=1),C64*5,0))</f>
        <v/>
      </c>
      <c r="T64" s="54" t="str">
        <f>IF(OR(E54="筹码不足",J54="",K54="",L54=""),"",IF(AND(COUNTIF(J54:L54,1)&gt;=1,COUNTIF(J54:L54,5)&gt;=1),D64*5,0))</f>
        <v/>
      </c>
      <c r="U64" s="54" t="str">
        <f>IF(OR(E54="筹码不足",J54="",K54="",L54=""),"",IF(AND(COUNTIF(J54:L54,1)&gt;=1,COUNTIF(J54:L54,6)&gt;=1),E64*5,0))</f>
        <v/>
      </c>
      <c r="V64" s="54" t="str">
        <f>IF(OR(E54="筹码不足",J54="",K54="",L54=""),"",IF(AND(COUNTIF(J54:L54,3)&gt;=1,COUNTIF(J54:L54,2)&gt;=1),F64*5,0))</f>
        <v/>
      </c>
      <c r="W64" s="54" t="str">
        <f>IF(OR(E54="筹码不足",J54="",K54="",L54=""),"",IF(AND(COUNTIF(J54:L54,4)&gt;=1,COUNTIF(J54:L54,2)&gt;=1),G64*5,0))</f>
        <v/>
      </c>
      <c r="X64" s="54" t="str">
        <f>IF(OR(E54="筹码不足",J54="",K54="",L54=""),"",IF(AND(COUNTIF(J54:L54,5)&gt;=1,COUNTIF(J54:L54,2)&gt;=1),H64*5,0))</f>
        <v/>
      </c>
      <c r="Y64" s="54" t="str">
        <f>IF(OR(E54="筹码不足",J54="",K54="",L54=""),"",IF(AND(COUNTIF(J54:L54,6)&gt;=1,COUNTIF(J54:L54,2)&gt;=1),I64*5,0))</f>
        <v/>
      </c>
      <c r="Z64" s="54" t="str">
        <f>IF(OR(E54="筹码不足",J54="",K54="",L54=""),"",IF(AND(COUNTIF(J54:L54,3)&gt;=1,COUNTIF(J54:L54,4)&gt;=1),J64*5,0))</f>
        <v/>
      </c>
      <c r="AA64" s="54" t="str">
        <f>IF(OR(E54="筹码不足",J54="",K54="",L54=""),"",IF(AND(COUNTIF(J54:L54,3)&gt;=1,COUNTIF(J54:L54,5)&gt;=1),K64*5,0))</f>
        <v/>
      </c>
      <c r="AB64" s="54" t="str">
        <f>IF(OR(E54="筹码不足",J54="",K54="",L54=""),"",IF(AND(COUNTIF(J54:L54,3)&gt;=1,COUNTIF(J54:L54,6)&gt;=1),L64*5,0))</f>
        <v/>
      </c>
      <c r="AC64" s="54" t="str">
        <f>IF(OR(E54="筹码不足",J54="",K54="",L54=""),"",IF(AND(COUNTIF(J54:L54,4)&gt;=1,COUNTIF(J54:L54,5)&gt;=1),M64*5,0))</f>
        <v/>
      </c>
      <c r="AD64" s="54" t="str">
        <f>IF(OR(E54="筹码不足",J54="",K54="",L54=""),"",IF(AND(COUNTIF(J54:L54,4)&gt;=1,COUNTIF(J54:L54,6)&gt;=1),N64*5,0))</f>
        <v/>
      </c>
      <c r="AE64" s="54" t="str">
        <f>IF(OR(E54="筹码不足",J54="",K54="",L54=""),"",IF(AND(COUNTIF(J54:L54,5)&gt;=1,COUNTIF(J54:L54,6)&gt;=1),O64*5,0))</f>
        <v/>
      </c>
      <c r="AF64" s="49"/>
      <c r="AG64" s="49"/>
    </row>
    <row r="65" spans="1:33">
      <c r="A65" s="49"/>
      <c r="B65" s="301">
        <v>1</v>
      </c>
      <c r="C65" s="301"/>
      <c r="D65" s="301">
        <v>2</v>
      </c>
      <c r="E65" s="301"/>
      <c r="F65" s="301">
        <v>3</v>
      </c>
      <c r="G65" s="301"/>
      <c r="H65" s="301">
        <v>4</v>
      </c>
      <c r="I65" s="301"/>
      <c r="J65" s="301">
        <v>5</v>
      </c>
      <c r="K65" s="301"/>
      <c r="L65" s="301">
        <v>6</v>
      </c>
      <c r="M65" s="301"/>
      <c r="N65" s="49"/>
      <c r="O65" s="49"/>
      <c r="P65" s="49"/>
      <c r="Q65" s="49"/>
      <c r="R65" s="301">
        <v>1</v>
      </c>
      <c r="S65" s="301"/>
      <c r="T65" s="301">
        <v>2</v>
      </c>
      <c r="U65" s="301"/>
      <c r="V65" s="301">
        <v>3</v>
      </c>
      <c r="W65" s="301"/>
      <c r="X65" s="301">
        <v>4</v>
      </c>
      <c r="Y65" s="301"/>
      <c r="Z65" s="301">
        <v>5</v>
      </c>
      <c r="AA65" s="301"/>
      <c r="AB65" s="301">
        <v>6</v>
      </c>
      <c r="AC65" s="301"/>
      <c r="AD65" s="49"/>
      <c r="AE65" s="49"/>
      <c r="AF65" s="49"/>
      <c r="AG65" s="49"/>
    </row>
    <row r="66" spans="1:33">
      <c r="A66" s="49"/>
      <c r="B66" s="293"/>
      <c r="C66" s="293"/>
      <c r="D66" s="293"/>
      <c r="E66" s="293"/>
      <c r="F66" s="293"/>
      <c r="G66" s="293"/>
      <c r="H66" s="293"/>
      <c r="I66" s="293"/>
      <c r="J66" s="293"/>
      <c r="K66" s="293"/>
      <c r="L66" s="293"/>
      <c r="M66" s="293"/>
      <c r="N66" s="49"/>
      <c r="O66" s="49"/>
      <c r="P66" s="49"/>
      <c r="Q66" s="49"/>
      <c r="R66" s="293" t="str">
        <f>IF(OR(E54="筹码不足",J54="",K54="",L54=""),"",IF(COUNTIF(J54:L54,1)=1,B66,IF(COUNTIF(J54:L54,1)=2,B66*2,IF(COUNTIF(J54:L54,1)=3,B66*3,0))))</f>
        <v/>
      </c>
      <c r="S66" s="293"/>
      <c r="T66" s="293" t="str">
        <f>IF(OR(E54="筹码不足",J54="",K54="",L54=""),"",IF(COUNTIF(J54:L54,2)=1,D66,IF(COUNTIF(J54:L54,2)=2,D66*2,IF(COUNTIF(J54:L54,2)=3,D66*3,0))))</f>
        <v/>
      </c>
      <c r="U66" s="293"/>
      <c r="V66" s="293" t="str">
        <f>IF(OR(E54="筹码不足",J54="",K54="",L54=""),"",IF(COUNTIF(J54:L54,3)=1,F66,IF(COUNTIF(J54:L54,3)=2,F66*2,IF(COUNTIF(J54:L54,3)=3,F66*3,0))))</f>
        <v/>
      </c>
      <c r="W66" s="293"/>
      <c r="X66" s="293" t="str">
        <f>IF(OR(E54="筹码不足",J54="",K54="",L54=""),"",IF(COUNTIF(J54:L54,4)=1,H66,IF(COUNTIF(J54:L54,4)=2,H66*2,IF(COUNTIF(J54:L54,4)=3,H66*3,0))))</f>
        <v/>
      </c>
      <c r="Y66" s="293"/>
      <c r="Z66" s="293" t="str">
        <f>IF(OR(E54="筹码不足",J54="",K54="",L54=""),"",IF(COUNTIF(J54:L54,5)=1,J66,IF(COUNTIF(J54:L54,5)=2,J66*2,IF(COUNTIF(J54:L54,5)=3,J66*3,0))))</f>
        <v/>
      </c>
      <c r="AA66" s="293"/>
      <c r="AB66" s="293" t="str">
        <f>IF(OR(E54="筹码不足",J54="",K54="",L54=""),"",IF(COUNTIF(J54:L54,6)=1,L66,IF(COUNTIF(J54:L54,6)=2,L66*2,IF(COUNTIF(J54:L54,6)=3,L66*3,0))))</f>
        <v/>
      </c>
      <c r="AC66" s="293"/>
      <c r="AD66" s="49"/>
      <c r="AE66" s="49"/>
      <c r="AF66" s="49"/>
      <c r="AG66" s="49"/>
    </row>
    <row r="67" spans="1:33">
      <c r="A67" s="285" t="s">
        <v>887</v>
      </c>
      <c r="B67" s="285"/>
      <c r="C67" s="285" t="str">
        <f>IF(OR(E54="筹码不足",J54="",K54="",L54=""),"",SUM(A69:F69,J69:O69,A71:O71,A73:N73,A75:O75,B77:M77))</f>
        <v/>
      </c>
      <c r="D67" s="285"/>
      <c r="E67" s="49"/>
      <c r="F67" s="49"/>
      <c r="G67" s="49"/>
      <c r="H67" s="49"/>
      <c r="I67" s="49"/>
      <c r="J67" s="49"/>
      <c r="K67" s="49"/>
      <c r="L67" s="49"/>
      <c r="M67" s="49"/>
      <c r="N67" s="49"/>
      <c r="O67" s="49"/>
      <c r="P67" s="49"/>
      <c r="Q67" s="285" t="s">
        <v>888</v>
      </c>
      <c r="R67" s="285"/>
      <c r="S67" s="285" t="str">
        <f>IF(OR(E54="筹码不足",J54="",K54="",L54=""),"",SUM(Q69:V69,Z69:AE69,Q71:AE71,Q73:AD73,Q75:AE75,R77:AC77))</f>
        <v/>
      </c>
      <c r="T67" s="285"/>
      <c r="U67" s="49"/>
      <c r="V67" s="49"/>
      <c r="W67" s="49"/>
      <c r="X67" s="49"/>
      <c r="Y67" s="49"/>
      <c r="Z67" s="49"/>
      <c r="AA67" s="49"/>
      <c r="AB67" s="49"/>
      <c r="AC67" s="49"/>
      <c r="AD67" s="49"/>
      <c r="AE67" s="49"/>
      <c r="AF67" s="49"/>
      <c r="AG67" s="49"/>
    </row>
    <row r="68" spans="1:33">
      <c r="A68" s="301" t="s">
        <v>832</v>
      </c>
      <c r="B68" s="301"/>
      <c r="C68" s="301"/>
      <c r="D68" s="301" t="s">
        <v>833</v>
      </c>
      <c r="E68" s="301"/>
      <c r="F68" s="302"/>
      <c r="G68" s="303" t="s">
        <v>891</v>
      </c>
      <c r="H68" s="304"/>
      <c r="I68" s="305"/>
      <c r="J68" s="301" t="s">
        <v>835</v>
      </c>
      <c r="K68" s="301"/>
      <c r="L68" s="301"/>
      <c r="M68" s="301" t="s">
        <v>836</v>
      </c>
      <c r="N68" s="301"/>
      <c r="O68" s="301"/>
      <c r="P68" s="49"/>
      <c r="Q68" s="301" t="s">
        <v>832</v>
      </c>
      <c r="R68" s="301"/>
      <c r="S68" s="301"/>
      <c r="T68" s="301" t="s">
        <v>833</v>
      </c>
      <c r="U68" s="301"/>
      <c r="V68" s="302"/>
      <c r="W68" s="303" t="s">
        <v>892</v>
      </c>
      <c r="X68" s="304"/>
      <c r="Y68" s="305"/>
      <c r="Z68" s="301" t="s">
        <v>835</v>
      </c>
      <c r="AA68" s="301"/>
      <c r="AB68" s="301"/>
      <c r="AC68" s="301" t="s">
        <v>836</v>
      </c>
      <c r="AD68" s="301"/>
      <c r="AE68" s="301"/>
      <c r="AF68" s="49"/>
      <c r="AG68" s="49"/>
    </row>
    <row r="69" spans="1:33">
      <c r="A69" s="293" t="str">
        <f>IF(OR(E54="筹码不足",J54="",K54="",L54=""),"",IF(OR(AND(J54=K54,K54=L54),SUM(J54:L54)&gt;10),-A58,A58))</f>
        <v/>
      </c>
      <c r="B69" s="293"/>
      <c r="C69" s="293"/>
      <c r="D69" s="293" t="str">
        <f>IF(OR(E54="筹码不足",J54="",K54="",L54=""),"",IF(OR(AND(J54=K54,K54=L54),ISEVEN(SUM(J54:L54))),-D58,D58))</f>
        <v/>
      </c>
      <c r="E69" s="293"/>
      <c r="F69" s="293"/>
      <c r="G69" s="306"/>
      <c r="H69" s="307"/>
      <c r="I69" s="308"/>
      <c r="J69" s="293" t="str">
        <f>IF(OR(E54="筹码不足",J54="",K54="",L54=""),"",IF(OR(AND(J54=K54,K54=L54),ISODD(SUM(J54:L54))),-J58,J58))</f>
        <v/>
      </c>
      <c r="K69" s="293"/>
      <c r="L69" s="293"/>
      <c r="M69" s="293" t="str">
        <f>IF(OR(E54="筹码不足",J54="",K54="",L54=""),"",IF(OR(AND(J54=K54,K54=L54),SUM(J54:L54)&lt;11),-M58,M58))</f>
        <v/>
      </c>
      <c r="N69" s="293"/>
      <c r="O69" s="293"/>
      <c r="P69" s="49"/>
      <c r="Q69" s="293" t="str">
        <f>IF(OR(E54="筹码不足",J54="",K54="",L54=""),"",IF(OR(AND(J54=K54,K54=L54),SUM(J54:L54)&gt;10),0,A58+A58))</f>
        <v/>
      </c>
      <c r="R69" s="293"/>
      <c r="S69" s="293"/>
      <c r="T69" s="293" t="str">
        <f>IF(OR(E54="筹码不足",J54="",K54="",L54=""),"",IF(OR(AND(J54=K54,K54=L54),ISEVEN(SUM(J54:L54))),0,D58+D58))</f>
        <v/>
      </c>
      <c r="U69" s="293"/>
      <c r="V69" s="300"/>
      <c r="W69" s="306"/>
      <c r="X69" s="307"/>
      <c r="Y69" s="308"/>
      <c r="Z69" s="293" t="str">
        <f>IF(OR(E54="筹码不足",J54="",K54="",L54=""),"",IF(OR(AND(J54=K54,K54=L54),ISODD(SUM(J54:L54))),0,J58+J58))</f>
        <v/>
      </c>
      <c r="AA69" s="293"/>
      <c r="AB69" s="293"/>
      <c r="AC69" s="293" t="str">
        <f>IF(OR(E54="筹码不足",J54="",K54="",L54=""),"",IF(OR(AND(J54=K54,K54=L54),SUM(J54:L54)&lt;11),0,M58+M58))</f>
        <v/>
      </c>
      <c r="AD69" s="293"/>
      <c r="AE69" s="293"/>
      <c r="AF69" s="49"/>
      <c r="AG69" s="49"/>
    </row>
    <row r="70" spans="1:33">
      <c r="A70" s="60" t="s">
        <v>843</v>
      </c>
      <c r="B70" s="60" t="s">
        <v>844</v>
      </c>
      <c r="C70" s="60" t="s">
        <v>845</v>
      </c>
      <c r="D70" s="60" t="s">
        <v>846</v>
      </c>
      <c r="E70" s="60" t="s">
        <v>847</v>
      </c>
      <c r="F70" s="61" t="s">
        <v>848</v>
      </c>
      <c r="G70" s="309" t="s">
        <v>849</v>
      </c>
      <c r="H70" s="310"/>
      <c r="I70" s="311"/>
      <c r="J70" s="60" t="s">
        <v>850</v>
      </c>
      <c r="K70" s="60" t="s">
        <v>851</v>
      </c>
      <c r="L70" s="60" t="s">
        <v>852</v>
      </c>
      <c r="M70" s="60" t="s">
        <v>853</v>
      </c>
      <c r="N70" s="60" t="s">
        <v>854</v>
      </c>
      <c r="O70" s="60" t="s">
        <v>855</v>
      </c>
      <c r="P70" s="49"/>
      <c r="Q70" s="60" t="s">
        <v>843</v>
      </c>
      <c r="R70" s="60" t="s">
        <v>844</v>
      </c>
      <c r="S70" s="60" t="s">
        <v>845</v>
      </c>
      <c r="T70" s="60" t="s">
        <v>846</v>
      </c>
      <c r="U70" s="60" t="s">
        <v>847</v>
      </c>
      <c r="V70" s="61" t="s">
        <v>848</v>
      </c>
      <c r="W70" s="309" t="s">
        <v>849</v>
      </c>
      <c r="X70" s="310"/>
      <c r="Y70" s="311"/>
      <c r="Z70" s="60" t="s">
        <v>850</v>
      </c>
      <c r="AA70" s="60" t="s">
        <v>851</v>
      </c>
      <c r="AB70" s="60" t="s">
        <v>852</v>
      </c>
      <c r="AC70" s="60" t="s">
        <v>853</v>
      </c>
      <c r="AD70" s="60" t="s">
        <v>854</v>
      </c>
      <c r="AE70" s="60" t="s">
        <v>855</v>
      </c>
      <c r="AF70" s="49"/>
      <c r="AG70" s="49"/>
    </row>
    <row r="71" spans="1:33">
      <c r="A71" s="54" t="str">
        <f>IF(OR(E54="筹码不足",J54="",K54="",L54=""),"",IF(AND(J54=K54,K54=L54,J54=1),150*A60,-A60))</f>
        <v/>
      </c>
      <c r="B71" s="54" t="str">
        <f>IF(OR(E54="筹码不足",J54="",K54="",L54=""),"",IF(AND(J54=K54,K54=L54,J54=2),150*B60,-B60))</f>
        <v/>
      </c>
      <c r="C71" s="54" t="str">
        <f>IF(OR(E54="筹码不足",J54="",K54="",L54=""),"",IF(AND(J54=K54,K54=L54,J54=3),150*C60,-C60))</f>
        <v/>
      </c>
      <c r="D71" s="54" t="str">
        <f>IF(OR(E54="筹码不足",J54="",K54="",L54=""),"",IF(AND(J54=K54,K54=L54,J54=4),150*D60,-D60))</f>
        <v/>
      </c>
      <c r="E71" s="54" t="str">
        <f>IF(OR(E54="筹码不足",J54="",K54="",L54=""),"",IF(AND(J54=K54,K54=L54,J54=5),150*E60,-E60))</f>
        <v/>
      </c>
      <c r="F71" s="54" t="str">
        <f>IF(OR(E54="筹码不足",J54="",K54="",L54=""),"",IF(AND(J54=K54,K54=L54,J54=6),150*F60,-F60))</f>
        <v/>
      </c>
      <c r="G71" s="300" t="str">
        <f>IF(OR(E54="筹码不足",J54="",K54="",L54=""),"",IF(AND(J54=K54,K54=L54,OR(J54={1;2;3;4;5;6})),24*G60,-G60))</f>
        <v/>
      </c>
      <c r="H71" s="312"/>
      <c r="I71" s="313"/>
      <c r="J71" s="54" t="str">
        <f>IF(OR(E54="筹码不足",J54="",K54="",L54=""),"",IF(COUNTIF(J54:L54,1)&gt;=2,J60*8,-J60))</f>
        <v/>
      </c>
      <c r="K71" s="54" t="str">
        <f>IF(OR(E54="筹码不足",J54="",K54="",L54=""),"",IF(COUNTIF(J54:L54,2)&gt;=2,K60*8,-K60))</f>
        <v/>
      </c>
      <c r="L71" s="54" t="str">
        <f>IF(OR(E54="筹码不足",J54="",K54="",L54=""),"",IF(COUNTIF(J54:L54,3)&gt;=2,L60*8,-L60))</f>
        <v/>
      </c>
      <c r="M71" s="54" t="str">
        <f>IF(OR(E54="筹码不足",J54="",K54="",L54=""),"",IF(COUNTIF(J54:L54,4)&gt;=2,M60*8,-M60))</f>
        <v/>
      </c>
      <c r="N71" s="54" t="str">
        <f>IF(OR(E54="筹码不足",J54="",K54="",L54=""),"",IF(COUNTIF(J54:L54,5)&gt;=2,N60*8,-N60))</f>
        <v/>
      </c>
      <c r="O71" s="54" t="str">
        <f>IF(OR(E54="筹码不足",J54="",K54="",L54=""),"",IF(COUNTIF(J54:L54,6)&gt;=2,O60*8,-O60))</f>
        <v/>
      </c>
      <c r="P71" s="49"/>
      <c r="Q71" s="54" t="str">
        <f>IF(OR(E54="筹码不足",J54="",K54="",L54=""),"",IF(AND(J54=K54,K54=L54,J54=1),150*A60+A60,0))</f>
        <v/>
      </c>
      <c r="R71" s="54" t="str">
        <f>IF(OR(E54="筹码不足",J54="",K54="",L54=""),"",IF(AND(J54=K54,K54=L54,J54=2),150*B60+B60,0))</f>
        <v/>
      </c>
      <c r="S71" s="54" t="str">
        <f>IF(OR(E54="筹码不足",J54="",K54="",L54=""),"",IF(AND(J54=K54,K54=L54,J54=3),150*C60+C60,0))</f>
        <v/>
      </c>
      <c r="T71" s="54" t="str">
        <f>IF(OR(E54="筹码不足",J54="",K54="",L54=""),"",IF(AND(J54=K54,K54=L54,J54=4),150*D60+D60,0))</f>
        <v/>
      </c>
      <c r="U71" s="54" t="str">
        <f>IF(OR(E54="筹码不足",J54="",K54="",L54=""),"",IF(AND(J54=K54,K54=L54,J54=5),150*E60+E60,0))</f>
        <v/>
      </c>
      <c r="V71" s="54" t="str">
        <f>IF(OR(E54="筹码不足",J54="",K54="",L54=""),"",IF(AND(J54=K54,K54=L54,J54=6),150*F60+F60,0))</f>
        <v/>
      </c>
      <c r="W71" s="300" t="str">
        <f>IF(OR(E54="筹码不足",J54="",K54="",L54=""),"",IF(AND(J54=K54,K54=L54,OR(J54={1;2;3;4;5;6})),24*G60+G60,0))</f>
        <v/>
      </c>
      <c r="X71" s="312"/>
      <c r="Y71" s="313"/>
      <c r="Z71" s="54" t="str">
        <f>IF(OR(E54="筹码不足",J54="",K54="",L54=""),"",IF(COUNTIF(J54:L54,1)&gt;=2,J60*8+J60,0))</f>
        <v/>
      </c>
      <c r="AA71" s="54" t="str">
        <f>IF(OR(E54="筹码不足",J54="",K54="",L54=""),"",IF(COUNTIF(J54:L54,2)&gt;=2,K60*8+K60,0))</f>
        <v/>
      </c>
      <c r="AB71" s="54" t="str">
        <f>IF(OR(E54="筹码不足",J54="",K54="",L54=""),"",IF(COUNTIF(J54:L54,3)&gt;=2,L60*8+L60,0))</f>
        <v/>
      </c>
      <c r="AC71" s="54" t="str">
        <f>IF(OR(E54="筹码不足",J54="",K54="",L54=""),"",IF(COUNTIF(J54:L54,4)&gt;=2,M60*8+M60,0))</f>
        <v/>
      </c>
      <c r="AD71" s="54" t="str">
        <f>IF(OR(E54="筹码不足",J54="",K54="",L54=""),"",IF(COUNTIF(J54:L54,5)&gt;=2,N60*8+N60,0))</f>
        <v/>
      </c>
      <c r="AE71" s="54" t="str">
        <f>IF(OR(E54="筹码不足",J54="",K54="",L54=""),"",IF(COUNTIF(J54:L54,6)&gt;=2,O60*8+O60,0))</f>
        <v/>
      </c>
      <c r="AF71" s="49"/>
      <c r="AG71" s="49"/>
    </row>
    <row r="72" spans="1:33">
      <c r="A72" s="63">
        <v>4</v>
      </c>
      <c r="B72" s="63">
        <v>5</v>
      </c>
      <c r="C72" s="63">
        <v>6</v>
      </c>
      <c r="D72" s="63">
        <v>7</v>
      </c>
      <c r="E72" s="63">
        <v>8</v>
      </c>
      <c r="F72" s="64">
        <v>9</v>
      </c>
      <c r="G72" s="63">
        <v>10</v>
      </c>
      <c r="H72" s="63">
        <v>11</v>
      </c>
      <c r="I72" s="63">
        <v>12</v>
      </c>
      <c r="J72" s="63">
        <v>13</v>
      </c>
      <c r="K72" s="63">
        <v>14</v>
      </c>
      <c r="L72" s="63">
        <v>15</v>
      </c>
      <c r="M72" s="63">
        <v>16</v>
      </c>
      <c r="N72" s="63">
        <v>17</v>
      </c>
      <c r="O72" s="49"/>
      <c r="P72" s="49"/>
      <c r="Q72" s="63">
        <v>4</v>
      </c>
      <c r="R72" s="63">
        <v>5</v>
      </c>
      <c r="S72" s="63">
        <v>6</v>
      </c>
      <c r="T72" s="63">
        <v>7</v>
      </c>
      <c r="U72" s="63">
        <v>8</v>
      </c>
      <c r="V72" s="64">
        <v>9</v>
      </c>
      <c r="W72" s="63">
        <v>10</v>
      </c>
      <c r="X72" s="63">
        <v>11</v>
      </c>
      <c r="Y72" s="63">
        <v>12</v>
      </c>
      <c r="Z72" s="63">
        <v>13</v>
      </c>
      <c r="AA72" s="63">
        <v>14</v>
      </c>
      <c r="AB72" s="63">
        <v>15</v>
      </c>
      <c r="AC72" s="63">
        <v>16</v>
      </c>
      <c r="AD72" s="63">
        <v>17</v>
      </c>
      <c r="AE72" s="49"/>
      <c r="AF72" s="49"/>
      <c r="AG72" s="49"/>
    </row>
    <row r="73" spans="1:33">
      <c r="A73" s="54" t="str">
        <f>IF(OR(E54="筹码不足",J54="",K54="",L54=""),"",IF(SUM(J54:L54)=4,50*A62,-A62))</f>
        <v/>
      </c>
      <c r="B73" s="54" t="str">
        <f>IF(OR(E54="筹码不足",J54="",K54="",L54=""),"",IF(SUM(J54:L54)=5,18*B62,0-B62))</f>
        <v/>
      </c>
      <c r="C73" s="54" t="str">
        <f>IF(OR(E54="筹码不足",J54="",K54="",L54=""),"",IF(SUM(J54:L54)=6,14*C62,-C62))</f>
        <v/>
      </c>
      <c r="D73" s="54" t="str">
        <f>IF(OR(E54="筹码不足",J54="",K54="",L54=""),"",IF(SUM(J54:L54)=7,12*D62,0-D62))</f>
        <v/>
      </c>
      <c r="E73" s="54" t="str">
        <f>IF(OR(E54="筹码不足",J54="",K54="",L54=""),"",IF(SUM(J54:L54)=8,8*E62,0-E62))</f>
        <v/>
      </c>
      <c r="F73" s="62" t="str">
        <f>IF(OR(E54="筹码不足",J54="",K54="",L54=""),"",IF(SUM(J54:L54)=9,6*F62,-F62))</f>
        <v/>
      </c>
      <c r="G73" s="62" t="str">
        <f>IF(OR(E54="筹码不足",J54="",K54="",L54=""),"",IF(SUM(J54:L54)=10,6*G62,-G62))</f>
        <v/>
      </c>
      <c r="H73" s="62" t="str">
        <f>IF(OR(E54="筹码不足",J54="",K54="",L54=""),"",IF(SUM(J54:L54)=11,6*H62,-H62))</f>
        <v/>
      </c>
      <c r="I73" s="62" t="str">
        <f>IF(OR(E54="筹码不足",J54="",K54="",L54=""),"",IF(SUM(J54:L54)=12,6*I62,-I62))</f>
        <v/>
      </c>
      <c r="J73" s="68" t="str">
        <f>IF(OR(E54="筹码不足",J54="",K54="",L54=""),"",IF(SUM(J54:L54)=13,8*J62,-J62))</f>
        <v/>
      </c>
      <c r="K73" s="68" t="str">
        <f>IF(OR(E54="筹码不足",J54="",K54="",L54=""),"",IF(SUM(J54:L54)=14,12*K62,-K62))</f>
        <v/>
      </c>
      <c r="L73" s="68" t="str">
        <f>IF(OR(E54="筹码不足",J54="",K54="",L54=""),"",IF(SUM(J54:L54)=15,14*L62,-L62))</f>
        <v/>
      </c>
      <c r="M73" s="68" t="str">
        <f>IF(OR(E54="筹码不足",J54="",K54="",L54=""),"",IF(SUM(J54:L54)=16,18*M62,-M62))</f>
        <v/>
      </c>
      <c r="N73" s="68" t="str">
        <f>IF(OR(E54="筹码不足",J54="",K54="",L54=""),"",IF(SUM(J54:L54)=17,50*N62,-N62))</f>
        <v/>
      </c>
      <c r="O73" s="49"/>
      <c r="P73" s="49"/>
      <c r="Q73" s="54" t="str">
        <f>IF(OR(E54="筹码不足",J54="",K54="",L54=""),"",IF(SUM(J54:L54)=4,50*A62+A62,0))</f>
        <v/>
      </c>
      <c r="R73" s="54" t="str">
        <f>IF(OR(E54="筹码不足",J54="",K54="",L54=""),"",IF(SUM(J54:L54)=5,18*B62+B62,0))</f>
        <v/>
      </c>
      <c r="S73" s="54" t="str">
        <f>IF(OR(E54="筹码不足",J54="",K54="",L54=""),"",IF(SUM(J54:L54)=6,14*C62+C62,0))</f>
        <v/>
      </c>
      <c r="T73" s="54" t="str">
        <f>IF(OR(E54="筹码不足",J54="",K54="",L54=""),"",IF(SUM(J54:L54)=7,12*D62+D62,0))</f>
        <v/>
      </c>
      <c r="U73" s="54" t="str">
        <f>IF(OR(E54="筹码不足",J54="",K54="",L54=""),"",IF(SUM(J54:L54)=8,8*E62+E62,0))</f>
        <v/>
      </c>
      <c r="V73" s="54" t="str">
        <f>IF(OR(E54="筹码不足",J54="",K54="",L54=""),"",IF(SUM(J54:L54)=9,6*F62+F62,0))</f>
        <v/>
      </c>
      <c r="W73" s="54" t="str">
        <f>IF(OR(E54="筹码不足",J54="",K54="",L54=""),"",IF(SUM(J54:L54)=10,6*G62+G62,0))</f>
        <v/>
      </c>
      <c r="X73" s="54" t="str">
        <f>IF(OR(E54="筹码不足",J54="",K54="",L54=""),"",IF(SUM(J54:L54)=11,6*H62+H62,0))</f>
        <v/>
      </c>
      <c r="Y73" s="54" t="str">
        <f>IF(OR(E54="筹码不足",J54="",K54="",L54=""),"",IF(SUM(J54:L54)=12,6*I62+I62,0))</f>
        <v/>
      </c>
      <c r="Z73" s="54" t="str">
        <f>IF(OR(E54="筹码不足",J54="",K54="",L54=""),"",IF(SUM(J54:L54)=13,8*J62+J62,0))</f>
        <v/>
      </c>
      <c r="AA73" s="54" t="str">
        <f>IF(OR(E54="筹码不足",J54="",K54="",L54=""),"",IF(SUM(J54:L54)=14,12*K62+K62,0))</f>
        <v/>
      </c>
      <c r="AB73" s="54" t="str">
        <f>IF(OR(E54="筹码不足",J54="",K54="",L54=""),"",IF(SUM(J54:L54)=15,14*L62+L62,0))</f>
        <v/>
      </c>
      <c r="AC73" s="54" t="str">
        <f>IF(OR(E54="筹码不足",J54="",K54="",L54=""),"",IF(SUM(J54:L54)=16,18*M62+M62,0))</f>
        <v/>
      </c>
      <c r="AD73" s="54" t="str">
        <f>IF(OR(E54="筹码不足",J54="",K54="",L54=""),"",IF(SUM(J54:L54)=17,50*N62+N62,0))</f>
        <v/>
      </c>
      <c r="AE73" s="49"/>
      <c r="AF73" s="49"/>
      <c r="AG73" s="49"/>
    </row>
    <row r="74" spans="1:33">
      <c r="A74" s="65" t="s">
        <v>865</v>
      </c>
      <c r="B74" s="65" t="s">
        <v>866</v>
      </c>
      <c r="C74" s="65" t="s">
        <v>867</v>
      </c>
      <c r="D74" s="65" t="s">
        <v>868</v>
      </c>
      <c r="E74" s="65" t="s">
        <v>869</v>
      </c>
      <c r="F74" s="66" t="s">
        <v>870</v>
      </c>
      <c r="G74" s="65" t="s">
        <v>871</v>
      </c>
      <c r="H74" s="65" t="s">
        <v>872</v>
      </c>
      <c r="I74" s="65" t="s">
        <v>873</v>
      </c>
      <c r="J74" s="65" t="s">
        <v>874</v>
      </c>
      <c r="K74" s="65" t="s">
        <v>875</v>
      </c>
      <c r="L74" s="65" t="s">
        <v>876</v>
      </c>
      <c r="M74" s="65" t="s">
        <v>877</v>
      </c>
      <c r="N74" s="65" t="s">
        <v>878</v>
      </c>
      <c r="O74" s="65" t="s">
        <v>879</v>
      </c>
      <c r="P74" s="49"/>
      <c r="Q74" s="65" t="s">
        <v>865</v>
      </c>
      <c r="R74" s="65" t="s">
        <v>866</v>
      </c>
      <c r="S74" s="65" t="s">
        <v>867</v>
      </c>
      <c r="T74" s="65" t="s">
        <v>868</v>
      </c>
      <c r="U74" s="65" t="s">
        <v>869</v>
      </c>
      <c r="V74" s="66" t="s">
        <v>870</v>
      </c>
      <c r="W74" s="65" t="s">
        <v>871</v>
      </c>
      <c r="X74" s="65" t="s">
        <v>872</v>
      </c>
      <c r="Y74" s="65" t="s">
        <v>873</v>
      </c>
      <c r="Z74" s="65" t="s">
        <v>874</v>
      </c>
      <c r="AA74" s="65" t="s">
        <v>875</v>
      </c>
      <c r="AB74" s="65" t="s">
        <v>876</v>
      </c>
      <c r="AC74" s="65" t="s">
        <v>877</v>
      </c>
      <c r="AD74" s="65" t="s">
        <v>878</v>
      </c>
      <c r="AE74" s="65" t="s">
        <v>879</v>
      </c>
      <c r="AF74" s="49"/>
      <c r="AG74" s="49"/>
    </row>
    <row r="75" spans="1:33">
      <c r="A75" s="54" t="str">
        <f>IF(OR(E54="筹码不足",J54="",K54="",L54=""),"",IF(AND(COUNTIF(J54:L54,1)&gt;=1,COUNTIF(J54:L54,2)&gt;=1),A64*5,-A64))</f>
        <v/>
      </c>
      <c r="B75" s="54" t="str">
        <f>IF(OR(E54="筹码不足",J54="",K54="",L54=""),"",IF(AND(COUNTIF(J54:L54,1)&gt;=1,COUNTIF(J54:L54,3)&gt;=1),B64*5,-B64))</f>
        <v/>
      </c>
      <c r="C75" s="54" t="str">
        <f>IF(OR(E54="筹码不足",J54="",K54="",L54=""),"",IF(AND(COUNTIF(J54:L54,1)&gt;=1,COUNTIF(J54:L54,4)&gt;=1),C64*5,-C64))</f>
        <v/>
      </c>
      <c r="D75" s="54" t="str">
        <f>IF(OR(E54="筹码不足",J54="",K54="",L54=""),"",IF(AND(COUNTIF(J54:L54,1)&gt;=1,COUNTIF(J54:L54,5)&gt;=1),D64*5,-D64))</f>
        <v/>
      </c>
      <c r="E75" s="54" t="str">
        <f>IF(OR(E54="筹码不足",J54="",K54="",L54=""),"",IF(AND(COUNTIF(J54:L54,1)&gt;=1,COUNTIF(J54:L54,6)&gt;=1),E64*5,-E64))</f>
        <v/>
      </c>
      <c r="F75" s="54" t="str">
        <f>IF(OR(E54="筹码不足",J54="",K54="",L54=""),"",IF(AND(COUNTIF(J54:L54,3)&gt;=1,COUNTIF(J54:L54,2)&gt;=1),F64*5,-F64))</f>
        <v/>
      </c>
      <c r="G75" s="54" t="str">
        <f>IF(OR(E54="筹码不足",J54="",K54="",L54=""),"",IF(AND(COUNTIF(J54:L54,4)&gt;=1,COUNTIF(J54:L54,2)&gt;=1),G64*5,-G64))</f>
        <v/>
      </c>
      <c r="H75" s="54" t="str">
        <f>IF(OR(E54="筹码不足",J54="",K54="",L54=""),"",IF(AND(COUNTIF(J54:L54,5)&gt;=1,COUNTIF(J54:L54,2)&gt;=1),H64*5,-H64))</f>
        <v/>
      </c>
      <c r="I75" s="54" t="str">
        <f>IF(OR(E54="筹码不足",J54="",K54="",L54=""),"",IF(AND(COUNTIF(J54:L54,6)&gt;=1,COUNTIF(J54:L54,2)&gt;=1),I64*5,-I64))</f>
        <v/>
      </c>
      <c r="J75" s="54" t="str">
        <f>IF(OR(E54="筹码不足",J54="",K54="",L54=""),"",IF(AND(COUNTIF(J54:L54,3)&gt;=1,COUNTIF(J54:L54,4)&gt;=1),J64*5,-J64))</f>
        <v/>
      </c>
      <c r="K75" s="54" t="str">
        <f>IF(OR(E54="筹码不足",J54="",K54="",L54=""),"",IF(AND(COUNTIF(J54:L54,3)&gt;=1,COUNTIF(J54:L54,5)&gt;=1),K64*5,-K64))</f>
        <v/>
      </c>
      <c r="L75" s="54" t="str">
        <f>IF(OR(E54="筹码不足",J54="",K54="",L54=""),"",IF(AND(COUNTIF(J54:L54,3)&gt;=1,COUNTIF(J54:L54,6)&gt;=1),L64*5,-L64))</f>
        <v/>
      </c>
      <c r="M75" s="54" t="str">
        <f>IF(OR(E54="筹码不足",J54="",K54="",L54=""),"",IF(AND(COUNTIF(J54:L54,4)&gt;=1,COUNTIF(J54:L54,5)&gt;=1),M64*5,-M64))</f>
        <v/>
      </c>
      <c r="N75" s="54" t="str">
        <f>IF(OR(E54="筹码不足",J54="",K54="",L54=""),"",IF(AND(COUNTIF(J54:L54,4)&gt;=1,COUNTIF(J54:L54,6)&gt;=1),N64*5,-N64))</f>
        <v/>
      </c>
      <c r="O75" s="54" t="str">
        <f>IF(OR(E54="筹码不足",J54="",K54="",L54=""),"",IF(AND(COUNTIF(J54:L54,5)&gt;=1,COUNTIF(J54:L54,6)&gt;=1),O64*5,-O64))</f>
        <v/>
      </c>
      <c r="P75" s="49"/>
      <c r="Q75" s="54" t="str">
        <f>IF(OR(E54="筹码不足",J54="",K54="",L54=""),"",IF(AND(COUNTIF(J54:L54,1)&gt;=1,COUNTIF(J54:L54,2)&gt;=1),A64*5+A64,0))</f>
        <v/>
      </c>
      <c r="R75" s="54" t="str">
        <f>IF(OR(E54="筹码不足",J54="",K54="",L54=""),"",IF(AND(COUNTIF(J54:L54,1)&gt;=1,COUNTIF(J54:L54,3)&gt;=1),B64*5+B64,0))</f>
        <v/>
      </c>
      <c r="S75" s="54" t="str">
        <f>IF(OR(E54="筹码不足",J54="",K54="",L54=""),"",IF(AND(COUNTIF(J54:L54,1)&gt;=1,COUNTIF(J54:L54,4)&gt;=1),C64*5+C64,0))</f>
        <v/>
      </c>
      <c r="T75" s="54" t="str">
        <f>IF(OR(E54="筹码不足",J54="",K54="",L54=""),"",IF(AND(COUNTIF(J54:L54,1)&gt;=1,COUNTIF(J54:L54,5)&gt;=1),D64*5+D64,0))</f>
        <v/>
      </c>
      <c r="U75" s="54" t="str">
        <f>IF(OR(E54="筹码不足",J54="",K54="",L54=""),"",IF(AND(COUNTIF(J54:L54,1)&gt;=1,COUNTIF(J54:L54,6)&gt;=1),E64*5+E64,0))</f>
        <v/>
      </c>
      <c r="V75" s="54" t="str">
        <f>IF(OR(E54="筹码不足",J54="",K54="",L54=""),"",IF(AND(COUNTIF(J54:L54,3)&gt;=1,COUNTIF(J54:L54,2)&gt;=1),F64*5+F64,0))</f>
        <v/>
      </c>
      <c r="W75" s="54" t="str">
        <f>IF(OR(E54="筹码不足",J54="",K54="",L54=""),"",IF(AND(COUNTIF(J54:L54,4)&gt;=1,COUNTIF(J54:L54,2)&gt;=1),G64*5+G64,0))</f>
        <v/>
      </c>
      <c r="X75" s="54" t="str">
        <f>IF(OR(E54="筹码不足",J54="",K54="",L54=""),"",IF(AND(COUNTIF(J54:L54,5)&gt;=1,COUNTIF(J54:L54,2)&gt;=1),H64*5+H64,0))</f>
        <v/>
      </c>
      <c r="Y75" s="54" t="str">
        <f>IF(OR(E54="筹码不足",J54="",K54="",L54=""),"",IF(AND(COUNTIF(J54:L54,6)&gt;=1,COUNTIF(J54:L54,2)&gt;=1),I64*5+I64,0))</f>
        <v/>
      </c>
      <c r="Z75" s="54" t="str">
        <f>IF(OR(E54="筹码不足",J54="",K54="",L54=""),"",IF(AND(COUNTIF(J54:L54,3)&gt;=1,COUNTIF(J54:L54,4)&gt;=1),J64*5+J64,0))</f>
        <v/>
      </c>
      <c r="AA75" s="54" t="str">
        <f>IF(OR(E54="筹码不足",J54="",K54="",L54=""),"",IF(AND(COUNTIF(J54:L54,3)&gt;=1,COUNTIF(J54:L54,5)&gt;=1),K64*5+K64,0))</f>
        <v/>
      </c>
      <c r="AB75" s="54" t="str">
        <f>IF(OR(E54="筹码不足",J54="",K54="",L54=""),"",IF(AND(COUNTIF(J54:L54,3)&gt;=1,COUNTIF(J54:L54,6)&gt;=1),L64*5+L64,0))</f>
        <v/>
      </c>
      <c r="AC75" s="54" t="str">
        <f>IF(OR(E54="筹码不足",J54="",K54="",L54=""),"",IF(AND(COUNTIF(J54:L54,4)&gt;=1,COUNTIF(J54:L54,5)&gt;=1),M64*5+M64,0))</f>
        <v/>
      </c>
      <c r="AD75" s="54" t="str">
        <f>IF(OR(E54="筹码不足",J54="",K54="",L54=""),"",IF(AND(COUNTIF(J54:L54,4)&gt;=1,COUNTIF(J54:L54,6)&gt;=1),N64*5+N64,0))</f>
        <v/>
      </c>
      <c r="AE75" s="54" t="str">
        <f>IF(OR(E54="筹码不足",J54="",K54="",L54=""),"",IF(AND(COUNTIF(J54:L54,5)&gt;=1,COUNTIF(J54:L54,6)&gt;=1),O64*5+O64,0))</f>
        <v/>
      </c>
      <c r="AF75" s="49"/>
      <c r="AG75" s="49"/>
    </row>
    <row r="76" spans="1:33">
      <c r="A76" s="49"/>
      <c r="B76" s="301">
        <v>1</v>
      </c>
      <c r="C76" s="301"/>
      <c r="D76" s="301">
        <v>2</v>
      </c>
      <c r="E76" s="301"/>
      <c r="F76" s="301">
        <v>3</v>
      </c>
      <c r="G76" s="301"/>
      <c r="H76" s="301">
        <v>4</v>
      </c>
      <c r="I76" s="301"/>
      <c r="J76" s="301">
        <v>5</v>
      </c>
      <c r="K76" s="301"/>
      <c r="L76" s="301">
        <v>6</v>
      </c>
      <c r="M76" s="301"/>
      <c r="N76" s="49"/>
      <c r="O76" s="49"/>
      <c r="P76" s="49"/>
      <c r="Q76" s="49"/>
      <c r="R76" s="301">
        <v>1</v>
      </c>
      <c r="S76" s="301"/>
      <c r="T76" s="301">
        <v>2</v>
      </c>
      <c r="U76" s="301"/>
      <c r="V76" s="301">
        <v>3</v>
      </c>
      <c r="W76" s="301"/>
      <c r="X76" s="301">
        <v>4</v>
      </c>
      <c r="Y76" s="301"/>
      <c r="Z76" s="301">
        <v>5</v>
      </c>
      <c r="AA76" s="301"/>
      <c r="AB76" s="301">
        <v>6</v>
      </c>
      <c r="AC76" s="301"/>
      <c r="AD76" s="49"/>
      <c r="AE76" s="49"/>
      <c r="AF76" s="49"/>
      <c r="AG76" s="49"/>
    </row>
    <row r="77" spans="1:33">
      <c r="A77" s="49"/>
      <c r="B77" s="293" t="str">
        <f>IF(OR(E54="筹码不足",J54="",K54="",L54=""),"",IF(COUNTIF(J54:L54,1)=1,B66,IF(COUNTIF(J54:L54,1)=2,B66*2,IF(COUNTIF(J54:L54,1)=3,B66*3,-B66))))</f>
        <v/>
      </c>
      <c r="C77" s="293"/>
      <c r="D77" s="293" t="str">
        <f>IF(OR(E54="筹码不足",J54="",K54="",L54=""),"",IF(COUNTIF(J54:L54,2)=1,D66,IF(COUNTIF(J54:L54,2)=2,D66*2,IF(COUNTIF(J54:L54,2)=3,D66*3,-D66))))</f>
        <v/>
      </c>
      <c r="E77" s="293"/>
      <c r="F77" s="293" t="str">
        <f>IF(OR(E54="筹码不足",J54="",K54="",L54=""),"",IF(COUNTIF(J54:L54,3)=1,F66,IF(COUNTIF(J54:L54,3)=2,F66*2,IF(COUNTIF(J54:L54,3)=3,F66*3,-F66))))</f>
        <v/>
      </c>
      <c r="G77" s="293"/>
      <c r="H77" s="293" t="str">
        <f>IF(OR(E54="筹码不足",J54="",K54="",L54=""),"",IF(COUNTIF(J54:L54,4)=1,H66,IF(COUNTIF(J54:L54,4)=2,H66*2,IF(COUNTIF(J54:L54,4)=3,H66*3,-H66))))</f>
        <v/>
      </c>
      <c r="I77" s="293"/>
      <c r="J77" s="293" t="str">
        <f>IF(OR(E54="筹码不足",J54="",K54="",L54=""),"",IF(COUNTIF(J54:L54,5)=1,J66,IF(COUNTIF(J54:L54,5)=2,J66*2,IF(COUNTIF(J54:L54,5)=3,J66*3,-J66))))</f>
        <v/>
      </c>
      <c r="K77" s="293"/>
      <c r="L77" s="293" t="str">
        <f>IF(OR(E54="筹码不足",J54="",K54="",L54=""),"",IF(COUNTIF(J54:L54,6)=1,L66,IF(COUNTIF(J54:L54,6)=2,L66*2,IF(COUNTIF(J54:L54,6)=3,L66*3,-L66))))</f>
        <v/>
      </c>
      <c r="M77" s="293"/>
      <c r="N77" s="49"/>
      <c r="O77" s="49"/>
      <c r="P77" s="49"/>
      <c r="Q77" s="49"/>
      <c r="R77" s="293" t="str">
        <f>IF(OR(E54="筹码不足",J54="",K54="",L54=""),"",IF(COUNTIF(J54:L54,1)=1,B66+B66,IF(COUNTIF(J54:L54,1)=2,B66*2+B66,IF(COUNTIF(J54:L54,1)=3,B66*3+B66,0))))</f>
        <v/>
      </c>
      <c r="S77" s="293"/>
      <c r="T77" s="293" t="str">
        <f>IF(OR(E54="筹码不足",J54="",K54="",L54=""),"",IF(COUNTIF(J54:L54,2)=1,D66+D66,IF(COUNTIF(J54:L54,2)=2,D66*2+D66,IF(COUNTIF(J54:L54,2)=3,D66*3+D66,0))))</f>
        <v/>
      </c>
      <c r="U77" s="293"/>
      <c r="V77" s="293" t="str">
        <f>IF(OR(E54="筹码不足",J54="",K54="",L54=""),"",IF(COUNTIF(J54:L54,3)=1,F66+F66,IF(COUNTIF(J54:L54,3)=2,F66*2+F66,IF(COUNTIF(J54:L54,3)=3,F66*3+F66,0))))</f>
        <v/>
      </c>
      <c r="W77" s="293"/>
      <c r="X77" s="293" t="str">
        <f>IF(OR(E54="筹码不足",J54="",K54="",L54=""),"",IF(COUNTIF(J54:L54,4)=1,H66+H66,IF(COUNTIF(J54:L54,4)=2,H66*2+H66,IF(COUNTIF(J54:L54,4)=3,H66*3+H66,0))))</f>
        <v/>
      </c>
      <c r="Y77" s="293"/>
      <c r="Z77" s="293" t="str">
        <f>IF(OR(E54="筹码不足",J54="",K54="",L54=""),"",IF(COUNTIF(J54:L54,5)=1,J66+J66,IF(COUNTIF(J54:L54,5)=2,J66*2+J66,IF(COUNTIF(J54:L54,5)=3,J66*3+J66,0))))</f>
        <v/>
      </c>
      <c r="AA77" s="293"/>
      <c r="AB77" s="293" t="str">
        <f>IF(OR(E54="筹码不足",J54="",K54="",L54=""),"",IF(COUNTIF(J54:L54,6)=1,L66+L66,IF(COUNTIF(J54:L54,6)=2,L66*2+L66,IF(COUNTIF(J54:L54,6)=3,L66*3+L66,0))))</f>
        <v/>
      </c>
      <c r="AC77" s="293"/>
      <c r="AD77" s="49"/>
      <c r="AE77" s="49"/>
      <c r="AF77" s="49"/>
      <c r="AG77" s="49"/>
    </row>
    <row r="78" spans="1:33">
      <c r="A78" s="69"/>
      <c r="B78" s="69"/>
      <c r="C78" s="69"/>
      <c r="D78" s="69"/>
      <c r="E78" s="69"/>
      <c r="F78" s="69"/>
      <c r="G78" s="69"/>
      <c r="H78" s="69"/>
      <c r="I78" s="69"/>
      <c r="J78" s="69"/>
      <c r="K78" s="69"/>
      <c r="L78" s="69"/>
      <c r="M78" s="69"/>
      <c r="N78" s="69"/>
      <c r="O78" s="69"/>
      <c r="P78" s="69"/>
      <c r="Q78" s="69"/>
      <c r="R78" s="69"/>
      <c r="S78" s="69"/>
      <c r="T78" s="69"/>
      <c r="U78" s="69"/>
      <c r="V78" s="69"/>
      <c r="W78" s="69"/>
      <c r="X78" s="69"/>
      <c r="Y78" s="69"/>
      <c r="Z78" s="69"/>
      <c r="AA78" s="69"/>
      <c r="AB78" s="69"/>
      <c r="AC78" s="69"/>
      <c r="AD78" s="69"/>
      <c r="AE78" s="69"/>
      <c r="AG78" s="49"/>
    </row>
    <row r="79" spans="1:33" ht="33" customHeight="1">
      <c r="A79" s="48"/>
      <c r="B79" s="47" t="s">
        <v>896</v>
      </c>
      <c r="C79" s="286" t="s">
        <v>897</v>
      </c>
      <c r="D79" s="286"/>
      <c r="E79" s="287" t="s">
        <v>898</v>
      </c>
      <c r="F79" s="287"/>
      <c r="G79" s="294" t="s">
        <v>899</v>
      </c>
      <c r="H79" s="295"/>
      <c r="I79" s="296"/>
      <c r="J79" s="287" t="s">
        <v>900</v>
      </c>
      <c r="K79" s="287"/>
      <c r="L79" s="287"/>
      <c r="M79" s="286" t="s">
        <v>837</v>
      </c>
      <c r="N79" s="286"/>
      <c r="O79" s="287" t="s">
        <v>891</v>
      </c>
      <c r="P79" s="287"/>
      <c r="Q79" s="286" t="s">
        <v>901</v>
      </c>
      <c r="R79" s="286"/>
      <c r="S79" s="287" t="s">
        <v>902</v>
      </c>
      <c r="T79" s="287"/>
      <c r="U79" s="48"/>
      <c r="V79" s="288" t="s">
        <v>903</v>
      </c>
      <c r="W79" s="288"/>
      <c r="X79" s="288"/>
      <c r="Y79" s="288"/>
      <c r="Z79" s="46"/>
      <c r="AA79" s="46"/>
      <c r="AB79" s="46"/>
      <c r="AC79" s="46"/>
      <c r="AD79" s="46"/>
      <c r="AE79" s="46"/>
      <c r="AF79" s="46"/>
      <c r="AG79" s="46"/>
    </row>
    <row r="80" spans="1:33">
      <c r="A80" s="49"/>
      <c r="B80" s="45">
        <v>4</v>
      </c>
      <c r="C80" s="289" t="str">
        <f>IF(S54="","",S54)</f>
        <v/>
      </c>
      <c r="D80" s="289"/>
      <c r="E80" s="289" t="str">
        <f>IF(OR(C80="",AND(COUNT(A84:F84)=0,COUNT(J84:O84)=0,COUNT(A86:O86)=0,COUNT(A88:N88)=0,COUNT(A90:O90)=0,COUNT(B92:M92)=0)),"",IF(SUM(A84:F84,J84:O84,A86:O86,A88:N88,A90:O90,B92:M92)&gt;C80,"筹码不足",SUM(A84:F84,J84:O84,A86:O86,A88:N88,A90:O90,B92:M92)))</f>
        <v/>
      </c>
      <c r="F80" s="289"/>
      <c r="G80" s="290" t="str">
        <f>IF(OR(C80="",E80="筹码不足",E80=""),"",C80-E80)</f>
        <v/>
      </c>
      <c r="H80" s="291"/>
      <c r="I80" s="292"/>
      <c r="J80" s="45"/>
      <c r="K80" s="45"/>
      <c r="L80" s="45"/>
      <c r="M80" s="289" t="str">
        <f>IF(OR(E80="筹码不足",J80="",K80="",L80=""),"",SUM(Q84:V84,Z84:AE84,Q86:AE86,Q88:AD88,Q90:AE90,R92:AC92))</f>
        <v/>
      </c>
      <c r="N80" s="289"/>
      <c r="O80" s="289" t="str">
        <f>IF(OR(E80="筹码不足",J80="",K80="",L80=""),"",SUM(A95:F95,J95:O95,A97:O97,A99:N99,A101:O101,B103:M103))</f>
        <v/>
      </c>
      <c r="P80" s="289"/>
      <c r="Q80" s="289" t="str">
        <f>IF(OR(E80="筹码不足",J80="",K80="",L80=""),"",SUM(Q95:V95,Z95:AE95,Q97:AE97,Q99:AD99,Q101:AE101,R103:AC103))</f>
        <v/>
      </c>
      <c r="R80" s="289"/>
      <c r="S80" s="293" t="str">
        <f>IF(OR(C80="",E80="筹码不足",J80="",K80="",L80=""),"",IF(E80="",C80,G80+Q80))</f>
        <v/>
      </c>
      <c r="T80" s="293"/>
      <c r="U80" s="49"/>
      <c r="V80" s="288"/>
      <c r="W80" s="288"/>
      <c r="X80" s="288"/>
      <c r="Y80" s="288"/>
      <c r="Z80" s="49"/>
      <c r="AA80" s="49"/>
      <c r="AB80" s="49"/>
      <c r="AC80" s="49"/>
      <c r="AD80" s="49"/>
      <c r="AE80" s="49"/>
      <c r="AF80" s="49"/>
      <c r="AG80" s="49"/>
    </row>
    <row r="81" spans="1:33">
      <c r="A81" s="52"/>
      <c r="B81" s="53"/>
      <c r="C81" s="53"/>
      <c r="D81" s="53"/>
      <c r="E81" s="53"/>
      <c r="F81" s="53"/>
      <c r="G81" s="53"/>
      <c r="H81" s="53"/>
      <c r="I81" s="53"/>
      <c r="J81" s="53"/>
      <c r="K81" s="53"/>
      <c r="L81" s="53"/>
      <c r="M81" s="53"/>
      <c r="N81" s="53"/>
      <c r="O81" s="53"/>
      <c r="P81" s="52"/>
      <c r="Q81" s="49"/>
      <c r="R81" s="49"/>
      <c r="S81" s="314" t="s">
        <v>904</v>
      </c>
      <c r="T81" s="314"/>
      <c r="U81" s="282" t="s">
        <v>824</v>
      </c>
      <c r="V81" s="283"/>
      <c r="W81" s="284" t="s">
        <v>905</v>
      </c>
      <c r="X81" s="284"/>
      <c r="Y81" s="54">
        <v>1</v>
      </c>
      <c r="Z81" s="54">
        <v>2</v>
      </c>
      <c r="AA81" s="54">
        <v>3</v>
      </c>
      <c r="AB81" s="54">
        <v>4</v>
      </c>
      <c r="AC81" s="54">
        <v>5</v>
      </c>
      <c r="AD81" s="54">
        <v>6</v>
      </c>
      <c r="AE81" s="49"/>
      <c r="AF81" s="49"/>
      <c r="AG81" s="49"/>
    </row>
    <row r="82" spans="1:33">
      <c r="A82" s="285" t="s">
        <v>898</v>
      </c>
      <c r="B82" s="285"/>
      <c r="C82" s="285" t="str">
        <f>IF(OR(C80="",AND(COUNT(A84:F84)=0,COUNT(J84:O84)=0,COUNT(A86:O86)=0,COUNT(A88:N88)=0,COUNT(A90:O90)=0,COUNT(B92:M92)=0)),"",IF(SUM(A84:F84,J84:O84,A86:O86,A88:N88,A90:O90,B92:M92)&gt;C80,"筹码不足",SUM(A84:F84,J84:O84,A86:O86,A88:N88,A90:O90,B92:M92)))</f>
        <v/>
      </c>
      <c r="D82" s="285"/>
      <c r="E82" s="49"/>
      <c r="F82" s="49"/>
      <c r="G82" s="49"/>
      <c r="H82" s="49"/>
      <c r="I82" s="49"/>
      <c r="J82" s="49"/>
      <c r="K82" s="49"/>
      <c r="L82" s="49"/>
      <c r="M82" s="49"/>
      <c r="N82" s="49"/>
      <c r="O82" s="49"/>
      <c r="P82" s="49"/>
      <c r="Q82" s="285" t="s">
        <v>906</v>
      </c>
      <c r="R82" s="285"/>
      <c r="S82" s="285" t="str">
        <f>IF(OR(E80="筹码不足",J80="",K80="",L80=""),"",SUM(Q84:V84,Z84:AE84,Q86:AE86,Q88:AD88,Q90:AE90,R92:AC92))</f>
        <v/>
      </c>
      <c r="T82" s="285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</row>
    <row r="83" spans="1:33">
      <c r="A83" s="301" t="s">
        <v>832</v>
      </c>
      <c r="B83" s="301"/>
      <c r="C83" s="301"/>
      <c r="D83" s="301" t="s">
        <v>833</v>
      </c>
      <c r="E83" s="301"/>
      <c r="F83" s="302"/>
      <c r="G83" s="303" t="s">
        <v>834</v>
      </c>
      <c r="H83" s="304"/>
      <c r="I83" s="305"/>
      <c r="J83" s="301" t="s">
        <v>835</v>
      </c>
      <c r="K83" s="301"/>
      <c r="L83" s="301"/>
      <c r="M83" s="301" t="s">
        <v>836</v>
      </c>
      <c r="N83" s="301"/>
      <c r="O83" s="301"/>
      <c r="P83" s="49"/>
      <c r="Q83" s="301" t="s">
        <v>832</v>
      </c>
      <c r="R83" s="301"/>
      <c r="S83" s="301"/>
      <c r="T83" s="301" t="s">
        <v>833</v>
      </c>
      <c r="U83" s="301"/>
      <c r="V83" s="302"/>
      <c r="W83" s="303" t="s">
        <v>837</v>
      </c>
      <c r="X83" s="304"/>
      <c r="Y83" s="305"/>
      <c r="Z83" s="301" t="s">
        <v>835</v>
      </c>
      <c r="AA83" s="301"/>
      <c r="AB83" s="301"/>
      <c r="AC83" s="301" t="s">
        <v>836</v>
      </c>
      <c r="AD83" s="301"/>
      <c r="AE83" s="301"/>
      <c r="AF83" s="49"/>
      <c r="AG83" s="49"/>
    </row>
    <row r="84" spans="1:33">
      <c r="A84" s="293"/>
      <c r="B84" s="293"/>
      <c r="C84" s="293"/>
      <c r="D84" s="293"/>
      <c r="E84" s="293"/>
      <c r="F84" s="300"/>
      <c r="G84" s="306"/>
      <c r="H84" s="307"/>
      <c r="I84" s="308"/>
      <c r="J84" s="293"/>
      <c r="K84" s="293"/>
      <c r="L84" s="293"/>
      <c r="M84" s="293"/>
      <c r="N84" s="293"/>
      <c r="O84" s="293"/>
      <c r="P84" s="49"/>
      <c r="Q84" s="293" t="str">
        <f>IF(OR(E80="筹码不足",J80="",K80="",L80=""),"",IF(OR(AND(J80=K80,K80=L80),SUM(J80:L80)&gt;10),0,A84))</f>
        <v/>
      </c>
      <c r="R84" s="293"/>
      <c r="S84" s="293"/>
      <c r="T84" s="293" t="str">
        <f>IF(OR(E80="筹码不足",J80="",K80="",L80=""),"",IF(OR(AND(J80=K80,K80=L80),ISEVEN(SUM(J80:L80))),0,D84))</f>
        <v/>
      </c>
      <c r="U84" s="293"/>
      <c r="V84" s="293"/>
      <c r="W84" s="306"/>
      <c r="X84" s="307"/>
      <c r="Y84" s="308"/>
      <c r="Z84" s="293" t="str">
        <f>IF(OR(E80="筹码不足",J80="",K80="",L80=""),"",IF(OR(AND(J80=K80,K80=L80),ISODD(SUM(J80:L80))),0,J84))</f>
        <v/>
      </c>
      <c r="AA84" s="293"/>
      <c r="AB84" s="293"/>
      <c r="AC84" s="293" t="str">
        <f>IF(OR(E80="筹码不足",J80="",K80="",L80=""),"",IF(OR(AND(J80=K80,K80=L80),SUM(J80:L80)&lt;11),0,M84))</f>
        <v/>
      </c>
      <c r="AD84" s="293"/>
      <c r="AE84" s="293"/>
      <c r="AF84" s="49"/>
      <c r="AG84" s="49"/>
    </row>
    <row r="85" spans="1:33">
      <c r="A85" s="60" t="s">
        <v>843</v>
      </c>
      <c r="B85" s="60" t="s">
        <v>844</v>
      </c>
      <c r="C85" s="60" t="s">
        <v>845</v>
      </c>
      <c r="D85" s="60" t="s">
        <v>846</v>
      </c>
      <c r="E85" s="60" t="s">
        <v>847</v>
      </c>
      <c r="F85" s="61" t="s">
        <v>848</v>
      </c>
      <c r="G85" s="309" t="s">
        <v>849</v>
      </c>
      <c r="H85" s="310"/>
      <c r="I85" s="311"/>
      <c r="J85" s="60" t="s">
        <v>850</v>
      </c>
      <c r="K85" s="60" t="s">
        <v>851</v>
      </c>
      <c r="L85" s="60" t="s">
        <v>852</v>
      </c>
      <c r="M85" s="60" t="s">
        <v>853</v>
      </c>
      <c r="N85" s="60" t="s">
        <v>854</v>
      </c>
      <c r="O85" s="60" t="s">
        <v>855</v>
      </c>
      <c r="P85" s="49"/>
      <c r="Q85" s="60" t="s">
        <v>843</v>
      </c>
      <c r="R85" s="60" t="s">
        <v>844</v>
      </c>
      <c r="S85" s="60" t="s">
        <v>845</v>
      </c>
      <c r="T85" s="60" t="s">
        <v>846</v>
      </c>
      <c r="U85" s="60" t="s">
        <v>847</v>
      </c>
      <c r="V85" s="61" t="s">
        <v>848</v>
      </c>
      <c r="W85" s="309" t="s">
        <v>849</v>
      </c>
      <c r="X85" s="310"/>
      <c r="Y85" s="311"/>
      <c r="Z85" s="60" t="s">
        <v>850</v>
      </c>
      <c r="AA85" s="60" t="s">
        <v>851</v>
      </c>
      <c r="AB85" s="60" t="s">
        <v>852</v>
      </c>
      <c r="AC85" s="60" t="s">
        <v>853</v>
      </c>
      <c r="AD85" s="60" t="s">
        <v>854</v>
      </c>
      <c r="AE85" s="60" t="s">
        <v>855</v>
      </c>
      <c r="AF85" s="49"/>
      <c r="AG85" s="49"/>
    </row>
    <row r="86" spans="1:33">
      <c r="A86" s="54"/>
      <c r="B86" s="54"/>
      <c r="C86" s="54"/>
      <c r="D86" s="54"/>
      <c r="E86" s="54"/>
      <c r="F86" s="62"/>
      <c r="G86" s="300"/>
      <c r="H86" s="312"/>
      <c r="I86" s="313"/>
      <c r="J86" s="54"/>
      <c r="K86" s="54"/>
      <c r="L86" s="54"/>
      <c r="M86" s="54"/>
      <c r="N86" s="54"/>
      <c r="O86" s="54"/>
      <c r="P86" s="49"/>
      <c r="Q86" s="54" t="str">
        <f>IF(OR(E80="筹码不足",J80="",K80="",L80=""),"",IF(AND(J80=K80,K80=L80,J80=1),150*A86,0))</f>
        <v/>
      </c>
      <c r="R86" s="54" t="str">
        <f>IF(OR(E80="筹码不足",J80="",K80="",L80=""),"",IF(AND(J80=K80,K80=L80,J80=2),150*B86,0))</f>
        <v/>
      </c>
      <c r="S86" s="54" t="str">
        <f>IF(OR(E80="筹码不足",J80="",K80="",L80=""),"",IF(AND(J80=K80,K80=L80,J80=3),150*C86,0))</f>
        <v/>
      </c>
      <c r="T86" s="54" t="str">
        <f>IF(OR(E80="筹码不足",J80="",K80="",L80=""),"",IF(AND(J80=K80,K80=L80,J80=4),150*D86,0))</f>
        <v/>
      </c>
      <c r="U86" s="54" t="str">
        <f>IF(OR(E80="筹码不足",J80="",K80="",L80=""),"",IF(AND(J80=K80,K80=L80,J80=5),150*E86,0))</f>
        <v/>
      </c>
      <c r="V86" s="54" t="str">
        <f>IF(OR(E80="筹码不足",J80="",K80="",L80=""),"",IF(AND(J80=K80,K80=L80,J80=6),150*F86,0))</f>
        <v/>
      </c>
      <c r="W86" s="300" t="str">
        <f>IF(OR(E80="筹码不足",J80="",K80="",L80=""),"",IF(AND(J80=K80,K80=L80,OR(J80={1;2;3;4;5;6})),24*G86,0))</f>
        <v/>
      </c>
      <c r="X86" s="312"/>
      <c r="Y86" s="313"/>
      <c r="Z86" s="54" t="str">
        <f>IF(OR(E80="筹码不足",J80="",K80="",L80=""),"",IF(COUNTIF(J80:L80,1)&gt;=2,J86*8,0))</f>
        <v/>
      </c>
      <c r="AA86" s="54" t="str">
        <f>IF(OR(E80="筹码不足",J80="",K80="",L80=""),"",IF(COUNTIF(J80:L80,2)&gt;=2,K86*8,0))</f>
        <v/>
      </c>
      <c r="AB86" s="54" t="str">
        <f>IF(OR(E80="筹码不足",J80="",K80="",L80=""),"",IF(COUNTIF(J80:L80,3)&gt;=2,L86*8,0))</f>
        <v/>
      </c>
      <c r="AC86" s="54" t="str">
        <f>IF(OR(E80="筹码不足",J80="",K80="",L80=""),"",IF(COUNTIF(J80:L80,4)&gt;=2,M86*8,0))</f>
        <v/>
      </c>
      <c r="AD86" s="54" t="str">
        <f>IF(OR(E80="筹码不足",J80="",K80="",L80=""),"",IF(COUNTIF(J80:L80,5)&gt;=2,N86*8,0))</f>
        <v/>
      </c>
      <c r="AE86" s="54" t="str">
        <f>IF(OR(E80="筹码不足",J80="",K80="",L80=""),"",IF(COUNTIF(J80:L80,6)&gt;=2,O86*8,0))</f>
        <v/>
      </c>
      <c r="AF86" s="49"/>
      <c r="AG86" s="49"/>
    </row>
    <row r="87" spans="1:33">
      <c r="A87" s="63">
        <v>4</v>
      </c>
      <c r="B87" s="63">
        <v>5</v>
      </c>
      <c r="C87" s="63">
        <v>6</v>
      </c>
      <c r="D87" s="63">
        <v>7</v>
      </c>
      <c r="E87" s="63">
        <v>8</v>
      </c>
      <c r="F87" s="64">
        <v>9</v>
      </c>
      <c r="G87" s="63">
        <v>10</v>
      </c>
      <c r="H87" s="63">
        <v>11</v>
      </c>
      <c r="I87" s="63">
        <v>12</v>
      </c>
      <c r="J87" s="63">
        <v>13</v>
      </c>
      <c r="K87" s="63">
        <v>14</v>
      </c>
      <c r="L87" s="63">
        <v>15</v>
      </c>
      <c r="M87" s="63">
        <v>16</v>
      </c>
      <c r="N87" s="63">
        <v>17</v>
      </c>
      <c r="O87" s="49"/>
      <c r="P87" s="49"/>
      <c r="Q87" s="63">
        <v>4</v>
      </c>
      <c r="R87" s="63">
        <v>5</v>
      </c>
      <c r="S87" s="63">
        <v>6</v>
      </c>
      <c r="T87" s="63">
        <v>7</v>
      </c>
      <c r="U87" s="63">
        <v>8</v>
      </c>
      <c r="V87" s="64">
        <v>9</v>
      </c>
      <c r="W87" s="63">
        <v>10</v>
      </c>
      <c r="X87" s="63">
        <v>11</v>
      </c>
      <c r="Y87" s="63">
        <v>12</v>
      </c>
      <c r="Z87" s="63">
        <v>13</v>
      </c>
      <c r="AA87" s="63">
        <v>14</v>
      </c>
      <c r="AB87" s="63">
        <v>15</v>
      </c>
      <c r="AC87" s="63">
        <v>16</v>
      </c>
      <c r="AD87" s="63">
        <v>17</v>
      </c>
      <c r="AE87" s="49"/>
      <c r="AF87" s="49"/>
      <c r="AG87" s="49"/>
    </row>
    <row r="88" spans="1:33">
      <c r="A88" s="54"/>
      <c r="B88" s="54"/>
      <c r="C88" s="54"/>
      <c r="D88" s="54"/>
      <c r="E88" s="54"/>
      <c r="F88" s="54"/>
      <c r="G88" s="54"/>
      <c r="H88" s="54"/>
      <c r="I88" s="54"/>
      <c r="J88" s="54"/>
      <c r="K88" s="54"/>
      <c r="L88" s="54"/>
      <c r="M88" s="54"/>
      <c r="N88" s="54"/>
      <c r="O88" s="49"/>
      <c r="P88" s="49"/>
      <c r="Q88" s="54" t="str">
        <f>IF(OR(E80="筹码不足",J80="",K80="",L80=""),"",IF(SUM(J80:L80)=4,50*A88,0))</f>
        <v/>
      </c>
      <c r="R88" s="54" t="str">
        <f>IF(OR(E80="筹码不足",J80="",K80="",L80=""),"",IF(SUM(J80:L80)=5,18*B88,0))</f>
        <v/>
      </c>
      <c r="S88" s="54" t="str">
        <f>IF(OR(E80="筹码不足",J80="",K80="",L80=""),"",IF(SUM(J80:L80)=6,14*C88,0))</f>
        <v/>
      </c>
      <c r="T88" s="54" t="str">
        <f>IF(OR(E80="筹码不足",J80="",K80="",L80=""),"",IF(SUM(J80:L80)=7,12*D88,0))</f>
        <v/>
      </c>
      <c r="U88" s="54" t="str">
        <f>IF(OR(E80="筹码不足",J80="",K80="",L80=""),"",IF(SUM(J80:L80)=8,8*E88,0))</f>
        <v/>
      </c>
      <c r="V88" s="54" t="str">
        <f>IF(OR(E80="筹码不足",J80="",K80="",L80=""),"",IF(SUM(J80:L80)=9,6*F88,0))</f>
        <v/>
      </c>
      <c r="W88" s="54" t="str">
        <f>IF(OR(E80="筹码不足",J80="",K80="",L80=""),"",IF(SUM(J80:L80)=10,6*G88,0))</f>
        <v/>
      </c>
      <c r="X88" s="54" t="str">
        <f>IF(OR(E80="筹码不足",J80="",K80="",L80=""),"",IF(SUM(J80:L80)=11,6*H88,0))</f>
        <v/>
      </c>
      <c r="Y88" s="54" t="str">
        <f>IF(OR(E80="筹码不足",J80="",K80="",L80=""),"",IF(SUM(J80:L80)=12,6*I88,0))</f>
        <v/>
      </c>
      <c r="Z88" s="54" t="str">
        <f>IF(OR(E80="筹码不足",J80="",K80="",L80=""),"",IF(SUM(J80:L80)=13,8*J88,0))</f>
        <v/>
      </c>
      <c r="AA88" s="54" t="str">
        <f>IF(OR(E80="筹码不足",J80="",K80="",L80=""),"",IF(SUM(J80:L80)=14,12*K88,0))</f>
        <v/>
      </c>
      <c r="AB88" s="54" t="str">
        <f>IF(OR(E80="筹码不足",J80="",K80="",L80=""),"",IF(SUM(J80:L80)=15,14*L88,0))</f>
        <v/>
      </c>
      <c r="AC88" s="54" t="str">
        <f>IF(OR(E80="筹码不足",J80="",K80="",L80=""),"",IF(SUM(J80:L80)=16,18*M88,0))</f>
        <v/>
      </c>
      <c r="AD88" s="54" t="str">
        <f>IF(OR(E80="筹码不足",J80="",K80="",L80=""),"",IF(SUM(J80:L80)=17,50*N88,0))</f>
        <v/>
      </c>
      <c r="AE88" s="49"/>
      <c r="AF88" s="49"/>
      <c r="AG88" s="49"/>
    </row>
    <row r="89" spans="1:33">
      <c r="A89" s="65" t="s">
        <v>865</v>
      </c>
      <c r="B89" s="65" t="s">
        <v>866</v>
      </c>
      <c r="C89" s="65" t="s">
        <v>867</v>
      </c>
      <c r="D89" s="65" t="s">
        <v>868</v>
      </c>
      <c r="E89" s="65" t="s">
        <v>869</v>
      </c>
      <c r="F89" s="66" t="s">
        <v>870</v>
      </c>
      <c r="G89" s="65" t="s">
        <v>871</v>
      </c>
      <c r="H89" s="65" t="s">
        <v>872</v>
      </c>
      <c r="I89" s="65" t="s">
        <v>873</v>
      </c>
      <c r="J89" s="65" t="s">
        <v>874</v>
      </c>
      <c r="K89" s="65" t="s">
        <v>875</v>
      </c>
      <c r="L89" s="65" t="s">
        <v>876</v>
      </c>
      <c r="M89" s="65" t="s">
        <v>877</v>
      </c>
      <c r="N89" s="65" t="s">
        <v>878</v>
      </c>
      <c r="O89" s="65" t="s">
        <v>879</v>
      </c>
      <c r="P89" s="49"/>
      <c r="Q89" s="65" t="s">
        <v>865</v>
      </c>
      <c r="R89" s="65" t="s">
        <v>866</v>
      </c>
      <c r="S89" s="65" t="s">
        <v>867</v>
      </c>
      <c r="T89" s="65" t="s">
        <v>868</v>
      </c>
      <c r="U89" s="65" t="s">
        <v>869</v>
      </c>
      <c r="V89" s="66" t="s">
        <v>870</v>
      </c>
      <c r="W89" s="65" t="s">
        <v>871</v>
      </c>
      <c r="X89" s="65" t="s">
        <v>872</v>
      </c>
      <c r="Y89" s="65" t="s">
        <v>873</v>
      </c>
      <c r="Z89" s="65" t="s">
        <v>874</v>
      </c>
      <c r="AA89" s="65" t="s">
        <v>875</v>
      </c>
      <c r="AB89" s="65" t="s">
        <v>876</v>
      </c>
      <c r="AC89" s="65" t="s">
        <v>877</v>
      </c>
      <c r="AD89" s="65" t="s">
        <v>878</v>
      </c>
      <c r="AE89" s="65" t="s">
        <v>879</v>
      </c>
      <c r="AF89" s="49"/>
      <c r="AG89" s="49"/>
    </row>
    <row r="90" spans="1:33">
      <c r="A90" s="54"/>
      <c r="B90" s="54"/>
      <c r="C90" s="54"/>
      <c r="D90" s="54"/>
      <c r="E90" s="54"/>
      <c r="F90" s="62"/>
      <c r="G90" s="54"/>
      <c r="H90" s="54"/>
      <c r="I90" s="54"/>
      <c r="J90" s="54"/>
      <c r="K90" s="54"/>
      <c r="L90" s="54"/>
      <c r="M90" s="54"/>
      <c r="N90" s="54"/>
      <c r="O90" s="54"/>
      <c r="P90" s="49"/>
      <c r="Q90" s="54" t="str">
        <f>IF(OR(E80="筹码不足",J80="",K80="",L80=""),"",IF(AND(COUNTIF(J80:L80,1)&gt;=1,COUNTIF(J80:L80,2)&gt;=1),A90*5,0))</f>
        <v/>
      </c>
      <c r="R90" s="54" t="str">
        <f>IF(OR(E80="筹码不足",J80="",K80="",L80=""),"",IF(AND(COUNTIF(J80:L80,1)&gt;=1,COUNTIF(J80:L80,3)&gt;=1),B90*5,0))</f>
        <v/>
      </c>
      <c r="S90" s="54" t="str">
        <f>IF(OR(E80="筹码不足",J80="",K80="",L80=""),"",IF(AND(COUNTIF(J80:L80,1)&gt;=1,COUNTIF(J80:L80,4)&gt;=1),C90*5,0))</f>
        <v/>
      </c>
      <c r="T90" s="54" t="str">
        <f>IF(OR(E80="筹码不足",J80="",K80="",L80=""),"",IF(AND(COUNTIF(J80:L80,1)&gt;=1,COUNTIF(J80:L80,5)&gt;=1),D90*5,0))</f>
        <v/>
      </c>
      <c r="U90" s="54" t="str">
        <f>IF(OR(E80="筹码不足",J80="",K80="",L80=""),"",IF(AND(COUNTIF(J80:L80,1)&gt;=1,COUNTIF(J80:L80,6)&gt;=1),E90*5,0))</f>
        <v/>
      </c>
      <c r="V90" s="54" t="str">
        <f>IF(OR(E80="筹码不足",J80="",K80="",L80=""),"",IF(AND(COUNTIF(J80:L80,3)&gt;=1,COUNTIF(J80:L80,2)&gt;=1),F90*5,0))</f>
        <v/>
      </c>
      <c r="W90" s="54" t="str">
        <f>IF(OR(E80="筹码不足",J80="",K80="",L80=""),"",IF(AND(COUNTIF(J80:L80,4)&gt;=1,COUNTIF(J80:L80,2)&gt;=1),G90*5,0))</f>
        <v/>
      </c>
      <c r="X90" s="54" t="str">
        <f>IF(OR(E80="筹码不足",J80="",K80="",L80=""),"",IF(AND(COUNTIF(J80:L80,5)&gt;=1,COUNTIF(J80:L80,2)&gt;=1),H90*5,0))</f>
        <v/>
      </c>
      <c r="Y90" s="54" t="str">
        <f>IF(OR(E80="筹码不足",J80="",K80="",L80=""),"",IF(AND(COUNTIF(J80:L80,6)&gt;=1,COUNTIF(J80:L80,2)&gt;=1),I90*5,0))</f>
        <v/>
      </c>
      <c r="Z90" s="54" t="str">
        <f>IF(OR(E80="筹码不足",J80="",K80="",L80=""),"",IF(AND(COUNTIF(J80:L80,3)&gt;=1,COUNTIF(J80:L80,4)&gt;=1),J90*5,0))</f>
        <v/>
      </c>
      <c r="AA90" s="54" t="str">
        <f>IF(OR(E80="筹码不足",J80="",K80="",L80=""),"",IF(AND(COUNTIF(J80:L80,3)&gt;=1,COUNTIF(J80:L80,5)&gt;=1),K90*5,0))</f>
        <v/>
      </c>
      <c r="AB90" s="54" t="str">
        <f>IF(OR(E80="筹码不足",J80="",K80="",L80=""),"",IF(AND(COUNTIF(J80:L80,3)&gt;=1,COUNTIF(J80:L80,6)&gt;=1),L90*5,0))</f>
        <v/>
      </c>
      <c r="AC90" s="54" t="str">
        <f>IF(OR(E80="筹码不足",J80="",K80="",L80=""),"",IF(AND(COUNTIF(J80:L80,4)&gt;=1,COUNTIF(J80:L80,5)&gt;=1),M90*5,0))</f>
        <v/>
      </c>
      <c r="AD90" s="54" t="str">
        <f>IF(OR(E80="筹码不足",J80="",K80="",L80=""),"",IF(AND(COUNTIF(J80:L80,4)&gt;=1,COUNTIF(J80:L80,6)&gt;=1),N90*5,0))</f>
        <v/>
      </c>
      <c r="AE90" s="54" t="str">
        <f>IF(OR(E80="筹码不足",J80="",K80="",L80=""),"",IF(AND(COUNTIF(J80:L80,5)&gt;=1,COUNTIF(J80:L80,6)&gt;=1),O90*5,0))</f>
        <v/>
      </c>
      <c r="AF90" s="49"/>
      <c r="AG90" s="49"/>
    </row>
    <row r="91" spans="1:33">
      <c r="A91" s="49"/>
      <c r="B91" s="301">
        <v>1</v>
      </c>
      <c r="C91" s="301"/>
      <c r="D91" s="301">
        <v>2</v>
      </c>
      <c r="E91" s="301"/>
      <c r="F91" s="301">
        <v>3</v>
      </c>
      <c r="G91" s="301"/>
      <c r="H91" s="301">
        <v>4</v>
      </c>
      <c r="I91" s="301"/>
      <c r="J91" s="301">
        <v>5</v>
      </c>
      <c r="K91" s="301"/>
      <c r="L91" s="301">
        <v>6</v>
      </c>
      <c r="M91" s="301"/>
      <c r="N91" s="49"/>
      <c r="O91" s="49"/>
      <c r="P91" s="49"/>
      <c r="Q91" s="49"/>
      <c r="R91" s="301">
        <v>1</v>
      </c>
      <c r="S91" s="301"/>
      <c r="T91" s="301">
        <v>2</v>
      </c>
      <c r="U91" s="301"/>
      <c r="V91" s="301">
        <v>3</v>
      </c>
      <c r="W91" s="301"/>
      <c r="X91" s="301">
        <v>4</v>
      </c>
      <c r="Y91" s="301"/>
      <c r="Z91" s="301">
        <v>5</v>
      </c>
      <c r="AA91" s="301"/>
      <c r="AB91" s="301">
        <v>6</v>
      </c>
      <c r="AC91" s="301"/>
      <c r="AD91" s="49"/>
      <c r="AE91" s="49"/>
      <c r="AF91" s="49"/>
      <c r="AG91" s="49"/>
    </row>
    <row r="92" spans="1:33">
      <c r="A92" s="49"/>
      <c r="B92" s="293"/>
      <c r="C92" s="293"/>
      <c r="D92" s="293"/>
      <c r="E92" s="293"/>
      <c r="F92" s="293"/>
      <c r="G92" s="293"/>
      <c r="H92" s="293"/>
      <c r="I92" s="293"/>
      <c r="J92" s="293"/>
      <c r="K92" s="293"/>
      <c r="L92" s="293"/>
      <c r="M92" s="293"/>
      <c r="N92" s="49"/>
      <c r="O92" s="49"/>
      <c r="P92" s="49"/>
      <c r="Q92" s="49"/>
      <c r="R92" s="293" t="str">
        <f>IF(OR(E80="筹码不足",J80="",K80="",L80=""),"",IF(COUNTIF(J80:L80,1)=1,B92,IF(COUNTIF(J80:L80,1)=2,B92*2,IF(COUNTIF(J80:L80,1)=3,B92*3,0))))</f>
        <v/>
      </c>
      <c r="S92" s="293"/>
      <c r="T92" s="293" t="str">
        <f>IF(OR(E80="筹码不足",J80="",K80="",L80=""),"",IF(COUNTIF(J80:L80,2)=1,D92,IF(COUNTIF(J80:L80,2)=2,D92*2,IF(COUNTIF(J80:L80,2)=3,D92*3,0))))</f>
        <v/>
      </c>
      <c r="U92" s="293"/>
      <c r="V92" s="293" t="str">
        <f>IF(OR(E80="筹码不足",J80="",K80="",L80=""),"",IF(COUNTIF(J80:L80,3)=1,F92,IF(COUNTIF(J80:L80,3)=2,F92*2,IF(COUNTIF(J80:L80,3)=3,F92*3,0))))</f>
        <v/>
      </c>
      <c r="W92" s="293"/>
      <c r="X92" s="293" t="str">
        <f>IF(OR(E80="筹码不足",J80="",K80="",L80=""),"",IF(COUNTIF(J80:L80,4)=1,H92,IF(COUNTIF(J80:L80,4)=2,H92*2,IF(COUNTIF(J80:L80,4)=3,H92*3,0))))</f>
        <v/>
      </c>
      <c r="Y92" s="293"/>
      <c r="Z92" s="293" t="str">
        <f>IF(OR(E80="筹码不足",J80="",K80="",L80=""),"",IF(COUNTIF(J80:L80,5)=1,J92,IF(COUNTIF(J80:L80,5)=2,J92*2,IF(COUNTIF(J80:L80,5)=3,J92*3,0))))</f>
        <v/>
      </c>
      <c r="AA92" s="293"/>
      <c r="AB92" s="293" t="str">
        <f>IF(OR(E80="筹码不足",J80="",K80="",L80=""),"",IF(COUNTIF(J80:L80,6)=1,L92,IF(COUNTIF(J80:L80,6)=2,L92*2,IF(COUNTIF(J80:L80,6)=3,L92*3,0))))</f>
        <v/>
      </c>
      <c r="AC92" s="293"/>
      <c r="AD92" s="49"/>
      <c r="AE92" s="49"/>
      <c r="AF92" s="49"/>
      <c r="AG92" s="49"/>
    </row>
    <row r="93" spans="1:33">
      <c r="A93" s="285" t="s">
        <v>887</v>
      </c>
      <c r="B93" s="285"/>
      <c r="C93" s="285" t="str">
        <f>IF(OR(E80="筹码不足",J80="",K80="",L80=""),"",SUM(A95:F95,J95:O95,A97:O97,A99:N99,A101:O101,B103:M103))</f>
        <v/>
      </c>
      <c r="D93" s="285"/>
      <c r="E93" s="49"/>
      <c r="F93" s="49"/>
      <c r="G93" s="49"/>
      <c r="H93" s="49"/>
      <c r="I93" s="49"/>
      <c r="J93" s="49"/>
      <c r="K93" s="49"/>
      <c r="L93" s="49"/>
      <c r="M93" s="49"/>
      <c r="N93" s="49"/>
      <c r="O93" s="49"/>
      <c r="P93" s="49"/>
      <c r="Q93" s="285" t="s">
        <v>888</v>
      </c>
      <c r="R93" s="285"/>
      <c r="S93" s="285" t="str">
        <f>IF(OR(E80="筹码不足",J80="",K80="",L80=""),"",SUM(Q95:V95,Z95:AE95,Q97:AE97,Q99:AD99,Q101:AE101,R103:AC103))</f>
        <v/>
      </c>
      <c r="T93" s="285"/>
      <c r="U93" s="49"/>
      <c r="V93" s="49"/>
      <c r="W93" s="49"/>
      <c r="X93" s="49"/>
      <c r="Y93" s="49"/>
      <c r="Z93" s="49"/>
      <c r="AA93" s="49"/>
      <c r="AB93" s="49"/>
      <c r="AC93" s="49"/>
      <c r="AD93" s="49"/>
      <c r="AE93" s="49"/>
      <c r="AF93" s="49"/>
      <c r="AG93" s="49"/>
    </row>
    <row r="94" spans="1:33">
      <c r="A94" s="301" t="s">
        <v>832</v>
      </c>
      <c r="B94" s="301"/>
      <c r="C94" s="301"/>
      <c r="D94" s="301" t="s">
        <v>833</v>
      </c>
      <c r="E94" s="301"/>
      <c r="F94" s="302"/>
      <c r="G94" s="303" t="s">
        <v>891</v>
      </c>
      <c r="H94" s="304"/>
      <c r="I94" s="305"/>
      <c r="J94" s="301" t="s">
        <v>835</v>
      </c>
      <c r="K94" s="301"/>
      <c r="L94" s="301"/>
      <c r="M94" s="301" t="s">
        <v>836</v>
      </c>
      <c r="N94" s="301"/>
      <c r="O94" s="301"/>
      <c r="P94" s="49"/>
      <c r="Q94" s="301" t="s">
        <v>832</v>
      </c>
      <c r="R94" s="301"/>
      <c r="S94" s="301"/>
      <c r="T94" s="301" t="s">
        <v>833</v>
      </c>
      <c r="U94" s="301"/>
      <c r="V94" s="302"/>
      <c r="W94" s="303" t="s">
        <v>892</v>
      </c>
      <c r="X94" s="304"/>
      <c r="Y94" s="305"/>
      <c r="Z94" s="301" t="s">
        <v>835</v>
      </c>
      <c r="AA94" s="301"/>
      <c r="AB94" s="301"/>
      <c r="AC94" s="301" t="s">
        <v>836</v>
      </c>
      <c r="AD94" s="301"/>
      <c r="AE94" s="301"/>
      <c r="AF94" s="49"/>
      <c r="AG94" s="49"/>
    </row>
    <row r="95" spans="1:33">
      <c r="A95" s="293" t="str">
        <f>IF(OR(E80="筹码不足",J80="",K80="",L80=""),"",IF(OR(AND(J80=K80,K80=L80),SUM(J80:L80)&gt;10),-A84,A84))</f>
        <v/>
      </c>
      <c r="B95" s="293"/>
      <c r="C95" s="293"/>
      <c r="D95" s="293" t="str">
        <f>IF(OR(E80="筹码不足",J80="",K80="",L80=""),"",IF(OR(AND(J80=K80,K80=L80),ISEVEN(SUM(J80:L80))),-D84,D84))</f>
        <v/>
      </c>
      <c r="E95" s="293"/>
      <c r="F95" s="293"/>
      <c r="G95" s="306"/>
      <c r="H95" s="307"/>
      <c r="I95" s="308"/>
      <c r="J95" s="293" t="str">
        <f>IF(OR(E80="筹码不足",J80="",K80="",L80=""),"",IF(OR(AND(J80=K80,K80=L80),ISODD(SUM(J80:L80))),-J84,J84))</f>
        <v/>
      </c>
      <c r="K95" s="293"/>
      <c r="L95" s="293"/>
      <c r="M95" s="293" t="str">
        <f>IF(OR(E80="筹码不足",J80="",K80="",L80=""),"",IF(OR(AND(J80=K80,K80=L80),SUM(J80:L80)&lt;11),-M84,M84))</f>
        <v/>
      </c>
      <c r="N95" s="293"/>
      <c r="O95" s="293"/>
      <c r="P95" s="49"/>
      <c r="Q95" s="293" t="str">
        <f>IF(OR(E80="筹码不足",J80="",K80="",L80=""),"",IF(OR(AND(J80=K80,K80=L80),SUM(J80:L80)&gt;10),0,A84+A84))</f>
        <v/>
      </c>
      <c r="R95" s="293"/>
      <c r="S95" s="293"/>
      <c r="T95" s="293" t="str">
        <f>IF(OR(E80="筹码不足",J80="",K80="",L80=""),"",IF(OR(AND(J80=K80,K80=L80),ISEVEN(SUM(J80:L80))),0,D84+D84))</f>
        <v/>
      </c>
      <c r="U95" s="293"/>
      <c r="V95" s="300"/>
      <c r="W95" s="306"/>
      <c r="X95" s="307"/>
      <c r="Y95" s="308"/>
      <c r="Z95" s="293" t="str">
        <f>IF(OR(E80="筹码不足",J80="",K80="",L80=""),"",IF(OR(AND(J80=K80,K80=L80),ISODD(SUM(J80:L80))),0,J84+J84))</f>
        <v/>
      </c>
      <c r="AA95" s="293"/>
      <c r="AB95" s="293"/>
      <c r="AC95" s="293" t="str">
        <f>IF(OR(E80="筹码不足",J80="",K80="",L80=""),"",IF(OR(AND(J80=K80,K80=L80),SUM(J80:L80)&lt;11),0,M84+M84))</f>
        <v/>
      </c>
      <c r="AD95" s="293"/>
      <c r="AE95" s="293"/>
      <c r="AF95" s="49"/>
      <c r="AG95" s="49"/>
    </row>
    <row r="96" spans="1:33">
      <c r="A96" s="60" t="s">
        <v>843</v>
      </c>
      <c r="B96" s="60" t="s">
        <v>844</v>
      </c>
      <c r="C96" s="60" t="s">
        <v>845</v>
      </c>
      <c r="D96" s="60" t="s">
        <v>846</v>
      </c>
      <c r="E96" s="60" t="s">
        <v>847</v>
      </c>
      <c r="F96" s="61" t="s">
        <v>848</v>
      </c>
      <c r="G96" s="309" t="s">
        <v>849</v>
      </c>
      <c r="H96" s="310"/>
      <c r="I96" s="311"/>
      <c r="J96" s="60" t="s">
        <v>850</v>
      </c>
      <c r="K96" s="60" t="s">
        <v>851</v>
      </c>
      <c r="L96" s="60" t="s">
        <v>852</v>
      </c>
      <c r="M96" s="60" t="s">
        <v>853</v>
      </c>
      <c r="N96" s="60" t="s">
        <v>854</v>
      </c>
      <c r="O96" s="60" t="s">
        <v>855</v>
      </c>
      <c r="P96" s="49"/>
      <c r="Q96" s="60" t="s">
        <v>843</v>
      </c>
      <c r="R96" s="60" t="s">
        <v>844</v>
      </c>
      <c r="S96" s="60" t="s">
        <v>845</v>
      </c>
      <c r="T96" s="60" t="s">
        <v>846</v>
      </c>
      <c r="U96" s="60" t="s">
        <v>847</v>
      </c>
      <c r="V96" s="61" t="s">
        <v>848</v>
      </c>
      <c r="W96" s="309" t="s">
        <v>849</v>
      </c>
      <c r="X96" s="310"/>
      <c r="Y96" s="311"/>
      <c r="Z96" s="60" t="s">
        <v>850</v>
      </c>
      <c r="AA96" s="60" t="s">
        <v>851</v>
      </c>
      <c r="AB96" s="60" t="s">
        <v>852</v>
      </c>
      <c r="AC96" s="60" t="s">
        <v>853</v>
      </c>
      <c r="AD96" s="60" t="s">
        <v>854</v>
      </c>
      <c r="AE96" s="60" t="s">
        <v>855</v>
      </c>
      <c r="AF96" s="49"/>
      <c r="AG96" s="49"/>
    </row>
    <row r="97" spans="1:33">
      <c r="A97" s="54" t="str">
        <f>IF(OR(E80="筹码不足",J80="",K80="",L80=""),"",IF(AND(J80=K80,K80=L80,J80=1),150*A86,-A86))</f>
        <v/>
      </c>
      <c r="B97" s="54" t="str">
        <f>IF(OR(E80="筹码不足",J80="",K80="",L80=""),"",IF(AND(J80=K80,K80=L80,J80=2),150*B86,-B86))</f>
        <v/>
      </c>
      <c r="C97" s="54" t="str">
        <f>IF(OR(E80="筹码不足",J80="",K80="",L80=""),"",IF(AND(J80=K80,K80=L80,J80=3),150*C86,-C86))</f>
        <v/>
      </c>
      <c r="D97" s="54" t="str">
        <f>IF(OR(E80="筹码不足",J80="",K80="",L80=""),"",IF(AND(J80=K80,K80=L80,J80=4),150*D86,-D86))</f>
        <v/>
      </c>
      <c r="E97" s="54" t="str">
        <f>IF(OR(E80="筹码不足",J80="",K80="",L80=""),"",IF(AND(J80=K80,K80=L80,J80=5),150*E86,-E86))</f>
        <v/>
      </c>
      <c r="F97" s="54" t="str">
        <f>IF(OR(E80="筹码不足",J80="",K80="",L80=""),"",IF(AND(J80=K80,K80=L80,J80=6),150*F86,-F86))</f>
        <v/>
      </c>
      <c r="G97" s="300" t="str">
        <f>IF(OR(E80="筹码不足",J80="",K80="",L80=""),"",IF(AND(J80=K80,K80=L80,OR(J80={1;2;3;4;5;6})),24*G86,-G86))</f>
        <v/>
      </c>
      <c r="H97" s="312"/>
      <c r="I97" s="313"/>
      <c r="J97" s="54" t="str">
        <f>IF(OR(E80="筹码不足",J80="",K80="",L80=""),"",IF(COUNTIF(J80:L80,1)&gt;=2,J86*8,-J86))</f>
        <v/>
      </c>
      <c r="K97" s="54" t="str">
        <f>IF(OR(E80="筹码不足",J80="",K80="",L80=""),"",IF(COUNTIF(J80:L80,2)&gt;=2,K86*8,-K86))</f>
        <v/>
      </c>
      <c r="L97" s="54" t="str">
        <f>IF(OR(E80="筹码不足",J80="",K80="",L80=""),"",IF(COUNTIF(J80:L80,3)&gt;=2,L86*8,-L86))</f>
        <v/>
      </c>
      <c r="M97" s="54" t="str">
        <f>IF(OR(E80="筹码不足",J80="",K80="",L80=""),"",IF(COUNTIF(J80:L80,4)&gt;=2,M86*8,-M86))</f>
        <v/>
      </c>
      <c r="N97" s="54" t="str">
        <f>IF(OR(E80="筹码不足",J80="",K80="",L80=""),"",IF(COUNTIF(J80:L80,5)&gt;=2,N86*8,-N86))</f>
        <v/>
      </c>
      <c r="O97" s="54" t="str">
        <f>IF(OR(E80="筹码不足",J80="",K80="",L80=""),"",IF(COUNTIF(J80:L80,6)&gt;=2,O86*8,-O86))</f>
        <v/>
      </c>
      <c r="P97" s="49"/>
      <c r="Q97" s="54" t="str">
        <f>IF(OR(E80="筹码不足",J80="",K80="",L80=""),"",IF(AND(J80=K80,K80=L80,J80=1),150*A86+A86,0))</f>
        <v/>
      </c>
      <c r="R97" s="54" t="str">
        <f>IF(OR(E80="筹码不足",J80="",K80="",L80=""),"",IF(AND(J80=K80,K80=L80,J80=2),150*B86+B86,0))</f>
        <v/>
      </c>
      <c r="S97" s="54" t="str">
        <f>IF(OR(E80="筹码不足",J80="",K80="",L80=""),"",IF(AND(J80=K80,K80=L80,J80=3),150*C86+C86,0))</f>
        <v/>
      </c>
      <c r="T97" s="54" t="str">
        <f>IF(OR(E80="筹码不足",J80="",K80="",L80=""),"",IF(AND(J80=K80,K80=L80,J80=4),150*D86+D86,0))</f>
        <v/>
      </c>
      <c r="U97" s="54" t="str">
        <f>IF(OR(E80="筹码不足",J80="",K80="",L80=""),"",IF(AND(J80=K80,K80=L80,J80=5),150*E86+E86,0))</f>
        <v/>
      </c>
      <c r="V97" s="54" t="str">
        <f>IF(OR(E80="筹码不足",J80="",K80="",L80=""),"",IF(AND(J80=K80,K80=L80,J80=6),150*F86+F86,0))</f>
        <v/>
      </c>
      <c r="W97" s="300" t="str">
        <f>IF(OR(E80="筹码不足",J80="",K80="",L80=""),"",IF(AND(J80=K80,K80=L80,OR(J80={1;2;3;4;5;6})),24*G86+G86,0))</f>
        <v/>
      </c>
      <c r="X97" s="312"/>
      <c r="Y97" s="313"/>
      <c r="Z97" s="54" t="str">
        <f>IF(OR(E80="筹码不足",J80="",K80="",L80=""),"",IF(COUNTIF(J80:L80,1)&gt;=2,J86*8+J86,0))</f>
        <v/>
      </c>
      <c r="AA97" s="54" t="str">
        <f>IF(OR(E80="筹码不足",J80="",K80="",L80=""),"",IF(COUNTIF(J80:L80,2)&gt;=2,K86*8+K86,0))</f>
        <v/>
      </c>
      <c r="AB97" s="54" t="str">
        <f>IF(OR(E80="筹码不足",J80="",K80="",L80=""),"",IF(COUNTIF(J80:L80,3)&gt;=2,L86*8+L86,0))</f>
        <v/>
      </c>
      <c r="AC97" s="54" t="str">
        <f>IF(OR(E80="筹码不足",J80="",K80="",L80=""),"",IF(COUNTIF(J80:L80,4)&gt;=2,M86*8+M86,0))</f>
        <v/>
      </c>
      <c r="AD97" s="54" t="str">
        <f>IF(OR(E80="筹码不足",J80="",K80="",L80=""),"",IF(COUNTIF(J80:L80,5)&gt;=2,N86*8+N86,0))</f>
        <v/>
      </c>
      <c r="AE97" s="54" t="str">
        <f>IF(OR(E80="筹码不足",J80="",K80="",L80=""),"",IF(COUNTIF(J80:L80,6)&gt;=2,O86*8+O86,0))</f>
        <v/>
      </c>
      <c r="AF97" s="49"/>
      <c r="AG97" s="49"/>
    </row>
    <row r="98" spans="1:33">
      <c r="A98" s="63">
        <v>4</v>
      </c>
      <c r="B98" s="63">
        <v>5</v>
      </c>
      <c r="C98" s="63">
        <v>6</v>
      </c>
      <c r="D98" s="63">
        <v>7</v>
      </c>
      <c r="E98" s="63">
        <v>8</v>
      </c>
      <c r="F98" s="64">
        <v>9</v>
      </c>
      <c r="G98" s="63">
        <v>10</v>
      </c>
      <c r="H98" s="63">
        <v>11</v>
      </c>
      <c r="I98" s="63">
        <v>12</v>
      </c>
      <c r="J98" s="63">
        <v>13</v>
      </c>
      <c r="K98" s="63">
        <v>14</v>
      </c>
      <c r="L98" s="63">
        <v>15</v>
      </c>
      <c r="M98" s="63">
        <v>16</v>
      </c>
      <c r="N98" s="63">
        <v>17</v>
      </c>
      <c r="O98" s="49"/>
      <c r="P98" s="49"/>
      <c r="Q98" s="63">
        <v>4</v>
      </c>
      <c r="R98" s="63">
        <v>5</v>
      </c>
      <c r="S98" s="63">
        <v>6</v>
      </c>
      <c r="T98" s="63">
        <v>7</v>
      </c>
      <c r="U98" s="63">
        <v>8</v>
      </c>
      <c r="V98" s="64">
        <v>9</v>
      </c>
      <c r="W98" s="63">
        <v>10</v>
      </c>
      <c r="X98" s="63">
        <v>11</v>
      </c>
      <c r="Y98" s="63">
        <v>12</v>
      </c>
      <c r="Z98" s="63">
        <v>13</v>
      </c>
      <c r="AA98" s="63">
        <v>14</v>
      </c>
      <c r="AB98" s="63">
        <v>15</v>
      </c>
      <c r="AC98" s="63">
        <v>16</v>
      </c>
      <c r="AD98" s="63">
        <v>17</v>
      </c>
      <c r="AE98" s="49"/>
      <c r="AF98" s="49"/>
      <c r="AG98" s="49"/>
    </row>
    <row r="99" spans="1:33">
      <c r="A99" s="54" t="str">
        <f>IF(OR(E80="筹码不足",J80="",K80="",L80=""),"",IF(SUM(J80:L80)=4,50*A88,-A88))</f>
        <v/>
      </c>
      <c r="B99" s="54" t="str">
        <f>IF(OR(E80="筹码不足",J80="",K80="",L80=""),"",IF(SUM(J80:L80)=5,18*B88,0-B88))</f>
        <v/>
      </c>
      <c r="C99" s="54" t="str">
        <f>IF(OR(E80="筹码不足",J80="",K80="",L80=""),"",IF(SUM(J80:L80)=6,14*C88,-C88))</f>
        <v/>
      </c>
      <c r="D99" s="54" t="str">
        <f>IF(OR(E80="筹码不足",J80="",K80="",L80=""),"",IF(SUM(J80:L80)=7,12*D88,0-D88))</f>
        <v/>
      </c>
      <c r="E99" s="54" t="str">
        <f>IF(OR(E80="筹码不足",J80="",K80="",L80=""),"",IF(SUM(J80:L80)=8,8*E88,0-E88))</f>
        <v/>
      </c>
      <c r="F99" s="62" t="str">
        <f>IF(OR(E80="筹码不足",J80="",K80="",L80=""),"",IF(SUM(J80:L80)=9,6*F88,-F88))</f>
        <v/>
      </c>
      <c r="G99" s="62" t="str">
        <f>IF(OR(E80="筹码不足",J80="",K80="",L80=""),"",IF(SUM(J80:L80)=10,6*G88,-G88))</f>
        <v/>
      </c>
      <c r="H99" s="62" t="str">
        <f>IF(OR(E80="筹码不足",J80="",K80="",L80=""),"",IF(SUM(J80:L80)=11,6*H88,-H88))</f>
        <v/>
      </c>
      <c r="I99" s="62" t="str">
        <f>IF(OR(E80="筹码不足",J80="",K80="",L80=""),"",IF(SUM(J80:L80)=12,6*I88,-I88))</f>
        <v/>
      </c>
      <c r="J99" s="68" t="str">
        <f>IF(OR(E80="筹码不足",J80="",K80="",L80=""),"",IF(SUM(J80:L80)=13,8*J88,-J88))</f>
        <v/>
      </c>
      <c r="K99" s="68" t="str">
        <f>IF(OR(E80="筹码不足",J80="",K80="",L80=""),"",IF(SUM(J80:L80)=14,12*K88,-K88))</f>
        <v/>
      </c>
      <c r="L99" s="68" t="str">
        <f>IF(OR(E80="筹码不足",J80="",K80="",L80=""),"",IF(SUM(J80:L80)=15,14*L88,-L88))</f>
        <v/>
      </c>
      <c r="M99" s="68" t="str">
        <f>IF(OR(E80="筹码不足",J80="",K80="",L80=""),"",IF(SUM(J80:L80)=16,18*M88,-M88))</f>
        <v/>
      </c>
      <c r="N99" s="68" t="str">
        <f>IF(OR(E80="筹码不足",J80="",K80="",L80=""),"",IF(SUM(J80:L80)=17,50*N88,-N88))</f>
        <v/>
      </c>
      <c r="O99" s="49"/>
      <c r="P99" s="49"/>
      <c r="Q99" s="54" t="str">
        <f>IF(OR(E80="筹码不足",J80="",K80="",L80=""),"",IF(SUM(J80:L80)=4,50*A88+A88,0))</f>
        <v/>
      </c>
      <c r="R99" s="54" t="str">
        <f>IF(OR(E80="筹码不足",J80="",K80="",L80=""),"",IF(SUM(J80:L80)=5,18*B88+B88,0))</f>
        <v/>
      </c>
      <c r="S99" s="54" t="str">
        <f>IF(OR(E80="筹码不足",J80="",K80="",L80=""),"",IF(SUM(J80:L80)=6,14*C88+C88,0))</f>
        <v/>
      </c>
      <c r="T99" s="54" t="str">
        <f>IF(OR(E80="筹码不足",J80="",K80="",L80=""),"",IF(SUM(J80:L80)=7,12*D88+D88,0))</f>
        <v/>
      </c>
      <c r="U99" s="54" t="str">
        <f>IF(OR(E80="筹码不足",J80="",K80="",L80=""),"",IF(SUM(J80:L80)=8,8*E88+E88,0))</f>
        <v/>
      </c>
      <c r="V99" s="54" t="str">
        <f>IF(OR(E80="筹码不足",J80="",K80="",L80=""),"",IF(SUM(J80:L80)=9,6*F88+F88,0))</f>
        <v/>
      </c>
      <c r="W99" s="54" t="str">
        <f>IF(OR(E80="筹码不足",J80="",K80="",L80=""),"",IF(SUM(J80:L80)=10,6*G88+G88,0))</f>
        <v/>
      </c>
      <c r="X99" s="54" t="str">
        <f>IF(OR(E80="筹码不足",J80="",K80="",L80=""),"",IF(SUM(J80:L80)=11,6*H88+H88,0))</f>
        <v/>
      </c>
      <c r="Y99" s="54" t="str">
        <f>IF(OR(E80="筹码不足",J80="",K80="",L80=""),"",IF(SUM(J80:L80)=12,6*I88+I88,0))</f>
        <v/>
      </c>
      <c r="Z99" s="54" t="str">
        <f>IF(OR(E80="筹码不足",J80="",K80="",L80=""),"",IF(SUM(J80:L80)=13,8*J88+J88,0))</f>
        <v/>
      </c>
      <c r="AA99" s="54" t="str">
        <f>IF(OR(E80="筹码不足",J80="",K80="",L80=""),"",IF(SUM(J80:L80)=14,12*K88+K88,0))</f>
        <v/>
      </c>
      <c r="AB99" s="54" t="str">
        <f>IF(OR(E80="筹码不足",J80="",K80="",L80=""),"",IF(SUM(J80:L80)=15,14*L88+L88,0))</f>
        <v/>
      </c>
      <c r="AC99" s="54" t="str">
        <f>IF(OR(E80="筹码不足",J80="",K80="",L80=""),"",IF(SUM(J80:L80)=16,18*M88+M88,0))</f>
        <v/>
      </c>
      <c r="AD99" s="54" t="str">
        <f>IF(OR(E80="筹码不足",J80="",K80="",L80=""),"",IF(SUM(J80:L80)=17,50*N88+N88,0))</f>
        <v/>
      </c>
      <c r="AE99" s="49"/>
      <c r="AF99" s="49"/>
      <c r="AG99" s="49"/>
    </row>
    <row r="100" spans="1:33">
      <c r="A100" s="65" t="s">
        <v>865</v>
      </c>
      <c r="B100" s="65" t="s">
        <v>866</v>
      </c>
      <c r="C100" s="65" t="s">
        <v>867</v>
      </c>
      <c r="D100" s="65" t="s">
        <v>868</v>
      </c>
      <c r="E100" s="65" t="s">
        <v>869</v>
      </c>
      <c r="F100" s="66" t="s">
        <v>870</v>
      </c>
      <c r="G100" s="65" t="s">
        <v>871</v>
      </c>
      <c r="H100" s="65" t="s">
        <v>872</v>
      </c>
      <c r="I100" s="65" t="s">
        <v>873</v>
      </c>
      <c r="J100" s="65" t="s">
        <v>874</v>
      </c>
      <c r="K100" s="65" t="s">
        <v>875</v>
      </c>
      <c r="L100" s="65" t="s">
        <v>876</v>
      </c>
      <c r="M100" s="65" t="s">
        <v>877</v>
      </c>
      <c r="N100" s="65" t="s">
        <v>878</v>
      </c>
      <c r="O100" s="65" t="s">
        <v>879</v>
      </c>
      <c r="P100" s="49"/>
      <c r="Q100" s="65" t="s">
        <v>865</v>
      </c>
      <c r="R100" s="65" t="s">
        <v>866</v>
      </c>
      <c r="S100" s="65" t="s">
        <v>867</v>
      </c>
      <c r="T100" s="65" t="s">
        <v>868</v>
      </c>
      <c r="U100" s="65" t="s">
        <v>869</v>
      </c>
      <c r="V100" s="66" t="s">
        <v>870</v>
      </c>
      <c r="W100" s="65" t="s">
        <v>871</v>
      </c>
      <c r="X100" s="65" t="s">
        <v>872</v>
      </c>
      <c r="Y100" s="65" t="s">
        <v>873</v>
      </c>
      <c r="Z100" s="65" t="s">
        <v>874</v>
      </c>
      <c r="AA100" s="65" t="s">
        <v>875</v>
      </c>
      <c r="AB100" s="65" t="s">
        <v>876</v>
      </c>
      <c r="AC100" s="65" t="s">
        <v>877</v>
      </c>
      <c r="AD100" s="65" t="s">
        <v>878</v>
      </c>
      <c r="AE100" s="65" t="s">
        <v>879</v>
      </c>
      <c r="AF100" s="49"/>
      <c r="AG100" s="49"/>
    </row>
    <row r="101" spans="1:33">
      <c r="A101" s="54" t="str">
        <f>IF(OR(E80="筹码不足",J80="",K80="",L80=""),"",IF(AND(COUNTIF(J80:L80,1)&gt;=1,COUNTIF(J80:L80,2)&gt;=1),A90*5,-A90))</f>
        <v/>
      </c>
      <c r="B101" s="54" t="str">
        <f>IF(OR(E80="筹码不足",J80="",K80="",L80=""),"",IF(AND(COUNTIF(J80:L80,1)&gt;=1,COUNTIF(J80:L80,3)&gt;=1),B90*5,-B90))</f>
        <v/>
      </c>
      <c r="C101" s="54" t="str">
        <f>IF(OR(E80="筹码不足",J80="",K80="",L80=""),"",IF(AND(COUNTIF(J80:L80,1)&gt;=1,COUNTIF(J80:L80,4)&gt;=1),C90*5,-C90))</f>
        <v/>
      </c>
      <c r="D101" s="54" t="str">
        <f>IF(OR(E80="筹码不足",J80="",K80="",L80=""),"",IF(AND(COUNTIF(J80:L80,1)&gt;=1,COUNTIF(J80:L80,5)&gt;=1),D90*5,-D90))</f>
        <v/>
      </c>
      <c r="E101" s="54" t="str">
        <f>IF(OR(E80="筹码不足",J80="",K80="",L80=""),"",IF(AND(COUNTIF(J80:L80,1)&gt;=1,COUNTIF(J80:L80,6)&gt;=1),E90*5,-E90))</f>
        <v/>
      </c>
      <c r="F101" s="54" t="str">
        <f>IF(OR(E80="筹码不足",J80="",K80="",L80=""),"",IF(AND(COUNTIF(J80:L80,3)&gt;=1,COUNTIF(J80:L80,2)&gt;=1),F90*5,-F90))</f>
        <v/>
      </c>
      <c r="G101" s="54" t="str">
        <f>IF(OR(E80="筹码不足",J80="",K80="",L80=""),"",IF(AND(COUNTIF(J80:L80,4)&gt;=1,COUNTIF(J80:L80,2)&gt;=1),G90*5,-G90))</f>
        <v/>
      </c>
      <c r="H101" s="54" t="str">
        <f>IF(OR(E80="筹码不足",J80="",K80="",L80=""),"",IF(AND(COUNTIF(J80:L80,5)&gt;=1,COUNTIF(J80:L80,2)&gt;=1),H90*5,-H90))</f>
        <v/>
      </c>
      <c r="I101" s="54" t="str">
        <f>IF(OR(E80="筹码不足",J80="",K80="",L80=""),"",IF(AND(COUNTIF(J80:L80,6)&gt;=1,COUNTIF(J80:L80,2)&gt;=1),I90*5,-I90))</f>
        <v/>
      </c>
      <c r="J101" s="54" t="str">
        <f>IF(OR(E80="筹码不足",J80="",K80="",L80=""),"",IF(AND(COUNTIF(J80:L80,3)&gt;=1,COUNTIF(J80:L80,4)&gt;=1),J90*5,-J90))</f>
        <v/>
      </c>
      <c r="K101" s="54" t="str">
        <f>IF(OR(E80="筹码不足",J80="",K80="",L80=""),"",IF(AND(COUNTIF(J80:L80,3)&gt;=1,COUNTIF(J80:L80,5)&gt;=1),K90*5,-K90))</f>
        <v/>
      </c>
      <c r="L101" s="54" t="str">
        <f>IF(OR(E80="筹码不足",J80="",K80="",L80=""),"",IF(AND(COUNTIF(J80:L80,3)&gt;=1,COUNTIF(J80:L80,6)&gt;=1),L90*5,-L90))</f>
        <v/>
      </c>
      <c r="M101" s="54" t="str">
        <f>IF(OR(E80="筹码不足",J80="",K80="",L80=""),"",IF(AND(COUNTIF(J80:L80,4)&gt;=1,COUNTIF(J80:L80,5)&gt;=1),M90*5,-M90))</f>
        <v/>
      </c>
      <c r="N101" s="54" t="str">
        <f>IF(OR(E80="筹码不足",J80="",K80="",L80=""),"",IF(AND(COUNTIF(J80:L80,4)&gt;=1,COUNTIF(J80:L80,6)&gt;=1),N90*5,-N90))</f>
        <v/>
      </c>
      <c r="O101" s="54" t="str">
        <f>IF(OR(E80="筹码不足",J80="",K80="",L80=""),"",IF(AND(COUNTIF(J80:L80,5)&gt;=1,COUNTIF(J80:L80,6)&gt;=1),O90*5,-O90))</f>
        <v/>
      </c>
      <c r="P101" s="49"/>
      <c r="Q101" s="54" t="str">
        <f>IF(OR(E80="筹码不足",J80="",K80="",L80=""),"",IF(AND(COUNTIF(J80:L80,1)&gt;=1,COUNTIF(J80:L80,2)&gt;=1),A90*5+A90,0))</f>
        <v/>
      </c>
      <c r="R101" s="54" t="str">
        <f>IF(OR(E80="筹码不足",J80="",K80="",L80=""),"",IF(AND(COUNTIF(J80:L80,1)&gt;=1,COUNTIF(J80:L80,3)&gt;=1),B90*5+B90,0))</f>
        <v/>
      </c>
      <c r="S101" s="54" t="str">
        <f>IF(OR(E80="筹码不足",J80="",K80="",L80=""),"",IF(AND(COUNTIF(J80:L80,1)&gt;=1,COUNTIF(J80:L80,4)&gt;=1),C90*5+C90,0))</f>
        <v/>
      </c>
      <c r="T101" s="54" t="str">
        <f>IF(OR(E80="筹码不足",J80="",K80="",L80=""),"",IF(AND(COUNTIF(J80:L80,1)&gt;=1,COUNTIF(J80:L80,5)&gt;=1),D90*5+D90,0))</f>
        <v/>
      </c>
      <c r="U101" s="54" t="str">
        <f>IF(OR(E80="筹码不足",J80="",K80="",L80=""),"",IF(AND(COUNTIF(J80:L80,1)&gt;=1,COUNTIF(J80:L80,6)&gt;=1),E90*5+E90,0))</f>
        <v/>
      </c>
      <c r="V101" s="54" t="str">
        <f>IF(OR(E80="筹码不足",J80="",K80="",L80=""),"",IF(AND(COUNTIF(J80:L80,3)&gt;=1,COUNTIF(J80:L80,2)&gt;=1),F90*5+F90,0))</f>
        <v/>
      </c>
      <c r="W101" s="54" t="str">
        <f>IF(OR(E80="筹码不足",J80="",K80="",L80=""),"",IF(AND(COUNTIF(J80:L80,4)&gt;=1,COUNTIF(J80:L80,2)&gt;=1),G90*5+G90,0))</f>
        <v/>
      </c>
      <c r="X101" s="54" t="str">
        <f>IF(OR(E80="筹码不足",J80="",K80="",L80=""),"",IF(AND(COUNTIF(J80:L80,5)&gt;=1,COUNTIF(J80:L80,2)&gt;=1),H90*5+H90,0))</f>
        <v/>
      </c>
      <c r="Y101" s="54" t="str">
        <f>IF(OR(E80="筹码不足",J80="",K80="",L80=""),"",IF(AND(COUNTIF(J80:L80,6)&gt;=1,COUNTIF(J80:L80,2)&gt;=1),I90*5+I90,0))</f>
        <v/>
      </c>
      <c r="Z101" s="54" t="str">
        <f>IF(OR(E80="筹码不足",J80="",K80="",L80=""),"",IF(AND(COUNTIF(J80:L80,3)&gt;=1,COUNTIF(J80:L80,4)&gt;=1),J90*5+J90,0))</f>
        <v/>
      </c>
      <c r="AA101" s="54" t="str">
        <f>IF(OR(E80="筹码不足",J80="",K80="",L80=""),"",IF(AND(COUNTIF(J80:L80,3)&gt;=1,COUNTIF(J80:L80,5)&gt;=1),K90*5+K90,0))</f>
        <v/>
      </c>
      <c r="AB101" s="54" t="str">
        <f>IF(OR(E80="筹码不足",J80="",K80="",L80=""),"",IF(AND(COUNTIF(J80:L80,3)&gt;=1,COUNTIF(J80:L80,6)&gt;=1),L90*5+L90,0))</f>
        <v/>
      </c>
      <c r="AC101" s="54" t="str">
        <f>IF(OR(E80="筹码不足",J80="",K80="",L80=""),"",IF(AND(COUNTIF(J80:L80,4)&gt;=1,COUNTIF(J80:L80,5)&gt;=1),M90*5+M90,0))</f>
        <v/>
      </c>
      <c r="AD101" s="54" t="str">
        <f>IF(OR(E80="筹码不足",J80="",K80="",L80=""),"",IF(AND(COUNTIF(J80:L80,4)&gt;=1,COUNTIF(J80:L80,6)&gt;=1),N90*5+N90,0))</f>
        <v/>
      </c>
      <c r="AE101" s="54" t="str">
        <f>IF(OR(E80="筹码不足",J80="",K80="",L80=""),"",IF(AND(COUNTIF(J80:L80,5)&gt;=1,COUNTIF(J80:L80,6)&gt;=1),O90*5+O90,0))</f>
        <v/>
      </c>
      <c r="AF101" s="49"/>
      <c r="AG101" s="49"/>
    </row>
    <row r="102" spans="1:33">
      <c r="A102" s="49"/>
      <c r="B102" s="301">
        <v>1</v>
      </c>
      <c r="C102" s="301"/>
      <c r="D102" s="301">
        <v>2</v>
      </c>
      <c r="E102" s="301"/>
      <c r="F102" s="301">
        <v>3</v>
      </c>
      <c r="G102" s="301"/>
      <c r="H102" s="301">
        <v>4</v>
      </c>
      <c r="I102" s="301"/>
      <c r="J102" s="301">
        <v>5</v>
      </c>
      <c r="K102" s="301"/>
      <c r="L102" s="301">
        <v>6</v>
      </c>
      <c r="M102" s="301"/>
      <c r="N102" s="49"/>
      <c r="O102" s="49"/>
      <c r="P102" s="49"/>
      <c r="Q102" s="49"/>
      <c r="R102" s="301">
        <v>1</v>
      </c>
      <c r="S102" s="301"/>
      <c r="T102" s="301">
        <v>2</v>
      </c>
      <c r="U102" s="301"/>
      <c r="V102" s="301">
        <v>3</v>
      </c>
      <c r="W102" s="301"/>
      <c r="X102" s="301">
        <v>4</v>
      </c>
      <c r="Y102" s="301"/>
      <c r="Z102" s="301">
        <v>5</v>
      </c>
      <c r="AA102" s="301"/>
      <c r="AB102" s="301">
        <v>6</v>
      </c>
      <c r="AC102" s="301"/>
      <c r="AD102" s="49"/>
      <c r="AE102" s="49"/>
      <c r="AF102" s="49"/>
      <c r="AG102" s="49"/>
    </row>
    <row r="103" spans="1:33">
      <c r="A103" s="49"/>
      <c r="B103" s="293" t="str">
        <f>IF(OR(E80="筹码不足",J80="",K80="",L80=""),"",IF(COUNTIF(J80:L80,1)=1,B92,IF(COUNTIF(J80:L80,1)=2,B92*2,IF(COUNTIF(J80:L80,1)=3,B92*3,-B92))))</f>
        <v/>
      </c>
      <c r="C103" s="293"/>
      <c r="D103" s="293" t="str">
        <f>IF(OR(E80="筹码不足",J80="",K80="",L80=""),"",IF(COUNTIF(J80:L80,2)=1,D92,IF(COUNTIF(J80:L80,2)=2,D92*2,IF(COUNTIF(J80:L80,2)=3,D92*3,-D92))))</f>
        <v/>
      </c>
      <c r="E103" s="293"/>
      <c r="F103" s="293" t="str">
        <f>IF(OR(E80="筹码不足",J80="",K80="",L80=""),"",IF(COUNTIF(J80:L80,3)=1,F92,IF(COUNTIF(J80:L80,3)=2,F92*2,IF(COUNTIF(J80:L80,3)=3,F92*3,-F92))))</f>
        <v/>
      </c>
      <c r="G103" s="293"/>
      <c r="H103" s="293" t="str">
        <f>IF(OR(E80="筹码不足",J80="",K80="",L80=""),"",IF(COUNTIF(J80:L80,4)=1,H92,IF(COUNTIF(J80:L80,4)=2,H92*2,IF(COUNTIF(J80:L80,4)=3,H92*3,-H92))))</f>
        <v/>
      </c>
      <c r="I103" s="293"/>
      <c r="J103" s="293" t="str">
        <f>IF(OR(E80="筹码不足",J80="",K80="",L80=""),"",IF(COUNTIF(J80:L80,5)=1,J92,IF(COUNTIF(J80:L80,5)=2,J92*2,IF(COUNTIF(J80:L80,5)=3,J92*3,-J92))))</f>
        <v/>
      </c>
      <c r="K103" s="293"/>
      <c r="L103" s="293" t="str">
        <f>IF(OR(E80="筹码不足",J80="",K80="",L80=""),"",IF(COUNTIF(J80:L80,6)=1,L92,IF(COUNTIF(J80:L80,6)=2,L92*2,IF(COUNTIF(J80:L80,6)=3,L92*3,-L92))))</f>
        <v/>
      </c>
      <c r="M103" s="293"/>
      <c r="N103" s="49"/>
      <c r="O103" s="49"/>
      <c r="P103" s="49"/>
      <c r="Q103" s="49"/>
      <c r="R103" s="293" t="str">
        <f>IF(OR(E80="筹码不足",J80="",K80="",L80=""),"",IF(COUNTIF(J80:L80,1)=1,B92+B92,IF(COUNTIF(J80:L80,1)=2,B92*2+B92,IF(COUNTIF(J80:L80,1)=3,B92*3+B92,0))))</f>
        <v/>
      </c>
      <c r="S103" s="293"/>
      <c r="T103" s="293" t="str">
        <f>IF(OR(E80="筹码不足",J80="",K80="",L80=""),"",IF(COUNTIF(J80:L80,2)=1,D92+D92,IF(COUNTIF(J80:L80,2)=2,D92*2+D92,IF(COUNTIF(J80:L80,2)=3,D92*3+D92,0))))</f>
        <v/>
      </c>
      <c r="U103" s="293"/>
      <c r="V103" s="293" t="str">
        <f>IF(OR(E80="筹码不足",J80="",K80="",L80=""),"",IF(COUNTIF(J80:L80,3)=1,F92+F92,IF(COUNTIF(J80:L80,3)=2,F92*2+F92,IF(COUNTIF(J80:L80,3)=3,F92*3+F92,0))))</f>
        <v/>
      </c>
      <c r="W103" s="293"/>
      <c r="X103" s="293" t="str">
        <f>IF(OR(E80="筹码不足",J80="",K80="",L80=""),"",IF(COUNTIF(J80:L80,4)=1,H92+H92,IF(COUNTIF(J80:L80,4)=2,H92*2+H92,IF(COUNTIF(J80:L80,4)=3,H92*3+H92,0))))</f>
        <v/>
      </c>
      <c r="Y103" s="293"/>
      <c r="Z103" s="293" t="str">
        <f>IF(OR(E80="筹码不足",J80="",K80="",L80=""),"",IF(COUNTIF(J80:L80,5)=1,J92+J92,IF(COUNTIF(J80:L80,5)=2,J92*2+J92,IF(COUNTIF(J80:L80,5)=3,J92*3+J92,0))))</f>
        <v/>
      </c>
      <c r="AA103" s="293"/>
      <c r="AB103" s="293" t="str">
        <f>IF(OR(E80="筹码不足",J80="",K80="",L80=""),"",IF(COUNTIF(J80:L80,6)=1,L92+L92,IF(COUNTIF(J80:L80,6)=2,L92*2+L92,IF(COUNTIF(J80:L80,6)=3,L92*3+L92,0))))</f>
        <v/>
      </c>
      <c r="AC103" s="293"/>
      <c r="AD103" s="49"/>
      <c r="AE103" s="49"/>
      <c r="AF103" s="49"/>
      <c r="AG103" s="49"/>
    </row>
    <row r="104" spans="1:33">
      <c r="A104" s="69"/>
      <c r="B104" s="69"/>
      <c r="C104" s="69"/>
      <c r="D104" s="69"/>
      <c r="E104" s="69"/>
      <c r="F104" s="69"/>
      <c r="G104" s="69"/>
      <c r="H104" s="69"/>
      <c r="I104" s="69"/>
      <c r="J104" s="69"/>
      <c r="K104" s="69"/>
      <c r="L104" s="69"/>
      <c r="M104" s="69"/>
      <c r="N104" s="69"/>
      <c r="O104" s="69"/>
      <c r="P104" s="69"/>
      <c r="Q104" s="69"/>
      <c r="R104" s="69"/>
      <c r="S104" s="69"/>
      <c r="T104" s="69"/>
      <c r="U104" s="69"/>
      <c r="V104" s="69"/>
      <c r="W104" s="69"/>
      <c r="X104" s="69"/>
      <c r="Y104" s="69"/>
      <c r="Z104" s="69"/>
      <c r="AA104" s="69"/>
      <c r="AB104" s="69"/>
      <c r="AC104" s="69"/>
      <c r="AD104" s="69"/>
      <c r="AE104" s="69"/>
      <c r="AF104" s="49"/>
      <c r="AG104" s="49"/>
    </row>
    <row r="105" spans="1:33" ht="33" customHeight="1">
      <c r="A105" s="315"/>
      <c r="B105" s="47" t="s">
        <v>896</v>
      </c>
      <c r="C105" s="286" t="s">
        <v>897</v>
      </c>
      <c r="D105" s="286"/>
      <c r="E105" s="287" t="s">
        <v>898</v>
      </c>
      <c r="F105" s="287"/>
      <c r="G105" s="294" t="s">
        <v>899</v>
      </c>
      <c r="H105" s="295"/>
      <c r="I105" s="296"/>
      <c r="J105" s="287" t="s">
        <v>900</v>
      </c>
      <c r="K105" s="287"/>
      <c r="L105" s="287"/>
      <c r="M105" s="286" t="s">
        <v>837</v>
      </c>
      <c r="N105" s="286"/>
      <c r="O105" s="287" t="s">
        <v>891</v>
      </c>
      <c r="P105" s="287"/>
      <c r="Q105" s="286" t="s">
        <v>901</v>
      </c>
      <c r="R105" s="286"/>
      <c r="S105" s="287" t="s">
        <v>902</v>
      </c>
      <c r="T105" s="287"/>
      <c r="U105" s="46"/>
      <c r="V105" s="288" t="s">
        <v>903</v>
      </c>
      <c r="W105" s="288"/>
      <c r="X105" s="288"/>
      <c r="Y105" s="288"/>
      <c r="Z105" s="46"/>
      <c r="AA105" s="46"/>
      <c r="AB105" s="46"/>
      <c r="AC105" s="46"/>
      <c r="AD105" s="46"/>
      <c r="AE105" s="46"/>
      <c r="AF105" s="49"/>
      <c r="AG105" s="49"/>
    </row>
    <row r="106" spans="1:33">
      <c r="A106" s="315"/>
      <c r="B106" s="45">
        <v>5</v>
      </c>
      <c r="C106" s="289" t="str">
        <f>IF(S80="","",S80)</f>
        <v/>
      </c>
      <c r="D106" s="289"/>
      <c r="E106" s="289" t="str">
        <f>IF(OR(C106="",AND(COUNT(A110:F110)=0,COUNT(J110:O110)=0,COUNT(A112:O112)=0,COUNT(A114:N114)=0,COUNT(A116:O116)=0,COUNT(B118:M118)=0)),"",IF(SUM(A110:F110,J110:O110,A112:O112,A114:N114,A116:O116,B118:M118)&gt;C106,"筹码不足",SUM(A110:F110,J110:O110,A112:O112,A114:N114,A116:O116,B118:M118)))</f>
        <v/>
      </c>
      <c r="F106" s="289"/>
      <c r="G106" s="290" t="str">
        <f>IF(OR(C106="",E106="筹码不足",E106=""),"",C106-E106)</f>
        <v/>
      </c>
      <c r="H106" s="291"/>
      <c r="I106" s="292"/>
      <c r="J106" s="45">
        <v>5</v>
      </c>
      <c r="K106" s="45">
        <v>5</v>
      </c>
      <c r="L106" s="45"/>
      <c r="M106" s="289" t="str">
        <f>IF(OR(E106="筹码不足",J106="",K106="",L106=""),"",SUM(Q110:V110,Z110:AE110,Q112:AE112,Q114:AD114,Q116:AE116,R118:AC118))</f>
        <v/>
      </c>
      <c r="N106" s="289"/>
      <c r="O106" s="289" t="str">
        <f>IF(OR(E106="筹码不足",J106="",K106="",L106=""),"",SUM(A121:F121,J121:O121,A123:O123,A125:N125,A127:O127,B129:M129))</f>
        <v/>
      </c>
      <c r="P106" s="289"/>
      <c r="Q106" s="289" t="str">
        <f>IF(OR(E106="筹码不足",J106="",K106="",L106=""),"",SUM(Q121:V121,Z121:AE121,Q123:AE123,Q125:AD125,Q127:AE127,R129:AC129))</f>
        <v/>
      </c>
      <c r="R106" s="289"/>
      <c r="S106" s="293" t="str">
        <f>IF(OR(C106="",E106="筹码不足",J106="",K106="",L106=""),"",IF(E106="",C106,G106+Q106))</f>
        <v/>
      </c>
      <c r="T106" s="293"/>
      <c r="V106" s="288"/>
      <c r="W106" s="288"/>
      <c r="X106" s="288"/>
      <c r="Y106" s="288"/>
      <c r="Z106" s="49"/>
      <c r="AA106" s="49"/>
      <c r="AB106" s="49"/>
      <c r="AC106" s="49"/>
      <c r="AD106" s="49"/>
      <c r="AE106" s="49"/>
      <c r="AF106" s="49"/>
      <c r="AG106" s="49"/>
    </row>
    <row r="107" spans="1:33">
      <c r="A107" s="316"/>
      <c r="B107" s="53"/>
      <c r="C107" s="53"/>
      <c r="D107" s="53"/>
      <c r="E107" s="53"/>
      <c r="F107" s="53"/>
      <c r="G107" s="53"/>
      <c r="H107" s="53"/>
      <c r="I107" s="53"/>
      <c r="J107" s="53"/>
      <c r="K107" s="53"/>
      <c r="L107" s="53"/>
      <c r="M107" s="53"/>
      <c r="N107" s="53"/>
      <c r="O107" s="53"/>
      <c r="P107" s="52"/>
      <c r="Q107" s="49"/>
      <c r="R107" s="49"/>
      <c r="S107" s="314" t="s">
        <v>904</v>
      </c>
      <c r="T107" s="314"/>
      <c r="U107" s="282" t="s">
        <v>907</v>
      </c>
      <c r="V107" s="283"/>
      <c r="W107" s="284" t="s">
        <v>905</v>
      </c>
      <c r="X107" s="284"/>
      <c r="Y107" s="54">
        <v>1</v>
      </c>
      <c r="Z107" s="54">
        <v>2</v>
      </c>
      <c r="AA107" s="54">
        <v>3</v>
      </c>
      <c r="AB107" s="54">
        <v>4</v>
      </c>
      <c r="AC107" s="54">
        <v>5</v>
      </c>
      <c r="AD107" s="54">
        <v>6</v>
      </c>
      <c r="AF107" s="49"/>
      <c r="AG107" s="49"/>
    </row>
    <row r="108" spans="1:33">
      <c r="A108" s="285" t="s">
        <v>898</v>
      </c>
      <c r="B108" s="285"/>
      <c r="C108" s="285" t="str">
        <f>IF(OR(C106="",AND(COUNT(A110:F110)=0,COUNT(J110:O110)=0,COUNT(A112:O112)=0,COUNT(A114:N114)=0,COUNT(A116:O116)=0,COUNT(B118:M118)=0)),"",IF(SUM(A110:F110,J110:O110,A112:O112,A114:N114,A116:O116,B118:M118)&gt;C106,"筹码不足",SUM(A110:F110,J110:O110,A112:O112,A114:N114,A116:O116,B118:M118)))</f>
        <v/>
      </c>
      <c r="D108" s="285"/>
      <c r="E108" s="49"/>
      <c r="F108" s="49"/>
      <c r="G108" s="49"/>
      <c r="H108" s="49"/>
      <c r="I108" s="49"/>
      <c r="J108" s="49"/>
      <c r="K108" s="49"/>
      <c r="L108" s="49"/>
      <c r="M108" s="49"/>
      <c r="N108" s="49"/>
      <c r="O108" s="49"/>
      <c r="P108" s="49"/>
      <c r="Q108" s="285" t="s">
        <v>906</v>
      </c>
      <c r="R108" s="285"/>
      <c r="S108" s="285" t="str">
        <f>IF(OR(E106="筹码不足",J106="",K106="",L106=""),"",SUM(Q110:V110,Z110:AE110,Q112:AE112,Q114:AD114,Q116:AE116,R118:AC118))</f>
        <v/>
      </c>
      <c r="T108" s="285"/>
      <c r="U108" s="49"/>
      <c r="V108" s="49"/>
      <c r="W108" s="49"/>
      <c r="X108" s="49"/>
      <c r="Y108" s="49"/>
      <c r="Z108" s="49"/>
      <c r="AA108" s="49"/>
      <c r="AB108" s="49"/>
      <c r="AC108" s="49"/>
      <c r="AD108" s="49"/>
      <c r="AE108" s="49"/>
      <c r="AF108" s="49"/>
      <c r="AG108" s="49"/>
    </row>
    <row r="109" spans="1:33">
      <c r="A109" s="301" t="s">
        <v>832</v>
      </c>
      <c r="B109" s="301"/>
      <c r="C109" s="301"/>
      <c r="D109" s="301" t="s">
        <v>833</v>
      </c>
      <c r="E109" s="301"/>
      <c r="F109" s="302"/>
      <c r="G109" s="303" t="s">
        <v>834</v>
      </c>
      <c r="H109" s="304"/>
      <c r="I109" s="305"/>
      <c r="J109" s="301" t="s">
        <v>835</v>
      </c>
      <c r="K109" s="301"/>
      <c r="L109" s="301"/>
      <c r="M109" s="301" t="s">
        <v>836</v>
      </c>
      <c r="N109" s="301"/>
      <c r="O109" s="301"/>
      <c r="Q109" s="301" t="s">
        <v>832</v>
      </c>
      <c r="R109" s="301"/>
      <c r="S109" s="301"/>
      <c r="T109" s="301" t="s">
        <v>833</v>
      </c>
      <c r="U109" s="301"/>
      <c r="V109" s="302"/>
      <c r="W109" s="303" t="s">
        <v>837</v>
      </c>
      <c r="X109" s="304"/>
      <c r="Y109" s="305"/>
      <c r="Z109" s="301" t="s">
        <v>835</v>
      </c>
      <c r="AA109" s="301"/>
      <c r="AB109" s="301"/>
      <c r="AC109" s="301" t="s">
        <v>836</v>
      </c>
      <c r="AD109" s="301"/>
      <c r="AE109" s="301"/>
      <c r="AF109" s="49"/>
      <c r="AG109" s="49"/>
    </row>
    <row r="110" spans="1:33">
      <c r="A110" s="293"/>
      <c r="B110" s="293"/>
      <c r="C110" s="293"/>
      <c r="D110" s="293"/>
      <c r="E110" s="293"/>
      <c r="F110" s="300"/>
      <c r="G110" s="306"/>
      <c r="H110" s="307"/>
      <c r="I110" s="308"/>
      <c r="J110" s="293"/>
      <c r="K110" s="293"/>
      <c r="L110" s="293"/>
      <c r="M110" s="293"/>
      <c r="N110" s="293"/>
      <c r="O110" s="293"/>
      <c r="P110" s="49"/>
      <c r="Q110" s="293" t="str">
        <f>IF(OR(E106="筹码不足",J106="",K106="",L106=""),"",IF(OR(AND(J106=K106,K106=L106),SUM(J106:L106)&gt;10),0,A110))</f>
        <v/>
      </c>
      <c r="R110" s="293"/>
      <c r="S110" s="293"/>
      <c r="T110" s="293" t="str">
        <f>IF(OR(E106="筹码不足",J106="",K106="",L106=""),"",IF(OR(AND(J106=K106,K106=L106),ISEVEN(SUM(J106:L106))),0,D110))</f>
        <v/>
      </c>
      <c r="U110" s="293"/>
      <c r="V110" s="293"/>
      <c r="W110" s="306"/>
      <c r="X110" s="307"/>
      <c r="Y110" s="308"/>
      <c r="Z110" s="293" t="str">
        <f>IF(OR(E106="筹码不足",J106="",K106="",L106=""),"",IF(OR(AND(J106=K106,K106=L106),ISODD(SUM(J106:L106))),0,J110))</f>
        <v/>
      </c>
      <c r="AA110" s="293"/>
      <c r="AB110" s="293"/>
      <c r="AC110" s="293" t="str">
        <f>IF(OR(E106="筹码不足",J106="",K106="",L106=""),"",IF(OR(AND(J106=K106,K106=L106),SUM(J106:L106)&lt;11),0,M110))</f>
        <v/>
      </c>
      <c r="AD110" s="293"/>
      <c r="AE110" s="293"/>
      <c r="AF110" s="49"/>
      <c r="AG110" s="49"/>
    </row>
    <row r="111" spans="1:33">
      <c r="A111" s="60" t="s">
        <v>843</v>
      </c>
      <c r="B111" s="60" t="s">
        <v>844</v>
      </c>
      <c r="C111" s="60" t="s">
        <v>845</v>
      </c>
      <c r="D111" s="60" t="s">
        <v>846</v>
      </c>
      <c r="E111" s="60" t="s">
        <v>847</v>
      </c>
      <c r="F111" s="61" t="s">
        <v>848</v>
      </c>
      <c r="G111" s="309" t="s">
        <v>849</v>
      </c>
      <c r="H111" s="310"/>
      <c r="I111" s="311"/>
      <c r="J111" s="60" t="s">
        <v>850</v>
      </c>
      <c r="K111" s="60" t="s">
        <v>851</v>
      </c>
      <c r="L111" s="60" t="s">
        <v>852</v>
      </c>
      <c r="M111" s="60" t="s">
        <v>853</v>
      </c>
      <c r="N111" s="60" t="s">
        <v>854</v>
      </c>
      <c r="O111" s="60" t="s">
        <v>855</v>
      </c>
      <c r="P111" s="49"/>
      <c r="Q111" s="60" t="s">
        <v>843</v>
      </c>
      <c r="R111" s="60" t="s">
        <v>844</v>
      </c>
      <c r="S111" s="60" t="s">
        <v>845</v>
      </c>
      <c r="T111" s="60" t="s">
        <v>846</v>
      </c>
      <c r="U111" s="60" t="s">
        <v>847</v>
      </c>
      <c r="V111" s="61" t="s">
        <v>848</v>
      </c>
      <c r="W111" s="309" t="s">
        <v>849</v>
      </c>
      <c r="X111" s="310"/>
      <c r="Y111" s="311"/>
      <c r="Z111" s="60" t="s">
        <v>850</v>
      </c>
      <c r="AA111" s="60" t="s">
        <v>851</v>
      </c>
      <c r="AB111" s="60" t="s">
        <v>852</v>
      </c>
      <c r="AC111" s="60" t="s">
        <v>853</v>
      </c>
      <c r="AD111" s="60" t="s">
        <v>854</v>
      </c>
      <c r="AE111" s="60" t="s">
        <v>855</v>
      </c>
      <c r="AF111" s="49"/>
      <c r="AG111" s="49"/>
    </row>
    <row r="112" spans="1:33">
      <c r="A112" s="54"/>
      <c r="B112" s="54"/>
      <c r="C112" s="54"/>
      <c r="D112" s="54"/>
      <c r="E112" s="54"/>
      <c r="F112" s="62"/>
      <c r="G112" s="300"/>
      <c r="H112" s="312"/>
      <c r="I112" s="313"/>
      <c r="J112" s="54"/>
      <c r="K112" s="54"/>
      <c r="L112" s="54"/>
      <c r="M112" s="54"/>
      <c r="N112" s="54"/>
      <c r="O112" s="54"/>
      <c r="P112" s="49"/>
      <c r="Q112" s="54" t="str">
        <f>IF(OR(E106="筹码不足",J106="",K106="",L106=""),"",IF(AND(J106=K106,K106=L106,J106=1),150*A112,0))</f>
        <v/>
      </c>
      <c r="R112" s="54" t="str">
        <f>IF(OR(E106="筹码不足",J106="",K106="",L106=""),"",IF(AND(J106=K106,K106=L106,J106=2),150*B112,0))</f>
        <v/>
      </c>
      <c r="S112" s="54" t="str">
        <f>IF(OR(E106="筹码不足",J106="",K106="",L106=""),"",IF(AND(J106=K106,K106=L106,J106=3),150*C112,0))</f>
        <v/>
      </c>
      <c r="T112" s="54" t="str">
        <f>IF(OR(E106="筹码不足",J106="",K106="",L106=""),"",IF(AND(J106=K106,K106=L106,J106=4),150*D112,0))</f>
        <v/>
      </c>
      <c r="U112" s="54" t="str">
        <f>IF(OR(E106="筹码不足",J106="",K106="",L106=""),"",IF(AND(J106=K106,K106=L106,J106=5),150*E112,0))</f>
        <v/>
      </c>
      <c r="V112" s="54" t="str">
        <f>IF(OR(E106="筹码不足",J106="",K106="",L106=""),"",IF(AND(J106=K106,K106=L106,J106=6),150*F112,0))</f>
        <v/>
      </c>
      <c r="W112" s="300" t="str">
        <f>IF(OR(E106="筹码不足",J106="",K106="",L106=""),"",IF(AND(J106=K106,K106=L106,OR(J106={1;2;3;4;5;6})),24*G112,0))</f>
        <v/>
      </c>
      <c r="X112" s="312"/>
      <c r="Y112" s="313"/>
      <c r="Z112" s="54" t="str">
        <f>IF(OR(E106="筹码不足",J106="",K106="",L106=""),"",IF(COUNTIF(J106:L106,1)&gt;=2,J112*8,0))</f>
        <v/>
      </c>
      <c r="AA112" s="54" t="str">
        <f>IF(OR(E106="筹码不足",J106="",K106="",L106=""),"",IF(COUNTIF(J106:L106,2)&gt;=2,K112*8,0))</f>
        <v/>
      </c>
      <c r="AB112" s="54" t="str">
        <f>IF(OR(E106="筹码不足",J106="",K106="",L106=""),"",IF(COUNTIF(J106:L106,3)&gt;=2,L112*8,0))</f>
        <v/>
      </c>
      <c r="AC112" s="54" t="str">
        <f>IF(OR(E106="筹码不足",J106="",K106="",L106=""),"",IF(COUNTIF(J106:L106,4)&gt;=2,M112*8,0))</f>
        <v/>
      </c>
      <c r="AD112" s="54" t="str">
        <f>IF(OR(E106="筹码不足",J106="",K106="",L106=""),"",IF(COUNTIF(J106:L106,5)&gt;=2,N112*8,0))</f>
        <v/>
      </c>
      <c r="AE112" s="54" t="str">
        <f>IF(OR(E106="筹码不足",J106="",K106="",L106=""),"",IF(COUNTIF(J106:L106,6)&gt;=2,O112*8,0))</f>
        <v/>
      </c>
      <c r="AF112" s="49"/>
      <c r="AG112" s="49"/>
    </row>
    <row r="113" spans="1:33">
      <c r="A113" s="63">
        <v>4</v>
      </c>
      <c r="B113" s="63">
        <v>5</v>
      </c>
      <c r="C113" s="63">
        <v>6</v>
      </c>
      <c r="D113" s="63">
        <v>7</v>
      </c>
      <c r="E113" s="63">
        <v>8</v>
      </c>
      <c r="F113" s="64">
        <v>9</v>
      </c>
      <c r="G113" s="63">
        <v>10</v>
      </c>
      <c r="H113" s="63">
        <v>11</v>
      </c>
      <c r="I113" s="63">
        <v>12</v>
      </c>
      <c r="J113" s="63">
        <v>13</v>
      </c>
      <c r="K113" s="63">
        <v>14</v>
      </c>
      <c r="L113" s="63">
        <v>15</v>
      </c>
      <c r="M113" s="63">
        <v>16</v>
      </c>
      <c r="N113" s="63">
        <v>17</v>
      </c>
      <c r="O113" s="49"/>
      <c r="P113" s="49"/>
      <c r="Q113" s="63">
        <v>4</v>
      </c>
      <c r="R113" s="63">
        <v>5</v>
      </c>
      <c r="S113" s="63">
        <v>6</v>
      </c>
      <c r="T113" s="63">
        <v>7</v>
      </c>
      <c r="U113" s="63">
        <v>8</v>
      </c>
      <c r="V113" s="64">
        <v>9</v>
      </c>
      <c r="W113" s="63">
        <v>10</v>
      </c>
      <c r="X113" s="63">
        <v>11</v>
      </c>
      <c r="Y113" s="63">
        <v>12</v>
      </c>
      <c r="Z113" s="63">
        <v>13</v>
      </c>
      <c r="AA113" s="63">
        <v>14</v>
      </c>
      <c r="AB113" s="63">
        <v>15</v>
      </c>
      <c r="AC113" s="63">
        <v>16</v>
      </c>
      <c r="AD113" s="63">
        <v>17</v>
      </c>
      <c r="AE113" s="49"/>
      <c r="AF113" s="49"/>
      <c r="AG113" s="49"/>
    </row>
    <row r="114" spans="1:33">
      <c r="A114" s="54"/>
      <c r="B114" s="54"/>
      <c r="C114" s="54"/>
      <c r="D114" s="54"/>
      <c r="E114" s="54"/>
      <c r="F114" s="54"/>
      <c r="G114" s="54"/>
      <c r="H114" s="54"/>
      <c r="I114" s="54"/>
      <c r="J114" s="54"/>
      <c r="K114" s="54"/>
      <c r="L114" s="54"/>
      <c r="M114" s="54"/>
      <c r="N114" s="54"/>
      <c r="O114" s="49"/>
      <c r="P114" s="49"/>
      <c r="Q114" s="54" t="str">
        <f>IF(OR(E106="筹码不足",J106="",K106="",L106=""),"",IF(SUM(J106:L106)=4,50*A114,0))</f>
        <v/>
      </c>
      <c r="R114" s="54" t="str">
        <f>IF(OR(E106="筹码不足",J106="",K106="",L106=""),"",IF(SUM(J106:L106)=5,18*B114,0))</f>
        <v/>
      </c>
      <c r="S114" s="54" t="str">
        <f>IF(OR(E106="筹码不足",J106="",K106="",L106=""),"",IF(SUM(J106:L106)=6,14*C114,0))</f>
        <v/>
      </c>
      <c r="T114" s="54" t="str">
        <f>IF(OR(E106="筹码不足",J106="",K106="",L106=""),"",IF(SUM(J106:L106)=7,12*D114,0))</f>
        <v/>
      </c>
      <c r="U114" s="54" t="str">
        <f>IF(OR(E106="筹码不足",J106="",K106="",L106=""),"",IF(SUM(J106:L106)=8,8*E114,0))</f>
        <v/>
      </c>
      <c r="V114" s="54" t="str">
        <f>IF(OR(E106="筹码不足",J106="",K106="",L106=""),"",IF(SUM(J106:L106)=9,6*F114,0))</f>
        <v/>
      </c>
      <c r="W114" s="54" t="str">
        <f>IF(OR(E106="筹码不足",J106="",K106="",L106=""),"",IF(SUM(J106:L106)=10,6*G114,0))</f>
        <v/>
      </c>
      <c r="X114" s="54" t="str">
        <f>IF(OR(E106="筹码不足",J106="",K106="",L106=""),"",IF(SUM(J106:L106)=11,6*H114,0))</f>
        <v/>
      </c>
      <c r="Y114" s="54" t="str">
        <f>IF(OR(E106="筹码不足",J106="",K106="",L106=""),"",IF(SUM(J106:L106)=12,6*I114,0))</f>
        <v/>
      </c>
      <c r="Z114" s="54" t="str">
        <f>IF(OR(E106="筹码不足",J106="",K106="",L106=""),"",IF(SUM(J106:L106)=13,8*J114,0))</f>
        <v/>
      </c>
      <c r="AA114" s="54" t="str">
        <f>IF(OR(E106="筹码不足",J106="",K106="",L106=""),"",IF(SUM(J106:L106)=14,12*K114,0))</f>
        <v/>
      </c>
      <c r="AB114" s="54" t="str">
        <f>IF(OR(E106="筹码不足",J106="",K106="",L106=""),"",IF(SUM(J106:L106)=15,14*L114,0))</f>
        <v/>
      </c>
      <c r="AC114" s="54" t="str">
        <f>IF(OR(E106="筹码不足",J106="",K106="",L106=""),"",IF(SUM(J106:L106)=16,18*M114,0))</f>
        <v/>
      </c>
      <c r="AD114" s="54" t="str">
        <f>IF(OR(E106="筹码不足",J106="",K106="",L106=""),"",IF(SUM(J106:L106)=17,50*N114,0))</f>
        <v/>
      </c>
      <c r="AE114" s="49"/>
      <c r="AF114" s="49"/>
      <c r="AG114" s="49"/>
    </row>
    <row r="115" spans="1:33">
      <c r="A115" s="65" t="s">
        <v>865</v>
      </c>
      <c r="B115" s="65" t="s">
        <v>866</v>
      </c>
      <c r="C115" s="65" t="s">
        <v>867</v>
      </c>
      <c r="D115" s="65" t="s">
        <v>868</v>
      </c>
      <c r="E115" s="65" t="s">
        <v>869</v>
      </c>
      <c r="F115" s="66" t="s">
        <v>870</v>
      </c>
      <c r="G115" s="65" t="s">
        <v>871</v>
      </c>
      <c r="H115" s="65" t="s">
        <v>872</v>
      </c>
      <c r="I115" s="65" t="s">
        <v>873</v>
      </c>
      <c r="J115" s="65" t="s">
        <v>874</v>
      </c>
      <c r="K115" s="65" t="s">
        <v>875</v>
      </c>
      <c r="L115" s="65" t="s">
        <v>876</v>
      </c>
      <c r="M115" s="65" t="s">
        <v>877</v>
      </c>
      <c r="N115" s="65" t="s">
        <v>878</v>
      </c>
      <c r="O115" s="65" t="s">
        <v>879</v>
      </c>
      <c r="P115" s="49"/>
      <c r="Q115" s="65" t="s">
        <v>865</v>
      </c>
      <c r="R115" s="65" t="s">
        <v>866</v>
      </c>
      <c r="S115" s="65" t="s">
        <v>867</v>
      </c>
      <c r="T115" s="65" t="s">
        <v>868</v>
      </c>
      <c r="U115" s="65" t="s">
        <v>869</v>
      </c>
      <c r="V115" s="66" t="s">
        <v>870</v>
      </c>
      <c r="W115" s="65" t="s">
        <v>871</v>
      </c>
      <c r="X115" s="65" t="s">
        <v>872</v>
      </c>
      <c r="Y115" s="65" t="s">
        <v>873</v>
      </c>
      <c r="Z115" s="65" t="s">
        <v>874</v>
      </c>
      <c r="AA115" s="65" t="s">
        <v>875</v>
      </c>
      <c r="AB115" s="65" t="s">
        <v>876</v>
      </c>
      <c r="AC115" s="65" t="s">
        <v>877</v>
      </c>
      <c r="AD115" s="65" t="s">
        <v>878</v>
      </c>
      <c r="AE115" s="65" t="s">
        <v>879</v>
      </c>
      <c r="AF115" s="49"/>
      <c r="AG115" s="49"/>
    </row>
    <row r="116" spans="1:33">
      <c r="A116" s="54"/>
      <c r="B116" s="54"/>
      <c r="C116" s="54"/>
      <c r="D116" s="54"/>
      <c r="E116" s="54"/>
      <c r="F116" s="62"/>
      <c r="G116" s="54"/>
      <c r="H116" s="54"/>
      <c r="I116" s="54"/>
      <c r="J116" s="54"/>
      <c r="K116" s="54"/>
      <c r="L116" s="54"/>
      <c r="M116" s="54"/>
      <c r="N116" s="54"/>
      <c r="O116" s="54"/>
      <c r="P116" s="49"/>
      <c r="Q116" s="54" t="str">
        <f>IF(OR(E106="筹码不足",J106="",K106="",L106=""),"",IF(AND(COUNTIF(J106:L106,1)&gt;=1,COUNTIF(J106:L106,2)&gt;=1),A116*5,0))</f>
        <v/>
      </c>
      <c r="R116" s="54" t="str">
        <f>IF(OR(E106="筹码不足",J106="",K106="",L106=""),"",IF(AND(COUNTIF(J106:L106,1)&gt;=1,COUNTIF(J106:L106,3)&gt;=1),B116*5,0))</f>
        <v/>
      </c>
      <c r="S116" s="54" t="str">
        <f>IF(OR(E106="筹码不足",J106="",K106="",L106=""),"",IF(AND(COUNTIF(J106:L106,1)&gt;=1,COUNTIF(J106:L106,4)&gt;=1),C116*5,0))</f>
        <v/>
      </c>
      <c r="T116" s="54" t="str">
        <f>IF(OR(E106="筹码不足",J106="",K106="",L106=""),"",IF(AND(COUNTIF(J106:L106,1)&gt;=1,COUNTIF(J106:L106,5)&gt;=1),D116*5,0))</f>
        <v/>
      </c>
      <c r="U116" s="54" t="str">
        <f>IF(OR(E106="筹码不足",J106="",K106="",L106=""),"",IF(AND(COUNTIF(J106:L106,1)&gt;=1,COUNTIF(J106:L106,6)&gt;=1),E116*5,0))</f>
        <v/>
      </c>
      <c r="V116" s="54" t="str">
        <f>IF(OR(E106="筹码不足",J106="",K106="",L106=""),"",IF(AND(COUNTIF(J106:L106,3)&gt;=1,COUNTIF(J106:L106,2)&gt;=1),F116*5,0))</f>
        <v/>
      </c>
      <c r="W116" s="54" t="str">
        <f>IF(OR(E106="筹码不足",J106="",K106="",L106=""),"",IF(AND(COUNTIF(J106:L106,4)&gt;=1,COUNTIF(J106:L106,2)&gt;=1),G116*5,0))</f>
        <v/>
      </c>
      <c r="X116" s="54" t="str">
        <f>IF(OR(E106="筹码不足",J106="",K106="",L106=""),"",IF(AND(COUNTIF(J106:L106,5)&gt;=1,COUNTIF(J106:L106,2)&gt;=1),H116*5,0))</f>
        <v/>
      </c>
      <c r="Y116" s="54" t="str">
        <f>IF(OR(E106="筹码不足",J106="",K106="",L106=""),"",IF(AND(COUNTIF(J106:L106,6)&gt;=1,COUNTIF(J106:L106,2)&gt;=1),I116*5,0))</f>
        <v/>
      </c>
      <c r="Z116" s="54" t="str">
        <f>IF(OR(E106="筹码不足",J106="",K106="",L106=""),"",IF(AND(COUNTIF(J106:L106,3)&gt;=1,COUNTIF(J106:L106,4)&gt;=1),J116*5,0))</f>
        <v/>
      </c>
      <c r="AA116" s="54" t="str">
        <f>IF(OR(E106="筹码不足",J106="",K106="",L106=""),"",IF(AND(COUNTIF(J106:L106,3)&gt;=1,COUNTIF(J106:L106,5)&gt;=1),K116*5,0))</f>
        <v/>
      </c>
      <c r="AB116" s="54" t="str">
        <f>IF(OR(E106="筹码不足",J106="",K106="",L106=""),"",IF(AND(COUNTIF(J106:L106,3)&gt;=1,COUNTIF(J106:L106,6)&gt;=1),L116*5,0))</f>
        <v/>
      </c>
      <c r="AC116" s="54" t="str">
        <f>IF(OR(E106="筹码不足",J106="",K106="",L106=""),"",IF(AND(COUNTIF(J106:L106,4)&gt;=1,COUNTIF(J106:L106,5)&gt;=1),M116*5,0))</f>
        <v/>
      </c>
      <c r="AD116" s="54" t="str">
        <f>IF(OR(E106="筹码不足",J106="",K106="",L106=""),"",IF(AND(COUNTIF(J106:L106,4)&gt;=1,COUNTIF(J106:L106,6)&gt;=1),N116*5,0))</f>
        <v/>
      </c>
      <c r="AE116" s="54" t="str">
        <f>IF(OR(E106="筹码不足",J106="",K106="",L106=""),"",IF(AND(COUNTIF(J106:L106,5)&gt;=1,COUNTIF(J106:L106,6)&gt;=1),O116*5,0))</f>
        <v/>
      </c>
      <c r="AF116" s="49"/>
      <c r="AG116" s="49"/>
    </row>
    <row r="117" spans="1:33">
      <c r="A117" s="49"/>
      <c r="B117" s="301">
        <v>1</v>
      </c>
      <c r="C117" s="301"/>
      <c r="D117" s="301">
        <v>2</v>
      </c>
      <c r="E117" s="301"/>
      <c r="F117" s="301">
        <v>3</v>
      </c>
      <c r="G117" s="301"/>
      <c r="H117" s="301">
        <v>4</v>
      </c>
      <c r="I117" s="301"/>
      <c r="J117" s="301">
        <v>5</v>
      </c>
      <c r="K117" s="301"/>
      <c r="L117" s="301">
        <v>6</v>
      </c>
      <c r="M117" s="301"/>
      <c r="N117" s="49"/>
      <c r="O117" s="49"/>
      <c r="P117" s="49"/>
      <c r="Q117" s="49"/>
      <c r="R117" s="301">
        <v>1</v>
      </c>
      <c r="S117" s="301"/>
      <c r="T117" s="301">
        <v>2</v>
      </c>
      <c r="U117" s="301"/>
      <c r="V117" s="301">
        <v>3</v>
      </c>
      <c r="W117" s="301"/>
      <c r="X117" s="301">
        <v>4</v>
      </c>
      <c r="Y117" s="301"/>
      <c r="Z117" s="301">
        <v>5</v>
      </c>
      <c r="AA117" s="301"/>
      <c r="AB117" s="301">
        <v>6</v>
      </c>
      <c r="AC117" s="301"/>
      <c r="AD117" s="49"/>
      <c r="AE117" s="49"/>
      <c r="AF117" s="49"/>
      <c r="AG117" s="49"/>
    </row>
    <row r="118" spans="1:33">
      <c r="A118" s="49"/>
      <c r="B118" s="293"/>
      <c r="C118" s="293"/>
      <c r="D118" s="293"/>
      <c r="E118" s="293"/>
      <c r="F118" s="293"/>
      <c r="G118" s="293"/>
      <c r="H118" s="293"/>
      <c r="I118" s="293"/>
      <c r="J118" s="293"/>
      <c r="K118" s="293"/>
      <c r="L118" s="293"/>
      <c r="M118" s="293"/>
      <c r="N118" s="49"/>
      <c r="O118" s="49"/>
      <c r="P118" s="49"/>
      <c r="R118" s="293" t="str">
        <f>IF(OR(E106="筹码不足",J106="",K106="",L106=""),"",IF(COUNTIF(J106:L106,1)=1,B118,IF(COUNTIF(J106:L106,1)=2,B118*2,IF(COUNTIF(J106:L106,1)=3,B118*3,0))))</f>
        <v/>
      </c>
      <c r="S118" s="293"/>
      <c r="T118" s="293" t="str">
        <f>IF(OR(E106="筹码不足",J106="",K106="",L106=""),"",IF(COUNTIF(J106:L106,2)=1,D118,IF(COUNTIF(J106:L106,2)=2,D118*2,IF(COUNTIF(J106:L106,2)=3,D118*3,0))))</f>
        <v/>
      </c>
      <c r="U118" s="293"/>
      <c r="V118" s="293" t="str">
        <f>IF(OR(E106="筹码不足",J106="",K106="",L106=""),"",IF(COUNTIF(J106:L106,3)=1,F118,IF(COUNTIF(J106:L106,3)=2,F118*2,IF(COUNTIF(J106:L106,3)=3,F118*3,0))))</f>
        <v/>
      </c>
      <c r="W118" s="293"/>
      <c r="X118" s="293" t="str">
        <f>IF(OR(E106="筹码不足",J106="",K106="",L106=""),"",IF(COUNTIF(J106:L106,4)=1,H118,IF(COUNTIF(J106:L106,4)=2,H118*2,IF(COUNTIF(J106:L106,4)=3,H118*3,0))))</f>
        <v/>
      </c>
      <c r="Y118" s="293"/>
      <c r="Z118" s="293" t="str">
        <f>IF(OR(E106="筹码不足",J106="",K106="",L106=""),"",IF(COUNTIF(J106:L106,5)=1,J118,IF(COUNTIF(J106:L106,5)=2,J118*2,IF(COUNTIF(J106:L106,5)=3,J118*3,0))))</f>
        <v/>
      </c>
      <c r="AA118" s="293"/>
      <c r="AB118" s="293" t="str">
        <f>IF(OR(E106="筹码不足",J106="",K106="",L106=""),"",IF(COUNTIF(J106:L106,6)=1,L118,IF(COUNTIF(J106:L106,6)=2,L118*2,IF(COUNTIF(J106:L106,6)=3,L118*3,0))))</f>
        <v/>
      </c>
      <c r="AC118" s="293"/>
      <c r="AD118" s="49"/>
      <c r="AE118" s="49"/>
      <c r="AF118" s="49"/>
      <c r="AG118" s="49"/>
    </row>
    <row r="119" spans="1:33">
      <c r="A119" s="285" t="s">
        <v>887</v>
      </c>
      <c r="B119" s="285"/>
      <c r="C119" s="285" t="str">
        <f>IF(OR(E106="筹码不足",J106="",K106="",L106=""),"",SUM(A121:F121,J121:O121,A123:O123,A125:N125,A127:O127,B129:M129))</f>
        <v/>
      </c>
      <c r="D119" s="285"/>
      <c r="E119" s="49"/>
      <c r="F119" s="49"/>
      <c r="G119" s="49"/>
      <c r="H119" s="49"/>
      <c r="I119" s="49"/>
      <c r="J119" s="49"/>
      <c r="K119" s="49"/>
      <c r="L119" s="49"/>
      <c r="M119" s="49"/>
      <c r="N119" s="49"/>
      <c r="O119" s="49"/>
      <c r="P119" s="49"/>
      <c r="Q119" s="285" t="s">
        <v>888</v>
      </c>
      <c r="R119" s="285"/>
      <c r="S119" s="285" t="str">
        <f>IF(OR(E106="筹码不足",J106="",K106="",L106=""),"",SUM(Q121:V121,Z121:AE121,Q123:AE123,Q125:AD125,Q127:AE127,R129:AC129))</f>
        <v/>
      </c>
      <c r="T119" s="285"/>
      <c r="U119" s="49"/>
      <c r="V119" s="49"/>
      <c r="W119" s="49"/>
      <c r="X119" s="49"/>
      <c r="Y119" s="49"/>
      <c r="Z119" s="49"/>
      <c r="AA119" s="49"/>
      <c r="AB119" s="49"/>
      <c r="AC119" s="49"/>
      <c r="AD119" s="49"/>
      <c r="AE119" s="49"/>
      <c r="AF119" s="49"/>
      <c r="AG119" s="49"/>
    </row>
    <row r="120" spans="1:33">
      <c r="A120" s="301" t="s">
        <v>832</v>
      </c>
      <c r="B120" s="301"/>
      <c r="C120" s="301"/>
      <c r="D120" s="301" t="s">
        <v>833</v>
      </c>
      <c r="E120" s="301"/>
      <c r="F120" s="302"/>
      <c r="G120" s="303" t="s">
        <v>891</v>
      </c>
      <c r="H120" s="304"/>
      <c r="I120" s="305"/>
      <c r="J120" s="301" t="s">
        <v>835</v>
      </c>
      <c r="K120" s="301"/>
      <c r="L120" s="301"/>
      <c r="M120" s="301" t="s">
        <v>836</v>
      </c>
      <c r="N120" s="301"/>
      <c r="O120" s="301"/>
      <c r="P120" s="49"/>
      <c r="Q120" s="301" t="s">
        <v>832</v>
      </c>
      <c r="R120" s="301"/>
      <c r="S120" s="301"/>
      <c r="T120" s="301" t="s">
        <v>833</v>
      </c>
      <c r="U120" s="301"/>
      <c r="V120" s="302"/>
      <c r="W120" s="303" t="s">
        <v>892</v>
      </c>
      <c r="X120" s="304"/>
      <c r="Y120" s="305"/>
      <c r="Z120" s="301" t="s">
        <v>835</v>
      </c>
      <c r="AA120" s="301"/>
      <c r="AB120" s="301"/>
      <c r="AC120" s="301" t="s">
        <v>836</v>
      </c>
      <c r="AD120" s="301"/>
      <c r="AE120" s="301"/>
      <c r="AF120" s="49"/>
      <c r="AG120" s="49"/>
    </row>
    <row r="121" spans="1:33">
      <c r="A121" s="293" t="str">
        <f>IF(OR(E106="筹码不足",J106="",K106="",L106=""),"",IF(OR(AND(J106=K106,K106=L106),SUM(J106:L106)&gt;10),-A110,A110))</f>
        <v/>
      </c>
      <c r="B121" s="293"/>
      <c r="C121" s="293"/>
      <c r="D121" s="293" t="str">
        <f>IF(OR(E106="筹码不足",J106="",K106="",L106=""),"",IF(OR(AND(J106=K106,K106=L106),ISEVEN(SUM(J106:L106))),-D110,D110))</f>
        <v/>
      </c>
      <c r="E121" s="293"/>
      <c r="F121" s="293"/>
      <c r="G121" s="306"/>
      <c r="H121" s="307"/>
      <c r="I121" s="308"/>
      <c r="J121" s="293" t="str">
        <f>IF(OR(E106="筹码不足",J106="",K106="",L106=""),"",IF(OR(AND(J106=K106,K106=L106),ISODD(SUM(J106:L106))),-J110,J110))</f>
        <v/>
      </c>
      <c r="K121" s="293"/>
      <c r="L121" s="293"/>
      <c r="M121" s="293" t="str">
        <f>IF(OR(E106="筹码不足",J106="",K106="",L106=""),"",IF(OR(AND(J106=K106,K106=L106),SUM(J106:L106)&lt;11),-M110,M110))</f>
        <v/>
      </c>
      <c r="N121" s="293"/>
      <c r="O121" s="293"/>
      <c r="P121" s="49"/>
      <c r="Q121" s="293" t="str">
        <f>IF(OR(E106="筹码不足",J106="",K106="",L106=""),"",IF(OR(AND(J106=K106,K106=L106),SUM(J106:L106)&gt;10),0,A110+A110))</f>
        <v/>
      </c>
      <c r="R121" s="293"/>
      <c r="S121" s="293"/>
      <c r="T121" s="293" t="str">
        <f>IF(OR(E106="筹码不足",J106="",K106="",L106=""),"",IF(OR(AND(J106=K106,K106=L106),ISEVEN(SUM(J106:L106))),0,D110+D110))</f>
        <v/>
      </c>
      <c r="U121" s="293"/>
      <c r="V121" s="300"/>
      <c r="W121" s="306"/>
      <c r="X121" s="307"/>
      <c r="Y121" s="308"/>
      <c r="Z121" s="293" t="str">
        <f>IF(OR(E106="筹码不足",J106="",K106="",L106=""),"",IF(OR(AND(J106=K106,K106=L106),ISODD(SUM(J106:L106))),0,J110+J110))</f>
        <v/>
      </c>
      <c r="AA121" s="293"/>
      <c r="AB121" s="293"/>
      <c r="AC121" s="293" t="str">
        <f>IF(OR(E106="筹码不足",J106="",K106="",L106=""),"",IF(OR(AND(J106=K106,K106=L106),SUM(J106:L106)&lt;11),0,M110+M110))</f>
        <v/>
      </c>
      <c r="AD121" s="293"/>
      <c r="AE121" s="293"/>
      <c r="AF121" s="49"/>
      <c r="AG121" s="49"/>
    </row>
    <row r="122" spans="1:33">
      <c r="A122" s="60" t="s">
        <v>843</v>
      </c>
      <c r="B122" s="60" t="s">
        <v>844</v>
      </c>
      <c r="C122" s="60" t="s">
        <v>845</v>
      </c>
      <c r="D122" s="60" t="s">
        <v>846</v>
      </c>
      <c r="E122" s="60" t="s">
        <v>847</v>
      </c>
      <c r="F122" s="61" t="s">
        <v>848</v>
      </c>
      <c r="G122" s="309" t="s">
        <v>849</v>
      </c>
      <c r="H122" s="310"/>
      <c r="I122" s="311"/>
      <c r="J122" s="60" t="s">
        <v>850</v>
      </c>
      <c r="K122" s="60" t="s">
        <v>851</v>
      </c>
      <c r="L122" s="60" t="s">
        <v>852</v>
      </c>
      <c r="M122" s="60" t="s">
        <v>853</v>
      </c>
      <c r="N122" s="60" t="s">
        <v>854</v>
      </c>
      <c r="O122" s="60" t="s">
        <v>855</v>
      </c>
      <c r="P122" s="49"/>
      <c r="Q122" s="60" t="s">
        <v>843</v>
      </c>
      <c r="R122" s="60" t="s">
        <v>844</v>
      </c>
      <c r="S122" s="60" t="s">
        <v>845</v>
      </c>
      <c r="T122" s="60" t="s">
        <v>846</v>
      </c>
      <c r="U122" s="60" t="s">
        <v>847</v>
      </c>
      <c r="V122" s="61" t="s">
        <v>848</v>
      </c>
      <c r="W122" s="309" t="s">
        <v>849</v>
      </c>
      <c r="X122" s="310"/>
      <c r="Y122" s="311"/>
      <c r="Z122" s="60" t="s">
        <v>850</v>
      </c>
      <c r="AA122" s="60" t="s">
        <v>851</v>
      </c>
      <c r="AB122" s="60" t="s">
        <v>852</v>
      </c>
      <c r="AC122" s="60" t="s">
        <v>853</v>
      </c>
      <c r="AD122" s="60" t="s">
        <v>854</v>
      </c>
      <c r="AE122" s="60" t="s">
        <v>855</v>
      </c>
      <c r="AF122" s="49"/>
      <c r="AG122" s="49"/>
    </row>
    <row r="123" spans="1:33">
      <c r="A123" s="54" t="str">
        <f>IF(OR(E106="筹码不足",J106="",K106="",L106=""),"",IF(AND(J106=K106,K106=L106,J106=1),150*A112,-A112))</f>
        <v/>
      </c>
      <c r="B123" s="54" t="str">
        <f>IF(OR(E106="筹码不足",J106="",K106="",L106=""),"",IF(AND(J106=K106,K106=L106,J106=2),150*B112,-B112))</f>
        <v/>
      </c>
      <c r="C123" s="54" t="str">
        <f>IF(OR(E106="筹码不足",J106="",K106="",L106=""),"",IF(AND(J106=K106,K106=L106,J106=3),150*C112,-C112))</f>
        <v/>
      </c>
      <c r="D123" s="54" t="str">
        <f>IF(OR(E106="筹码不足",J106="",K106="",L106=""),"",IF(AND(J106=K106,K106=L106,J106=4),150*D112,-D112))</f>
        <v/>
      </c>
      <c r="E123" s="54" t="str">
        <f>IF(OR(E106="筹码不足",J106="",K106="",L106=""),"",IF(AND(J106=K106,K106=L106,J106=5),150*E112,-E112))</f>
        <v/>
      </c>
      <c r="F123" s="54" t="str">
        <f>IF(OR(E106="筹码不足",J106="",K106="",L106=""),"",IF(AND(J106=K106,K106=L106,J106=6),150*F112,-F112))</f>
        <v/>
      </c>
      <c r="G123" s="300" t="str">
        <f>IF(OR(E106="筹码不足",J106="",K106="",L106=""),"",IF(AND(J106=K106,K106=L106,OR(J106={1;2;3;4;5;6})),24*G112,-G112))</f>
        <v/>
      </c>
      <c r="H123" s="312"/>
      <c r="I123" s="313"/>
      <c r="J123" s="54" t="str">
        <f>IF(OR(E106="筹码不足",J106="",K106="",L106=""),"",IF(COUNTIF(J106:L106,1)&gt;=2,J112*8,-J112))</f>
        <v/>
      </c>
      <c r="K123" s="54" t="str">
        <f>IF(OR(E106="筹码不足",J106="",K106="",L106=""),"",IF(COUNTIF(J106:L106,2)&gt;=2,K112*8,-K112))</f>
        <v/>
      </c>
      <c r="L123" s="54" t="str">
        <f>IF(OR(E106="筹码不足",J106="",K106="",L106=""),"",IF(COUNTIF(J106:L106,3)&gt;=2,L112*8,-L112))</f>
        <v/>
      </c>
      <c r="M123" s="54" t="str">
        <f>IF(OR(E106="筹码不足",J106="",K106="",L106=""),"",IF(COUNTIF(J106:L106,4)&gt;=2,M112*8,-M112))</f>
        <v/>
      </c>
      <c r="N123" s="54" t="str">
        <f>IF(OR(E106="筹码不足",J106="",K106="",L106=""),"",IF(COUNTIF(J106:L106,5)&gt;=2,N112*8,-N112))</f>
        <v/>
      </c>
      <c r="O123" s="54" t="str">
        <f>IF(OR(E106="筹码不足",J106="",K106="",L106=""),"",IF(COUNTIF(J106:L106,6)&gt;=2,O112*8,-O112))</f>
        <v/>
      </c>
      <c r="P123" s="49"/>
      <c r="Q123" s="54" t="str">
        <f>IF(OR(E106="筹码不足",J106="",K106="",L106=""),"",IF(AND(J106=K106,K106=L106,J106=1),150*A112+A112,0))</f>
        <v/>
      </c>
      <c r="R123" s="54" t="str">
        <f>IF(OR(E106="筹码不足",J106="",K106="",L106=""),"",IF(AND(J106=K106,K106=L106,J106=2),150*B112+B112,0))</f>
        <v/>
      </c>
      <c r="S123" s="54" t="str">
        <f>IF(OR(E106="筹码不足",J106="",K106="",L106=""),"",IF(AND(J106=K106,K106=L106,J106=3),150*C112+C112,0))</f>
        <v/>
      </c>
      <c r="T123" s="54" t="str">
        <f>IF(OR(E106="筹码不足",J106="",K106="",L106=""),"",IF(AND(J106=K106,K106=L106,J106=4),150*D112+D112,0))</f>
        <v/>
      </c>
      <c r="U123" s="54" t="str">
        <f>IF(OR(E106="筹码不足",J106="",K106="",L106=""),"",IF(AND(J106=K106,K106=L106,J106=5),150*E112+E112,0))</f>
        <v/>
      </c>
      <c r="V123" s="54" t="str">
        <f>IF(OR(E106="筹码不足",J106="",K106="",L106=""),"",IF(AND(J106=K106,K106=L106,J106=6),150*F112+F112,0))</f>
        <v/>
      </c>
      <c r="W123" s="300" t="str">
        <f>IF(OR(E106="筹码不足",J106="",K106="",L106=""),"",IF(AND(J106=K106,K106=L106,OR(J106={1;2;3;4;5;6})),24*G112+G112,0))</f>
        <v/>
      </c>
      <c r="X123" s="312"/>
      <c r="Y123" s="313"/>
      <c r="Z123" s="54" t="str">
        <f>IF(OR(E106="筹码不足",J106="",K106="",L106=""),"",IF(COUNTIF(J106:L106,1)&gt;=2,J112*8+J112,0))</f>
        <v/>
      </c>
      <c r="AA123" s="54" t="str">
        <f>IF(OR(E106="筹码不足",J106="",K106="",L106=""),"",IF(COUNTIF(J106:L106,2)&gt;=2,K112*8+K112,0))</f>
        <v/>
      </c>
      <c r="AB123" s="54" t="str">
        <f>IF(OR(E106="筹码不足",J106="",K106="",L106=""),"",IF(COUNTIF(J106:L106,3)&gt;=2,L112*8+L112,0))</f>
        <v/>
      </c>
      <c r="AC123" s="54" t="str">
        <f>IF(OR(E106="筹码不足",J106="",K106="",L106=""),"",IF(COUNTIF(J106:L106,4)&gt;=2,M112*8+M112,0))</f>
        <v/>
      </c>
      <c r="AD123" s="54" t="str">
        <f>IF(OR(E106="筹码不足",J106="",K106="",L106=""),"",IF(COUNTIF(J106:L106,5)&gt;=2,N112*8+N112,0))</f>
        <v/>
      </c>
      <c r="AE123" s="54" t="str">
        <f>IF(OR(E106="筹码不足",J106="",K106="",L106=""),"",IF(COUNTIF(J106:L106,6)&gt;=2,O112*8+O112,0))</f>
        <v/>
      </c>
      <c r="AF123" s="49"/>
      <c r="AG123" s="49"/>
    </row>
    <row r="124" spans="1:33">
      <c r="A124" s="63">
        <v>4</v>
      </c>
      <c r="B124" s="63">
        <v>5</v>
      </c>
      <c r="C124" s="63">
        <v>6</v>
      </c>
      <c r="D124" s="63">
        <v>7</v>
      </c>
      <c r="E124" s="63">
        <v>8</v>
      </c>
      <c r="F124" s="64">
        <v>9</v>
      </c>
      <c r="G124" s="63">
        <v>10</v>
      </c>
      <c r="H124" s="63">
        <v>11</v>
      </c>
      <c r="I124" s="63">
        <v>12</v>
      </c>
      <c r="J124" s="63">
        <v>13</v>
      </c>
      <c r="K124" s="63">
        <v>14</v>
      </c>
      <c r="L124" s="63">
        <v>15</v>
      </c>
      <c r="M124" s="63">
        <v>16</v>
      </c>
      <c r="N124" s="63">
        <v>17</v>
      </c>
      <c r="O124" s="49"/>
      <c r="P124" s="49"/>
      <c r="Q124" s="63">
        <v>4</v>
      </c>
      <c r="R124" s="63">
        <v>5</v>
      </c>
      <c r="S124" s="63">
        <v>6</v>
      </c>
      <c r="T124" s="63">
        <v>7</v>
      </c>
      <c r="U124" s="63">
        <v>8</v>
      </c>
      <c r="V124" s="64">
        <v>9</v>
      </c>
      <c r="W124" s="63">
        <v>10</v>
      </c>
      <c r="X124" s="63">
        <v>11</v>
      </c>
      <c r="Y124" s="63">
        <v>12</v>
      </c>
      <c r="Z124" s="63">
        <v>13</v>
      </c>
      <c r="AA124" s="63">
        <v>14</v>
      </c>
      <c r="AB124" s="63">
        <v>15</v>
      </c>
      <c r="AC124" s="63">
        <v>16</v>
      </c>
      <c r="AD124" s="63">
        <v>17</v>
      </c>
      <c r="AE124" s="49"/>
      <c r="AF124" s="49"/>
      <c r="AG124" s="49"/>
    </row>
    <row r="125" spans="1:33">
      <c r="A125" s="54" t="str">
        <f>IF(OR(E106="筹码不足",J106="",K106="",L106=""),"",IF(SUM(J106:L106)=4,50*A114,-A114))</f>
        <v/>
      </c>
      <c r="B125" s="54" t="str">
        <f>IF(OR(E106="筹码不足",J106="",K106="",L106=""),"",IF(SUM(J106:L106)=5,18*B114,0-B114))</f>
        <v/>
      </c>
      <c r="C125" s="54" t="str">
        <f>IF(OR(E106="筹码不足",J106="",K106="",L106=""),"",IF(SUM(J106:L106)=6,14*C114,-C114))</f>
        <v/>
      </c>
      <c r="D125" s="54" t="str">
        <f>IF(OR(E106="筹码不足",J106="",K106="",L106=""),"",IF(SUM(J106:L106)=7,12*D114,0-D114))</f>
        <v/>
      </c>
      <c r="E125" s="54" t="str">
        <f>IF(OR(E106="筹码不足",J106="",K106="",L106=""),"",IF(SUM(J106:L106)=8,8*E114,0-E114))</f>
        <v/>
      </c>
      <c r="F125" s="62" t="str">
        <f>IF(OR(E106="筹码不足",J106="",K106="",L106=""),"",IF(SUM(J106:L106)=9,6*F114,-F114))</f>
        <v/>
      </c>
      <c r="G125" s="62" t="str">
        <f>IF(OR(E106="筹码不足",J106="",K106="",L106=""),"",IF(SUM(J106:L106)=10,6*G114,-G114))</f>
        <v/>
      </c>
      <c r="H125" s="62" t="str">
        <f>IF(OR(E106="筹码不足",J106="",K106="",L106=""),"",IF(SUM(J106:L106)=11,6*H114,-H114))</f>
        <v/>
      </c>
      <c r="I125" s="62" t="str">
        <f>IF(OR(E106="筹码不足",J106="",K106="",L106=""),"",IF(SUM(J106:L106)=12,6*I114,-I114))</f>
        <v/>
      </c>
      <c r="J125" s="68" t="str">
        <f>IF(OR(E106="筹码不足",J106="",K106="",L106=""),"",IF(SUM(J106:L106)=13,8*J114,-J114))</f>
        <v/>
      </c>
      <c r="K125" s="68" t="str">
        <f>IF(OR(E106="筹码不足",J106="",K106="",L106=""),"",IF(SUM(J106:L106)=14,12*K114,-K114))</f>
        <v/>
      </c>
      <c r="L125" s="68" t="str">
        <f>IF(OR(E106="筹码不足",J106="",K106="",L106=""),"",IF(SUM(J106:L106)=15,14*L114,-L114))</f>
        <v/>
      </c>
      <c r="M125" s="68" t="str">
        <f>IF(OR(E106="筹码不足",J106="",K106="",L106=""),"",IF(SUM(J106:L106)=16,18*M114,-M114))</f>
        <v/>
      </c>
      <c r="N125" s="68" t="str">
        <f>IF(OR(E106="筹码不足",J106="",K106="",L106=""),"",IF(SUM(J106:L106)=17,50*N114,-N114))</f>
        <v/>
      </c>
      <c r="O125" s="49"/>
      <c r="P125" s="49"/>
      <c r="Q125" s="54" t="str">
        <f>IF(OR(E106="筹码不足",J106="",K106="",L106=""),"",IF(SUM(J106:L106)=4,50*A114+A114,0))</f>
        <v/>
      </c>
      <c r="R125" s="54" t="str">
        <f>IF(OR(E106="筹码不足",J106="",K106="",L106=""),"",IF(SUM(J106:L106)=5,18*B114+B114,0))</f>
        <v/>
      </c>
      <c r="S125" s="54" t="str">
        <f>IF(OR(E106="筹码不足",J106="",K106="",L106=""),"",IF(SUM(J106:L106)=6,14*C114+C114,0))</f>
        <v/>
      </c>
      <c r="T125" s="54" t="str">
        <f>IF(OR(E106="筹码不足",J106="",K106="",L106=""),"",IF(SUM(J106:L106)=7,12*D114+D114,0))</f>
        <v/>
      </c>
      <c r="U125" s="54" t="str">
        <f>IF(OR(E106="筹码不足",J106="",K106="",L106=""),"",IF(SUM(J106:L106)=8,8*E114+E114,0))</f>
        <v/>
      </c>
      <c r="V125" s="54" t="str">
        <f>IF(OR(E106="筹码不足",J106="",K106="",L106=""),"",IF(SUM(J106:L106)=9,6*F114+F114,0))</f>
        <v/>
      </c>
      <c r="W125" s="54" t="str">
        <f>IF(OR(E106="筹码不足",J106="",K106="",L106=""),"",IF(SUM(J106:L106)=10,6*G114+G114,0))</f>
        <v/>
      </c>
      <c r="X125" s="54" t="str">
        <f>IF(OR(E106="筹码不足",J106="",K106="",L106=""),"",IF(SUM(J106:L106)=11,6*H114+H114,0))</f>
        <v/>
      </c>
      <c r="Y125" s="54" t="str">
        <f>IF(OR(E106="筹码不足",J106="",K106="",L106=""),"",IF(SUM(J106:L106)=12,6*I114+I114,0))</f>
        <v/>
      </c>
      <c r="Z125" s="54" t="str">
        <f>IF(OR(E106="筹码不足",J106="",K106="",L106=""),"",IF(SUM(J106:L106)=13,8*J114+J114,0))</f>
        <v/>
      </c>
      <c r="AA125" s="54" t="str">
        <f>IF(OR(E106="筹码不足",J106="",K106="",L106=""),"",IF(SUM(J106:L106)=14,12*K114+K114,0))</f>
        <v/>
      </c>
      <c r="AB125" s="54" t="str">
        <f>IF(OR(E106="筹码不足",J106="",K106="",L106=""),"",IF(SUM(J106:L106)=15,14*L114+L114,0))</f>
        <v/>
      </c>
      <c r="AC125" s="54" t="str">
        <f>IF(OR(E106="筹码不足",J106="",K106="",L106=""),"",IF(SUM(J106:L106)=16,18*M114+M114,0))</f>
        <v/>
      </c>
      <c r="AD125" s="54" t="str">
        <f>IF(OR(E106="筹码不足",J106="",K106="",L106=""),"",IF(SUM(J106:L106)=17,50*N114+N114,0))</f>
        <v/>
      </c>
      <c r="AF125" s="49"/>
      <c r="AG125" s="49"/>
    </row>
    <row r="126" spans="1:33">
      <c r="A126" s="65" t="s">
        <v>865</v>
      </c>
      <c r="B126" s="65" t="s">
        <v>866</v>
      </c>
      <c r="C126" s="65" t="s">
        <v>867</v>
      </c>
      <c r="D126" s="65" t="s">
        <v>868</v>
      </c>
      <c r="E126" s="65" t="s">
        <v>869</v>
      </c>
      <c r="F126" s="66" t="s">
        <v>870</v>
      </c>
      <c r="G126" s="65" t="s">
        <v>871</v>
      </c>
      <c r="H126" s="65" t="s">
        <v>872</v>
      </c>
      <c r="I126" s="65" t="s">
        <v>873</v>
      </c>
      <c r="J126" s="65" t="s">
        <v>874</v>
      </c>
      <c r="K126" s="65" t="s">
        <v>875</v>
      </c>
      <c r="L126" s="65" t="s">
        <v>876</v>
      </c>
      <c r="M126" s="65" t="s">
        <v>877</v>
      </c>
      <c r="N126" s="65" t="s">
        <v>878</v>
      </c>
      <c r="O126" s="65" t="s">
        <v>879</v>
      </c>
      <c r="P126" s="49"/>
      <c r="Q126" s="65" t="s">
        <v>865</v>
      </c>
      <c r="R126" s="65" t="s">
        <v>866</v>
      </c>
      <c r="S126" s="65" t="s">
        <v>867</v>
      </c>
      <c r="T126" s="65" t="s">
        <v>868</v>
      </c>
      <c r="U126" s="65" t="s">
        <v>869</v>
      </c>
      <c r="V126" s="66" t="s">
        <v>870</v>
      </c>
      <c r="W126" s="65" t="s">
        <v>871</v>
      </c>
      <c r="X126" s="65" t="s">
        <v>872</v>
      </c>
      <c r="Y126" s="65" t="s">
        <v>873</v>
      </c>
      <c r="Z126" s="65" t="s">
        <v>874</v>
      </c>
      <c r="AA126" s="65" t="s">
        <v>875</v>
      </c>
      <c r="AB126" s="65" t="s">
        <v>876</v>
      </c>
      <c r="AC126" s="65" t="s">
        <v>877</v>
      </c>
      <c r="AD126" s="65" t="s">
        <v>878</v>
      </c>
      <c r="AE126" s="65" t="s">
        <v>879</v>
      </c>
      <c r="AF126" s="49"/>
      <c r="AG126" s="49"/>
    </row>
    <row r="127" spans="1:33">
      <c r="A127" s="54" t="str">
        <f>IF(OR(E106="筹码不足",J106="",K106="",L106=""),"",IF(AND(COUNTIF(J106:L106,1)&gt;=1,COUNTIF(J106:L106,2)&gt;=1),A116*5,-A116))</f>
        <v/>
      </c>
      <c r="B127" s="54" t="str">
        <f>IF(OR(E106="筹码不足",J106="",K106="",L106=""),"",IF(AND(COUNTIF(J106:L106,1)&gt;=1,COUNTIF(J106:L106,3)&gt;=1),B116*5,-B116))</f>
        <v/>
      </c>
      <c r="C127" s="54" t="str">
        <f>IF(OR(E106="筹码不足",J106="",K106="",L106=""),"",IF(AND(COUNTIF(J106:L106,1)&gt;=1,COUNTIF(J106:L106,4)&gt;=1),C116*5,-C116))</f>
        <v/>
      </c>
      <c r="D127" s="54" t="str">
        <f>IF(OR(E106="筹码不足",J106="",K106="",L106=""),"",IF(AND(COUNTIF(J106:L106,1)&gt;=1,COUNTIF(J106:L106,5)&gt;=1),D116*5,-D116))</f>
        <v/>
      </c>
      <c r="E127" s="54" t="str">
        <f>IF(OR(E106="筹码不足",J106="",K106="",L106=""),"",IF(AND(COUNTIF(J106:L106,1)&gt;=1,COUNTIF(J106:L106,6)&gt;=1),E116*5,-E116))</f>
        <v/>
      </c>
      <c r="F127" s="54" t="str">
        <f>IF(OR(E106="筹码不足",J106="",K106="",L106=""),"",IF(AND(COUNTIF(J106:L106,3)&gt;=1,COUNTIF(J106:L106,2)&gt;=1),F116*5,-F116))</f>
        <v/>
      </c>
      <c r="G127" s="54" t="str">
        <f>IF(OR(E106="筹码不足",J106="",K106="",L106=""),"",IF(AND(COUNTIF(J106:L106,4)&gt;=1,COUNTIF(J106:L106,2)&gt;=1),G116*5,-G116))</f>
        <v/>
      </c>
      <c r="H127" s="54" t="str">
        <f>IF(OR(E106="筹码不足",J106="",K106="",L106=""),"",IF(AND(COUNTIF(J106:L106,5)&gt;=1,COUNTIF(J106:L106,2)&gt;=1),H116*5,-H116))</f>
        <v/>
      </c>
      <c r="I127" s="54" t="str">
        <f>IF(OR(E106="筹码不足",J106="",K106="",L106=""),"",IF(AND(COUNTIF(J106:L106,6)&gt;=1,COUNTIF(J106:L106,2)&gt;=1),I116*5,-I116))</f>
        <v/>
      </c>
      <c r="J127" s="54" t="str">
        <f>IF(OR(E106="筹码不足",J106="",K106="",L106=""),"",IF(AND(COUNTIF(J106:L106,3)&gt;=1,COUNTIF(J106:L106,4)&gt;=1),J116*5,-J116))</f>
        <v/>
      </c>
      <c r="K127" s="54" t="str">
        <f>IF(OR(E106="筹码不足",J106="",K106="",L106=""),"",IF(AND(COUNTIF(J106:L106,3)&gt;=1,COUNTIF(J106:L106,5)&gt;=1),K116*5,-K116))</f>
        <v/>
      </c>
      <c r="L127" s="54" t="str">
        <f>IF(OR(E106="筹码不足",J106="",K106="",L106=""),"",IF(AND(COUNTIF(J106:L106,3)&gt;=1,COUNTIF(J106:L106,6)&gt;=1),L116*5,-L116))</f>
        <v/>
      </c>
      <c r="M127" s="54" t="str">
        <f>IF(OR(E106="筹码不足",J106="",K106="",L106=""),"",IF(AND(COUNTIF(J106:L106,4)&gt;=1,COUNTIF(J106:L106,5)&gt;=1),M116*5,-M116))</f>
        <v/>
      </c>
      <c r="N127" s="54" t="str">
        <f>IF(OR(E106="筹码不足",J106="",K106="",L106=""),"",IF(AND(COUNTIF(J106:L106,4)&gt;=1,COUNTIF(J106:L106,6)&gt;=1),N116*5,-N116))</f>
        <v/>
      </c>
      <c r="O127" s="54" t="str">
        <f>IF(OR(E106="筹码不足",J106="",K106="",L106=""),"",IF(AND(COUNTIF(J106:L106,5)&gt;=1,COUNTIF(J106:L106,6)&gt;=1),O116*5,-O116))</f>
        <v/>
      </c>
      <c r="P127" s="49"/>
      <c r="Q127" s="54" t="str">
        <f>IF(OR(E106="筹码不足",J106="",K106="",L106=""),"",IF(AND(COUNTIF(J106:L106,1)&gt;=1,COUNTIF(J106:L106,2)&gt;=1),A116*5+A116,0))</f>
        <v/>
      </c>
      <c r="R127" s="54" t="str">
        <f>IF(OR(E106="筹码不足",J106="",K106="",L106=""),"",IF(AND(COUNTIF(J106:L106,1)&gt;=1,COUNTIF(J106:L106,3)&gt;=1),B116*5+B116,0))</f>
        <v/>
      </c>
      <c r="S127" s="54" t="str">
        <f>IF(OR(E106="筹码不足",J106="",K106="",L106=""),"",IF(AND(COUNTIF(J106:L106,1)&gt;=1,COUNTIF(J106:L106,4)&gt;=1),C116*5+C116,0))</f>
        <v/>
      </c>
      <c r="T127" s="54" t="str">
        <f>IF(OR(E106="筹码不足",J106="",K106="",L106=""),"",IF(AND(COUNTIF(J106:L106,1)&gt;=1,COUNTIF(J106:L106,5)&gt;=1),D116*5+D116,0))</f>
        <v/>
      </c>
      <c r="U127" s="54" t="str">
        <f>IF(OR(E106="筹码不足",J106="",K106="",L106=""),"",IF(AND(COUNTIF(J106:L106,1)&gt;=1,COUNTIF(J106:L106,6)&gt;=1),E116*5+E116,0))</f>
        <v/>
      </c>
      <c r="V127" s="54" t="str">
        <f>IF(OR(E106="筹码不足",J106="",K106="",L106=""),"",IF(AND(COUNTIF(J106:L106,3)&gt;=1,COUNTIF(J106:L106,2)&gt;=1),F116*5+F116,0))</f>
        <v/>
      </c>
      <c r="W127" s="54" t="str">
        <f>IF(OR(E106="筹码不足",J106="",K106="",L106=""),"",IF(AND(COUNTIF(J106:L106,4)&gt;=1,COUNTIF(J106:L106,2)&gt;=1),G116*5+G116,0))</f>
        <v/>
      </c>
      <c r="X127" s="54" t="str">
        <f>IF(OR(E106="筹码不足",J106="",K106="",L106=""),"",IF(AND(COUNTIF(J106:L106,5)&gt;=1,COUNTIF(J106:L106,2)&gt;=1),H116*5+H116,0))</f>
        <v/>
      </c>
      <c r="Y127" s="54" t="str">
        <f>IF(OR(E106="筹码不足",J106="",K106="",L106=""),"",IF(AND(COUNTIF(J106:L106,6)&gt;=1,COUNTIF(J106:L106,2)&gt;=1),I116*5+I116,0))</f>
        <v/>
      </c>
      <c r="Z127" s="54" t="str">
        <f>IF(OR(E106="筹码不足",J106="",K106="",L106=""),"",IF(AND(COUNTIF(J106:L106,3)&gt;=1,COUNTIF(J106:L106,4)&gt;=1),J116*5+J116,0))</f>
        <v/>
      </c>
      <c r="AA127" s="54" t="str">
        <f>IF(OR(E106="筹码不足",J106="",K106="",L106=""),"",IF(AND(COUNTIF(J106:L106,3)&gt;=1,COUNTIF(J106:L106,5)&gt;=1),K116*5+K116,0))</f>
        <v/>
      </c>
      <c r="AB127" s="54" t="str">
        <f>IF(OR(E106="筹码不足",J106="",K106="",L106=""),"",IF(AND(COUNTIF(J106:L106,3)&gt;=1,COUNTIF(J106:L106,6)&gt;=1),L116*5+L116,0))</f>
        <v/>
      </c>
      <c r="AC127" s="54" t="str">
        <f>IF(OR(E106="筹码不足",J106="",K106="",L106=""),"",IF(AND(COUNTIF(J106:L106,4)&gt;=1,COUNTIF(J106:L106,5)&gt;=1),M116*5+M116,0))</f>
        <v/>
      </c>
      <c r="AD127" s="54" t="str">
        <f>IF(OR(E106="筹码不足",J106="",K106="",L106=""),"",IF(AND(COUNTIF(J106:L106,4)&gt;=1,COUNTIF(J106:L106,6)&gt;=1),N116*5+N116,0))</f>
        <v/>
      </c>
      <c r="AE127" s="54" t="str">
        <f>IF(OR(E106="筹码不足",J106="",K106="",L106=""),"",IF(AND(COUNTIF(J106:L106,5)&gt;=1,COUNTIF(J106:L106,6)&gt;=1),O116*5+O116,0))</f>
        <v/>
      </c>
      <c r="AF127" s="49"/>
      <c r="AG127" s="49"/>
    </row>
    <row r="128" spans="1:33">
      <c r="A128" s="49"/>
      <c r="B128" s="301">
        <v>1</v>
      </c>
      <c r="C128" s="301"/>
      <c r="D128" s="301">
        <v>2</v>
      </c>
      <c r="E128" s="301"/>
      <c r="F128" s="301">
        <v>3</v>
      </c>
      <c r="G128" s="301"/>
      <c r="H128" s="301">
        <v>4</v>
      </c>
      <c r="I128" s="301"/>
      <c r="J128" s="301">
        <v>5</v>
      </c>
      <c r="K128" s="301"/>
      <c r="L128" s="301">
        <v>6</v>
      </c>
      <c r="M128" s="301"/>
      <c r="N128" s="49"/>
      <c r="O128" s="49"/>
      <c r="P128" s="49"/>
      <c r="Q128" s="49"/>
      <c r="R128" s="301">
        <v>1</v>
      </c>
      <c r="S128" s="301"/>
      <c r="T128" s="301">
        <v>2</v>
      </c>
      <c r="U128" s="301"/>
      <c r="V128" s="301">
        <v>3</v>
      </c>
      <c r="W128" s="301"/>
      <c r="X128" s="301">
        <v>4</v>
      </c>
      <c r="Y128" s="301"/>
      <c r="Z128" s="301">
        <v>5</v>
      </c>
      <c r="AA128" s="301"/>
      <c r="AB128" s="301">
        <v>6</v>
      </c>
      <c r="AC128" s="301"/>
      <c r="AD128" s="49"/>
      <c r="AE128" s="49"/>
      <c r="AF128" s="49"/>
      <c r="AG128" s="49"/>
    </row>
    <row r="129" spans="1:33">
      <c r="A129" s="49"/>
      <c r="B129" s="293" t="str">
        <f>IF(OR(E106="筹码不足",J106="",K106="",L106=""),"",IF(COUNTIF(J106:L106,1)=1,B118,IF(COUNTIF(J106:L106,1)=2,B118*2,IF(COUNTIF(J106:L106,1)=3,B118*3,-B118))))</f>
        <v/>
      </c>
      <c r="C129" s="293"/>
      <c r="D129" s="293" t="str">
        <f>IF(OR(E106="筹码不足",J106="",K106="",L106=""),"",IF(COUNTIF(J106:L106,2)=1,D118,IF(COUNTIF(J106:L106,2)=2,D118*2,IF(COUNTIF(J106:L106,2)=3,D118*3,-D118))))</f>
        <v/>
      </c>
      <c r="E129" s="293"/>
      <c r="F129" s="293" t="str">
        <f>IF(OR(E106="筹码不足",J106="",K106="",L106=""),"",IF(COUNTIF(J106:L106,3)=1,F118,IF(COUNTIF(J106:L106,3)=2,F118*2,IF(COUNTIF(J106:L106,3)=3,F118*3,-F118))))</f>
        <v/>
      </c>
      <c r="G129" s="293"/>
      <c r="H129" s="293" t="str">
        <f>IF(OR(E106="筹码不足",J106="",K106="",L106=""),"",IF(COUNTIF(J106:L106,4)=1,H118,IF(COUNTIF(J106:L106,4)=2,H118*2,IF(COUNTIF(J106:L106,4)=3,H118*3,-H118))))</f>
        <v/>
      </c>
      <c r="I129" s="293"/>
      <c r="J129" s="293" t="str">
        <f>IF(OR(E106="筹码不足",J106="",K106="",L106=""),"",IF(COUNTIF(J106:L106,5)=1,J118,IF(COUNTIF(J106:L106,5)=2,J118*2,IF(COUNTIF(J106:L106,5)=3,J118*3,-J118))))</f>
        <v/>
      </c>
      <c r="K129" s="293"/>
      <c r="L129" s="293" t="str">
        <f>IF(OR(E106="筹码不足",J106="",K106="",L106=""),"",IF(COUNTIF(J106:L106,6)=1,L118,IF(COUNTIF(J106:L106,6)=2,L118*2,IF(COUNTIF(J106:L106,6)=3,L118*3,-L118))))</f>
        <v/>
      </c>
      <c r="M129" s="293"/>
      <c r="N129" s="49"/>
      <c r="O129" s="49"/>
      <c r="P129" s="49"/>
      <c r="Q129" s="49"/>
      <c r="R129" s="293" t="str">
        <f>IF(OR(E106="筹码不足",J106="",K106="",L106=""),"",IF(COUNTIF(J106:L106,1)=1,B118+B118,IF(COUNTIF(J106:L106,1)=2,B118*2+B118,IF(COUNTIF(J106:L106,1)=3,B118*3+B118,0))))</f>
        <v/>
      </c>
      <c r="S129" s="293"/>
      <c r="T129" s="293" t="str">
        <f>IF(OR(E106="筹码不足",J106="",K106="",L106=""),"",IF(COUNTIF(J106:L106,2)=1,D118+D118,IF(COUNTIF(J106:L106,2)=2,D118*2+D118,IF(COUNTIF(J106:L106,2)=3,D118*3+D118,0))))</f>
        <v/>
      </c>
      <c r="U129" s="293"/>
      <c r="V129" s="293" t="str">
        <f>IF(OR(E106="筹码不足",J106="",K106="",L106=""),"",IF(COUNTIF(J106:L106,3)=1,F118+F118,IF(COUNTIF(J106:L106,3)=2,F118*2+F118,IF(COUNTIF(J106:L106,3)=3,F118*3+F118,0))))</f>
        <v/>
      </c>
      <c r="W129" s="293"/>
      <c r="X129" s="293" t="str">
        <f>IF(OR(E106="筹码不足",J106="",K106="",L106=""),"",IF(COUNTIF(J106:L106,4)=1,H118+H118,IF(COUNTIF(J106:L106,4)=2,H118*2+H118,IF(COUNTIF(J106:L106,4)=3,H118*3+H118,0))))</f>
        <v/>
      </c>
      <c r="Y129" s="293"/>
      <c r="Z129" s="293" t="str">
        <f>IF(OR(E106="筹码不足",J106="",K106="",L106=""),"",IF(COUNTIF(J106:L106,5)=1,J118+J118,IF(COUNTIF(J106:L106,5)=2,J118*2+J118,IF(COUNTIF(J106:L106,5)=3,J118*3+J118,0))))</f>
        <v/>
      </c>
      <c r="AA129" s="293"/>
      <c r="AB129" s="293" t="str">
        <f>IF(OR(E106="筹码不足",J106="",K106="",L106=""),"",IF(COUNTIF(J106:L106,6)=1,L118+L118,IF(COUNTIF(J106:L106,6)=2,L118*2+L118,IF(COUNTIF(J106:L106,6)=3,L118*3+L118,0))))</f>
        <v/>
      </c>
      <c r="AC129" s="293"/>
      <c r="AD129" s="49"/>
      <c r="AE129" s="49"/>
      <c r="AF129" s="49"/>
      <c r="AG129" s="49"/>
    </row>
    <row r="130" spans="1:33">
      <c r="A130" s="49"/>
      <c r="B130" s="49"/>
      <c r="C130" s="49"/>
      <c r="D130" s="49"/>
      <c r="E130" s="49"/>
      <c r="F130" s="49"/>
      <c r="G130" s="49"/>
      <c r="H130" s="49"/>
      <c r="I130" s="49"/>
      <c r="J130" s="49"/>
      <c r="K130" s="49"/>
      <c r="L130" s="49"/>
      <c r="M130" s="49"/>
      <c r="N130" s="49"/>
      <c r="O130" s="49"/>
      <c r="P130" s="49"/>
      <c r="Q130" s="49"/>
      <c r="R130" s="49"/>
      <c r="S130" s="49"/>
      <c r="T130" s="49"/>
      <c r="U130" s="49"/>
      <c r="V130" s="49"/>
      <c r="W130" s="49"/>
      <c r="X130" s="49"/>
      <c r="Y130" s="49"/>
      <c r="Z130" s="49"/>
      <c r="AA130" s="49"/>
      <c r="AB130" s="49"/>
      <c r="AC130" s="49"/>
      <c r="AD130" s="49"/>
      <c r="AE130" s="49"/>
      <c r="AF130" s="49"/>
      <c r="AG130" s="49"/>
    </row>
    <row r="131" spans="1:33">
      <c r="A131" s="49"/>
      <c r="B131" s="49"/>
      <c r="C131" s="49"/>
      <c r="D131" s="49"/>
      <c r="E131" s="49"/>
      <c r="F131" s="49"/>
      <c r="G131" s="49"/>
      <c r="H131" s="49"/>
      <c r="I131" s="49"/>
      <c r="J131" s="49"/>
      <c r="K131" s="49"/>
      <c r="L131" s="49"/>
      <c r="M131" s="49"/>
      <c r="N131" s="49"/>
      <c r="O131" s="49"/>
      <c r="P131" s="49"/>
      <c r="Q131" s="49"/>
      <c r="R131" s="49"/>
      <c r="S131" s="49"/>
      <c r="T131" s="49"/>
      <c r="U131" s="49"/>
      <c r="V131" s="49"/>
      <c r="W131" s="49"/>
      <c r="X131" s="49"/>
      <c r="Y131" s="49"/>
      <c r="Z131" s="49"/>
      <c r="AA131" s="49"/>
      <c r="AB131" s="49"/>
      <c r="AC131" s="49"/>
      <c r="AD131" s="49"/>
      <c r="AE131" s="49"/>
      <c r="AF131" s="49"/>
      <c r="AG131" s="49"/>
    </row>
    <row r="132" spans="1:33">
      <c r="A132" s="49"/>
      <c r="B132" s="49"/>
      <c r="C132" s="49"/>
      <c r="D132" s="49"/>
      <c r="E132" s="49"/>
      <c r="F132" s="49"/>
      <c r="G132" s="49"/>
      <c r="H132" s="49"/>
      <c r="I132" s="49"/>
      <c r="J132" s="49"/>
      <c r="K132" s="49"/>
      <c r="L132" s="49"/>
      <c r="M132" s="49"/>
      <c r="N132" s="49"/>
      <c r="O132" s="49"/>
      <c r="P132" s="49"/>
      <c r="Q132" s="49"/>
      <c r="R132" s="49"/>
      <c r="S132" s="49"/>
      <c r="T132" s="49"/>
      <c r="U132" s="49"/>
      <c r="V132" s="49"/>
      <c r="W132" s="49"/>
      <c r="X132" s="49"/>
      <c r="Y132" s="49"/>
      <c r="Z132" s="49"/>
      <c r="AA132" s="49"/>
      <c r="AB132" s="49"/>
      <c r="AC132" s="49"/>
      <c r="AD132" s="49"/>
      <c r="AE132" s="49"/>
      <c r="AF132" s="49"/>
      <c r="AG132" s="49"/>
    </row>
    <row r="133" spans="1:33">
      <c r="A133" s="71"/>
      <c r="B133" s="71"/>
      <c r="C133" s="71"/>
      <c r="D133" s="71"/>
      <c r="E133" s="71"/>
      <c r="F133" s="71"/>
      <c r="G133" s="71"/>
      <c r="H133" s="71"/>
      <c r="I133" s="71"/>
      <c r="J133" s="71"/>
      <c r="K133" s="71"/>
      <c r="L133" s="71"/>
      <c r="M133" s="71"/>
      <c r="N133" s="71"/>
      <c r="O133" s="71"/>
      <c r="P133" s="71"/>
      <c r="Q133" s="71"/>
      <c r="R133" s="71"/>
      <c r="S133" s="71"/>
      <c r="T133" s="71"/>
      <c r="U133" s="71"/>
      <c r="V133" s="71"/>
      <c r="W133" s="71"/>
      <c r="X133" s="71"/>
      <c r="Y133" s="71"/>
      <c r="Z133" s="71"/>
      <c r="AA133" s="71"/>
      <c r="AB133" s="71"/>
      <c r="AC133" s="71"/>
      <c r="AD133" s="71"/>
      <c r="AE133" s="71"/>
      <c r="AF133" s="71"/>
      <c r="AG133" s="71"/>
    </row>
  </sheetData>
  <mergeCells count="598">
    <mergeCell ref="R129:S129"/>
    <mergeCell ref="T129:U129"/>
    <mergeCell ref="V129:W129"/>
    <mergeCell ref="X129:Y129"/>
    <mergeCell ref="Z129:AA129"/>
    <mergeCell ref="AB129:AC129"/>
    <mergeCell ref="B129:C129"/>
    <mergeCell ref="D129:E129"/>
    <mergeCell ref="F129:G129"/>
    <mergeCell ref="H129:I129"/>
    <mergeCell ref="J129:K129"/>
    <mergeCell ref="L129:M129"/>
    <mergeCell ref="R128:S128"/>
    <mergeCell ref="T128:U128"/>
    <mergeCell ref="V128:W128"/>
    <mergeCell ref="X128:Y128"/>
    <mergeCell ref="Z128:AA128"/>
    <mergeCell ref="AB128:AC128"/>
    <mergeCell ref="B128:C128"/>
    <mergeCell ref="D128:E128"/>
    <mergeCell ref="F128:G128"/>
    <mergeCell ref="H128:I128"/>
    <mergeCell ref="J128:K128"/>
    <mergeCell ref="L128:M128"/>
    <mergeCell ref="Z121:AB121"/>
    <mergeCell ref="AC121:AE121"/>
    <mergeCell ref="G122:I122"/>
    <mergeCell ref="W122:Y122"/>
    <mergeCell ref="G123:I123"/>
    <mergeCell ref="W123:Y123"/>
    <mergeCell ref="T120:V120"/>
    <mergeCell ref="W120:Y121"/>
    <mergeCell ref="Z120:AB120"/>
    <mergeCell ref="AC120:AE120"/>
    <mergeCell ref="A121:C121"/>
    <mergeCell ref="D121:F121"/>
    <mergeCell ref="J121:L121"/>
    <mergeCell ref="M121:O121"/>
    <mergeCell ref="Q121:S121"/>
    <mergeCell ref="T121:V121"/>
    <mergeCell ref="A119:B119"/>
    <mergeCell ref="C119:D119"/>
    <mergeCell ref="Q119:R119"/>
    <mergeCell ref="S119:T119"/>
    <mergeCell ref="A120:C120"/>
    <mergeCell ref="D120:F120"/>
    <mergeCell ref="G120:I121"/>
    <mergeCell ref="J120:L120"/>
    <mergeCell ref="M120:O120"/>
    <mergeCell ref="Q120:S120"/>
    <mergeCell ref="R118:S118"/>
    <mergeCell ref="T118:U118"/>
    <mergeCell ref="V118:W118"/>
    <mergeCell ref="X118:Y118"/>
    <mergeCell ref="Z118:AA118"/>
    <mergeCell ref="AB118:AC118"/>
    <mergeCell ref="B118:C118"/>
    <mergeCell ref="D118:E118"/>
    <mergeCell ref="F118:G118"/>
    <mergeCell ref="H118:I118"/>
    <mergeCell ref="J118:K118"/>
    <mergeCell ref="L118:M118"/>
    <mergeCell ref="R117:S117"/>
    <mergeCell ref="T117:U117"/>
    <mergeCell ref="V117:W117"/>
    <mergeCell ref="X117:Y117"/>
    <mergeCell ref="Z117:AA117"/>
    <mergeCell ref="AB117:AC117"/>
    <mergeCell ref="B117:C117"/>
    <mergeCell ref="D117:E117"/>
    <mergeCell ref="F117:G117"/>
    <mergeCell ref="H117:I117"/>
    <mergeCell ref="J117:K117"/>
    <mergeCell ref="L117:M117"/>
    <mergeCell ref="Z110:AB110"/>
    <mergeCell ref="AC110:AE110"/>
    <mergeCell ref="G111:I111"/>
    <mergeCell ref="W111:Y111"/>
    <mergeCell ref="G112:I112"/>
    <mergeCell ref="W112:Y112"/>
    <mergeCell ref="T109:V109"/>
    <mergeCell ref="W109:Y110"/>
    <mergeCell ref="Z109:AB109"/>
    <mergeCell ref="AC109:AE109"/>
    <mergeCell ref="A110:C110"/>
    <mergeCell ref="D110:F110"/>
    <mergeCell ref="J110:L110"/>
    <mergeCell ref="M110:O110"/>
    <mergeCell ref="Q110:S110"/>
    <mergeCell ref="T110:V110"/>
    <mergeCell ref="A109:C109"/>
    <mergeCell ref="D109:F109"/>
    <mergeCell ref="G109:I110"/>
    <mergeCell ref="J109:L109"/>
    <mergeCell ref="M109:O109"/>
    <mergeCell ref="Q109:S109"/>
    <mergeCell ref="S106:T106"/>
    <mergeCell ref="S107:T107"/>
    <mergeCell ref="U107:V107"/>
    <mergeCell ref="W107:X107"/>
    <mergeCell ref="A108:B108"/>
    <mergeCell ref="C108:D108"/>
    <mergeCell ref="Q108:R108"/>
    <mergeCell ref="S108:T108"/>
    <mergeCell ref="O105:P105"/>
    <mergeCell ref="Q105:R105"/>
    <mergeCell ref="S105:T105"/>
    <mergeCell ref="V105:Y106"/>
    <mergeCell ref="C106:D106"/>
    <mergeCell ref="E106:F106"/>
    <mergeCell ref="G106:I106"/>
    <mergeCell ref="M106:N106"/>
    <mergeCell ref="O106:P106"/>
    <mergeCell ref="Q106:R106"/>
    <mergeCell ref="A105:A107"/>
    <mergeCell ref="C105:D105"/>
    <mergeCell ref="E105:F105"/>
    <mergeCell ref="G105:I105"/>
    <mergeCell ref="J105:L105"/>
    <mergeCell ref="M105:N105"/>
    <mergeCell ref="R103:S103"/>
    <mergeCell ref="T103:U103"/>
    <mergeCell ref="V103:W103"/>
    <mergeCell ref="X103:Y103"/>
    <mergeCell ref="Z103:AA103"/>
    <mergeCell ref="AB103:AC103"/>
    <mergeCell ref="B103:C103"/>
    <mergeCell ref="D103:E103"/>
    <mergeCell ref="F103:G103"/>
    <mergeCell ref="H103:I103"/>
    <mergeCell ref="J103:K103"/>
    <mergeCell ref="L103:M103"/>
    <mergeCell ref="R102:S102"/>
    <mergeCell ref="T102:U102"/>
    <mergeCell ref="V102:W102"/>
    <mergeCell ref="X102:Y102"/>
    <mergeCell ref="Z102:AA102"/>
    <mergeCell ref="AB102:AC102"/>
    <mergeCell ref="B102:C102"/>
    <mergeCell ref="D102:E102"/>
    <mergeCell ref="F102:G102"/>
    <mergeCell ref="H102:I102"/>
    <mergeCell ref="J102:K102"/>
    <mergeCell ref="L102:M102"/>
    <mergeCell ref="Z95:AB95"/>
    <mergeCell ref="AC95:AE95"/>
    <mergeCell ref="G96:I96"/>
    <mergeCell ref="W96:Y96"/>
    <mergeCell ref="G97:I97"/>
    <mergeCell ref="W97:Y97"/>
    <mergeCell ref="T94:V94"/>
    <mergeCell ref="W94:Y95"/>
    <mergeCell ref="Z94:AB94"/>
    <mergeCell ref="AC94:AE94"/>
    <mergeCell ref="A95:C95"/>
    <mergeCell ref="D95:F95"/>
    <mergeCell ref="J95:L95"/>
    <mergeCell ref="M95:O95"/>
    <mergeCell ref="Q95:S95"/>
    <mergeCell ref="T95:V95"/>
    <mergeCell ref="A93:B93"/>
    <mergeCell ref="C93:D93"/>
    <mergeCell ref="Q93:R93"/>
    <mergeCell ref="S93:T93"/>
    <mergeCell ref="A94:C94"/>
    <mergeCell ref="D94:F94"/>
    <mergeCell ref="G94:I95"/>
    <mergeCell ref="J94:L94"/>
    <mergeCell ref="M94:O94"/>
    <mergeCell ref="Q94:S94"/>
    <mergeCell ref="R92:S92"/>
    <mergeCell ref="T92:U92"/>
    <mergeCell ref="V92:W92"/>
    <mergeCell ref="X92:Y92"/>
    <mergeCell ref="Z92:AA92"/>
    <mergeCell ref="AB92:AC92"/>
    <mergeCell ref="B92:C92"/>
    <mergeCell ref="D92:E92"/>
    <mergeCell ref="F92:G92"/>
    <mergeCell ref="H92:I92"/>
    <mergeCell ref="J92:K92"/>
    <mergeCell ref="L92:M92"/>
    <mergeCell ref="R91:S91"/>
    <mergeCell ref="T91:U91"/>
    <mergeCell ref="V91:W91"/>
    <mergeCell ref="X91:Y91"/>
    <mergeCell ref="Z91:AA91"/>
    <mergeCell ref="AB91:AC91"/>
    <mergeCell ref="B91:C91"/>
    <mergeCell ref="D91:E91"/>
    <mergeCell ref="F91:G91"/>
    <mergeCell ref="H91:I91"/>
    <mergeCell ref="J91:K91"/>
    <mergeCell ref="L91:M91"/>
    <mergeCell ref="Z84:AB84"/>
    <mergeCell ref="AC84:AE84"/>
    <mergeCell ref="G85:I85"/>
    <mergeCell ref="W85:Y85"/>
    <mergeCell ref="G86:I86"/>
    <mergeCell ref="W86:Y86"/>
    <mergeCell ref="T83:V83"/>
    <mergeCell ref="W83:Y84"/>
    <mergeCell ref="Z83:AB83"/>
    <mergeCell ref="AC83:AE83"/>
    <mergeCell ref="A84:C84"/>
    <mergeCell ref="D84:F84"/>
    <mergeCell ref="J84:L84"/>
    <mergeCell ref="M84:O84"/>
    <mergeCell ref="Q84:S84"/>
    <mergeCell ref="T84:V84"/>
    <mergeCell ref="A83:C83"/>
    <mergeCell ref="D83:F83"/>
    <mergeCell ref="G83:I84"/>
    <mergeCell ref="J83:L83"/>
    <mergeCell ref="M83:O83"/>
    <mergeCell ref="Q83:S83"/>
    <mergeCell ref="S81:T81"/>
    <mergeCell ref="U81:V81"/>
    <mergeCell ref="W81:X81"/>
    <mergeCell ref="A82:B82"/>
    <mergeCell ref="C82:D82"/>
    <mergeCell ref="Q82:R82"/>
    <mergeCell ref="S82:T82"/>
    <mergeCell ref="Q79:R79"/>
    <mergeCell ref="S79:T79"/>
    <mergeCell ref="V79:Y80"/>
    <mergeCell ref="C80:D80"/>
    <mergeCell ref="E80:F80"/>
    <mergeCell ref="G80:I80"/>
    <mergeCell ref="M80:N80"/>
    <mergeCell ref="O80:P80"/>
    <mergeCell ref="Q80:R80"/>
    <mergeCell ref="S80:T80"/>
    <mergeCell ref="C79:D79"/>
    <mergeCell ref="E79:F79"/>
    <mergeCell ref="G79:I79"/>
    <mergeCell ref="J79:L79"/>
    <mergeCell ref="M79:N79"/>
    <mergeCell ref="O79:P79"/>
    <mergeCell ref="R77:S77"/>
    <mergeCell ref="T77:U77"/>
    <mergeCell ref="V77:W77"/>
    <mergeCell ref="X77:Y77"/>
    <mergeCell ref="Z77:AA77"/>
    <mergeCell ref="AB77:AC77"/>
    <mergeCell ref="B77:C77"/>
    <mergeCell ref="D77:E77"/>
    <mergeCell ref="F77:G77"/>
    <mergeCell ref="H77:I77"/>
    <mergeCell ref="J77:K77"/>
    <mergeCell ref="L77:M77"/>
    <mergeCell ref="R76:S76"/>
    <mergeCell ref="T76:U76"/>
    <mergeCell ref="V76:W76"/>
    <mergeCell ref="X76:Y76"/>
    <mergeCell ref="Z76:AA76"/>
    <mergeCell ref="AB76:AC76"/>
    <mergeCell ref="B76:C76"/>
    <mergeCell ref="D76:E76"/>
    <mergeCell ref="F76:G76"/>
    <mergeCell ref="H76:I76"/>
    <mergeCell ref="J76:K76"/>
    <mergeCell ref="L76:M76"/>
    <mergeCell ref="Z69:AB69"/>
    <mergeCell ref="AC69:AE69"/>
    <mergeCell ref="G70:I70"/>
    <mergeCell ref="W70:Y70"/>
    <mergeCell ref="G71:I71"/>
    <mergeCell ref="W71:Y71"/>
    <mergeCell ref="T68:V68"/>
    <mergeCell ref="W68:Y69"/>
    <mergeCell ref="Z68:AB68"/>
    <mergeCell ref="AC68:AE68"/>
    <mergeCell ref="A69:C69"/>
    <mergeCell ref="D69:F69"/>
    <mergeCell ref="J69:L69"/>
    <mergeCell ref="M69:O69"/>
    <mergeCell ref="Q69:S69"/>
    <mergeCell ref="T69:V69"/>
    <mergeCell ref="A67:B67"/>
    <mergeCell ref="C67:D67"/>
    <mergeCell ref="Q67:R67"/>
    <mergeCell ref="S67:T67"/>
    <mergeCell ref="A68:C68"/>
    <mergeCell ref="D68:F68"/>
    <mergeCell ref="G68:I69"/>
    <mergeCell ref="J68:L68"/>
    <mergeCell ref="M68:O68"/>
    <mergeCell ref="Q68:S68"/>
    <mergeCell ref="R66:S66"/>
    <mergeCell ref="T66:U66"/>
    <mergeCell ref="V66:W66"/>
    <mergeCell ref="X66:Y66"/>
    <mergeCell ref="Z66:AA66"/>
    <mergeCell ref="AB66:AC66"/>
    <mergeCell ref="B66:C66"/>
    <mergeCell ref="D66:E66"/>
    <mergeCell ref="F66:G66"/>
    <mergeCell ref="H66:I66"/>
    <mergeCell ref="J66:K66"/>
    <mergeCell ref="L66:M66"/>
    <mergeCell ref="R65:S65"/>
    <mergeCell ref="T65:U65"/>
    <mergeCell ref="V65:W65"/>
    <mergeCell ref="X65:Y65"/>
    <mergeCell ref="Z65:AA65"/>
    <mergeCell ref="AB65:AC65"/>
    <mergeCell ref="B65:C65"/>
    <mergeCell ref="D65:E65"/>
    <mergeCell ref="F65:G65"/>
    <mergeCell ref="H65:I65"/>
    <mergeCell ref="J65:K65"/>
    <mergeCell ref="L65:M65"/>
    <mergeCell ref="Z58:AB58"/>
    <mergeCell ref="AC58:AE58"/>
    <mergeCell ref="G59:I59"/>
    <mergeCell ref="W59:Y59"/>
    <mergeCell ref="G60:I60"/>
    <mergeCell ref="W60:Y60"/>
    <mergeCell ref="T57:V57"/>
    <mergeCell ref="W57:Y58"/>
    <mergeCell ref="Z57:AB57"/>
    <mergeCell ref="AC57:AE57"/>
    <mergeCell ref="A58:C58"/>
    <mergeCell ref="D58:F58"/>
    <mergeCell ref="J58:L58"/>
    <mergeCell ref="M58:O58"/>
    <mergeCell ref="Q58:S58"/>
    <mergeCell ref="T58:V58"/>
    <mergeCell ref="A57:C57"/>
    <mergeCell ref="D57:F57"/>
    <mergeCell ref="G57:I58"/>
    <mergeCell ref="J57:L57"/>
    <mergeCell ref="M57:O57"/>
    <mergeCell ref="Q57:S57"/>
    <mergeCell ref="S55:T55"/>
    <mergeCell ref="U55:V55"/>
    <mergeCell ref="W55:X55"/>
    <mergeCell ref="A56:B56"/>
    <mergeCell ref="C56:D56"/>
    <mergeCell ref="Q56:R56"/>
    <mergeCell ref="S56:T56"/>
    <mergeCell ref="Q53:R53"/>
    <mergeCell ref="S53:T53"/>
    <mergeCell ref="V53:Y54"/>
    <mergeCell ref="C54:D54"/>
    <mergeCell ref="E54:F54"/>
    <mergeCell ref="G54:I54"/>
    <mergeCell ref="M54:N54"/>
    <mergeCell ref="O54:P54"/>
    <mergeCell ref="Q54:R54"/>
    <mergeCell ref="S54:T54"/>
    <mergeCell ref="C53:D53"/>
    <mergeCell ref="E53:F53"/>
    <mergeCell ref="G53:I53"/>
    <mergeCell ref="J53:L53"/>
    <mergeCell ref="M53:N53"/>
    <mergeCell ref="O53:P53"/>
    <mergeCell ref="R51:S51"/>
    <mergeCell ref="T51:U51"/>
    <mergeCell ref="V51:W51"/>
    <mergeCell ref="X51:Y51"/>
    <mergeCell ref="Z51:AA51"/>
    <mergeCell ref="AB51:AC51"/>
    <mergeCell ref="B51:C51"/>
    <mergeCell ref="D51:E51"/>
    <mergeCell ref="F51:G51"/>
    <mergeCell ref="H51:I51"/>
    <mergeCell ref="J51:K51"/>
    <mergeCell ref="L51:M51"/>
    <mergeCell ref="R50:S50"/>
    <mergeCell ref="T50:U50"/>
    <mergeCell ref="V50:W50"/>
    <mergeCell ref="X50:Y50"/>
    <mergeCell ref="Z50:AA50"/>
    <mergeCell ref="AB50:AC50"/>
    <mergeCell ref="B50:C50"/>
    <mergeCell ref="D50:E50"/>
    <mergeCell ref="F50:G50"/>
    <mergeCell ref="H50:I50"/>
    <mergeCell ref="J50:K50"/>
    <mergeCell ref="L50:M50"/>
    <mergeCell ref="Z43:AB43"/>
    <mergeCell ref="AC43:AE43"/>
    <mergeCell ref="G44:I44"/>
    <mergeCell ref="W44:Y44"/>
    <mergeCell ref="G45:I45"/>
    <mergeCell ref="W45:Y45"/>
    <mergeCell ref="T42:V42"/>
    <mergeCell ref="W42:Y43"/>
    <mergeCell ref="Z42:AB42"/>
    <mergeCell ref="AC42:AE42"/>
    <mergeCell ref="A43:C43"/>
    <mergeCell ref="D43:F43"/>
    <mergeCell ref="J43:L43"/>
    <mergeCell ref="M43:O43"/>
    <mergeCell ref="Q43:S43"/>
    <mergeCell ref="T43:V43"/>
    <mergeCell ref="A41:B41"/>
    <mergeCell ref="C41:D41"/>
    <mergeCell ref="Q41:R41"/>
    <mergeCell ref="S41:T41"/>
    <mergeCell ref="A42:C42"/>
    <mergeCell ref="D42:F42"/>
    <mergeCell ref="G42:I43"/>
    <mergeCell ref="J42:L42"/>
    <mergeCell ref="M42:O42"/>
    <mergeCell ref="Q42:S42"/>
    <mergeCell ref="R40:S40"/>
    <mergeCell ref="T40:U40"/>
    <mergeCell ref="V40:W40"/>
    <mergeCell ref="X40:Y40"/>
    <mergeCell ref="Z40:AA40"/>
    <mergeCell ref="AB40:AC40"/>
    <mergeCell ref="B40:C40"/>
    <mergeCell ref="D40:E40"/>
    <mergeCell ref="F40:G40"/>
    <mergeCell ref="H40:I40"/>
    <mergeCell ref="J40:K40"/>
    <mergeCell ref="L40:M40"/>
    <mergeCell ref="R39:S39"/>
    <mergeCell ref="T39:U39"/>
    <mergeCell ref="V39:W39"/>
    <mergeCell ref="X39:Y39"/>
    <mergeCell ref="Z39:AA39"/>
    <mergeCell ref="AB39:AC39"/>
    <mergeCell ref="B39:C39"/>
    <mergeCell ref="D39:E39"/>
    <mergeCell ref="F39:G39"/>
    <mergeCell ref="H39:I39"/>
    <mergeCell ref="J39:K39"/>
    <mergeCell ref="L39:M39"/>
    <mergeCell ref="Z32:AB32"/>
    <mergeCell ref="AC32:AE32"/>
    <mergeCell ref="G33:I33"/>
    <mergeCell ref="W33:Y33"/>
    <mergeCell ref="G34:I34"/>
    <mergeCell ref="W34:Y34"/>
    <mergeCell ref="T31:V31"/>
    <mergeCell ref="W31:Y32"/>
    <mergeCell ref="Z31:AB31"/>
    <mergeCell ref="AC31:AE31"/>
    <mergeCell ref="A32:C32"/>
    <mergeCell ref="D32:F32"/>
    <mergeCell ref="J32:L32"/>
    <mergeCell ref="M32:O32"/>
    <mergeCell ref="Q32:S32"/>
    <mergeCell ref="T32:V32"/>
    <mergeCell ref="A31:C31"/>
    <mergeCell ref="D31:F31"/>
    <mergeCell ref="G31:I32"/>
    <mergeCell ref="J31:L31"/>
    <mergeCell ref="M31:O31"/>
    <mergeCell ref="Q31:S31"/>
    <mergeCell ref="S29:T29"/>
    <mergeCell ref="U29:V29"/>
    <mergeCell ref="W29:X29"/>
    <mergeCell ref="A30:B30"/>
    <mergeCell ref="C30:D30"/>
    <mergeCell ref="Q30:R30"/>
    <mergeCell ref="S30:T30"/>
    <mergeCell ref="Q27:R27"/>
    <mergeCell ref="S27:T27"/>
    <mergeCell ref="V27:Y28"/>
    <mergeCell ref="C28:D28"/>
    <mergeCell ref="E28:F28"/>
    <mergeCell ref="G28:I28"/>
    <mergeCell ref="M28:N28"/>
    <mergeCell ref="O28:P28"/>
    <mergeCell ref="Q28:R28"/>
    <mergeCell ref="S28:T28"/>
    <mergeCell ref="C27:D27"/>
    <mergeCell ref="E27:F27"/>
    <mergeCell ref="G27:I27"/>
    <mergeCell ref="J27:L27"/>
    <mergeCell ref="M27:N27"/>
    <mergeCell ref="O27:P27"/>
    <mergeCell ref="R25:S25"/>
    <mergeCell ref="T25:U25"/>
    <mergeCell ref="V25:W25"/>
    <mergeCell ref="X25:Y25"/>
    <mergeCell ref="Z25:AA25"/>
    <mergeCell ref="AB25:AC25"/>
    <mergeCell ref="B25:C25"/>
    <mergeCell ref="D25:E25"/>
    <mergeCell ref="F25:G25"/>
    <mergeCell ref="H25:I25"/>
    <mergeCell ref="J25:K25"/>
    <mergeCell ref="L25:M25"/>
    <mergeCell ref="R24:S24"/>
    <mergeCell ref="T24:U24"/>
    <mergeCell ref="V24:W24"/>
    <mergeCell ref="X24:Y24"/>
    <mergeCell ref="Z24:AA24"/>
    <mergeCell ref="AB24:AC24"/>
    <mergeCell ref="B24:C24"/>
    <mergeCell ref="D24:E24"/>
    <mergeCell ref="F24:G24"/>
    <mergeCell ref="H24:I24"/>
    <mergeCell ref="J24:K24"/>
    <mergeCell ref="L24:M24"/>
    <mergeCell ref="Z17:AB17"/>
    <mergeCell ref="AC17:AE17"/>
    <mergeCell ref="G18:I18"/>
    <mergeCell ref="W18:Y18"/>
    <mergeCell ref="G19:I19"/>
    <mergeCell ref="W19:Y19"/>
    <mergeCell ref="T16:V16"/>
    <mergeCell ref="W16:Y17"/>
    <mergeCell ref="Z16:AB16"/>
    <mergeCell ref="AC16:AE16"/>
    <mergeCell ref="A17:C17"/>
    <mergeCell ref="D17:F17"/>
    <mergeCell ref="J17:L17"/>
    <mergeCell ref="M17:O17"/>
    <mergeCell ref="Q17:S17"/>
    <mergeCell ref="T17:V17"/>
    <mergeCell ref="A16:C16"/>
    <mergeCell ref="D16:F16"/>
    <mergeCell ref="G16:I17"/>
    <mergeCell ref="J16:L16"/>
    <mergeCell ref="M16:O16"/>
    <mergeCell ref="Q16:S16"/>
    <mergeCell ref="L14:M14"/>
    <mergeCell ref="R14:S14"/>
    <mergeCell ref="T14:U14"/>
    <mergeCell ref="V14:W14"/>
    <mergeCell ref="X14:Y14"/>
    <mergeCell ref="Z14:AA14"/>
    <mergeCell ref="AB14:AC14"/>
    <mergeCell ref="A15:B15"/>
    <mergeCell ref="C15:D15"/>
    <mergeCell ref="Q15:R15"/>
    <mergeCell ref="S15:T15"/>
    <mergeCell ref="G8:I8"/>
    <mergeCell ref="W8:Y8"/>
    <mergeCell ref="T5:V5"/>
    <mergeCell ref="W5:Y6"/>
    <mergeCell ref="Z5:AB5"/>
    <mergeCell ref="AC5:AE5"/>
    <mergeCell ref="AG10:AG18"/>
    <mergeCell ref="B13:C13"/>
    <mergeCell ref="D13:E13"/>
    <mergeCell ref="F13:G13"/>
    <mergeCell ref="H13:I13"/>
    <mergeCell ref="J13:K13"/>
    <mergeCell ref="L13:M13"/>
    <mergeCell ref="R13:S13"/>
    <mergeCell ref="T13:U13"/>
    <mergeCell ref="V13:W13"/>
    <mergeCell ref="X13:Y13"/>
    <mergeCell ref="Z13:AA13"/>
    <mergeCell ref="AB13:AC13"/>
    <mergeCell ref="B14:C14"/>
    <mergeCell ref="D14:E14"/>
    <mergeCell ref="F14:G14"/>
    <mergeCell ref="H14:I14"/>
    <mergeCell ref="J14:K14"/>
    <mergeCell ref="AG5:AG7"/>
    <mergeCell ref="A6:C6"/>
    <mergeCell ref="D6:F6"/>
    <mergeCell ref="J6:L6"/>
    <mergeCell ref="M6:O6"/>
    <mergeCell ref="Q6:S6"/>
    <mergeCell ref="A5:C5"/>
    <mergeCell ref="D5:F5"/>
    <mergeCell ref="G5:I6"/>
    <mergeCell ref="J5:L5"/>
    <mergeCell ref="M5:O5"/>
    <mergeCell ref="Q5:S5"/>
    <mergeCell ref="T6:V6"/>
    <mergeCell ref="Z6:AB6"/>
    <mergeCell ref="AC6:AE6"/>
    <mergeCell ref="G7:I7"/>
    <mergeCell ref="W7:Y7"/>
    <mergeCell ref="AG2:AH2"/>
    <mergeCell ref="U3:V3"/>
    <mergeCell ref="W3:X3"/>
    <mergeCell ref="A4:B4"/>
    <mergeCell ref="C4:D4"/>
    <mergeCell ref="Q4:R4"/>
    <mergeCell ref="S4:T4"/>
    <mergeCell ref="Q1:R1"/>
    <mergeCell ref="S1:T1"/>
    <mergeCell ref="V1:Y2"/>
    <mergeCell ref="C2:D2"/>
    <mergeCell ref="E2:F2"/>
    <mergeCell ref="G2:I2"/>
    <mergeCell ref="M2:N2"/>
    <mergeCell ref="O2:P2"/>
    <mergeCell ref="Q2:R2"/>
    <mergeCell ref="S2:T2"/>
    <mergeCell ref="C1:D1"/>
    <mergeCell ref="E1:F1"/>
    <mergeCell ref="G1:I1"/>
    <mergeCell ref="J1:L1"/>
    <mergeCell ref="M1:N1"/>
    <mergeCell ref="O1:P1"/>
  </mergeCells>
  <phoneticPr fontId="7" type="noConversion"/>
  <conditionalFormatting sqref="A6:F6 J6:O6 A8:O8 A10:N10 A12:O12 B14:M14 Q6:V6 Z6:AE6 Q8:AE8 Q10:AD10 Q12:AE12 R14:AC14 Q17:V17 Z17:AE17 Q21:AD21 Q19:AE19 Q23:AE23 R25:AC25 A17:F17 J17:O17 A19:O19 A21:N21 A23:O23 B25:M25">
    <cfRule type="cellIs" dxfId="15" priority="10" operator="notEqual">
      <formula>0</formula>
    </cfRule>
  </conditionalFormatting>
  <conditionalFormatting sqref="A84:F84 J84:O84 A86:O86 A88:N88 A90:O90 B92:M92 Q84:V84 Z84:AE84 Q86:AE86 Q88:AD88 Q90:AE90 R92:AC92 Q95:V95 Z95:AE95 Q99:AD99 Q97:AE97 Q101:AE101 R103:AC103 A95:F95 J95:O95 A97:O97 A99:N99 A101:O101 B103:M103">
    <cfRule type="cellIs" dxfId="14" priority="9" operator="notEqual">
      <formula>0</formula>
    </cfRule>
  </conditionalFormatting>
  <conditionalFormatting sqref="Q6:V6 Z6:AE6 Q8:AE8 Q10:AD10 Q12:AE12 R14:AC14 Q17:V17 Z17:AE17 Q19:AE19 Q21:AD21 Q23:AE23 R25:AC25 A17:F17 J17:O17 A19:O19 A20:N21 A23:O23 B25:M25 A6:F6 J6:O6 A8:O8 A10:N10 A12:O12 B14:M14">
    <cfRule type="containsBlanks" priority="8" stopIfTrue="1">
      <formula>LEN(TRIM(A6))=0</formula>
    </cfRule>
  </conditionalFormatting>
  <conditionalFormatting sqref="Q84:V84 Z84:AE84 Q86:AE86 Q88:AD88 Q90:AE90 R92:AC92 Q95:V95 Z95:AE95 Q97:AE97 Q99:AD99 Q101:AE101 R103:AC103 A95:F95 J95:O95 A97:O97 A98:N99 A101:O101 B103:M103 A84:F84 J84:O84 A86:O86 A88:N88 A90:O90 B92:M92">
    <cfRule type="containsBlanks" priority="7" stopIfTrue="1">
      <formula>LEN(TRIM(A84))=0</formula>
    </cfRule>
  </conditionalFormatting>
  <conditionalFormatting sqref="A32:F32 J32:O32 A34:O34 A36:N36 A38:O38 B40:M40 Q32:V32 Z32:AE32 Q34:AE34 Q36:AD36 Q38:AE38 R40:AC40 Q43:V43 Z43:AE43 Q47:AD47 Q45:AE45 Q49:AE49 R51:AC51 A43:F43 J43:O43 A45:O45 A47:N47 A49:O49 B51:M51">
    <cfRule type="cellIs" dxfId="13" priority="6" operator="notEqual">
      <formula>0</formula>
    </cfRule>
  </conditionalFormatting>
  <conditionalFormatting sqref="Q32:V32 Z32:AE32 Q34:AE34 Q36:AD36 Q38:AE38 R40:AC40 Q43:V43 Z43:AE43 Q45:AE45 Q47:AD47 Q49:AE49 R51:AC51 A43:F43 J43:O43 A45:O45 A46:N47 A49:O49 B51:M51 A32:F32 J32:O32 A34:O34 A36:N36 A38:O38 B40:M40">
    <cfRule type="containsBlanks" priority="5" stopIfTrue="1">
      <formula>LEN(TRIM(A32))=0</formula>
    </cfRule>
  </conditionalFormatting>
  <conditionalFormatting sqref="A110:F110 J110:O110 A112:O112 A114:N114 A116:O116 B118:M118 Q110:V110 Z110:AE110 Q112:AE112 Q114:AD114 Q116:AE116 R118:AC118 Q121:V121 Z121:AE121 Q125:AD125 Q123:AE123 Q127:AE127 R129:AC129 A121:F121 J121:O121 A123:O123 A125:N125 A127:O127 B129:M129">
    <cfRule type="cellIs" dxfId="12" priority="4" operator="notEqual">
      <formula>0</formula>
    </cfRule>
  </conditionalFormatting>
  <conditionalFormatting sqref="Q110:V110 Z110:AE110 Q112:AE112 Q114:AD114 Q116:AE116 R118:AC118 Q121:V121 Z121:AE121 Q123:AE123 Q125:AD125 Q127:AE127 R129:AC129 A121:F121 J121:O121 A123:O123 A124:N125 A127:O127 B129:M129 A110:F110 J110:O110 A112:O112 A114:N114 A116:O116 B118:M118">
    <cfRule type="containsBlanks" priority="3" stopIfTrue="1">
      <formula>LEN(TRIM(A110))=0</formula>
    </cfRule>
  </conditionalFormatting>
  <conditionalFormatting sqref="A58:F58 J58:O58 A60:O60 A62:N62 A64:O64 B66:M66 Q58:V58 Z58:AE58 Q60:AE60 Q62:AD62 Q64:AE64 R66:AC66 Q69:V69 Z69:AE69 Q73:AD73 Q71:AE71 Q75:AE75 R77:AC77 A69:F69 J69:O69 A71:O71 A73:N73 A75:O75 B77:M77">
    <cfRule type="cellIs" dxfId="11" priority="2" operator="notEqual">
      <formula>0</formula>
    </cfRule>
  </conditionalFormatting>
  <conditionalFormatting sqref="Q58:V58 Z58:AE58 Q60:AE60 Q62:AD62 Q64:AE64 R66:AC66 Q69:V69 Z69:AE69 Q71:AE71 Q73:AD73 Q75:AE75 R77:AC77 A69:F69 J69:O69 A71:O71 A72:N73 A75:O75 B77:M77 A58:F58 J58:O58 A60:O60 A62:N62 A64:O64 B66:M66">
    <cfRule type="containsBlanks" priority="1" stopIfTrue="1">
      <formula>LEN(TRIM(A58))=0</formula>
    </cfRule>
  </conditionalFormatting>
  <dataValidations count="1">
    <dataValidation type="list" allowBlank="1" showInputMessage="1" showErrorMessage="1" sqref="J2:L2 JF2:JH2 TB2:TD2 ACX2:ACZ2 AMT2:AMV2 AWP2:AWR2 BGL2:BGN2 BQH2:BQJ2 CAD2:CAF2 CJZ2:CKB2 CTV2:CTX2 DDR2:DDT2 DNN2:DNP2 DXJ2:DXL2 EHF2:EHH2 ERB2:ERD2 FAX2:FAZ2 FKT2:FKV2 FUP2:FUR2 GEL2:GEN2 GOH2:GOJ2 GYD2:GYF2 HHZ2:HIB2 HRV2:HRX2 IBR2:IBT2 ILN2:ILP2 IVJ2:IVL2 JFF2:JFH2 JPB2:JPD2 JYX2:JYZ2 KIT2:KIV2 KSP2:KSR2 LCL2:LCN2 LMH2:LMJ2 LWD2:LWF2 MFZ2:MGB2 MPV2:MPX2 MZR2:MZT2 NJN2:NJP2 NTJ2:NTL2 ODF2:ODH2 ONB2:OND2 OWX2:OWZ2 PGT2:PGV2 PQP2:PQR2 QAL2:QAN2 QKH2:QKJ2 QUD2:QUF2 RDZ2:REB2 RNV2:RNX2 RXR2:RXT2 SHN2:SHP2 SRJ2:SRL2 TBF2:TBH2 TLB2:TLD2 TUX2:TUZ2 UET2:UEV2 UOP2:UOR2 UYL2:UYN2 VIH2:VIJ2 VSD2:VSF2 WBZ2:WCB2 WLV2:WLX2 WVR2:WVT2 J65538:L65538 JF65538:JH65538 TB65538:TD65538 ACX65538:ACZ65538 AMT65538:AMV65538 AWP65538:AWR65538 BGL65538:BGN65538 BQH65538:BQJ65538 CAD65538:CAF65538 CJZ65538:CKB65538 CTV65538:CTX65538 DDR65538:DDT65538 DNN65538:DNP65538 DXJ65538:DXL65538 EHF65538:EHH65538 ERB65538:ERD65538 FAX65538:FAZ65538 FKT65538:FKV65538 FUP65538:FUR65538 GEL65538:GEN65538 GOH65538:GOJ65538 GYD65538:GYF65538 HHZ65538:HIB65538 HRV65538:HRX65538 IBR65538:IBT65538 ILN65538:ILP65538 IVJ65538:IVL65538 JFF65538:JFH65538 JPB65538:JPD65538 JYX65538:JYZ65538 KIT65538:KIV65538 KSP65538:KSR65538 LCL65538:LCN65538 LMH65538:LMJ65538 LWD65538:LWF65538 MFZ65538:MGB65538 MPV65538:MPX65538 MZR65538:MZT65538 NJN65538:NJP65538 NTJ65538:NTL65538 ODF65538:ODH65538 ONB65538:OND65538 OWX65538:OWZ65538 PGT65538:PGV65538 PQP65538:PQR65538 QAL65538:QAN65538 QKH65538:QKJ65538 QUD65538:QUF65538 RDZ65538:REB65538 RNV65538:RNX65538 RXR65538:RXT65538 SHN65538:SHP65538 SRJ65538:SRL65538 TBF65538:TBH65538 TLB65538:TLD65538 TUX65538:TUZ65538 UET65538:UEV65538 UOP65538:UOR65538 UYL65538:UYN65538 VIH65538:VIJ65538 VSD65538:VSF65538 WBZ65538:WCB65538 WLV65538:WLX65538 WVR65538:WVT65538 J131074:L131074 JF131074:JH131074 TB131074:TD131074 ACX131074:ACZ131074 AMT131074:AMV131074 AWP131074:AWR131074 BGL131074:BGN131074 BQH131074:BQJ131074 CAD131074:CAF131074 CJZ131074:CKB131074 CTV131074:CTX131074 DDR131074:DDT131074 DNN131074:DNP131074 DXJ131074:DXL131074 EHF131074:EHH131074 ERB131074:ERD131074 FAX131074:FAZ131074 FKT131074:FKV131074 FUP131074:FUR131074 GEL131074:GEN131074 GOH131074:GOJ131074 GYD131074:GYF131074 HHZ131074:HIB131074 HRV131074:HRX131074 IBR131074:IBT131074 ILN131074:ILP131074 IVJ131074:IVL131074 JFF131074:JFH131074 JPB131074:JPD131074 JYX131074:JYZ131074 KIT131074:KIV131074 KSP131074:KSR131074 LCL131074:LCN131074 LMH131074:LMJ131074 LWD131074:LWF131074 MFZ131074:MGB131074 MPV131074:MPX131074 MZR131074:MZT131074 NJN131074:NJP131074 NTJ131074:NTL131074 ODF131074:ODH131074 ONB131074:OND131074 OWX131074:OWZ131074 PGT131074:PGV131074 PQP131074:PQR131074 QAL131074:QAN131074 QKH131074:QKJ131074 QUD131074:QUF131074 RDZ131074:REB131074 RNV131074:RNX131074 RXR131074:RXT131074 SHN131074:SHP131074 SRJ131074:SRL131074 TBF131074:TBH131074 TLB131074:TLD131074 TUX131074:TUZ131074 UET131074:UEV131074 UOP131074:UOR131074 UYL131074:UYN131074 VIH131074:VIJ131074 VSD131074:VSF131074 WBZ131074:WCB131074 WLV131074:WLX131074 WVR131074:WVT131074 J196610:L196610 JF196610:JH196610 TB196610:TD196610 ACX196610:ACZ196610 AMT196610:AMV196610 AWP196610:AWR196610 BGL196610:BGN196610 BQH196610:BQJ196610 CAD196610:CAF196610 CJZ196610:CKB196610 CTV196610:CTX196610 DDR196610:DDT196610 DNN196610:DNP196610 DXJ196610:DXL196610 EHF196610:EHH196610 ERB196610:ERD196610 FAX196610:FAZ196610 FKT196610:FKV196610 FUP196610:FUR196610 GEL196610:GEN196610 GOH196610:GOJ196610 GYD196610:GYF196610 HHZ196610:HIB196610 HRV196610:HRX196610 IBR196610:IBT196610 ILN196610:ILP196610 IVJ196610:IVL196610 JFF196610:JFH196610 JPB196610:JPD196610 JYX196610:JYZ196610 KIT196610:KIV196610 KSP196610:KSR196610 LCL196610:LCN196610 LMH196610:LMJ196610 LWD196610:LWF196610 MFZ196610:MGB196610 MPV196610:MPX196610 MZR196610:MZT196610 NJN196610:NJP196610 NTJ196610:NTL196610 ODF196610:ODH196610 ONB196610:OND196610 OWX196610:OWZ196610 PGT196610:PGV196610 PQP196610:PQR196610 QAL196610:QAN196610 QKH196610:QKJ196610 QUD196610:QUF196610 RDZ196610:REB196610 RNV196610:RNX196610 RXR196610:RXT196610 SHN196610:SHP196610 SRJ196610:SRL196610 TBF196610:TBH196610 TLB196610:TLD196610 TUX196610:TUZ196610 UET196610:UEV196610 UOP196610:UOR196610 UYL196610:UYN196610 VIH196610:VIJ196610 VSD196610:VSF196610 WBZ196610:WCB196610 WLV196610:WLX196610 WVR196610:WVT196610 J262146:L262146 JF262146:JH262146 TB262146:TD262146 ACX262146:ACZ262146 AMT262146:AMV262146 AWP262146:AWR262146 BGL262146:BGN262146 BQH262146:BQJ262146 CAD262146:CAF262146 CJZ262146:CKB262146 CTV262146:CTX262146 DDR262146:DDT262146 DNN262146:DNP262146 DXJ262146:DXL262146 EHF262146:EHH262146 ERB262146:ERD262146 FAX262146:FAZ262146 FKT262146:FKV262146 FUP262146:FUR262146 GEL262146:GEN262146 GOH262146:GOJ262146 GYD262146:GYF262146 HHZ262146:HIB262146 HRV262146:HRX262146 IBR262146:IBT262146 ILN262146:ILP262146 IVJ262146:IVL262146 JFF262146:JFH262146 JPB262146:JPD262146 JYX262146:JYZ262146 KIT262146:KIV262146 KSP262146:KSR262146 LCL262146:LCN262146 LMH262146:LMJ262146 LWD262146:LWF262146 MFZ262146:MGB262146 MPV262146:MPX262146 MZR262146:MZT262146 NJN262146:NJP262146 NTJ262146:NTL262146 ODF262146:ODH262146 ONB262146:OND262146 OWX262146:OWZ262146 PGT262146:PGV262146 PQP262146:PQR262146 QAL262146:QAN262146 QKH262146:QKJ262146 QUD262146:QUF262146 RDZ262146:REB262146 RNV262146:RNX262146 RXR262146:RXT262146 SHN262146:SHP262146 SRJ262146:SRL262146 TBF262146:TBH262146 TLB262146:TLD262146 TUX262146:TUZ262146 UET262146:UEV262146 UOP262146:UOR262146 UYL262146:UYN262146 VIH262146:VIJ262146 VSD262146:VSF262146 WBZ262146:WCB262146 WLV262146:WLX262146 WVR262146:WVT262146 J327682:L327682 JF327682:JH327682 TB327682:TD327682 ACX327682:ACZ327682 AMT327682:AMV327682 AWP327682:AWR327682 BGL327682:BGN327682 BQH327682:BQJ327682 CAD327682:CAF327682 CJZ327682:CKB327682 CTV327682:CTX327682 DDR327682:DDT327682 DNN327682:DNP327682 DXJ327682:DXL327682 EHF327682:EHH327682 ERB327682:ERD327682 FAX327682:FAZ327682 FKT327682:FKV327682 FUP327682:FUR327682 GEL327682:GEN327682 GOH327682:GOJ327682 GYD327682:GYF327682 HHZ327682:HIB327682 HRV327682:HRX327682 IBR327682:IBT327682 ILN327682:ILP327682 IVJ327682:IVL327682 JFF327682:JFH327682 JPB327682:JPD327682 JYX327682:JYZ327682 KIT327682:KIV327682 KSP327682:KSR327682 LCL327682:LCN327682 LMH327682:LMJ327682 LWD327682:LWF327682 MFZ327682:MGB327682 MPV327682:MPX327682 MZR327682:MZT327682 NJN327682:NJP327682 NTJ327682:NTL327682 ODF327682:ODH327682 ONB327682:OND327682 OWX327682:OWZ327682 PGT327682:PGV327682 PQP327682:PQR327682 QAL327682:QAN327682 QKH327682:QKJ327682 QUD327682:QUF327682 RDZ327682:REB327682 RNV327682:RNX327682 RXR327682:RXT327682 SHN327682:SHP327682 SRJ327682:SRL327682 TBF327682:TBH327682 TLB327682:TLD327682 TUX327682:TUZ327682 UET327682:UEV327682 UOP327682:UOR327682 UYL327682:UYN327682 VIH327682:VIJ327682 VSD327682:VSF327682 WBZ327682:WCB327682 WLV327682:WLX327682 WVR327682:WVT327682 J393218:L393218 JF393218:JH393218 TB393218:TD393218 ACX393218:ACZ393218 AMT393218:AMV393218 AWP393218:AWR393218 BGL393218:BGN393218 BQH393218:BQJ393218 CAD393218:CAF393218 CJZ393218:CKB393218 CTV393218:CTX393218 DDR393218:DDT393218 DNN393218:DNP393218 DXJ393218:DXL393218 EHF393218:EHH393218 ERB393218:ERD393218 FAX393218:FAZ393218 FKT393218:FKV393218 FUP393218:FUR393218 GEL393218:GEN393218 GOH393218:GOJ393218 GYD393218:GYF393218 HHZ393218:HIB393218 HRV393218:HRX393218 IBR393218:IBT393218 ILN393218:ILP393218 IVJ393218:IVL393218 JFF393218:JFH393218 JPB393218:JPD393218 JYX393218:JYZ393218 KIT393218:KIV393218 KSP393218:KSR393218 LCL393218:LCN393218 LMH393218:LMJ393218 LWD393218:LWF393218 MFZ393218:MGB393218 MPV393218:MPX393218 MZR393218:MZT393218 NJN393218:NJP393218 NTJ393218:NTL393218 ODF393218:ODH393218 ONB393218:OND393218 OWX393218:OWZ393218 PGT393218:PGV393218 PQP393218:PQR393218 QAL393218:QAN393218 QKH393218:QKJ393218 QUD393218:QUF393218 RDZ393218:REB393218 RNV393218:RNX393218 RXR393218:RXT393218 SHN393218:SHP393218 SRJ393218:SRL393218 TBF393218:TBH393218 TLB393218:TLD393218 TUX393218:TUZ393218 UET393218:UEV393218 UOP393218:UOR393218 UYL393218:UYN393218 VIH393218:VIJ393218 VSD393218:VSF393218 WBZ393218:WCB393218 WLV393218:WLX393218 WVR393218:WVT393218 J458754:L458754 JF458754:JH458754 TB458754:TD458754 ACX458754:ACZ458754 AMT458754:AMV458754 AWP458754:AWR458754 BGL458754:BGN458754 BQH458754:BQJ458754 CAD458754:CAF458754 CJZ458754:CKB458754 CTV458754:CTX458754 DDR458754:DDT458754 DNN458754:DNP458754 DXJ458754:DXL458754 EHF458754:EHH458754 ERB458754:ERD458754 FAX458754:FAZ458754 FKT458754:FKV458754 FUP458754:FUR458754 GEL458754:GEN458754 GOH458754:GOJ458754 GYD458754:GYF458754 HHZ458754:HIB458754 HRV458754:HRX458754 IBR458754:IBT458754 ILN458754:ILP458754 IVJ458754:IVL458754 JFF458754:JFH458754 JPB458754:JPD458754 JYX458754:JYZ458754 KIT458754:KIV458754 KSP458754:KSR458754 LCL458754:LCN458754 LMH458754:LMJ458754 LWD458754:LWF458754 MFZ458754:MGB458754 MPV458754:MPX458754 MZR458754:MZT458754 NJN458754:NJP458754 NTJ458754:NTL458754 ODF458754:ODH458754 ONB458754:OND458754 OWX458754:OWZ458754 PGT458754:PGV458754 PQP458754:PQR458754 QAL458754:QAN458754 QKH458754:QKJ458754 QUD458754:QUF458754 RDZ458754:REB458754 RNV458754:RNX458754 RXR458754:RXT458754 SHN458754:SHP458754 SRJ458754:SRL458754 TBF458754:TBH458754 TLB458754:TLD458754 TUX458754:TUZ458754 UET458754:UEV458754 UOP458754:UOR458754 UYL458754:UYN458754 VIH458754:VIJ458754 VSD458754:VSF458754 WBZ458754:WCB458754 WLV458754:WLX458754 WVR458754:WVT458754 J524290:L524290 JF524290:JH524290 TB524290:TD524290 ACX524290:ACZ524290 AMT524290:AMV524290 AWP524290:AWR524290 BGL524290:BGN524290 BQH524290:BQJ524290 CAD524290:CAF524290 CJZ524290:CKB524290 CTV524290:CTX524290 DDR524290:DDT524290 DNN524290:DNP524290 DXJ524290:DXL524290 EHF524290:EHH524290 ERB524290:ERD524290 FAX524290:FAZ524290 FKT524290:FKV524290 FUP524290:FUR524290 GEL524290:GEN524290 GOH524290:GOJ524290 GYD524290:GYF524290 HHZ524290:HIB524290 HRV524290:HRX524290 IBR524290:IBT524290 ILN524290:ILP524290 IVJ524290:IVL524290 JFF524290:JFH524290 JPB524290:JPD524290 JYX524290:JYZ524290 KIT524290:KIV524290 KSP524290:KSR524290 LCL524290:LCN524290 LMH524290:LMJ524290 LWD524290:LWF524290 MFZ524290:MGB524290 MPV524290:MPX524290 MZR524290:MZT524290 NJN524290:NJP524290 NTJ524290:NTL524290 ODF524290:ODH524290 ONB524290:OND524290 OWX524290:OWZ524290 PGT524290:PGV524290 PQP524290:PQR524290 QAL524290:QAN524290 QKH524290:QKJ524290 QUD524290:QUF524290 RDZ524290:REB524290 RNV524290:RNX524290 RXR524290:RXT524290 SHN524290:SHP524290 SRJ524290:SRL524290 TBF524290:TBH524290 TLB524290:TLD524290 TUX524290:TUZ524290 UET524290:UEV524290 UOP524290:UOR524290 UYL524290:UYN524290 VIH524290:VIJ524290 VSD524290:VSF524290 WBZ524290:WCB524290 WLV524290:WLX524290 WVR524290:WVT524290 J589826:L589826 JF589826:JH589826 TB589826:TD589826 ACX589826:ACZ589826 AMT589826:AMV589826 AWP589826:AWR589826 BGL589826:BGN589826 BQH589826:BQJ589826 CAD589826:CAF589826 CJZ589826:CKB589826 CTV589826:CTX589826 DDR589826:DDT589826 DNN589826:DNP589826 DXJ589826:DXL589826 EHF589826:EHH589826 ERB589826:ERD589826 FAX589826:FAZ589826 FKT589826:FKV589826 FUP589826:FUR589826 GEL589826:GEN589826 GOH589826:GOJ589826 GYD589826:GYF589826 HHZ589826:HIB589826 HRV589826:HRX589826 IBR589826:IBT589826 ILN589826:ILP589826 IVJ589826:IVL589826 JFF589826:JFH589826 JPB589826:JPD589826 JYX589826:JYZ589826 KIT589826:KIV589826 KSP589826:KSR589826 LCL589826:LCN589826 LMH589826:LMJ589826 LWD589826:LWF589826 MFZ589826:MGB589826 MPV589826:MPX589826 MZR589826:MZT589826 NJN589826:NJP589826 NTJ589826:NTL589826 ODF589826:ODH589826 ONB589826:OND589826 OWX589826:OWZ589826 PGT589826:PGV589826 PQP589826:PQR589826 QAL589826:QAN589826 QKH589826:QKJ589826 QUD589826:QUF589826 RDZ589826:REB589826 RNV589826:RNX589826 RXR589826:RXT589826 SHN589826:SHP589826 SRJ589826:SRL589826 TBF589826:TBH589826 TLB589826:TLD589826 TUX589826:TUZ589826 UET589826:UEV589826 UOP589826:UOR589826 UYL589826:UYN589826 VIH589826:VIJ589826 VSD589826:VSF589826 WBZ589826:WCB589826 WLV589826:WLX589826 WVR589826:WVT589826 J655362:L655362 JF655362:JH655362 TB655362:TD655362 ACX655362:ACZ655362 AMT655362:AMV655362 AWP655362:AWR655362 BGL655362:BGN655362 BQH655362:BQJ655362 CAD655362:CAF655362 CJZ655362:CKB655362 CTV655362:CTX655362 DDR655362:DDT655362 DNN655362:DNP655362 DXJ655362:DXL655362 EHF655362:EHH655362 ERB655362:ERD655362 FAX655362:FAZ655362 FKT655362:FKV655362 FUP655362:FUR655362 GEL655362:GEN655362 GOH655362:GOJ655362 GYD655362:GYF655362 HHZ655362:HIB655362 HRV655362:HRX655362 IBR655362:IBT655362 ILN655362:ILP655362 IVJ655362:IVL655362 JFF655362:JFH655362 JPB655362:JPD655362 JYX655362:JYZ655362 KIT655362:KIV655362 KSP655362:KSR655362 LCL655362:LCN655362 LMH655362:LMJ655362 LWD655362:LWF655362 MFZ655362:MGB655362 MPV655362:MPX655362 MZR655362:MZT655362 NJN655362:NJP655362 NTJ655362:NTL655362 ODF655362:ODH655362 ONB655362:OND655362 OWX655362:OWZ655362 PGT655362:PGV655362 PQP655362:PQR655362 QAL655362:QAN655362 QKH655362:QKJ655362 QUD655362:QUF655362 RDZ655362:REB655362 RNV655362:RNX655362 RXR655362:RXT655362 SHN655362:SHP655362 SRJ655362:SRL655362 TBF655362:TBH655362 TLB655362:TLD655362 TUX655362:TUZ655362 UET655362:UEV655362 UOP655362:UOR655362 UYL655362:UYN655362 VIH655362:VIJ655362 VSD655362:VSF655362 WBZ655362:WCB655362 WLV655362:WLX655362 WVR655362:WVT655362 J720898:L720898 JF720898:JH720898 TB720898:TD720898 ACX720898:ACZ720898 AMT720898:AMV720898 AWP720898:AWR720898 BGL720898:BGN720898 BQH720898:BQJ720898 CAD720898:CAF720898 CJZ720898:CKB720898 CTV720898:CTX720898 DDR720898:DDT720898 DNN720898:DNP720898 DXJ720898:DXL720898 EHF720898:EHH720898 ERB720898:ERD720898 FAX720898:FAZ720898 FKT720898:FKV720898 FUP720898:FUR720898 GEL720898:GEN720898 GOH720898:GOJ720898 GYD720898:GYF720898 HHZ720898:HIB720898 HRV720898:HRX720898 IBR720898:IBT720898 ILN720898:ILP720898 IVJ720898:IVL720898 JFF720898:JFH720898 JPB720898:JPD720898 JYX720898:JYZ720898 KIT720898:KIV720898 KSP720898:KSR720898 LCL720898:LCN720898 LMH720898:LMJ720898 LWD720898:LWF720898 MFZ720898:MGB720898 MPV720898:MPX720898 MZR720898:MZT720898 NJN720898:NJP720898 NTJ720898:NTL720898 ODF720898:ODH720898 ONB720898:OND720898 OWX720898:OWZ720898 PGT720898:PGV720898 PQP720898:PQR720898 QAL720898:QAN720898 QKH720898:QKJ720898 QUD720898:QUF720898 RDZ720898:REB720898 RNV720898:RNX720898 RXR720898:RXT720898 SHN720898:SHP720898 SRJ720898:SRL720898 TBF720898:TBH720898 TLB720898:TLD720898 TUX720898:TUZ720898 UET720898:UEV720898 UOP720898:UOR720898 UYL720898:UYN720898 VIH720898:VIJ720898 VSD720898:VSF720898 WBZ720898:WCB720898 WLV720898:WLX720898 WVR720898:WVT720898 J786434:L786434 JF786434:JH786434 TB786434:TD786434 ACX786434:ACZ786434 AMT786434:AMV786434 AWP786434:AWR786434 BGL786434:BGN786434 BQH786434:BQJ786434 CAD786434:CAF786434 CJZ786434:CKB786434 CTV786434:CTX786434 DDR786434:DDT786434 DNN786434:DNP786434 DXJ786434:DXL786434 EHF786434:EHH786434 ERB786434:ERD786434 FAX786434:FAZ786434 FKT786434:FKV786434 FUP786434:FUR786434 GEL786434:GEN786434 GOH786434:GOJ786434 GYD786434:GYF786434 HHZ786434:HIB786434 HRV786434:HRX786434 IBR786434:IBT786434 ILN786434:ILP786434 IVJ786434:IVL786434 JFF786434:JFH786434 JPB786434:JPD786434 JYX786434:JYZ786434 KIT786434:KIV786434 KSP786434:KSR786434 LCL786434:LCN786434 LMH786434:LMJ786434 LWD786434:LWF786434 MFZ786434:MGB786434 MPV786434:MPX786434 MZR786434:MZT786434 NJN786434:NJP786434 NTJ786434:NTL786434 ODF786434:ODH786434 ONB786434:OND786434 OWX786434:OWZ786434 PGT786434:PGV786434 PQP786434:PQR786434 QAL786434:QAN786434 QKH786434:QKJ786434 QUD786434:QUF786434 RDZ786434:REB786434 RNV786434:RNX786434 RXR786434:RXT786434 SHN786434:SHP786434 SRJ786434:SRL786434 TBF786434:TBH786434 TLB786434:TLD786434 TUX786434:TUZ786434 UET786434:UEV786434 UOP786434:UOR786434 UYL786434:UYN786434 VIH786434:VIJ786434 VSD786434:VSF786434 WBZ786434:WCB786434 WLV786434:WLX786434 WVR786434:WVT786434 J851970:L851970 JF851970:JH851970 TB851970:TD851970 ACX851970:ACZ851970 AMT851970:AMV851970 AWP851970:AWR851970 BGL851970:BGN851970 BQH851970:BQJ851970 CAD851970:CAF851970 CJZ851970:CKB851970 CTV851970:CTX851970 DDR851970:DDT851970 DNN851970:DNP851970 DXJ851970:DXL851970 EHF851970:EHH851970 ERB851970:ERD851970 FAX851970:FAZ851970 FKT851970:FKV851970 FUP851970:FUR851970 GEL851970:GEN851970 GOH851970:GOJ851970 GYD851970:GYF851970 HHZ851970:HIB851970 HRV851970:HRX851970 IBR851970:IBT851970 ILN851970:ILP851970 IVJ851970:IVL851970 JFF851970:JFH851970 JPB851970:JPD851970 JYX851970:JYZ851970 KIT851970:KIV851970 KSP851970:KSR851970 LCL851970:LCN851970 LMH851970:LMJ851970 LWD851970:LWF851970 MFZ851970:MGB851970 MPV851970:MPX851970 MZR851970:MZT851970 NJN851970:NJP851970 NTJ851970:NTL851970 ODF851970:ODH851970 ONB851970:OND851970 OWX851970:OWZ851970 PGT851970:PGV851970 PQP851970:PQR851970 QAL851970:QAN851970 QKH851970:QKJ851970 QUD851970:QUF851970 RDZ851970:REB851970 RNV851970:RNX851970 RXR851970:RXT851970 SHN851970:SHP851970 SRJ851970:SRL851970 TBF851970:TBH851970 TLB851970:TLD851970 TUX851970:TUZ851970 UET851970:UEV851970 UOP851970:UOR851970 UYL851970:UYN851970 VIH851970:VIJ851970 VSD851970:VSF851970 WBZ851970:WCB851970 WLV851970:WLX851970 WVR851970:WVT851970 J917506:L917506 JF917506:JH917506 TB917506:TD917506 ACX917506:ACZ917506 AMT917506:AMV917506 AWP917506:AWR917506 BGL917506:BGN917506 BQH917506:BQJ917506 CAD917506:CAF917506 CJZ917506:CKB917506 CTV917506:CTX917506 DDR917506:DDT917506 DNN917506:DNP917506 DXJ917506:DXL917506 EHF917506:EHH917506 ERB917506:ERD917506 FAX917506:FAZ917506 FKT917506:FKV917506 FUP917506:FUR917506 GEL917506:GEN917506 GOH917506:GOJ917506 GYD917506:GYF917506 HHZ917506:HIB917506 HRV917506:HRX917506 IBR917506:IBT917506 ILN917506:ILP917506 IVJ917506:IVL917506 JFF917506:JFH917506 JPB917506:JPD917506 JYX917506:JYZ917506 KIT917506:KIV917506 KSP917506:KSR917506 LCL917506:LCN917506 LMH917506:LMJ917506 LWD917506:LWF917506 MFZ917506:MGB917506 MPV917506:MPX917506 MZR917506:MZT917506 NJN917506:NJP917506 NTJ917506:NTL917506 ODF917506:ODH917506 ONB917506:OND917506 OWX917506:OWZ917506 PGT917506:PGV917506 PQP917506:PQR917506 QAL917506:QAN917506 QKH917506:QKJ917506 QUD917506:QUF917506 RDZ917506:REB917506 RNV917506:RNX917506 RXR917506:RXT917506 SHN917506:SHP917506 SRJ917506:SRL917506 TBF917506:TBH917506 TLB917506:TLD917506 TUX917506:TUZ917506 UET917506:UEV917506 UOP917506:UOR917506 UYL917506:UYN917506 VIH917506:VIJ917506 VSD917506:VSF917506 WBZ917506:WCB917506 WLV917506:WLX917506 WVR917506:WVT917506 J983042:L983042 JF983042:JH983042 TB983042:TD983042 ACX983042:ACZ983042 AMT983042:AMV983042 AWP983042:AWR983042 BGL983042:BGN983042 BQH983042:BQJ983042 CAD983042:CAF983042 CJZ983042:CKB983042 CTV983042:CTX983042 DDR983042:DDT983042 DNN983042:DNP983042 DXJ983042:DXL983042 EHF983042:EHH983042 ERB983042:ERD983042 FAX983042:FAZ983042 FKT983042:FKV983042 FUP983042:FUR983042 GEL983042:GEN983042 GOH983042:GOJ983042 GYD983042:GYF983042 HHZ983042:HIB983042 HRV983042:HRX983042 IBR983042:IBT983042 ILN983042:ILP983042 IVJ983042:IVL983042 JFF983042:JFH983042 JPB983042:JPD983042 JYX983042:JYZ983042 KIT983042:KIV983042 KSP983042:KSR983042 LCL983042:LCN983042 LMH983042:LMJ983042 LWD983042:LWF983042 MFZ983042:MGB983042 MPV983042:MPX983042 MZR983042:MZT983042 NJN983042:NJP983042 NTJ983042:NTL983042 ODF983042:ODH983042 ONB983042:OND983042 OWX983042:OWZ983042 PGT983042:PGV983042 PQP983042:PQR983042 QAL983042:QAN983042 QKH983042:QKJ983042 QUD983042:QUF983042 RDZ983042:REB983042 RNV983042:RNX983042 RXR983042:RXT983042 SHN983042:SHP983042 SRJ983042:SRL983042 TBF983042:TBH983042 TLB983042:TLD983042 TUX983042:TUZ983042 UET983042:UEV983042 UOP983042:UOR983042 UYL983042:UYN983042 VIH983042:VIJ983042 VSD983042:VSF983042 WBZ983042:WCB983042 WLV983042:WLX983042 WVR983042:WVT983042 J28:L28 JF28:JH28 TB28:TD28 ACX28:ACZ28 AMT28:AMV28 AWP28:AWR28 BGL28:BGN28 BQH28:BQJ28 CAD28:CAF28 CJZ28:CKB28 CTV28:CTX28 DDR28:DDT28 DNN28:DNP28 DXJ28:DXL28 EHF28:EHH28 ERB28:ERD28 FAX28:FAZ28 FKT28:FKV28 FUP28:FUR28 GEL28:GEN28 GOH28:GOJ28 GYD28:GYF28 HHZ28:HIB28 HRV28:HRX28 IBR28:IBT28 ILN28:ILP28 IVJ28:IVL28 JFF28:JFH28 JPB28:JPD28 JYX28:JYZ28 KIT28:KIV28 KSP28:KSR28 LCL28:LCN28 LMH28:LMJ28 LWD28:LWF28 MFZ28:MGB28 MPV28:MPX28 MZR28:MZT28 NJN28:NJP28 NTJ28:NTL28 ODF28:ODH28 ONB28:OND28 OWX28:OWZ28 PGT28:PGV28 PQP28:PQR28 QAL28:QAN28 QKH28:QKJ28 QUD28:QUF28 RDZ28:REB28 RNV28:RNX28 RXR28:RXT28 SHN28:SHP28 SRJ28:SRL28 TBF28:TBH28 TLB28:TLD28 TUX28:TUZ28 UET28:UEV28 UOP28:UOR28 UYL28:UYN28 VIH28:VIJ28 VSD28:VSF28 WBZ28:WCB28 WLV28:WLX28 WVR28:WVT28 J65564:L65564 JF65564:JH65564 TB65564:TD65564 ACX65564:ACZ65564 AMT65564:AMV65564 AWP65564:AWR65564 BGL65564:BGN65564 BQH65564:BQJ65564 CAD65564:CAF65564 CJZ65564:CKB65564 CTV65564:CTX65564 DDR65564:DDT65564 DNN65564:DNP65564 DXJ65564:DXL65564 EHF65564:EHH65564 ERB65564:ERD65564 FAX65564:FAZ65564 FKT65564:FKV65564 FUP65564:FUR65564 GEL65564:GEN65564 GOH65564:GOJ65564 GYD65564:GYF65564 HHZ65564:HIB65564 HRV65564:HRX65564 IBR65564:IBT65564 ILN65564:ILP65564 IVJ65564:IVL65564 JFF65564:JFH65564 JPB65564:JPD65564 JYX65564:JYZ65564 KIT65564:KIV65564 KSP65564:KSR65564 LCL65564:LCN65564 LMH65564:LMJ65564 LWD65564:LWF65564 MFZ65564:MGB65564 MPV65564:MPX65564 MZR65564:MZT65564 NJN65564:NJP65564 NTJ65564:NTL65564 ODF65564:ODH65564 ONB65564:OND65564 OWX65564:OWZ65564 PGT65564:PGV65564 PQP65564:PQR65564 QAL65564:QAN65564 QKH65564:QKJ65564 QUD65564:QUF65564 RDZ65564:REB65564 RNV65564:RNX65564 RXR65564:RXT65564 SHN65564:SHP65564 SRJ65564:SRL65564 TBF65564:TBH65564 TLB65564:TLD65564 TUX65564:TUZ65564 UET65564:UEV65564 UOP65564:UOR65564 UYL65564:UYN65564 VIH65564:VIJ65564 VSD65564:VSF65564 WBZ65564:WCB65564 WLV65564:WLX65564 WVR65564:WVT65564 J131100:L131100 JF131100:JH131100 TB131100:TD131100 ACX131100:ACZ131100 AMT131100:AMV131100 AWP131100:AWR131100 BGL131100:BGN131100 BQH131100:BQJ131100 CAD131100:CAF131100 CJZ131100:CKB131100 CTV131100:CTX131100 DDR131100:DDT131100 DNN131100:DNP131100 DXJ131100:DXL131100 EHF131100:EHH131100 ERB131100:ERD131100 FAX131100:FAZ131100 FKT131100:FKV131100 FUP131100:FUR131100 GEL131100:GEN131100 GOH131100:GOJ131100 GYD131100:GYF131100 HHZ131100:HIB131100 HRV131100:HRX131100 IBR131100:IBT131100 ILN131100:ILP131100 IVJ131100:IVL131100 JFF131100:JFH131100 JPB131100:JPD131100 JYX131100:JYZ131100 KIT131100:KIV131100 KSP131100:KSR131100 LCL131100:LCN131100 LMH131100:LMJ131100 LWD131100:LWF131100 MFZ131100:MGB131100 MPV131100:MPX131100 MZR131100:MZT131100 NJN131100:NJP131100 NTJ131100:NTL131100 ODF131100:ODH131100 ONB131100:OND131100 OWX131100:OWZ131100 PGT131100:PGV131100 PQP131100:PQR131100 QAL131100:QAN131100 QKH131100:QKJ131100 QUD131100:QUF131100 RDZ131100:REB131100 RNV131100:RNX131100 RXR131100:RXT131100 SHN131100:SHP131100 SRJ131100:SRL131100 TBF131100:TBH131100 TLB131100:TLD131100 TUX131100:TUZ131100 UET131100:UEV131100 UOP131100:UOR131100 UYL131100:UYN131100 VIH131100:VIJ131100 VSD131100:VSF131100 WBZ131100:WCB131100 WLV131100:WLX131100 WVR131100:WVT131100 J196636:L196636 JF196636:JH196636 TB196636:TD196636 ACX196636:ACZ196636 AMT196636:AMV196636 AWP196636:AWR196636 BGL196636:BGN196636 BQH196636:BQJ196636 CAD196636:CAF196636 CJZ196636:CKB196636 CTV196636:CTX196636 DDR196636:DDT196636 DNN196636:DNP196636 DXJ196636:DXL196636 EHF196636:EHH196636 ERB196636:ERD196636 FAX196636:FAZ196636 FKT196636:FKV196636 FUP196636:FUR196636 GEL196636:GEN196636 GOH196636:GOJ196636 GYD196636:GYF196636 HHZ196636:HIB196636 HRV196636:HRX196636 IBR196636:IBT196636 ILN196636:ILP196636 IVJ196636:IVL196636 JFF196636:JFH196636 JPB196636:JPD196636 JYX196636:JYZ196636 KIT196636:KIV196636 KSP196636:KSR196636 LCL196636:LCN196636 LMH196636:LMJ196636 LWD196636:LWF196636 MFZ196636:MGB196636 MPV196636:MPX196636 MZR196636:MZT196636 NJN196636:NJP196636 NTJ196636:NTL196636 ODF196636:ODH196636 ONB196636:OND196636 OWX196636:OWZ196636 PGT196636:PGV196636 PQP196636:PQR196636 QAL196636:QAN196636 QKH196636:QKJ196636 QUD196636:QUF196636 RDZ196636:REB196636 RNV196636:RNX196636 RXR196636:RXT196636 SHN196636:SHP196636 SRJ196636:SRL196636 TBF196636:TBH196636 TLB196636:TLD196636 TUX196636:TUZ196636 UET196636:UEV196636 UOP196636:UOR196636 UYL196636:UYN196636 VIH196636:VIJ196636 VSD196636:VSF196636 WBZ196636:WCB196636 WLV196636:WLX196636 WVR196636:WVT196636 J262172:L262172 JF262172:JH262172 TB262172:TD262172 ACX262172:ACZ262172 AMT262172:AMV262172 AWP262172:AWR262172 BGL262172:BGN262172 BQH262172:BQJ262172 CAD262172:CAF262172 CJZ262172:CKB262172 CTV262172:CTX262172 DDR262172:DDT262172 DNN262172:DNP262172 DXJ262172:DXL262172 EHF262172:EHH262172 ERB262172:ERD262172 FAX262172:FAZ262172 FKT262172:FKV262172 FUP262172:FUR262172 GEL262172:GEN262172 GOH262172:GOJ262172 GYD262172:GYF262172 HHZ262172:HIB262172 HRV262172:HRX262172 IBR262172:IBT262172 ILN262172:ILP262172 IVJ262172:IVL262172 JFF262172:JFH262172 JPB262172:JPD262172 JYX262172:JYZ262172 KIT262172:KIV262172 KSP262172:KSR262172 LCL262172:LCN262172 LMH262172:LMJ262172 LWD262172:LWF262172 MFZ262172:MGB262172 MPV262172:MPX262172 MZR262172:MZT262172 NJN262172:NJP262172 NTJ262172:NTL262172 ODF262172:ODH262172 ONB262172:OND262172 OWX262172:OWZ262172 PGT262172:PGV262172 PQP262172:PQR262172 QAL262172:QAN262172 QKH262172:QKJ262172 QUD262172:QUF262172 RDZ262172:REB262172 RNV262172:RNX262172 RXR262172:RXT262172 SHN262172:SHP262172 SRJ262172:SRL262172 TBF262172:TBH262172 TLB262172:TLD262172 TUX262172:TUZ262172 UET262172:UEV262172 UOP262172:UOR262172 UYL262172:UYN262172 VIH262172:VIJ262172 VSD262172:VSF262172 WBZ262172:WCB262172 WLV262172:WLX262172 WVR262172:WVT262172 J327708:L327708 JF327708:JH327708 TB327708:TD327708 ACX327708:ACZ327708 AMT327708:AMV327708 AWP327708:AWR327708 BGL327708:BGN327708 BQH327708:BQJ327708 CAD327708:CAF327708 CJZ327708:CKB327708 CTV327708:CTX327708 DDR327708:DDT327708 DNN327708:DNP327708 DXJ327708:DXL327708 EHF327708:EHH327708 ERB327708:ERD327708 FAX327708:FAZ327708 FKT327708:FKV327708 FUP327708:FUR327708 GEL327708:GEN327708 GOH327708:GOJ327708 GYD327708:GYF327708 HHZ327708:HIB327708 HRV327708:HRX327708 IBR327708:IBT327708 ILN327708:ILP327708 IVJ327708:IVL327708 JFF327708:JFH327708 JPB327708:JPD327708 JYX327708:JYZ327708 KIT327708:KIV327708 KSP327708:KSR327708 LCL327708:LCN327708 LMH327708:LMJ327708 LWD327708:LWF327708 MFZ327708:MGB327708 MPV327708:MPX327708 MZR327708:MZT327708 NJN327708:NJP327708 NTJ327708:NTL327708 ODF327708:ODH327708 ONB327708:OND327708 OWX327708:OWZ327708 PGT327708:PGV327708 PQP327708:PQR327708 QAL327708:QAN327708 QKH327708:QKJ327708 QUD327708:QUF327708 RDZ327708:REB327708 RNV327708:RNX327708 RXR327708:RXT327708 SHN327708:SHP327708 SRJ327708:SRL327708 TBF327708:TBH327708 TLB327708:TLD327708 TUX327708:TUZ327708 UET327708:UEV327708 UOP327708:UOR327708 UYL327708:UYN327708 VIH327708:VIJ327708 VSD327708:VSF327708 WBZ327708:WCB327708 WLV327708:WLX327708 WVR327708:WVT327708 J393244:L393244 JF393244:JH393244 TB393244:TD393244 ACX393244:ACZ393244 AMT393244:AMV393244 AWP393244:AWR393244 BGL393244:BGN393244 BQH393244:BQJ393244 CAD393244:CAF393244 CJZ393244:CKB393244 CTV393244:CTX393244 DDR393244:DDT393244 DNN393244:DNP393244 DXJ393244:DXL393244 EHF393244:EHH393244 ERB393244:ERD393244 FAX393244:FAZ393244 FKT393244:FKV393244 FUP393244:FUR393244 GEL393244:GEN393244 GOH393244:GOJ393244 GYD393244:GYF393244 HHZ393244:HIB393244 HRV393244:HRX393244 IBR393244:IBT393244 ILN393244:ILP393244 IVJ393244:IVL393244 JFF393244:JFH393244 JPB393244:JPD393244 JYX393244:JYZ393244 KIT393244:KIV393244 KSP393244:KSR393244 LCL393244:LCN393244 LMH393244:LMJ393244 LWD393244:LWF393244 MFZ393244:MGB393244 MPV393244:MPX393244 MZR393244:MZT393244 NJN393244:NJP393244 NTJ393244:NTL393244 ODF393244:ODH393244 ONB393244:OND393244 OWX393244:OWZ393244 PGT393244:PGV393244 PQP393244:PQR393244 QAL393244:QAN393244 QKH393244:QKJ393244 QUD393244:QUF393244 RDZ393244:REB393244 RNV393244:RNX393244 RXR393244:RXT393244 SHN393244:SHP393244 SRJ393244:SRL393244 TBF393244:TBH393244 TLB393244:TLD393244 TUX393244:TUZ393244 UET393244:UEV393244 UOP393244:UOR393244 UYL393244:UYN393244 VIH393244:VIJ393244 VSD393244:VSF393244 WBZ393244:WCB393244 WLV393244:WLX393244 WVR393244:WVT393244 J458780:L458780 JF458780:JH458780 TB458780:TD458780 ACX458780:ACZ458780 AMT458780:AMV458780 AWP458780:AWR458780 BGL458780:BGN458780 BQH458780:BQJ458780 CAD458780:CAF458780 CJZ458780:CKB458780 CTV458780:CTX458780 DDR458780:DDT458780 DNN458780:DNP458780 DXJ458780:DXL458780 EHF458780:EHH458780 ERB458780:ERD458780 FAX458780:FAZ458780 FKT458780:FKV458780 FUP458780:FUR458780 GEL458780:GEN458780 GOH458780:GOJ458780 GYD458780:GYF458780 HHZ458780:HIB458780 HRV458780:HRX458780 IBR458780:IBT458780 ILN458780:ILP458780 IVJ458780:IVL458780 JFF458780:JFH458780 JPB458780:JPD458780 JYX458780:JYZ458780 KIT458780:KIV458780 KSP458780:KSR458780 LCL458780:LCN458780 LMH458780:LMJ458780 LWD458780:LWF458780 MFZ458780:MGB458780 MPV458780:MPX458780 MZR458780:MZT458780 NJN458780:NJP458780 NTJ458780:NTL458780 ODF458780:ODH458780 ONB458780:OND458780 OWX458780:OWZ458780 PGT458780:PGV458780 PQP458780:PQR458780 QAL458780:QAN458780 QKH458780:QKJ458780 QUD458780:QUF458780 RDZ458780:REB458780 RNV458780:RNX458780 RXR458780:RXT458780 SHN458780:SHP458780 SRJ458780:SRL458780 TBF458780:TBH458780 TLB458780:TLD458780 TUX458780:TUZ458780 UET458780:UEV458780 UOP458780:UOR458780 UYL458780:UYN458780 VIH458780:VIJ458780 VSD458780:VSF458780 WBZ458780:WCB458780 WLV458780:WLX458780 WVR458780:WVT458780 J524316:L524316 JF524316:JH524316 TB524316:TD524316 ACX524316:ACZ524316 AMT524316:AMV524316 AWP524316:AWR524316 BGL524316:BGN524316 BQH524316:BQJ524316 CAD524316:CAF524316 CJZ524316:CKB524316 CTV524316:CTX524316 DDR524316:DDT524316 DNN524316:DNP524316 DXJ524316:DXL524316 EHF524316:EHH524316 ERB524316:ERD524316 FAX524316:FAZ524316 FKT524316:FKV524316 FUP524316:FUR524316 GEL524316:GEN524316 GOH524316:GOJ524316 GYD524316:GYF524316 HHZ524316:HIB524316 HRV524316:HRX524316 IBR524316:IBT524316 ILN524316:ILP524316 IVJ524316:IVL524316 JFF524316:JFH524316 JPB524316:JPD524316 JYX524316:JYZ524316 KIT524316:KIV524316 KSP524316:KSR524316 LCL524316:LCN524316 LMH524316:LMJ524316 LWD524316:LWF524316 MFZ524316:MGB524316 MPV524316:MPX524316 MZR524316:MZT524316 NJN524316:NJP524316 NTJ524316:NTL524316 ODF524316:ODH524316 ONB524316:OND524316 OWX524316:OWZ524316 PGT524316:PGV524316 PQP524316:PQR524316 QAL524316:QAN524316 QKH524316:QKJ524316 QUD524316:QUF524316 RDZ524316:REB524316 RNV524316:RNX524316 RXR524316:RXT524316 SHN524316:SHP524316 SRJ524316:SRL524316 TBF524316:TBH524316 TLB524316:TLD524316 TUX524316:TUZ524316 UET524316:UEV524316 UOP524316:UOR524316 UYL524316:UYN524316 VIH524316:VIJ524316 VSD524316:VSF524316 WBZ524316:WCB524316 WLV524316:WLX524316 WVR524316:WVT524316 J589852:L589852 JF589852:JH589852 TB589852:TD589852 ACX589852:ACZ589852 AMT589852:AMV589852 AWP589852:AWR589852 BGL589852:BGN589852 BQH589852:BQJ589852 CAD589852:CAF589852 CJZ589852:CKB589852 CTV589852:CTX589852 DDR589852:DDT589852 DNN589852:DNP589852 DXJ589852:DXL589852 EHF589852:EHH589852 ERB589852:ERD589852 FAX589852:FAZ589852 FKT589852:FKV589852 FUP589852:FUR589852 GEL589852:GEN589852 GOH589852:GOJ589852 GYD589852:GYF589852 HHZ589852:HIB589852 HRV589852:HRX589852 IBR589852:IBT589852 ILN589852:ILP589852 IVJ589852:IVL589852 JFF589852:JFH589852 JPB589852:JPD589852 JYX589852:JYZ589852 KIT589852:KIV589852 KSP589852:KSR589852 LCL589852:LCN589852 LMH589852:LMJ589852 LWD589852:LWF589852 MFZ589852:MGB589852 MPV589852:MPX589852 MZR589852:MZT589852 NJN589852:NJP589852 NTJ589852:NTL589852 ODF589852:ODH589852 ONB589852:OND589852 OWX589852:OWZ589852 PGT589852:PGV589852 PQP589852:PQR589852 QAL589852:QAN589852 QKH589852:QKJ589852 QUD589852:QUF589852 RDZ589852:REB589852 RNV589852:RNX589852 RXR589852:RXT589852 SHN589852:SHP589852 SRJ589852:SRL589852 TBF589852:TBH589852 TLB589852:TLD589852 TUX589852:TUZ589852 UET589852:UEV589852 UOP589852:UOR589852 UYL589852:UYN589852 VIH589852:VIJ589852 VSD589852:VSF589852 WBZ589852:WCB589852 WLV589852:WLX589852 WVR589852:WVT589852 J655388:L655388 JF655388:JH655388 TB655388:TD655388 ACX655388:ACZ655388 AMT655388:AMV655388 AWP655388:AWR655388 BGL655388:BGN655388 BQH655388:BQJ655388 CAD655388:CAF655388 CJZ655388:CKB655388 CTV655388:CTX655388 DDR655388:DDT655388 DNN655388:DNP655388 DXJ655388:DXL655388 EHF655388:EHH655388 ERB655388:ERD655388 FAX655388:FAZ655388 FKT655388:FKV655388 FUP655388:FUR655388 GEL655388:GEN655388 GOH655388:GOJ655388 GYD655388:GYF655388 HHZ655388:HIB655388 HRV655388:HRX655388 IBR655388:IBT655388 ILN655388:ILP655388 IVJ655388:IVL655388 JFF655388:JFH655388 JPB655388:JPD655388 JYX655388:JYZ655388 KIT655388:KIV655388 KSP655388:KSR655388 LCL655388:LCN655388 LMH655388:LMJ655388 LWD655388:LWF655388 MFZ655388:MGB655388 MPV655388:MPX655388 MZR655388:MZT655388 NJN655388:NJP655388 NTJ655388:NTL655388 ODF655388:ODH655388 ONB655388:OND655388 OWX655388:OWZ655388 PGT655388:PGV655388 PQP655388:PQR655388 QAL655388:QAN655388 QKH655388:QKJ655388 QUD655388:QUF655388 RDZ655388:REB655388 RNV655388:RNX655388 RXR655388:RXT655388 SHN655388:SHP655388 SRJ655388:SRL655388 TBF655388:TBH655388 TLB655388:TLD655388 TUX655388:TUZ655388 UET655388:UEV655388 UOP655388:UOR655388 UYL655388:UYN655388 VIH655388:VIJ655388 VSD655388:VSF655388 WBZ655388:WCB655388 WLV655388:WLX655388 WVR655388:WVT655388 J720924:L720924 JF720924:JH720924 TB720924:TD720924 ACX720924:ACZ720924 AMT720924:AMV720924 AWP720924:AWR720924 BGL720924:BGN720924 BQH720924:BQJ720924 CAD720924:CAF720924 CJZ720924:CKB720924 CTV720924:CTX720924 DDR720924:DDT720924 DNN720924:DNP720924 DXJ720924:DXL720924 EHF720924:EHH720924 ERB720924:ERD720924 FAX720924:FAZ720924 FKT720924:FKV720924 FUP720924:FUR720924 GEL720924:GEN720924 GOH720924:GOJ720924 GYD720924:GYF720924 HHZ720924:HIB720924 HRV720924:HRX720924 IBR720924:IBT720924 ILN720924:ILP720924 IVJ720924:IVL720924 JFF720924:JFH720924 JPB720924:JPD720924 JYX720924:JYZ720924 KIT720924:KIV720924 KSP720924:KSR720924 LCL720924:LCN720924 LMH720924:LMJ720924 LWD720924:LWF720924 MFZ720924:MGB720924 MPV720924:MPX720924 MZR720924:MZT720924 NJN720924:NJP720924 NTJ720924:NTL720924 ODF720924:ODH720924 ONB720924:OND720924 OWX720924:OWZ720924 PGT720924:PGV720924 PQP720924:PQR720924 QAL720924:QAN720924 QKH720924:QKJ720924 QUD720924:QUF720924 RDZ720924:REB720924 RNV720924:RNX720924 RXR720924:RXT720924 SHN720924:SHP720924 SRJ720924:SRL720924 TBF720924:TBH720924 TLB720924:TLD720924 TUX720924:TUZ720924 UET720924:UEV720924 UOP720924:UOR720924 UYL720924:UYN720924 VIH720924:VIJ720924 VSD720924:VSF720924 WBZ720924:WCB720924 WLV720924:WLX720924 WVR720924:WVT720924 J786460:L786460 JF786460:JH786460 TB786460:TD786460 ACX786460:ACZ786460 AMT786460:AMV786460 AWP786460:AWR786460 BGL786460:BGN786460 BQH786460:BQJ786460 CAD786460:CAF786460 CJZ786460:CKB786460 CTV786460:CTX786460 DDR786460:DDT786460 DNN786460:DNP786460 DXJ786460:DXL786460 EHF786460:EHH786460 ERB786460:ERD786460 FAX786460:FAZ786460 FKT786460:FKV786460 FUP786460:FUR786460 GEL786460:GEN786460 GOH786460:GOJ786460 GYD786460:GYF786460 HHZ786460:HIB786460 HRV786460:HRX786460 IBR786460:IBT786460 ILN786460:ILP786460 IVJ786460:IVL786460 JFF786460:JFH786460 JPB786460:JPD786460 JYX786460:JYZ786460 KIT786460:KIV786460 KSP786460:KSR786460 LCL786460:LCN786460 LMH786460:LMJ786460 LWD786460:LWF786460 MFZ786460:MGB786460 MPV786460:MPX786460 MZR786460:MZT786460 NJN786460:NJP786460 NTJ786460:NTL786460 ODF786460:ODH786460 ONB786460:OND786460 OWX786460:OWZ786460 PGT786460:PGV786460 PQP786460:PQR786460 QAL786460:QAN786460 QKH786460:QKJ786460 QUD786460:QUF786460 RDZ786460:REB786460 RNV786460:RNX786460 RXR786460:RXT786460 SHN786460:SHP786460 SRJ786460:SRL786460 TBF786460:TBH786460 TLB786460:TLD786460 TUX786460:TUZ786460 UET786460:UEV786460 UOP786460:UOR786460 UYL786460:UYN786460 VIH786460:VIJ786460 VSD786460:VSF786460 WBZ786460:WCB786460 WLV786460:WLX786460 WVR786460:WVT786460 J851996:L851996 JF851996:JH851996 TB851996:TD851996 ACX851996:ACZ851996 AMT851996:AMV851996 AWP851996:AWR851996 BGL851996:BGN851996 BQH851996:BQJ851996 CAD851996:CAF851996 CJZ851996:CKB851996 CTV851996:CTX851996 DDR851996:DDT851996 DNN851996:DNP851996 DXJ851996:DXL851996 EHF851996:EHH851996 ERB851996:ERD851996 FAX851996:FAZ851996 FKT851996:FKV851996 FUP851996:FUR851996 GEL851996:GEN851996 GOH851996:GOJ851996 GYD851996:GYF851996 HHZ851996:HIB851996 HRV851996:HRX851996 IBR851996:IBT851996 ILN851996:ILP851996 IVJ851996:IVL851996 JFF851996:JFH851996 JPB851996:JPD851996 JYX851996:JYZ851996 KIT851996:KIV851996 KSP851996:KSR851996 LCL851996:LCN851996 LMH851996:LMJ851996 LWD851996:LWF851996 MFZ851996:MGB851996 MPV851996:MPX851996 MZR851996:MZT851996 NJN851996:NJP851996 NTJ851996:NTL851996 ODF851996:ODH851996 ONB851996:OND851996 OWX851996:OWZ851996 PGT851996:PGV851996 PQP851996:PQR851996 QAL851996:QAN851996 QKH851996:QKJ851996 QUD851996:QUF851996 RDZ851996:REB851996 RNV851996:RNX851996 RXR851996:RXT851996 SHN851996:SHP851996 SRJ851996:SRL851996 TBF851996:TBH851996 TLB851996:TLD851996 TUX851996:TUZ851996 UET851996:UEV851996 UOP851996:UOR851996 UYL851996:UYN851996 VIH851996:VIJ851996 VSD851996:VSF851996 WBZ851996:WCB851996 WLV851996:WLX851996 WVR851996:WVT851996 J917532:L917532 JF917532:JH917532 TB917532:TD917532 ACX917532:ACZ917532 AMT917532:AMV917532 AWP917532:AWR917532 BGL917532:BGN917532 BQH917532:BQJ917532 CAD917532:CAF917532 CJZ917532:CKB917532 CTV917532:CTX917532 DDR917532:DDT917532 DNN917532:DNP917532 DXJ917532:DXL917532 EHF917532:EHH917532 ERB917532:ERD917532 FAX917532:FAZ917532 FKT917532:FKV917532 FUP917532:FUR917532 GEL917532:GEN917532 GOH917532:GOJ917532 GYD917532:GYF917532 HHZ917532:HIB917532 HRV917532:HRX917532 IBR917532:IBT917532 ILN917532:ILP917532 IVJ917532:IVL917532 JFF917532:JFH917532 JPB917532:JPD917532 JYX917532:JYZ917532 KIT917532:KIV917532 KSP917532:KSR917532 LCL917532:LCN917532 LMH917532:LMJ917532 LWD917532:LWF917532 MFZ917532:MGB917532 MPV917532:MPX917532 MZR917532:MZT917532 NJN917532:NJP917532 NTJ917532:NTL917532 ODF917532:ODH917532 ONB917532:OND917532 OWX917532:OWZ917532 PGT917532:PGV917532 PQP917532:PQR917532 QAL917532:QAN917532 QKH917532:QKJ917532 QUD917532:QUF917532 RDZ917532:REB917532 RNV917532:RNX917532 RXR917532:RXT917532 SHN917532:SHP917532 SRJ917532:SRL917532 TBF917532:TBH917532 TLB917532:TLD917532 TUX917532:TUZ917532 UET917532:UEV917532 UOP917532:UOR917532 UYL917532:UYN917532 VIH917532:VIJ917532 VSD917532:VSF917532 WBZ917532:WCB917532 WLV917532:WLX917532 WVR917532:WVT917532 J983068:L983068 JF983068:JH983068 TB983068:TD983068 ACX983068:ACZ983068 AMT983068:AMV983068 AWP983068:AWR983068 BGL983068:BGN983068 BQH983068:BQJ983068 CAD983068:CAF983068 CJZ983068:CKB983068 CTV983068:CTX983068 DDR983068:DDT983068 DNN983068:DNP983068 DXJ983068:DXL983068 EHF983068:EHH983068 ERB983068:ERD983068 FAX983068:FAZ983068 FKT983068:FKV983068 FUP983068:FUR983068 GEL983068:GEN983068 GOH983068:GOJ983068 GYD983068:GYF983068 HHZ983068:HIB983068 HRV983068:HRX983068 IBR983068:IBT983068 ILN983068:ILP983068 IVJ983068:IVL983068 JFF983068:JFH983068 JPB983068:JPD983068 JYX983068:JYZ983068 KIT983068:KIV983068 KSP983068:KSR983068 LCL983068:LCN983068 LMH983068:LMJ983068 LWD983068:LWF983068 MFZ983068:MGB983068 MPV983068:MPX983068 MZR983068:MZT983068 NJN983068:NJP983068 NTJ983068:NTL983068 ODF983068:ODH983068 ONB983068:OND983068 OWX983068:OWZ983068 PGT983068:PGV983068 PQP983068:PQR983068 QAL983068:QAN983068 QKH983068:QKJ983068 QUD983068:QUF983068 RDZ983068:REB983068 RNV983068:RNX983068 RXR983068:RXT983068 SHN983068:SHP983068 SRJ983068:SRL983068 TBF983068:TBH983068 TLB983068:TLD983068 TUX983068:TUZ983068 UET983068:UEV983068 UOP983068:UOR983068 UYL983068:UYN983068 VIH983068:VIJ983068 VSD983068:VSF983068 WBZ983068:WCB983068 WLV983068:WLX983068 WVR983068:WVT983068 J106:L106 JF106:JH106 TB106:TD106 ACX106:ACZ106 AMT106:AMV106 AWP106:AWR106 BGL106:BGN106 BQH106:BQJ106 CAD106:CAF106 CJZ106:CKB106 CTV106:CTX106 DDR106:DDT106 DNN106:DNP106 DXJ106:DXL106 EHF106:EHH106 ERB106:ERD106 FAX106:FAZ106 FKT106:FKV106 FUP106:FUR106 GEL106:GEN106 GOH106:GOJ106 GYD106:GYF106 HHZ106:HIB106 HRV106:HRX106 IBR106:IBT106 ILN106:ILP106 IVJ106:IVL106 JFF106:JFH106 JPB106:JPD106 JYX106:JYZ106 KIT106:KIV106 KSP106:KSR106 LCL106:LCN106 LMH106:LMJ106 LWD106:LWF106 MFZ106:MGB106 MPV106:MPX106 MZR106:MZT106 NJN106:NJP106 NTJ106:NTL106 ODF106:ODH106 ONB106:OND106 OWX106:OWZ106 PGT106:PGV106 PQP106:PQR106 QAL106:QAN106 QKH106:QKJ106 QUD106:QUF106 RDZ106:REB106 RNV106:RNX106 RXR106:RXT106 SHN106:SHP106 SRJ106:SRL106 TBF106:TBH106 TLB106:TLD106 TUX106:TUZ106 UET106:UEV106 UOP106:UOR106 UYL106:UYN106 VIH106:VIJ106 VSD106:VSF106 WBZ106:WCB106 WLV106:WLX106 WVR106:WVT106 J65642:L65642 JF65642:JH65642 TB65642:TD65642 ACX65642:ACZ65642 AMT65642:AMV65642 AWP65642:AWR65642 BGL65642:BGN65642 BQH65642:BQJ65642 CAD65642:CAF65642 CJZ65642:CKB65642 CTV65642:CTX65642 DDR65642:DDT65642 DNN65642:DNP65642 DXJ65642:DXL65642 EHF65642:EHH65642 ERB65642:ERD65642 FAX65642:FAZ65642 FKT65642:FKV65642 FUP65642:FUR65642 GEL65642:GEN65642 GOH65642:GOJ65642 GYD65642:GYF65642 HHZ65642:HIB65642 HRV65642:HRX65642 IBR65642:IBT65642 ILN65642:ILP65642 IVJ65642:IVL65642 JFF65642:JFH65642 JPB65642:JPD65642 JYX65642:JYZ65642 KIT65642:KIV65642 KSP65642:KSR65642 LCL65642:LCN65642 LMH65642:LMJ65642 LWD65642:LWF65642 MFZ65642:MGB65642 MPV65642:MPX65642 MZR65642:MZT65642 NJN65642:NJP65642 NTJ65642:NTL65642 ODF65642:ODH65642 ONB65642:OND65642 OWX65642:OWZ65642 PGT65642:PGV65642 PQP65642:PQR65642 QAL65642:QAN65642 QKH65642:QKJ65642 QUD65642:QUF65642 RDZ65642:REB65642 RNV65642:RNX65642 RXR65642:RXT65642 SHN65642:SHP65642 SRJ65642:SRL65642 TBF65642:TBH65642 TLB65642:TLD65642 TUX65642:TUZ65642 UET65642:UEV65642 UOP65642:UOR65642 UYL65642:UYN65642 VIH65642:VIJ65642 VSD65642:VSF65642 WBZ65642:WCB65642 WLV65642:WLX65642 WVR65642:WVT65642 J131178:L131178 JF131178:JH131178 TB131178:TD131178 ACX131178:ACZ131178 AMT131178:AMV131178 AWP131178:AWR131178 BGL131178:BGN131178 BQH131178:BQJ131178 CAD131178:CAF131178 CJZ131178:CKB131178 CTV131178:CTX131178 DDR131178:DDT131178 DNN131178:DNP131178 DXJ131178:DXL131178 EHF131178:EHH131178 ERB131178:ERD131178 FAX131178:FAZ131178 FKT131178:FKV131178 FUP131178:FUR131178 GEL131178:GEN131178 GOH131178:GOJ131178 GYD131178:GYF131178 HHZ131178:HIB131178 HRV131178:HRX131178 IBR131178:IBT131178 ILN131178:ILP131178 IVJ131178:IVL131178 JFF131178:JFH131178 JPB131178:JPD131178 JYX131178:JYZ131178 KIT131178:KIV131178 KSP131178:KSR131178 LCL131178:LCN131178 LMH131178:LMJ131178 LWD131178:LWF131178 MFZ131178:MGB131178 MPV131178:MPX131178 MZR131178:MZT131178 NJN131178:NJP131178 NTJ131178:NTL131178 ODF131178:ODH131178 ONB131178:OND131178 OWX131178:OWZ131178 PGT131178:PGV131178 PQP131178:PQR131178 QAL131178:QAN131178 QKH131178:QKJ131178 QUD131178:QUF131178 RDZ131178:REB131178 RNV131178:RNX131178 RXR131178:RXT131178 SHN131178:SHP131178 SRJ131178:SRL131178 TBF131178:TBH131178 TLB131178:TLD131178 TUX131178:TUZ131178 UET131178:UEV131178 UOP131178:UOR131178 UYL131178:UYN131178 VIH131178:VIJ131178 VSD131178:VSF131178 WBZ131178:WCB131178 WLV131178:WLX131178 WVR131178:WVT131178 J196714:L196714 JF196714:JH196714 TB196714:TD196714 ACX196714:ACZ196714 AMT196714:AMV196714 AWP196714:AWR196714 BGL196714:BGN196714 BQH196714:BQJ196714 CAD196714:CAF196714 CJZ196714:CKB196714 CTV196714:CTX196714 DDR196714:DDT196714 DNN196714:DNP196714 DXJ196714:DXL196714 EHF196714:EHH196714 ERB196714:ERD196714 FAX196714:FAZ196714 FKT196714:FKV196714 FUP196714:FUR196714 GEL196714:GEN196714 GOH196714:GOJ196714 GYD196714:GYF196714 HHZ196714:HIB196714 HRV196714:HRX196714 IBR196714:IBT196714 ILN196714:ILP196714 IVJ196714:IVL196714 JFF196714:JFH196714 JPB196714:JPD196714 JYX196714:JYZ196714 KIT196714:KIV196714 KSP196714:KSR196714 LCL196714:LCN196714 LMH196714:LMJ196714 LWD196714:LWF196714 MFZ196714:MGB196714 MPV196714:MPX196714 MZR196714:MZT196714 NJN196714:NJP196714 NTJ196714:NTL196714 ODF196714:ODH196714 ONB196714:OND196714 OWX196714:OWZ196714 PGT196714:PGV196714 PQP196714:PQR196714 QAL196714:QAN196714 QKH196714:QKJ196714 QUD196714:QUF196714 RDZ196714:REB196714 RNV196714:RNX196714 RXR196714:RXT196714 SHN196714:SHP196714 SRJ196714:SRL196714 TBF196714:TBH196714 TLB196714:TLD196714 TUX196714:TUZ196714 UET196714:UEV196714 UOP196714:UOR196714 UYL196714:UYN196714 VIH196714:VIJ196714 VSD196714:VSF196714 WBZ196714:WCB196714 WLV196714:WLX196714 WVR196714:WVT196714 J262250:L262250 JF262250:JH262250 TB262250:TD262250 ACX262250:ACZ262250 AMT262250:AMV262250 AWP262250:AWR262250 BGL262250:BGN262250 BQH262250:BQJ262250 CAD262250:CAF262250 CJZ262250:CKB262250 CTV262250:CTX262250 DDR262250:DDT262250 DNN262250:DNP262250 DXJ262250:DXL262250 EHF262250:EHH262250 ERB262250:ERD262250 FAX262250:FAZ262250 FKT262250:FKV262250 FUP262250:FUR262250 GEL262250:GEN262250 GOH262250:GOJ262250 GYD262250:GYF262250 HHZ262250:HIB262250 HRV262250:HRX262250 IBR262250:IBT262250 ILN262250:ILP262250 IVJ262250:IVL262250 JFF262250:JFH262250 JPB262250:JPD262250 JYX262250:JYZ262250 KIT262250:KIV262250 KSP262250:KSR262250 LCL262250:LCN262250 LMH262250:LMJ262250 LWD262250:LWF262250 MFZ262250:MGB262250 MPV262250:MPX262250 MZR262250:MZT262250 NJN262250:NJP262250 NTJ262250:NTL262250 ODF262250:ODH262250 ONB262250:OND262250 OWX262250:OWZ262250 PGT262250:PGV262250 PQP262250:PQR262250 QAL262250:QAN262250 QKH262250:QKJ262250 QUD262250:QUF262250 RDZ262250:REB262250 RNV262250:RNX262250 RXR262250:RXT262250 SHN262250:SHP262250 SRJ262250:SRL262250 TBF262250:TBH262250 TLB262250:TLD262250 TUX262250:TUZ262250 UET262250:UEV262250 UOP262250:UOR262250 UYL262250:UYN262250 VIH262250:VIJ262250 VSD262250:VSF262250 WBZ262250:WCB262250 WLV262250:WLX262250 WVR262250:WVT262250 J327786:L327786 JF327786:JH327786 TB327786:TD327786 ACX327786:ACZ327786 AMT327786:AMV327786 AWP327786:AWR327786 BGL327786:BGN327786 BQH327786:BQJ327786 CAD327786:CAF327786 CJZ327786:CKB327786 CTV327786:CTX327786 DDR327786:DDT327786 DNN327786:DNP327786 DXJ327786:DXL327786 EHF327786:EHH327786 ERB327786:ERD327786 FAX327786:FAZ327786 FKT327786:FKV327786 FUP327786:FUR327786 GEL327786:GEN327786 GOH327786:GOJ327786 GYD327786:GYF327786 HHZ327786:HIB327786 HRV327786:HRX327786 IBR327786:IBT327786 ILN327786:ILP327786 IVJ327786:IVL327786 JFF327786:JFH327786 JPB327786:JPD327786 JYX327786:JYZ327786 KIT327786:KIV327786 KSP327786:KSR327786 LCL327786:LCN327786 LMH327786:LMJ327786 LWD327786:LWF327786 MFZ327786:MGB327786 MPV327786:MPX327786 MZR327786:MZT327786 NJN327786:NJP327786 NTJ327786:NTL327786 ODF327786:ODH327786 ONB327786:OND327786 OWX327786:OWZ327786 PGT327786:PGV327786 PQP327786:PQR327786 QAL327786:QAN327786 QKH327786:QKJ327786 QUD327786:QUF327786 RDZ327786:REB327786 RNV327786:RNX327786 RXR327786:RXT327786 SHN327786:SHP327786 SRJ327786:SRL327786 TBF327786:TBH327786 TLB327786:TLD327786 TUX327786:TUZ327786 UET327786:UEV327786 UOP327786:UOR327786 UYL327786:UYN327786 VIH327786:VIJ327786 VSD327786:VSF327786 WBZ327786:WCB327786 WLV327786:WLX327786 WVR327786:WVT327786 J393322:L393322 JF393322:JH393322 TB393322:TD393322 ACX393322:ACZ393322 AMT393322:AMV393322 AWP393322:AWR393322 BGL393322:BGN393322 BQH393322:BQJ393322 CAD393322:CAF393322 CJZ393322:CKB393322 CTV393322:CTX393322 DDR393322:DDT393322 DNN393322:DNP393322 DXJ393322:DXL393322 EHF393322:EHH393322 ERB393322:ERD393322 FAX393322:FAZ393322 FKT393322:FKV393322 FUP393322:FUR393322 GEL393322:GEN393322 GOH393322:GOJ393322 GYD393322:GYF393322 HHZ393322:HIB393322 HRV393322:HRX393322 IBR393322:IBT393322 ILN393322:ILP393322 IVJ393322:IVL393322 JFF393322:JFH393322 JPB393322:JPD393322 JYX393322:JYZ393322 KIT393322:KIV393322 KSP393322:KSR393322 LCL393322:LCN393322 LMH393322:LMJ393322 LWD393322:LWF393322 MFZ393322:MGB393322 MPV393322:MPX393322 MZR393322:MZT393322 NJN393322:NJP393322 NTJ393322:NTL393322 ODF393322:ODH393322 ONB393322:OND393322 OWX393322:OWZ393322 PGT393322:PGV393322 PQP393322:PQR393322 QAL393322:QAN393322 QKH393322:QKJ393322 QUD393322:QUF393322 RDZ393322:REB393322 RNV393322:RNX393322 RXR393322:RXT393322 SHN393322:SHP393322 SRJ393322:SRL393322 TBF393322:TBH393322 TLB393322:TLD393322 TUX393322:TUZ393322 UET393322:UEV393322 UOP393322:UOR393322 UYL393322:UYN393322 VIH393322:VIJ393322 VSD393322:VSF393322 WBZ393322:WCB393322 WLV393322:WLX393322 WVR393322:WVT393322 J458858:L458858 JF458858:JH458858 TB458858:TD458858 ACX458858:ACZ458858 AMT458858:AMV458858 AWP458858:AWR458858 BGL458858:BGN458858 BQH458858:BQJ458858 CAD458858:CAF458858 CJZ458858:CKB458858 CTV458858:CTX458858 DDR458858:DDT458858 DNN458858:DNP458858 DXJ458858:DXL458858 EHF458858:EHH458858 ERB458858:ERD458858 FAX458858:FAZ458858 FKT458858:FKV458858 FUP458858:FUR458858 GEL458858:GEN458858 GOH458858:GOJ458858 GYD458858:GYF458858 HHZ458858:HIB458858 HRV458858:HRX458858 IBR458858:IBT458858 ILN458858:ILP458858 IVJ458858:IVL458858 JFF458858:JFH458858 JPB458858:JPD458858 JYX458858:JYZ458858 KIT458858:KIV458858 KSP458858:KSR458858 LCL458858:LCN458858 LMH458858:LMJ458858 LWD458858:LWF458858 MFZ458858:MGB458858 MPV458858:MPX458858 MZR458858:MZT458858 NJN458858:NJP458858 NTJ458858:NTL458858 ODF458858:ODH458858 ONB458858:OND458858 OWX458858:OWZ458858 PGT458858:PGV458858 PQP458858:PQR458858 QAL458858:QAN458858 QKH458858:QKJ458858 QUD458858:QUF458858 RDZ458858:REB458858 RNV458858:RNX458858 RXR458858:RXT458858 SHN458858:SHP458858 SRJ458858:SRL458858 TBF458858:TBH458858 TLB458858:TLD458858 TUX458858:TUZ458858 UET458858:UEV458858 UOP458858:UOR458858 UYL458858:UYN458858 VIH458858:VIJ458858 VSD458858:VSF458858 WBZ458858:WCB458858 WLV458858:WLX458858 WVR458858:WVT458858 J524394:L524394 JF524394:JH524394 TB524394:TD524394 ACX524394:ACZ524394 AMT524394:AMV524394 AWP524394:AWR524394 BGL524394:BGN524394 BQH524394:BQJ524394 CAD524394:CAF524394 CJZ524394:CKB524394 CTV524394:CTX524394 DDR524394:DDT524394 DNN524394:DNP524394 DXJ524394:DXL524394 EHF524394:EHH524394 ERB524394:ERD524394 FAX524394:FAZ524394 FKT524394:FKV524394 FUP524394:FUR524394 GEL524394:GEN524394 GOH524394:GOJ524394 GYD524394:GYF524394 HHZ524394:HIB524394 HRV524394:HRX524394 IBR524394:IBT524394 ILN524394:ILP524394 IVJ524394:IVL524394 JFF524394:JFH524394 JPB524394:JPD524394 JYX524394:JYZ524394 KIT524394:KIV524394 KSP524394:KSR524394 LCL524394:LCN524394 LMH524394:LMJ524394 LWD524394:LWF524394 MFZ524394:MGB524394 MPV524394:MPX524394 MZR524394:MZT524394 NJN524394:NJP524394 NTJ524394:NTL524394 ODF524394:ODH524394 ONB524394:OND524394 OWX524394:OWZ524394 PGT524394:PGV524394 PQP524394:PQR524394 QAL524394:QAN524394 QKH524394:QKJ524394 QUD524394:QUF524394 RDZ524394:REB524394 RNV524394:RNX524394 RXR524394:RXT524394 SHN524394:SHP524394 SRJ524394:SRL524394 TBF524394:TBH524394 TLB524394:TLD524394 TUX524394:TUZ524394 UET524394:UEV524394 UOP524394:UOR524394 UYL524394:UYN524394 VIH524394:VIJ524394 VSD524394:VSF524394 WBZ524394:WCB524394 WLV524394:WLX524394 WVR524394:WVT524394 J589930:L589930 JF589930:JH589930 TB589930:TD589930 ACX589930:ACZ589930 AMT589930:AMV589930 AWP589930:AWR589930 BGL589930:BGN589930 BQH589930:BQJ589930 CAD589930:CAF589930 CJZ589930:CKB589930 CTV589930:CTX589930 DDR589930:DDT589930 DNN589930:DNP589930 DXJ589930:DXL589930 EHF589930:EHH589930 ERB589930:ERD589930 FAX589930:FAZ589930 FKT589930:FKV589930 FUP589930:FUR589930 GEL589930:GEN589930 GOH589930:GOJ589930 GYD589930:GYF589930 HHZ589930:HIB589930 HRV589930:HRX589930 IBR589930:IBT589930 ILN589930:ILP589930 IVJ589930:IVL589930 JFF589930:JFH589930 JPB589930:JPD589930 JYX589930:JYZ589930 KIT589930:KIV589930 KSP589930:KSR589930 LCL589930:LCN589930 LMH589930:LMJ589930 LWD589930:LWF589930 MFZ589930:MGB589930 MPV589930:MPX589930 MZR589930:MZT589930 NJN589930:NJP589930 NTJ589930:NTL589930 ODF589930:ODH589930 ONB589930:OND589930 OWX589930:OWZ589930 PGT589930:PGV589930 PQP589930:PQR589930 QAL589930:QAN589930 QKH589930:QKJ589930 QUD589930:QUF589930 RDZ589930:REB589930 RNV589930:RNX589930 RXR589930:RXT589930 SHN589930:SHP589930 SRJ589930:SRL589930 TBF589930:TBH589930 TLB589930:TLD589930 TUX589930:TUZ589930 UET589930:UEV589930 UOP589930:UOR589930 UYL589930:UYN589930 VIH589930:VIJ589930 VSD589930:VSF589930 WBZ589930:WCB589930 WLV589930:WLX589930 WVR589930:WVT589930 J655466:L655466 JF655466:JH655466 TB655466:TD655466 ACX655466:ACZ655466 AMT655466:AMV655466 AWP655466:AWR655466 BGL655466:BGN655466 BQH655466:BQJ655466 CAD655466:CAF655466 CJZ655466:CKB655466 CTV655466:CTX655466 DDR655466:DDT655466 DNN655466:DNP655466 DXJ655466:DXL655466 EHF655466:EHH655466 ERB655466:ERD655466 FAX655466:FAZ655466 FKT655466:FKV655466 FUP655466:FUR655466 GEL655466:GEN655466 GOH655466:GOJ655466 GYD655466:GYF655466 HHZ655466:HIB655466 HRV655466:HRX655466 IBR655466:IBT655466 ILN655466:ILP655466 IVJ655466:IVL655466 JFF655466:JFH655466 JPB655466:JPD655466 JYX655466:JYZ655466 KIT655466:KIV655466 KSP655466:KSR655466 LCL655466:LCN655466 LMH655466:LMJ655466 LWD655466:LWF655466 MFZ655466:MGB655466 MPV655466:MPX655466 MZR655466:MZT655466 NJN655466:NJP655466 NTJ655466:NTL655466 ODF655466:ODH655466 ONB655466:OND655466 OWX655466:OWZ655466 PGT655466:PGV655466 PQP655466:PQR655466 QAL655466:QAN655466 QKH655466:QKJ655466 QUD655466:QUF655466 RDZ655466:REB655466 RNV655466:RNX655466 RXR655466:RXT655466 SHN655466:SHP655466 SRJ655466:SRL655466 TBF655466:TBH655466 TLB655466:TLD655466 TUX655466:TUZ655466 UET655466:UEV655466 UOP655466:UOR655466 UYL655466:UYN655466 VIH655466:VIJ655466 VSD655466:VSF655466 WBZ655466:WCB655466 WLV655466:WLX655466 WVR655466:WVT655466 J721002:L721002 JF721002:JH721002 TB721002:TD721002 ACX721002:ACZ721002 AMT721002:AMV721002 AWP721002:AWR721002 BGL721002:BGN721002 BQH721002:BQJ721002 CAD721002:CAF721002 CJZ721002:CKB721002 CTV721002:CTX721002 DDR721002:DDT721002 DNN721002:DNP721002 DXJ721002:DXL721002 EHF721002:EHH721002 ERB721002:ERD721002 FAX721002:FAZ721002 FKT721002:FKV721002 FUP721002:FUR721002 GEL721002:GEN721002 GOH721002:GOJ721002 GYD721002:GYF721002 HHZ721002:HIB721002 HRV721002:HRX721002 IBR721002:IBT721002 ILN721002:ILP721002 IVJ721002:IVL721002 JFF721002:JFH721002 JPB721002:JPD721002 JYX721002:JYZ721002 KIT721002:KIV721002 KSP721002:KSR721002 LCL721002:LCN721002 LMH721002:LMJ721002 LWD721002:LWF721002 MFZ721002:MGB721002 MPV721002:MPX721002 MZR721002:MZT721002 NJN721002:NJP721002 NTJ721002:NTL721002 ODF721002:ODH721002 ONB721002:OND721002 OWX721002:OWZ721002 PGT721002:PGV721002 PQP721002:PQR721002 QAL721002:QAN721002 QKH721002:QKJ721002 QUD721002:QUF721002 RDZ721002:REB721002 RNV721002:RNX721002 RXR721002:RXT721002 SHN721002:SHP721002 SRJ721002:SRL721002 TBF721002:TBH721002 TLB721002:TLD721002 TUX721002:TUZ721002 UET721002:UEV721002 UOP721002:UOR721002 UYL721002:UYN721002 VIH721002:VIJ721002 VSD721002:VSF721002 WBZ721002:WCB721002 WLV721002:WLX721002 WVR721002:WVT721002 J786538:L786538 JF786538:JH786538 TB786538:TD786538 ACX786538:ACZ786538 AMT786538:AMV786538 AWP786538:AWR786538 BGL786538:BGN786538 BQH786538:BQJ786538 CAD786538:CAF786538 CJZ786538:CKB786538 CTV786538:CTX786538 DDR786538:DDT786538 DNN786538:DNP786538 DXJ786538:DXL786538 EHF786538:EHH786538 ERB786538:ERD786538 FAX786538:FAZ786538 FKT786538:FKV786538 FUP786538:FUR786538 GEL786538:GEN786538 GOH786538:GOJ786538 GYD786538:GYF786538 HHZ786538:HIB786538 HRV786538:HRX786538 IBR786538:IBT786538 ILN786538:ILP786538 IVJ786538:IVL786538 JFF786538:JFH786538 JPB786538:JPD786538 JYX786538:JYZ786538 KIT786538:KIV786538 KSP786538:KSR786538 LCL786538:LCN786538 LMH786538:LMJ786538 LWD786538:LWF786538 MFZ786538:MGB786538 MPV786538:MPX786538 MZR786538:MZT786538 NJN786538:NJP786538 NTJ786538:NTL786538 ODF786538:ODH786538 ONB786538:OND786538 OWX786538:OWZ786538 PGT786538:PGV786538 PQP786538:PQR786538 QAL786538:QAN786538 QKH786538:QKJ786538 QUD786538:QUF786538 RDZ786538:REB786538 RNV786538:RNX786538 RXR786538:RXT786538 SHN786538:SHP786538 SRJ786538:SRL786538 TBF786538:TBH786538 TLB786538:TLD786538 TUX786538:TUZ786538 UET786538:UEV786538 UOP786538:UOR786538 UYL786538:UYN786538 VIH786538:VIJ786538 VSD786538:VSF786538 WBZ786538:WCB786538 WLV786538:WLX786538 WVR786538:WVT786538 J852074:L852074 JF852074:JH852074 TB852074:TD852074 ACX852074:ACZ852074 AMT852074:AMV852074 AWP852074:AWR852074 BGL852074:BGN852074 BQH852074:BQJ852074 CAD852074:CAF852074 CJZ852074:CKB852074 CTV852074:CTX852074 DDR852074:DDT852074 DNN852074:DNP852074 DXJ852074:DXL852074 EHF852074:EHH852074 ERB852074:ERD852074 FAX852074:FAZ852074 FKT852074:FKV852074 FUP852074:FUR852074 GEL852074:GEN852074 GOH852074:GOJ852074 GYD852074:GYF852074 HHZ852074:HIB852074 HRV852074:HRX852074 IBR852074:IBT852074 ILN852074:ILP852074 IVJ852074:IVL852074 JFF852074:JFH852074 JPB852074:JPD852074 JYX852074:JYZ852074 KIT852074:KIV852074 KSP852074:KSR852074 LCL852074:LCN852074 LMH852074:LMJ852074 LWD852074:LWF852074 MFZ852074:MGB852074 MPV852074:MPX852074 MZR852074:MZT852074 NJN852074:NJP852074 NTJ852074:NTL852074 ODF852074:ODH852074 ONB852074:OND852074 OWX852074:OWZ852074 PGT852074:PGV852074 PQP852074:PQR852074 QAL852074:QAN852074 QKH852074:QKJ852074 QUD852074:QUF852074 RDZ852074:REB852074 RNV852074:RNX852074 RXR852074:RXT852074 SHN852074:SHP852074 SRJ852074:SRL852074 TBF852074:TBH852074 TLB852074:TLD852074 TUX852074:TUZ852074 UET852074:UEV852074 UOP852074:UOR852074 UYL852074:UYN852074 VIH852074:VIJ852074 VSD852074:VSF852074 WBZ852074:WCB852074 WLV852074:WLX852074 WVR852074:WVT852074 J917610:L917610 JF917610:JH917610 TB917610:TD917610 ACX917610:ACZ917610 AMT917610:AMV917610 AWP917610:AWR917610 BGL917610:BGN917610 BQH917610:BQJ917610 CAD917610:CAF917610 CJZ917610:CKB917610 CTV917610:CTX917610 DDR917610:DDT917610 DNN917610:DNP917610 DXJ917610:DXL917610 EHF917610:EHH917610 ERB917610:ERD917610 FAX917610:FAZ917610 FKT917610:FKV917610 FUP917610:FUR917610 GEL917610:GEN917610 GOH917610:GOJ917610 GYD917610:GYF917610 HHZ917610:HIB917610 HRV917610:HRX917610 IBR917610:IBT917610 ILN917610:ILP917610 IVJ917610:IVL917610 JFF917610:JFH917610 JPB917610:JPD917610 JYX917610:JYZ917610 KIT917610:KIV917610 KSP917610:KSR917610 LCL917610:LCN917610 LMH917610:LMJ917610 LWD917610:LWF917610 MFZ917610:MGB917610 MPV917610:MPX917610 MZR917610:MZT917610 NJN917610:NJP917610 NTJ917610:NTL917610 ODF917610:ODH917610 ONB917610:OND917610 OWX917610:OWZ917610 PGT917610:PGV917610 PQP917610:PQR917610 QAL917610:QAN917610 QKH917610:QKJ917610 QUD917610:QUF917610 RDZ917610:REB917610 RNV917610:RNX917610 RXR917610:RXT917610 SHN917610:SHP917610 SRJ917610:SRL917610 TBF917610:TBH917610 TLB917610:TLD917610 TUX917610:TUZ917610 UET917610:UEV917610 UOP917610:UOR917610 UYL917610:UYN917610 VIH917610:VIJ917610 VSD917610:VSF917610 WBZ917610:WCB917610 WLV917610:WLX917610 WVR917610:WVT917610 J983146:L983146 JF983146:JH983146 TB983146:TD983146 ACX983146:ACZ983146 AMT983146:AMV983146 AWP983146:AWR983146 BGL983146:BGN983146 BQH983146:BQJ983146 CAD983146:CAF983146 CJZ983146:CKB983146 CTV983146:CTX983146 DDR983146:DDT983146 DNN983146:DNP983146 DXJ983146:DXL983146 EHF983146:EHH983146 ERB983146:ERD983146 FAX983146:FAZ983146 FKT983146:FKV983146 FUP983146:FUR983146 GEL983146:GEN983146 GOH983146:GOJ983146 GYD983146:GYF983146 HHZ983146:HIB983146 HRV983146:HRX983146 IBR983146:IBT983146 ILN983146:ILP983146 IVJ983146:IVL983146 JFF983146:JFH983146 JPB983146:JPD983146 JYX983146:JYZ983146 KIT983146:KIV983146 KSP983146:KSR983146 LCL983146:LCN983146 LMH983146:LMJ983146 LWD983146:LWF983146 MFZ983146:MGB983146 MPV983146:MPX983146 MZR983146:MZT983146 NJN983146:NJP983146 NTJ983146:NTL983146 ODF983146:ODH983146 ONB983146:OND983146 OWX983146:OWZ983146 PGT983146:PGV983146 PQP983146:PQR983146 QAL983146:QAN983146 QKH983146:QKJ983146 QUD983146:QUF983146 RDZ983146:REB983146 RNV983146:RNX983146 RXR983146:RXT983146 SHN983146:SHP983146 SRJ983146:SRL983146 TBF983146:TBH983146 TLB983146:TLD983146 TUX983146:TUZ983146 UET983146:UEV983146 UOP983146:UOR983146 UYL983146:UYN983146 VIH983146:VIJ983146 VSD983146:VSF983146 WBZ983146:WCB983146 WLV983146:WLX983146 WVR983146:WVT983146 J54:L54 JF54:JH54 TB54:TD54 ACX54:ACZ54 AMT54:AMV54 AWP54:AWR54 BGL54:BGN54 BQH54:BQJ54 CAD54:CAF54 CJZ54:CKB54 CTV54:CTX54 DDR54:DDT54 DNN54:DNP54 DXJ54:DXL54 EHF54:EHH54 ERB54:ERD54 FAX54:FAZ54 FKT54:FKV54 FUP54:FUR54 GEL54:GEN54 GOH54:GOJ54 GYD54:GYF54 HHZ54:HIB54 HRV54:HRX54 IBR54:IBT54 ILN54:ILP54 IVJ54:IVL54 JFF54:JFH54 JPB54:JPD54 JYX54:JYZ54 KIT54:KIV54 KSP54:KSR54 LCL54:LCN54 LMH54:LMJ54 LWD54:LWF54 MFZ54:MGB54 MPV54:MPX54 MZR54:MZT54 NJN54:NJP54 NTJ54:NTL54 ODF54:ODH54 ONB54:OND54 OWX54:OWZ54 PGT54:PGV54 PQP54:PQR54 QAL54:QAN54 QKH54:QKJ54 QUD54:QUF54 RDZ54:REB54 RNV54:RNX54 RXR54:RXT54 SHN54:SHP54 SRJ54:SRL54 TBF54:TBH54 TLB54:TLD54 TUX54:TUZ54 UET54:UEV54 UOP54:UOR54 UYL54:UYN54 VIH54:VIJ54 VSD54:VSF54 WBZ54:WCB54 WLV54:WLX54 WVR54:WVT54 J65590:L65590 JF65590:JH65590 TB65590:TD65590 ACX65590:ACZ65590 AMT65590:AMV65590 AWP65590:AWR65590 BGL65590:BGN65590 BQH65590:BQJ65590 CAD65590:CAF65590 CJZ65590:CKB65590 CTV65590:CTX65590 DDR65590:DDT65590 DNN65590:DNP65590 DXJ65590:DXL65590 EHF65590:EHH65590 ERB65590:ERD65590 FAX65590:FAZ65590 FKT65590:FKV65590 FUP65590:FUR65590 GEL65590:GEN65590 GOH65590:GOJ65590 GYD65590:GYF65590 HHZ65590:HIB65590 HRV65590:HRX65590 IBR65590:IBT65590 ILN65590:ILP65590 IVJ65590:IVL65590 JFF65590:JFH65590 JPB65590:JPD65590 JYX65590:JYZ65590 KIT65590:KIV65590 KSP65590:KSR65590 LCL65590:LCN65590 LMH65590:LMJ65590 LWD65590:LWF65590 MFZ65590:MGB65590 MPV65590:MPX65590 MZR65590:MZT65590 NJN65590:NJP65590 NTJ65590:NTL65590 ODF65590:ODH65590 ONB65590:OND65590 OWX65590:OWZ65590 PGT65590:PGV65590 PQP65590:PQR65590 QAL65590:QAN65590 QKH65590:QKJ65590 QUD65590:QUF65590 RDZ65590:REB65590 RNV65590:RNX65590 RXR65590:RXT65590 SHN65590:SHP65590 SRJ65590:SRL65590 TBF65590:TBH65590 TLB65590:TLD65590 TUX65590:TUZ65590 UET65590:UEV65590 UOP65590:UOR65590 UYL65590:UYN65590 VIH65590:VIJ65590 VSD65590:VSF65590 WBZ65590:WCB65590 WLV65590:WLX65590 WVR65590:WVT65590 J131126:L131126 JF131126:JH131126 TB131126:TD131126 ACX131126:ACZ131126 AMT131126:AMV131126 AWP131126:AWR131126 BGL131126:BGN131126 BQH131126:BQJ131126 CAD131126:CAF131126 CJZ131126:CKB131126 CTV131126:CTX131126 DDR131126:DDT131126 DNN131126:DNP131126 DXJ131126:DXL131126 EHF131126:EHH131126 ERB131126:ERD131126 FAX131126:FAZ131126 FKT131126:FKV131126 FUP131126:FUR131126 GEL131126:GEN131126 GOH131126:GOJ131126 GYD131126:GYF131126 HHZ131126:HIB131126 HRV131126:HRX131126 IBR131126:IBT131126 ILN131126:ILP131126 IVJ131126:IVL131126 JFF131126:JFH131126 JPB131126:JPD131126 JYX131126:JYZ131126 KIT131126:KIV131126 KSP131126:KSR131126 LCL131126:LCN131126 LMH131126:LMJ131126 LWD131126:LWF131126 MFZ131126:MGB131126 MPV131126:MPX131126 MZR131126:MZT131126 NJN131126:NJP131126 NTJ131126:NTL131126 ODF131126:ODH131126 ONB131126:OND131126 OWX131126:OWZ131126 PGT131126:PGV131126 PQP131126:PQR131126 QAL131126:QAN131126 QKH131126:QKJ131126 QUD131126:QUF131126 RDZ131126:REB131126 RNV131126:RNX131126 RXR131126:RXT131126 SHN131126:SHP131126 SRJ131126:SRL131126 TBF131126:TBH131126 TLB131126:TLD131126 TUX131126:TUZ131126 UET131126:UEV131126 UOP131126:UOR131126 UYL131126:UYN131126 VIH131126:VIJ131126 VSD131126:VSF131126 WBZ131126:WCB131126 WLV131126:WLX131126 WVR131126:WVT131126 J196662:L196662 JF196662:JH196662 TB196662:TD196662 ACX196662:ACZ196662 AMT196662:AMV196662 AWP196662:AWR196662 BGL196662:BGN196662 BQH196662:BQJ196662 CAD196662:CAF196662 CJZ196662:CKB196662 CTV196662:CTX196662 DDR196662:DDT196662 DNN196662:DNP196662 DXJ196662:DXL196662 EHF196662:EHH196662 ERB196662:ERD196662 FAX196662:FAZ196662 FKT196662:FKV196662 FUP196662:FUR196662 GEL196662:GEN196662 GOH196662:GOJ196662 GYD196662:GYF196662 HHZ196662:HIB196662 HRV196662:HRX196662 IBR196662:IBT196662 ILN196662:ILP196662 IVJ196662:IVL196662 JFF196662:JFH196662 JPB196662:JPD196662 JYX196662:JYZ196662 KIT196662:KIV196662 KSP196662:KSR196662 LCL196662:LCN196662 LMH196662:LMJ196662 LWD196662:LWF196662 MFZ196662:MGB196662 MPV196662:MPX196662 MZR196662:MZT196662 NJN196662:NJP196662 NTJ196662:NTL196662 ODF196662:ODH196662 ONB196662:OND196662 OWX196662:OWZ196662 PGT196662:PGV196662 PQP196662:PQR196662 QAL196662:QAN196662 QKH196662:QKJ196662 QUD196662:QUF196662 RDZ196662:REB196662 RNV196662:RNX196662 RXR196662:RXT196662 SHN196662:SHP196662 SRJ196662:SRL196662 TBF196662:TBH196662 TLB196662:TLD196662 TUX196662:TUZ196662 UET196662:UEV196662 UOP196662:UOR196662 UYL196662:UYN196662 VIH196662:VIJ196662 VSD196662:VSF196662 WBZ196662:WCB196662 WLV196662:WLX196662 WVR196662:WVT196662 J262198:L262198 JF262198:JH262198 TB262198:TD262198 ACX262198:ACZ262198 AMT262198:AMV262198 AWP262198:AWR262198 BGL262198:BGN262198 BQH262198:BQJ262198 CAD262198:CAF262198 CJZ262198:CKB262198 CTV262198:CTX262198 DDR262198:DDT262198 DNN262198:DNP262198 DXJ262198:DXL262198 EHF262198:EHH262198 ERB262198:ERD262198 FAX262198:FAZ262198 FKT262198:FKV262198 FUP262198:FUR262198 GEL262198:GEN262198 GOH262198:GOJ262198 GYD262198:GYF262198 HHZ262198:HIB262198 HRV262198:HRX262198 IBR262198:IBT262198 ILN262198:ILP262198 IVJ262198:IVL262198 JFF262198:JFH262198 JPB262198:JPD262198 JYX262198:JYZ262198 KIT262198:KIV262198 KSP262198:KSR262198 LCL262198:LCN262198 LMH262198:LMJ262198 LWD262198:LWF262198 MFZ262198:MGB262198 MPV262198:MPX262198 MZR262198:MZT262198 NJN262198:NJP262198 NTJ262198:NTL262198 ODF262198:ODH262198 ONB262198:OND262198 OWX262198:OWZ262198 PGT262198:PGV262198 PQP262198:PQR262198 QAL262198:QAN262198 QKH262198:QKJ262198 QUD262198:QUF262198 RDZ262198:REB262198 RNV262198:RNX262198 RXR262198:RXT262198 SHN262198:SHP262198 SRJ262198:SRL262198 TBF262198:TBH262198 TLB262198:TLD262198 TUX262198:TUZ262198 UET262198:UEV262198 UOP262198:UOR262198 UYL262198:UYN262198 VIH262198:VIJ262198 VSD262198:VSF262198 WBZ262198:WCB262198 WLV262198:WLX262198 WVR262198:WVT262198 J327734:L327734 JF327734:JH327734 TB327734:TD327734 ACX327734:ACZ327734 AMT327734:AMV327734 AWP327734:AWR327734 BGL327734:BGN327734 BQH327734:BQJ327734 CAD327734:CAF327734 CJZ327734:CKB327734 CTV327734:CTX327734 DDR327734:DDT327734 DNN327734:DNP327734 DXJ327734:DXL327734 EHF327734:EHH327734 ERB327734:ERD327734 FAX327734:FAZ327734 FKT327734:FKV327734 FUP327734:FUR327734 GEL327734:GEN327734 GOH327734:GOJ327734 GYD327734:GYF327734 HHZ327734:HIB327734 HRV327734:HRX327734 IBR327734:IBT327734 ILN327734:ILP327734 IVJ327734:IVL327734 JFF327734:JFH327734 JPB327734:JPD327734 JYX327734:JYZ327734 KIT327734:KIV327734 KSP327734:KSR327734 LCL327734:LCN327734 LMH327734:LMJ327734 LWD327734:LWF327734 MFZ327734:MGB327734 MPV327734:MPX327734 MZR327734:MZT327734 NJN327734:NJP327734 NTJ327734:NTL327734 ODF327734:ODH327734 ONB327734:OND327734 OWX327734:OWZ327734 PGT327734:PGV327734 PQP327734:PQR327734 QAL327734:QAN327734 QKH327734:QKJ327734 QUD327734:QUF327734 RDZ327734:REB327734 RNV327734:RNX327734 RXR327734:RXT327734 SHN327734:SHP327734 SRJ327734:SRL327734 TBF327734:TBH327734 TLB327734:TLD327734 TUX327734:TUZ327734 UET327734:UEV327734 UOP327734:UOR327734 UYL327734:UYN327734 VIH327734:VIJ327734 VSD327734:VSF327734 WBZ327734:WCB327734 WLV327734:WLX327734 WVR327734:WVT327734 J393270:L393270 JF393270:JH393270 TB393270:TD393270 ACX393270:ACZ393270 AMT393270:AMV393270 AWP393270:AWR393270 BGL393270:BGN393270 BQH393270:BQJ393270 CAD393270:CAF393270 CJZ393270:CKB393270 CTV393270:CTX393270 DDR393270:DDT393270 DNN393270:DNP393270 DXJ393270:DXL393270 EHF393270:EHH393270 ERB393270:ERD393270 FAX393270:FAZ393270 FKT393270:FKV393270 FUP393270:FUR393270 GEL393270:GEN393270 GOH393270:GOJ393270 GYD393270:GYF393270 HHZ393270:HIB393270 HRV393270:HRX393270 IBR393270:IBT393270 ILN393270:ILP393270 IVJ393270:IVL393270 JFF393270:JFH393270 JPB393270:JPD393270 JYX393270:JYZ393270 KIT393270:KIV393270 KSP393270:KSR393270 LCL393270:LCN393270 LMH393270:LMJ393270 LWD393270:LWF393270 MFZ393270:MGB393270 MPV393270:MPX393270 MZR393270:MZT393270 NJN393270:NJP393270 NTJ393270:NTL393270 ODF393270:ODH393270 ONB393270:OND393270 OWX393270:OWZ393270 PGT393270:PGV393270 PQP393270:PQR393270 QAL393270:QAN393270 QKH393270:QKJ393270 QUD393270:QUF393270 RDZ393270:REB393270 RNV393270:RNX393270 RXR393270:RXT393270 SHN393270:SHP393270 SRJ393270:SRL393270 TBF393270:TBH393270 TLB393270:TLD393270 TUX393270:TUZ393270 UET393270:UEV393270 UOP393270:UOR393270 UYL393270:UYN393270 VIH393270:VIJ393270 VSD393270:VSF393270 WBZ393270:WCB393270 WLV393270:WLX393270 WVR393270:WVT393270 J458806:L458806 JF458806:JH458806 TB458806:TD458806 ACX458806:ACZ458806 AMT458806:AMV458806 AWP458806:AWR458806 BGL458806:BGN458806 BQH458806:BQJ458806 CAD458806:CAF458806 CJZ458806:CKB458806 CTV458806:CTX458806 DDR458806:DDT458806 DNN458806:DNP458806 DXJ458806:DXL458806 EHF458806:EHH458806 ERB458806:ERD458806 FAX458806:FAZ458806 FKT458806:FKV458806 FUP458806:FUR458806 GEL458806:GEN458806 GOH458806:GOJ458806 GYD458806:GYF458806 HHZ458806:HIB458806 HRV458806:HRX458806 IBR458806:IBT458806 ILN458806:ILP458806 IVJ458806:IVL458806 JFF458806:JFH458806 JPB458806:JPD458806 JYX458806:JYZ458806 KIT458806:KIV458806 KSP458806:KSR458806 LCL458806:LCN458806 LMH458806:LMJ458806 LWD458806:LWF458806 MFZ458806:MGB458806 MPV458806:MPX458806 MZR458806:MZT458806 NJN458806:NJP458806 NTJ458806:NTL458806 ODF458806:ODH458806 ONB458806:OND458806 OWX458806:OWZ458806 PGT458806:PGV458806 PQP458806:PQR458806 QAL458806:QAN458806 QKH458806:QKJ458806 QUD458806:QUF458806 RDZ458806:REB458806 RNV458806:RNX458806 RXR458806:RXT458806 SHN458806:SHP458806 SRJ458806:SRL458806 TBF458806:TBH458806 TLB458806:TLD458806 TUX458806:TUZ458806 UET458806:UEV458806 UOP458806:UOR458806 UYL458806:UYN458806 VIH458806:VIJ458806 VSD458806:VSF458806 WBZ458806:WCB458806 WLV458806:WLX458806 WVR458806:WVT458806 J524342:L524342 JF524342:JH524342 TB524342:TD524342 ACX524342:ACZ524342 AMT524342:AMV524342 AWP524342:AWR524342 BGL524342:BGN524342 BQH524342:BQJ524342 CAD524342:CAF524342 CJZ524342:CKB524342 CTV524342:CTX524342 DDR524342:DDT524342 DNN524342:DNP524342 DXJ524342:DXL524342 EHF524342:EHH524342 ERB524342:ERD524342 FAX524342:FAZ524342 FKT524342:FKV524342 FUP524342:FUR524342 GEL524342:GEN524342 GOH524342:GOJ524342 GYD524342:GYF524342 HHZ524342:HIB524342 HRV524342:HRX524342 IBR524342:IBT524342 ILN524342:ILP524342 IVJ524342:IVL524342 JFF524342:JFH524342 JPB524342:JPD524342 JYX524342:JYZ524342 KIT524342:KIV524342 KSP524342:KSR524342 LCL524342:LCN524342 LMH524342:LMJ524342 LWD524342:LWF524342 MFZ524342:MGB524342 MPV524342:MPX524342 MZR524342:MZT524342 NJN524342:NJP524342 NTJ524342:NTL524342 ODF524342:ODH524342 ONB524342:OND524342 OWX524342:OWZ524342 PGT524342:PGV524342 PQP524342:PQR524342 QAL524342:QAN524342 QKH524342:QKJ524342 QUD524342:QUF524342 RDZ524342:REB524342 RNV524342:RNX524342 RXR524342:RXT524342 SHN524342:SHP524342 SRJ524342:SRL524342 TBF524342:TBH524342 TLB524342:TLD524342 TUX524342:TUZ524342 UET524342:UEV524342 UOP524342:UOR524342 UYL524342:UYN524342 VIH524342:VIJ524342 VSD524342:VSF524342 WBZ524342:WCB524342 WLV524342:WLX524342 WVR524342:WVT524342 J589878:L589878 JF589878:JH589878 TB589878:TD589878 ACX589878:ACZ589878 AMT589878:AMV589878 AWP589878:AWR589878 BGL589878:BGN589878 BQH589878:BQJ589878 CAD589878:CAF589878 CJZ589878:CKB589878 CTV589878:CTX589878 DDR589878:DDT589878 DNN589878:DNP589878 DXJ589878:DXL589878 EHF589878:EHH589878 ERB589878:ERD589878 FAX589878:FAZ589878 FKT589878:FKV589878 FUP589878:FUR589878 GEL589878:GEN589878 GOH589878:GOJ589878 GYD589878:GYF589878 HHZ589878:HIB589878 HRV589878:HRX589878 IBR589878:IBT589878 ILN589878:ILP589878 IVJ589878:IVL589878 JFF589878:JFH589878 JPB589878:JPD589878 JYX589878:JYZ589878 KIT589878:KIV589878 KSP589878:KSR589878 LCL589878:LCN589878 LMH589878:LMJ589878 LWD589878:LWF589878 MFZ589878:MGB589878 MPV589878:MPX589878 MZR589878:MZT589878 NJN589878:NJP589878 NTJ589878:NTL589878 ODF589878:ODH589878 ONB589878:OND589878 OWX589878:OWZ589878 PGT589878:PGV589878 PQP589878:PQR589878 QAL589878:QAN589878 QKH589878:QKJ589878 QUD589878:QUF589878 RDZ589878:REB589878 RNV589878:RNX589878 RXR589878:RXT589878 SHN589878:SHP589878 SRJ589878:SRL589878 TBF589878:TBH589878 TLB589878:TLD589878 TUX589878:TUZ589878 UET589878:UEV589878 UOP589878:UOR589878 UYL589878:UYN589878 VIH589878:VIJ589878 VSD589878:VSF589878 WBZ589878:WCB589878 WLV589878:WLX589878 WVR589878:WVT589878 J655414:L655414 JF655414:JH655414 TB655414:TD655414 ACX655414:ACZ655414 AMT655414:AMV655414 AWP655414:AWR655414 BGL655414:BGN655414 BQH655414:BQJ655414 CAD655414:CAF655414 CJZ655414:CKB655414 CTV655414:CTX655414 DDR655414:DDT655414 DNN655414:DNP655414 DXJ655414:DXL655414 EHF655414:EHH655414 ERB655414:ERD655414 FAX655414:FAZ655414 FKT655414:FKV655414 FUP655414:FUR655414 GEL655414:GEN655414 GOH655414:GOJ655414 GYD655414:GYF655414 HHZ655414:HIB655414 HRV655414:HRX655414 IBR655414:IBT655414 ILN655414:ILP655414 IVJ655414:IVL655414 JFF655414:JFH655414 JPB655414:JPD655414 JYX655414:JYZ655414 KIT655414:KIV655414 KSP655414:KSR655414 LCL655414:LCN655414 LMH655414:LMJ655414 LWD655414:LWF655414 MFZ655414:MGB655414 MPV655414:MPX655414 MZR655414:MZT655414 NJN655414:NJP655414 NTJ655414:NTL655414 ODF655414:ODH655414 ONB655414:OND655414 OWX655414:OWZ655414 PGT655414:PGV655414 PQP655414:PQR655414 QAL655414:QAN655414 QKH655414:QKJ655414 QUD655414:QUF655414 RDZ655414:REB655414 RNV655414:RNX655414 RXR655414:RXT655414 SHN655414:SHP655414 SRJ655414:SRL655414 TBF655414:TBH655414 TLB655414:TLD655414 TUX655414:TUZ655414 UET655414:UEV655414 UOP655414:UOR655414 UYL655414:UYN655414 VIH655414:VIJ655414 VSD655414:VSF655414 WBZ655414:WCB655414 WLV655414:WLX655414 WVR655414:WVT655414 J720950:L720950 JF720950:JH720950 TB720950:TD720950 ACX720950:ACZ720950 AMT720950:AMV720950 AWP720950:AWR720950 BGL720950:BGN720950 BQH720950:BQJ720950 CAD720950:CAF720950 CJZ720950:CKB720950 CTV720950:CTX720950 DDR720950:DDT720950 DNN720950:DNP720950 DXJ720950:DXL720950 EHF720950:EHH720950 ERB720950:ERD720950 FAX720950:FAZ720950 FKT720950:FKV720950 FUP720950:FUR720950 GEL720950:GEN720950 GOH720950:GOJ720950 GYD720950:GYF720950 HHZ720950:HIB720950 HRV720950:HRX720950 IBR720950:IBT720950 ILN720950:ILP720950 IVJ720950:IVL720950 JFF720950:JFH720950 JPB720950:JPD720950 JYX720950:JYZ720950 KIT720950:KIV720950 KSP720950:KSR720950 LCL720950:LCN720950 LMH720950:LMJ720950 LWD720950:LWF720950 MFZ720950:MGB720950 MPV720950:MPX720950 MZR720950:MZT720950 NJN720950:NJP720950 NTJ720950:NTL720950 ODF720950:ODH720950 ONB720950:OND720950 OWX720950:OWZ720950 PGT720950:PGV720950 PQP720950:PQR720950 QAL720950:QAN720950 QKH720950:QKJ720950 QUD720950:QUF720950 RDZ720950:REB720950 RNV720950:RNX720950 RXR720950:RXT720950 SHN720950:SHP720950 SRJ720950:SRL720950 TBF720950:TBH720950 TLB720950:TLD720950 TUX720950:TUZ720950 UET720950:UEV720950 UOP720950:UOR720950 UYL720950:UYN720950 VIH720950:VIJ720950 VSD720950:VSF720950 WBZ720950:WCB720950 WLV720950:WLX720950 WVR720950:WVT720950 J786486:L786486 JF786486:JH786486 TB786486:TD786486 ACX786486:ACZ786486 AMT786486:AMV786486 AWP786486:AWR786486 BGL786486:BGN786486 BQH786486:BQJ786486 CAD786486:CAF786486 CJZ786486:CKB786486 CTV786486:CTX786486 DDR786486:DDT786486 DNN786486:DNP786486 DXJ786486:DXL786486 EHF786486:EHH786486 ERB786486:ERD786486 FAX786486:FAZ786486 FKT786486:FKV786486 FUP786486:FUR786486 GEL786486:GEN786486 GOH786486:GOJ786486 GYD786486:GYF786486 HHZ786486:HIB786486 HRV786486:HRX786486 IBR786486:IBT786486 ILN786486:ILP786486 IVJ786486:IVL786486 JFF786486:JFH786486 JPB786486:JPD786486 JYX786486:JYZ786486 KIT786486:KIV786486 KSP786486:KSR786486 LCL786486:LCN786486 LMH786486:LMJ786486 LWD786486:LWF786486 MFZ786486:MGB786486 MPV786486:MPX786486 MZR786486:MZT786486 NJN786486:NJP786486 NTJ786486:NTL786486 ODF786486:ODH786486 ONB786486:OND786486 OWX786486:OWZ786486 PGT786486:PGV786486 PQP786486:PQR786486 QAL786486:QAN786486 QKH786486:QKJ786486 QUD786486:QUF786486 RDZ786486:REB786486 RNV786486:RNX786486 RXR786486:RXT786486 SHN786486:SHP786486 SRJ786486:SRL786486 TBF786486:TBH786486 TLB786486:TLD786486 TUX786486:TUZ786486 UET786486:UEV786486 UOP786486:UOR786486 UYL786486:UYN786486 VIH786486:VIJ786486 VSD786486:VSF786486 WBZ786486:WCB786486 WLV786486:WLX786486 WVR786486:WVT786486 J852022:L852022 JF852022:JH852022 TB852022:TD852022 ACX852022:ACZ852022 AMT852022:AMV852022 AWP852022:AWR852022 BGL852022:BGN852022 BQH852022:BQJ852022 CAD852022:CAF852022 CJZ852022:CKB852022 CTV852022:CTX852022 DDR852022:DDT852022 DNN852022:DNP852022 DXJ852022:DXL852022 EHF852022:EHH852022 ERB852022:ERD852022 FAX852022:FAZ852022 FKT852022:FKV852022 FUP852022:FUR852022 GEL852022:GEN852022 GOH852022:GOJ852022 GYD852022:GYF852022 HHZ852022:HIB852022 HRV852022:HRX852022 IBR852022:IBT852022 ILN852022:ILP852022 IVJ852022:IVL852022 JFF852022:JFH852022 JPB852022:JPD852022 JYX852022:JYZ852022 KIT852022:KIV852022 KSP852022:KSR852022 LCL852022:LCN852022 LMH852022:LMJ852022 LWD852022:LWF852022 MFZ852022:MGB852022 MPV852022:MPX852022 MZR852022:MZT852022 NJN852022:NJP852022 NTJ852022:NTL852022 ODF852022:ODH852022 ONB852022:OND852022 OWX852022:OWZ852022 PGT852022:PGV852022 PQP852022:PQR852022 QAL852022:QAN852022 QKH852022:QKJ852022 QUD852022:QUF852022 RDZ852022:REB852022 RNV852022:RNX852022 RXR852022:RXT852022 SHN852022:SHP852022 SRJ852022:SRL852022 TBF852022:TBH852022 TLB852022:TLD852022 TUX852022:TUZ852022 UET852022:UEV852022 UOP852022:UOR852022 UYL852022:UYN852022 VIH852022:VIJ852022 VSD852022:VSF852022 WBZ852022:WCB852022 WLV852022:WLX852022 WVR852022:WVT852022 J917558:L917558 JF917558:JH917558 TB917558:TD917558 ACX917558:ACZ917558 AMT917558:AMV917558 AWP917558:AWR917558 BGL917558:BGN917558 BQH917558:BQJ917558 CAD917558:CAF917558 CJZ917558:CKB917558 CTV917558:CTX917558 DDR917558:DDT917558 DNN917558:DNP917558 DXJ917558:DXL917558 EHF917558:EHH917558 ERB917558:ERD917558 FAX917558:FAZ917558 FKT917558:FKV917558 FUP917558:FUR917558 GEL917558:GEN917558 GOH917558:GOJ917558 GYD917558:GYF917558 HHZ917558:HIB917558 HRV917558:HRX917558 IBR917558:IBT917558 ILN917558:ILP917558 IVJ917558:IVL917558 JFF917558:JFH917558 JPB917558:JPD917558 JYX917558:JYZ917558 KIT917558:KIV917558 KSP917558:KSR917558 LCL917558:LCN917558 LMH917558:LMJ917558 LWD917558:LWF917558 MFZ917558:MGB917558 MPV917558:MPX917558 MZR917558:MZT917558 NJN917558:NJP917558 NTJ917558:NTL917558 ODF917558:ODH917558 ONB917558:OND917558 OWX917558:OWZ917558 PGT917558:PGV917558 PQP917558:PQR917558 QAL917558:QAN917558 QKH917558:QKJ917558 QUD917558:QUF917558 RDZ917558:REB917558 RNV917558:RNX917558 RXR917558:RXT917558 SHN917558:SHP917558 SRJ917558:SRL917558 TBF917558:TBH917558 TLB917558:TLD917558 TUX917558:TUZ917558 UET917558:UEV917558 UOP917558:UOR917558 UYL917558:UYN917558 VIH917558:VIJ917558 VSD917558:VSF917558 WBZ917558:WCB917558 WLV917558:WLX917558 WVR917558:WVT917558 J983094:L983094 JF983094:JH983094 TB983094:TD983094 ACX983094:ACZ983094 AMT983094:AMV983094 AWP983094:AWR983094 BGL983094:BGN983094 BQH983094:BQJ983094 CAD983094:CAF983094 CJZ983094:CKB983094 CTV983094:CTX983094 DDR983094:DDT983094 DNN983094:DNP983094 DXJ983094:DXL983094 EHF983094:EHH983094 ERB983094:ERD983094 FAX983094:FAZ983094 FKT983094:FKV983094 FUP983094:FUR983094 GEL983094:GEN983094 GOH983094:GOJ983094 GYD983094:GYF983094 HHZ983094:HIB983094 HRV983094:HRX983094 IBR983094:IBT983094 ILN983094:ILP983094 IVJ983094:IVL983094 JFF983094:JFH983094 JPB983094:JPD983094 JYX983094:JYZ983094 KIT983094:KIV983094 KSP983094:KSR983094 LCL983094:LCN983094 LMH983094:LMJ983094 LWD983094:LWF983094 MFZ983094:MGB983094 MPV983094:MPX983094 MZR983094:MZT983094 NJN983094:NJP983094 NTJ983094:NTL983094 ODF983094:ODH983094 ONB983094:OND983094 OWX983094:OWZ983094 PGT983094:PGV983094 PQP983094:PQR983094 QAL983094:QAN983094 QKH983094:QKJ983094 QUD983094:QUF983094 RDZ983094:REB983094 RNV983094:RNX983094 RXR983094:RXT983094 SHN983094:SHP983094 SRJ983094:SRL983094 TBF983094:TBH983094 TLB983094:TLD983094 TUX983094:TUZ983094 UET983094:UEV983094 UOP983094:UOR983094 UYL983094:UYN983094 VIH983094:VIJ983094 VSD983094:VSF983094 WBZ983094:WCB983094 WLV983094:WLX983094 WVR983094:WVT983094 J80:L80 JF80:JH80 TB80:TD80 ACX80:ACZ80 AMT80:AMV80 AWP80:AWR80 BGL80:BGN80 BQH80:BQJ80 CAD80:CAF80 CJZ80:CKB80 CTV80:CTX80 DDR80:DDT80 DNN80:DNP80 DXJ80:DXL80 EHF80:EHH80 ERB80:ERD80 FAX80:FAZ80 FKT80:FKV80 FUP80:FUR80 GEL80:GEN80 GOH80:GOJ80 GYD80:GYF80 HHZ80:HIB80 HRV80:HRX80 IBR80:IBT80 ILN80:ILP80 IVJ80:IVL80 JFF80:JFH80 JPB80:JPD80 JYX80:JYZ80 KIT80:KIV80 KSP80:KSR80 LCL80:LCN80 LMH80:LMJ80 LWD80:LWF80 MFZ80:MGB80 MPV80:MPX80 MZR80:MZT80 NJN80:NJP80 NTJ80:NTL80 ODF80:ODH80 ONB80:OND80 OWX80:OWZ80 PGT80:PGV80 PQP80:PQR80 QAL80:QAN80 QKH80:QKJ80 QUD80:QUF80 RDZ80:REB80 RNV80:RNX80 RXR80:RXT80 SHN80:SHP80 SRJ80:SRL80 TBF80:TBH80 TLB80:TLD80 TUX80:TUZ80 UET80:UEV80 UOP80:UOR80 UYL80:UYN80 VIH80:VIJ80 VSD80:VSF80 WBZ80:WCB80 WLV80:WLX80 WVR80:WVT80 J65616:L65616 JF65616:JH65616 TB65616:TD65616 ACX65616:ACZ65616 AMT65616:AMV65616 AWP65616:AWR65616 BGL65616:BGN65616 BQH65616:BQJ65616 CAD65616:CAF65616 CJZ65616:CKB65616 CTV65616:CTX65616 DDR65616:DDT65616 DNN65616:DNP65616 DXJ65616:DXL65616 EHF65616:EHH65616 ERB65616:ERD65616 FAX65616:FAZ65616 FKT65616:FKV65616 FUP65616:FUR65616 GEL65616:GEN65616 GOH65616:GOJ65616 GYD65616:GYF65616 HHZ65616:HIB65616 HRV65616:HRX65616 IBR65616:IBT65616 ILN65616:ILP65616 IVJ65616:IVL65616 JFF65616:JFH65616 JPB65616:JPD65616 JYX65616:JYZ65616 KIT65616:KIV65616 KSP65616:KSR65616 LCL65616:LCN65616 LMH65616:LMJ65616 LWD65616:LWF65616 MFZ65616:MGB65616 MPV65616:MPX65616 MZR65616:MZT65616 NJN65616:NJP65616 NTJ65616:NTL65616 ODF65616:ODH65616 ONB65616:OND65616 OWX65616:OWZ65616 PGT65616:PGV65616 PQP65616:PQR65616 QAL65616:QAN65616 QKH65616:QKJ65616 QUD65616:QUF65616 RDZ65616:REB65616 RNV65616:RNX65616 RXR65616:RXT65616 SHN65616:SHP65616 SRJ65616:SRL65616 TBF65616:TBH65616 TLB65616:TLD65616 TUX65616:TUZ65616 UET65616:UEV65616 UOP65616:UOR65616 UYL65616:UYN65616 VIH65616:VIJ65616 VSD65616:VSF65616 WBZ65616:WCB65616 WLV65616:WLX65616 WVR65616:WVT65616 J131152:L131152 JF131152:JH131152 TB131152:TD131152 ACX131152:ACZ131152 AMT131152:AMV131152 AWP131152:AWR131152 BGL131152:BGN131152 BQH131152:BQJ131152 CAD131152:CAF131152 CJZ131152:CKB131152 CTV131152:CTX131152 DDR131152:DDT131152 DNN131152:DNP131152 DXJ131152:DXL131152 EHF131152:EHH131152 ERB131152:ERD131152 FAX131152:FAZ131152 FKT131152:FKV131152 FUP131152:FUR131152 GEL131152:GEN131152 GOH131152:GOJ131152 GYD131152:GYF131152 HHZ131152:HIB131152 HRV131152:HRX131152 IBR131152:IBT131152 ILN131152:ILP131152 IVJ131152:IVL131152 JFF131152:JFH131152 JPB131152:JPD131152 JYX131152:JYZ131152 KIT131152:KIV131152 KSP131152:KSR131152 LCL131152:LCN131152 LMH131152:LMJ131152 LWD131152:LWF131152 MFZ131152:MGB131152 MPV131152:MPX131152 MZR131152:MZT131152 NJN131152:NJP131152 NTJ131152:NTL131152 ODF131152:ODH131152 ONB131152:OND131152 OWX131152:OWZ131152 PGT131152:PGV131152 PQP131152:PQR131152 QAL131152:QAN131152 QKH131152:QKJ131152 QUD131152:QUF131152 RDZ131152:REB131152 RNV131152:RNX131152 RXR131152:RXT131152 SHN131152:SHP131152 SRJ131152:SRL131152 TBF131152:TBH131152 TLB131152:TLD131152 TUX131152:TUZ131152 UET131152:UEV131152 UOP131152:UOR131152 UYL131152:UYN131152 VIH131152:VIJ131152 VSD131152:VSF131152 WBZ131152:WCB131152 WLV131152:WLX131152 WVR131152:WVT131152 J196688:L196688 JF196688:JH196688 TB196688:TD196688 ACX196688:ACZ196688 AMT196688:AMV196688 AWP196688:AWR196688 BGL196688:BGN196688 BQH196688:BQJ196688 CAD196688:CAF196688 CJZ196688:CKB196688 CTV196688:CTX196688 DDR196688:DDT196688 DNN196688:DNP196688 DXJ196688:DXL196688 EHF196688:EHH196688 ERB196688:ERD196688 FAX196688:FAZ196688 FKT196688:FKV196688 FUP196688:FUR196688 GEL196688:GEN196688 GOH196688:GOJ196688 GYD196688:GYF196688 HHZ196688:HIB196688 HRV196688:HRX196688 IBR196688:IBT196688 ILN196688:ILP196688 IVJ196688:IVL196688 JFF196688:JFH196688 JPB196688:JPD196688 JYX196688:JYZ196688 KIT196688:KIV196688 KSP196688:KSR196688 LCL196688:LCN196688 LMH196688:LMJ196688 LWD196688:LWF196688 MFZ196688:MGB196688 MPV196688:MPX196688 MZR196688:MZT196688 NJN196688:NJP196688 NTJ196688:NTL196688 ODF196688:ODH196688 ONB196688:OND196688 OWX196688:OWZ196688 PGT196688:PGV196688 PQP196688:PQR196688 QAL196688:QAN196688 QKH196688:QKJ196688 QUD196688:QUF196688 RDZ196688:REB196688 RNV196688:RNX196688 RXR196688:RXT196688 SHN196688:SHP196688 SRJ196688:SRL196688 TBF196688:TBH196688 TLB196688:TLD196688 TUX196688:TUZ196688 UET196688:UEV196688 UOP196688:UOR196688 UYL196688:UYN196688 VIH196688:VIJ196688 VSD196688:VSF196688 WBZ196688:WCB196688 WLV196688:WLX196688 WVR196688:WVT196688 J262224:L262224 JF262224:JH262224 TB262224:TD262224 ACX262224:ACZ262224 AMT262224:AMV262224 AWP262224:AWR262224 BGL262224:BGN262224 BQH262224:BQJ262224 CAD262224:CAF262224 CJZ262224:CKB262224 CTV262224:CTX262224 DDR262224:DDT262224 DNN262224:DNP262224 DXJ262224:DXL262224 EHF262224:EHH262224 ERB262224:ERD262224 FAX262224:FAZ262224 FKT262224:FKV262224 FUP262224:FUR262224 GEL262224:GEN262224 GOH262224:GOJ262224 GYD262224:GYF262224 HHZ262224:HIB262224 HRV262224:HRX262224 IBR262224:IBT262224 ILN262224:ILP262224 IVJ262224:IVL262224 JFF262224:JFH262224 JPB262224:JPD262224 JYX262224:JYZ262224 KIT262224:KIV262224 KSP262224:KSR262224 LCL262224:LCN262224 LMH262224:LMJ262224 LWD262224:LWF262224 MFZ262224:MGB262224 MPV262224:MPX262224 MZR262224:MZT262224 NJN262224:NJP262224 NTJ262224:NTL262224 ODF262224:ODH262224 ONB262224:OND262224 OWX262224:OWZ262224 PGT262224:PGV262224 PQP262224:PQR262224 QAL262224:QAN262224 QKH262224:QKJ262224 QUD262224:QUF262224 RDZ262224:REB262224 RNV262224:RNX262224 RXR262224:RXT262224 SHN262224:SHP262224 SRJ262224:SRL262224 TBF262224:TBH262224 TLB262224:TLD262224 TUX262224:TUZ262224 UET262224:UEV262224 UOP262224:UOR262224 UYL262224:UYN262224 VIH262224:VIJ262224 VSD262224:VSF262224 WBZ262224:WCB262224 WLV262224:WLX262224 WVR262224:WVT262224 J327760:L327760 JF327760:JH327760 TB327760:TD327760 ACX327760:ACZ327760 AMT327760:AMV327760 AWP327760:AWR327760 BGL327760:BGN327760 BQH327760:BQJ327760 CAD327760:CAF327760 CJZ327760:CKB327760 CTV327760:CTX327760 DDR327760:DDT327760 DNN327760:DNP327760 DXJ327760:DXL327760 EHF327760:EHH327760 ERB327760:ERD327760 FAX327760:FAZ327760 FKT327760:FKV327760 FUP327760:FUR327760 GEL327760:GEN327760 GOH327760:GOJ327760 GYD327760:GYF327760 HHZ327760:HIB327760 HRV327760:HRX327760 IBR327760:IBT327760 ILN327760:ILP327760 IVJ327760:IVL327760 JFF327760:JFH327760 JPB327760:JPD327760 JYX327760:JYZ327760 KIT327760:KIV327760 KSP327760:KSR327760 LCL327760:LCN327760 LMH327760:LMJ327760 LWD327760:LWF327760 MFZ327760:MGB327760 MPV327760:MPX327760 MZR327760:MZT327760 NJN327760:NJP327760 NTJ327760:NTL327760 ODF327760:ODH327760 ONB327760:OND327760 OWX327760:OWZ327760 PGT327760:PGV327760 PQP327760:PQR327760 QAL327760:QAN327760 QKH327760:QKJ327760 QUD327760:QUF327760 RDZ327760:REB327760 RNV327760:RNX327760 RXR327760:RXT327760 SHN327760:SHP327760 SRJ327760:SRL327760 TBF327760:TBH327760 TLB327760:TLD327760 TUX327760:TUZ327760 UET327760:UEV327760 UOP327760:UOR327760 UYL327760:UYN327760 VIH327760:VIJ327760 VSD327760:VSF327760 WBZ327760:WCB327760 WLV327760:WLX327760 WVR327760:WVT327760 J393296:L393296 JF393296:JH393296 TB393296:TD393296 ACX393296:ACZ393296 AMT393296:AMV393296 AWP393296:AWR393296 BGL393296:BGN393296 BQH393296:BQJ393296 CAD393296:CAF393296 CJZ393296:CKB393296 CTV393296:CTX393296 DDR393296:DDT393296 DNN393296:DNP393296 DXJ393296:DXL393296 EHF393296:EHH393296 ERB393296:ERD393296 FAX393296:FAZ393296 FKT393296:FKV393296 FUP393296:FUR393296 GEL393296:GEN393296 GOH393296:GOJ393296 GYD393296:GYF393296 HHZ393296:HIB393296 HRV393296:HRX393296 IBR393296:IBT393296 ILN393296:ILP393296 IVJ393296:IVL393296 JFF393296:JFH393296 JPB393296:JPD393296 JYX393296:JYZ393296 KIT393296:KIV393296 KSP393296:KSR393296 LCL393296:LCN393296 LMH393296:LMJ393296 LWD393296:LWF393296 MFZ393296:MGB393296 MPV393296:MPX393296 MZR393296:MZT393296 NJN393296:NJP393296 NTJ393296:NTL393296 ODF393296:ODH393296 ONB393296:OND393296 OWX393296:OWZ393296 PGT393296:PGV393296 PQP393296:PQR393296 QAL393296:QAN393296 QKH393296:QKJ393296 QUD393296:QUF393296 RDZ393296:REB393296 RNV393296:RNX393296 RXR393296:RXT393296 SHN393296:SHP393296 SRJ393296:SRL393296 TBF393296:TBH393296 TLB393296:TLD393296 TUX393296:TUZ393296 UET393296:UEV393296 UOP393296:UOR393296 UYL393296:UYN393296 VIH393296:VIJ393296 VSD393296:VSF393296 WBZ393296:WCB393296 WLV393296:WLX393296 WVR393296:WVT393296 J458832:L458832 JF458832:JH458832 TB458832:TD458832 ACX458832:ACZ458832 AMT458832:AMV458832 AWP458832:AWR458832 BGL458832:BGN458832 BQH458832:BQJ458832 CAD458832:CAF458832 CJZ458832:CKB458832 CTV458832:CTX458832 DDR458832:DDT458832 DNN458832:DNP458832 DXJ458832:DXL458832 EHF458832:EHH458832 ERB458832:ERD458832 FAX458832:FAZ458832 FKT458832:FKV458832 FUP458832:FUR458832 GEL458832:GEN458832 GOH458832:GOJ458832 GYD458832:GYF458832 HHZ458832:HIB458832 HRV458832:HRX458832 IBR458832:IBT458832 ILN458832:ILP458832 IVJ458832:IVL458832 JFF458832:JFH458832 JPB458832:JPD458832 JYX458832:JYZ458832 KIT458832:KIV458832 KSP458832:KSR458832 LCL458832:LCN458832 LMH458832:LMJ458832 LWD458832:LWF458832 MFZ458832:MGB458832 MPV458832:MPX458832 MZR458832:MZT458832 NJN458832:NJP458832 NTJ458832:NTL458832 ODF458832:ODH458832 ONB458832:OND458832 OWX458832:OWZ458832 PGT458832:PGV458832 PQP458832:PQR458832 QAL458832:QAN458832 QKH458832:QKJ458832 QUD458832:QUF458832 RDZ458832:REB458832 RNV458832:RNX458832 RXR458832:RXT458832 SHN458832:SHP458832 SRJ458832:SRL458832 TBF458832:TBH458832 TLB458832:TLD458832 TUX458832:TUZ458832 UET458832:UEV458832 UOP458832:UOR458832 UYL458832:UYN458832 VIH458832:VIJ458832 VSD458832:VSF458832 WBZ458832:WCB458832 WLV458832:WLX458832 WVR458832:WVT458832 J524368:L524368 JF524368:JH524368 TB524368:TD524368 ACX524368:ACZ524368 AMT524368:AMV524368 AWP524368:AWR524368 BGL524368:BGN524368 BQH524368:BQJ524368 CAD524368:CAF524368 CJZ524368:CKB524368 CTV524368:CTX524368 DDR524368:DDT524368 DNN524368:DNP524368 DXJ524368:DXL524368 EHF524368:EHH524368 ERB524368:ERD524368 FAX524368:FAZ524368 FKT524368:FKV524368 FUP524368:FUR524368 GEL524368:GEN524368 GOH524368:GOJ524368 GYD524368:GYF524368 HHZ524368:HIB524368 HRV524368:HRX524368 IBR524368:IBT524368 ILN524368:ILP524368 IVJ524368:IVL524368 JFF524368:JFH524368 JPB524368:JPD524368 JYX524368:JYZ524368 KIT524368:KIV524368 KSP524368:KSR524368 LCL524368:LCN524368 LMH524368:LMJ524368 LWD524368:LWF524368 MFZ524368:MGB524368 MPV524368:MPX524368 MZR524368:MZT524368 NJN524368:NJP524368 NTJ524368:NTL524368 ODF524368:ODH524368 ONB524368:OND524368 OWX524368:OWZ524368 PGT524368:PGV524368 PQP524368:PQR524368 QAL524368:QAN524368 QKH524368:QKJ524368 QUD524368:QUF524368 RDZ524368:REB524368 RNV524368:RNX524368 RXR524368:RXT524368 SHN524368:SHP524368 SRJ524368:SRL524368 TBF524368:TBH524368 TLB524368:TLD524368 TUX524368:TUZ524368 UET524368:UEV524368 UOP524368:UOR524368 UYL524368:UYN524368 VIH524368:VIJ524368 VSD524368:VSF524368 WBZ524368:WCB524368 WLV524368:WLX524368 WVR524368:WVT524368 J589904:L589904 JF589904:JH589904 TB589904:TD589904 ACX589904:ACZ589904 AMT589904:AMV589904 AWP589904:AWR589904 BGL589904:BGN589904 BQH589904:BQJ589904 CAD589904:CAF589904 CJZ589904:CKB589904 CTV589904:CTX589904 DDR589904:DDT589904 DNN589904:DNP589904 DXJ589904:DXL589904 EHF589904:EHH589904 ERB589904:ERD589904 FAX589904:FAZ589904 FKT589904:FKV589904 FUP589904:FUR589904 GEL589904:GEN589904 GOH589904:GOJ589904 GYD589904:GYF589904 HHZ589904:HIB589904 HRV589904:HRX589904 IBR589904:IBT589904 ILN589904:ILP589904 IVJ589904:IVL589904 JFF589904:JFH589904 JPB589904:JPD589904 JYX589904:JYZ589904 KIT589904:KIV589904 KSP589904:KSR589904 LCL589904:LCN589904 LMH589904:LMJ589904 LWD589904:LWF589904 MFZ589904:MGB589904 MPV589904:MPX589904 MZR589904:MZT589904 NJN589904:NJP589904 NTJ589904:NTL589904 ODF589904:ODH589904 ONB589904:OND589904 OWX589904:OWZ589904 PGT589904:PGV589904 PQP589904:PQR589904 QAL589904:QAN589904 QKH589904:QKJ589904 QUD589904:QUF589904 RDZ589904:REB589904 RNV589904:RNX589904 RXR589904:RXT589904 SHN589904:SHP589904 SRJ589904:SRL589904 TBF589904:TBH589904 TLB589904:TLD589904 TUX589904:TUZ589904 UET589904:UEV589904 UOP589904:UOR589904 UYL589904:UYN589904 VIH589904:VIJ589904 VSD589904:VSF589904 WBZ589904:WCB589904 WLV589904:WLX589904 WVR589904:WVT589904 J655440:L655440 JF655440:JH655440 TB655440:TD655440 ACX655440:ACZ655440 AMT655440:AMV655440 AWP655440:AWR655440 BGL655440:BGN655440 BQH655440:BQJ655440 CAD655440:CAF655440 CJZ655440:CKB655440 CTV655440:CTX655440 DDR655440:DDT655440 DNN655440:DNP655440 DXJ655440:DXL655440 EHF655440:EHH655440 ERB655440:ERD655440 FAX655440:FAZ655440 FKT655440:FKV655440 FUP655440:FUR655440 GEL655440:GEN655440 GOH655440:GOJ655440 GYD655440:GYF655440 HHZ655440:HIB655440 HRV655440:HRX655440 IBR655440:IBT655440 ILN655440:ILP655440 IVJ655440:IVL655440 JFF655440:JFH655440 JPB655440:JPD655440 JYX655440:JYZ655440 KIT655440:KIV655440 KSP655440:KSR655440 LCL655440:LCN655440 LMH655440:LMJ655440 LWD655440:LWF655440 MFZ655440:MGB655440 MPV655440:MPX655440 MZR655440:MZT655440 NJN655440:NJP655440 NTJ655440:NTL655440 ODF655440:ODH655440 ONB655440:OND655440 OWX655440:OWZ655440 PGT655440:PGV655440 PQP655440:PQR655440 QAL655440:QAN655440 QKH655440:QKJ655440 QUD655440:QUF655440 RDZ655440:REB655440 RNV655440:RNX655440 RXR655440:RXT655440 SHN655440:SHP655440 SRJ655440:SRL655440 TBF655440:TBH655440 TLB655440:TLD655440 TUX655440:TUZ655440 UET655440:UEV655440 UOP655440:UOR655440 UYL655440:UYN655440 VIH655440:VIJ655440 VSD655440:VSF655440 WBZ655440:WCB655440 WLV655440:WLX655440 WVR655440:WVT655440 J720976:L720976 JF720976:JH720976 TB720976:TD720976 ACX720976:ACZ720976 AMT720976:AMV720976 AWP720976:AWR720976 BGL720976:BGN720976 BQH720976:BQJ720976 CAD720976:CAF720976 CJZ720976:CKB720976 CTV720976:CTX720976 DDR720976:DDT720976 DNN720976:DNP720976 DXJ720976:DXL720976 EHF720976:EHH720976 ERB720976:ERD720976 FAX720976:FAZ720976 FKT720976:FKV720976 FUP720976:FUR720976 GEL720976:GEN720976 GOH720976:GOJ720976 GYD720976:GYF720976 HHZ720976:HIB720976 HRV720976:HRX720976 IBR720976:IBT720976 ILN720976:ILP720976 IVJ720976:IVL720976 JFF720976:JFH720976 JPB720976:JPD720976 JYX720976:JYZ720976 KIT720976:KIV720976 KSP720976:KSR720976 LCL720976:LCN720976 LMH720976:LMJ720976 LWD720976:LWF720976 MFZ720976:MGB720976 MPV720976:MPX720976 MZR720976:MZT720976 NJN720976:NJP720976 NTJ720976:NTL720976 ODF720976:ODH720976 ONB720976:OND720976 OWX720976:OWZ720976 PGT720976:PGV720976 PQP720976:PQR720976 QAL720976:QAN720976 QKH720976:QKJ720976 QUD720976:QUF720976 RDZ720976:REB720976 RNV720976:RNX720976 RXR720976:RXT720976 SHN720976:SHP720976 SRJ720976:SRL720976 TBF720976:TBH720976 TLB720976:TLD720976 TUX720976:TUZ720976 UET720976:UEV720976 UOP720976:UOR720976 UYL720976:UYN720976 VIH720976:VIJ720976 VSD720976:VSF720976 WBZ720976:WCB720976 WLV720976:WLX720976 WVR720976:WVT720976 J786512:L786512 JF786512:JH786512 TB786512:TD786512 ACX786512:ACZ786512 AMT786512:AMV786512 AWP786512:AWR786512 BGL786512:BGN786512 BQH786512:BQJ786512 CAD786512:CAF786512 CJZ786512:CKB786512 CTV786512:CTX786512 DDR786512:DDT786512 DNN786512:DNP786512 DXJ786512:DXL786512 EHF786512:EHH786512 ERB786512:ERD786512 FAX786512:FAZ786512 FKT786512:FKV786512 FUP786512:FUR786512 GEL786512:GEN786512 GOH786512:GOJ786512 GYD786512:GYF786512 HHZ786512:HIB786512 HRV786512:HRX786512 IBR786512:IBT786512 ILN786512:ILP786512 IVJ786512:IVL786512 JFF786512:JFH786512 JPB786512:JPD786512 JYX786512:JYZ786512 KIT786512:KIV786512 KSP786512:KSR786512 LCL786512:LCN786512 LMH786512:LMJ786512 LWD786512:LWF786512 MFZ786512:MGB786512 MPV786512:MPX786512 MZR786512:MZT786512 NJN786512:NJP786512 NTJ786512:NTL786512 ODF786512:ODH786512 ONB786512:OND786512 OWX786512:OWZ786512 PGT786512:PGV786512 PQP786512:PQR786512 QAL786512:QAN786512 QKH786512:QKJ786512 QUD786512:QUF786512 RDZ786512:REB786512 RNV786512:RNX786512 RXR786512:RXT786512 SHN786512:SHP786512 SRJ786512:SRL786512 TBF786512:TBH786512 TLB786512:TLD786512 TUX786512:TUZ786512 UET786512:UEV786512 UOP786512:UOR786512 UYL786512:UYN786512 VIH786512:VIJ786512 VSD786512:VSF786512 WBZ786512:WCB786512 WLV786512:WLX786512 WVR786512:WVT786512 J852048:L852048 JF852048:JH852048 TB852048:TD852048 ACX852048:ACZ852048 AMT852048:AMV852048 AWP852048:AWR852048 BGL852048:BGN852048 BQH852048:BQJ852048 CAD852048:CAF852048 CJZ852048:CKB852048 CTV852048:CTX852048 DDR852048:DDT852048 DNN852048:DNP852048 DXJ852048:DXL852048 EHF852048:EHH852048 ERB852048:ERD852048 FAX852048:FAZ852048 FKT852048:FKV852048 FUP852048:FUR852048 GEL852048:GEN852048 GOH852048:GOJ852048 GYD852048:GYF852048 HHZ852048:HIB852048 HRV852048:HRX852048 IBR852048:IBT852048 ILN852048:ILP852048 IVJ852048:IVL852048 JFF852048:JFH852048 JPB852048:JPD852048 JYX852048:JYZ852048 KIT852048:KIV852048 KSP852048:KSR852048 LCL852048:LCN852048 LMH852048:LMJ852048 LWD852048:LWF852048 MFZ852048:MGB852048 MPV852048:MPX852048 MZR852048:MZT852048 NJN852048:NJP852048 NTJ852048:NTL852048 ODF852048:ODH852048 ONB852048:OND852048 OWX852048:OWZ852048 PGT852048:PGV852048 PQP852048:PQR852048 QAL852048:QAN852048 QKH852048:QKJ852048 QUD852048:QUF852048 RDZ852048:REB852048 RNV852048:RNX852048 RXR852048:RXT852048 SHN852048:SHP852048 SRJ852048:SRL852048 TBF852048:TBH852048 TLB852048:TLD852048 TUX852048:TUZ852048 UET852048:UEV852048 UOP852048:UOR852048 UYL852048:UYN852048 VIH852048:VIJ852048 VSD852048:VSF852048 WBZ852048:WCB852048 WLV852048:WLX852048 WVR852048:WVT852048 J917584:L917584 JF917584:JH917584 TB917584:TD917584 ACX917584:ACZ917584 AMT917584:AMV917584 AWP917584:AWR917584 BGL917584:BGN917584 BQH917584:BQJ917584 CAD917584:CAF917584 CJZ917584:CKB917584 CTV917584:CTX917584 DDR917584:DDT917584 DNN917584:DNP917584 DXJ917584:DXL917584 EHF917584:EHH917584 ERB917584:ERD917584 FAX917584:FAZ917584 FKT917584:FKV917584 FUP917584:FUR917584 GEL917584:GEN917584 GOH917584:GOJ917584 GYD917584:GYF917584 HHZ917584:HIB917584 HRV917584:HRX917584 IBR917584:IBT917584 ILN917584:ILP917584 IVJ917584:IVL917584 JFF917584:JFH917584 JPB917584:JPD917584 JYX917584:JYZ917584 KIT917584:KIV917584 KSP917584:KSR917584 LCL917584:LCN917584 LMH917584:LMJ917584 LWD917584:LWF917584 MFZ917584:MGB917584 MPV917584:MPX917584 MZR917584:MZT917584 NJN917584:NJP917584 NTJ917584:NTL917584 ODF917584:ODH917584 ONB917584:OND917584 OWX917584:OWZ917584 PGT917584:PGV917584 PQP917584:PQR917584 QAL917584:QAN917584 QKH917584:QKJ917584 QUD917584:QUF917584 RDZ917584:REB917584 RNV917584:RNX917584 RXR917584:RXT917584 SHN917584:SHP917584 SRJ917584:SRL917584 TBF917584:TBH917584 TLB917584:TLD917584 TUX917584:TUZ917584 UET917584:UEV917584 UOP917584:UOR917584 UYL917584:UYN917584 VIH917584:VIJ917584 VSD917584:VSF917584 WBZ917584:WCB917584 WLV917584:WLX917584 WVR917584:WVT917584 J983120:L983120 JF983120:JH983120 TB983120:TD983120 ACX983120:ACZ983120 AMT983120:AMV983120 AWP983120:AWR983120 BGL983120:BGN983120 BQH983120:BQJ983120 CAD983120:CAF983120 CJZ983120:CKB983120 CTV983120:CTX983120 DDR983120:DDT983120 DNN983120:DNP983120 DXJ983120:DXL983120 EHF983120:EHH983120 ERB983120:ERD983120 FAX983120:FAZ983120 FKT983120:FKV983120 FUP983120:FUR983120 GEL983120:GEN983120 GOH983120:GOJ983120 GYD983120:GYF983120 HHZ983120:HIB983120 HRV983120:HRX983120 IBR983120:IBT983120 ILN983120:ILP983120 IVJ983120:IVL983120 JFF983120:JFH983120 JPB983120:JPD983120 JYX983120:JYZ983120 KIT983120:KIV983120 KSP983120:KSR983120 LCL983120:LCN983120 LMH983120:LMJ983120 LWD983120:LWF983120 MFZ983120:MGB983120 MPV983120:MPX983120 MZR983120:MZT983120 NJN983120:NJP983120 NTJ983120:NTL983120 ODF983120:ODH983120 ONB983120:OND983120 OWX983120:OWZ983120 PGT983120:PGV983120 PQP983120:PQR983120 QAL983120:QAN983120 QKH983120:QKJ983120 QUD983120:QUF983120 RDZ983120:REB983120 RNV983120:RNX983120 RXR983120:RXT983120 SHN983120:SHP983120 SRJ983120:SRL983120 TBF983120:TBH983120 TLB983120:TLD983120 TUX983120:TUZ983120 UET983120:UEV983120 UOP983120:UOR983120 UYL983120:UYN983120 VIH983120:VIJ983120 VSD983120:VSF983120 WBZ983120:WCB983120 WLV983120:WLX983120 WVR983120:WVT983120">
      <formula1>$Y$3:$AE$3</formula1>
    </dataValidation>
  </dataValidations>
  <hyperlinks>
    <hyperlink ref="U3:V3" location="第二局1" display="下一局"/>
    <hyperlink ref="U29:V29" location="第三局1" display="下一局"/>
    <hyperlink ref="U55:V55" location="第4局1" display="下一局"/>
    <hyperlink ref="U81:V81" location="第5局1" display="下一局"/>
    <hyperlink ref="S81:T81" location="第三局1" display="上一局"/>
    <hyperlink ref="S107:T107" location="第4局1" display="上一局"/>
    <hyperlink ref="U107:V107" location="第一局" display="第一局"/>
    <hyperlink ref="S55:T55" location="第二局1" display="上一局"/>
    <hyperlink ref="S29:T29" location="第一局" display="上一局"/>
  </hyperlink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J30"/>
  <sheetViews>
    <sheetView workbookViewId="0">
      <pane ySplit="4" topLeftCell="A5" activePane="bottomLeft" state="frozen"/>
      <selection pane="bottomLeft" activeCell="AD25" sqref="AD25"/>
    </sheetView>
  </sheetViews>
  <sheetFormatPr defaultRowHeight="16.5"/>
  <cols>
    <col min="1" max="3" width="5" style="15" customWidth="1"/>
    <col min="4" max="4" width="5.125" style="15" bestFit="1" customWidth="1"/>
    <col min="5" max="58" width="5" style="15" customWidth="1"/>
    <col min="59" max="16384" width="9" style="15"/>
  </cols>
  <sheetData>
    <row r="1" spans="1:62">
      <c r="A1" s="14" t="s">
        <v>360</v>
      </c>
      <c r="B1" s="14">
        <f>IF(A2="","",1)</f>
        <v>1</v>
      </c>
      <c r="C1" s="14">
        <f>IF(B2="","",B1+1)</f>
        <v>2</v>
      </c>
      <c r="D1" s="14">
        <f t="shared" ref="D1:BJ1" si="0">IF(C2="","",C1+1)</f>
        <v>3</v>
      </c>
      <c r="E1" s="14">
        <f t="shared" si="0"/>
        <v>4</v>
      </c>
      <c r="F1" s="14">
        <f t="shared" si="0"/>
        <v>5</v>
      </c>
      <c r="G1" s="14">
        <f t="shared" si="0"/>
        <v>6</v>
      </c>
      <c r="H1" s="14">
        <f t="shared" si="0"/>
        <v>7</v>
      </c>
      <c r="I1" s="14">
        <f t="shared" si="0"/>
        <v>8</v>
      </c>
      <c r="J1" s="14">
        <f t="shared" si="0"/>
        <v>9</v>
      </c>
      <c r="K1" s="14">
        <f t="shared" si="0"/>
        <v>10</v>
      </c>
      <c r="L1" s="14">
        <f t="shared" si="0"/>
        <v>11</v>
      </c>
      <c r="M1" s="14">
        <f t="shared" si="0"/>
        <v>12</v>
      </c>
      <c r="N1" s="14">
        <f t="shared" si="0"/>
        <v>13</v>
      </c>
      <c r="O1" s="14">
        <f t="shared" si="0"/>
        <v>14</v>
      </c>
      <c r="P1" s="14">
        <f t="shared" si="0"/>
        <v>15</v>
      </c>
      <c r="Q1" s="14">
        <f t="shared" si="0"/>
        <v>16</v>
      </c>
      <c r="R1" s="14">
        <f t="shared" si="0"/>
        <v>17</v>
      </c>
      <c r="S1" s="14">
        <f t="shared" si="0"/>
        <v>18</v>
      </c>
      <c r="T1" s="14">
        <f t="shared" si="0"/>
        <v>19</v>
      </c>
      <c r="U1" s="14">
        <f t="shared" si="0"/>
        <v>20</v>
      </c>
      <c r="V1" s="14">
        <f t="shared" si="0"/>
        <v>21</v>
      </c>
      <c r="W1" s="14">
        <f t="shared" si="0"/>
        <v>22</v>
      </c>
      <c r="X1" s="14">
        <f t="shared" si="0"/>
        <v>23</v>
      </c>
      <c r="Y1" s="14">
        <f t="shared" si="0"/>
        <v>24</v>
      </c>
      <c r="Z1" s="14">
        <f t="shared" si="0"/>
        <v>25</v>
      </c>
      <c r="AA1" s="14" t="str">
        <f t="shared" si="0"/>
        <v/>
      </c>
      <c r="AB1" s="14" t="str">
        <f t="shared" si="0"/>
        <v/>
      </c>
      <c r="AC1" s="14" t="str">
        <f t="shared" si="0"/>
        <v/>
      </c>
      <c r="AD1" s="14" t="str">
        <f t="shared" si="0"/>
        <v/>
      </c>
      <c r="AE1" s="14" t="str">
        <f t="shared" si="0"/>
        <v/>
      </c>
      <c r="AF1" s="14" t="str">
        <f t="shared" si="0"/>
        <v/>
      </c>
      <c r="AG1" s="14" t="str">
        <f t="shared" si="0"/>
        <v/>
      </c>
      <c r="AH1" s="14" t="str">
        <f t="shared" si="0"/>
        <v/>
      </c>
      <c r="AI1" s="14" t="str">
        <f t="shared" si="0"/>
        <v/>
      </c>
      <c r="AJ1" s="14" t="str">
        <f t="shared" si="0"/>
        <v/>
      </c>
      <c r="AK1" s="14" t="str">
        <f t="shared" si="0"/>
        <v/>
      </c>
      <c r="AL1" s="14" t="str">
        <f t="shared" si="0"/>
        <v/>
      </c>
      <c r="AM1" s="14" t="str">
        <f t="shared" si="0"/>
        <v/>
      </c>
      <c r="AN1" s="14" t="str">
        <f t="shared" si="0"/>
        <v/>
      </c>
      <c r="AO1" s="14" t="str">
        <f t="shared" si="0"/>
        <v/>
      </c>
      <c r="AP1" s="14" t="str">
        <f t="shared" si="0"/>
        <v/>
      </c>
      <c r="AQ1" s="14" t="str">
        <f t="shared" si="0"/>
        <v/>
      </c>
      <c r="AR1" s="14" t="str">
        <f t="shared" si="0"/>
        <v/>
      </c>
      <c r="AS1" s="14" t="str">
        <f t="shared" si="0"/>
        <v/>
      </c>
      <c r="AT1" s="14" t="str">
        <f t="shared" si="0"/>
        <v/>
      </c>
      <c r="AU1" s="14" t="str">
        <f t="shared" si="0"/>
        <v/>
      </c>
      <c r="AV1" s="14" t="str">
        <f t="shared" si="0"/>
        <v/>
      </c>
      <c r="AW1" s="14" t="str">
        <f t="shared" si="0"/>
        <v/>
      </c>
      <c r="AX1" s="14" t="str">
        <f t="shared" si="0"/>
        <v/>
      </c>
      <c r="AY1" s="14" t="str">
        <f t="shared" si="0"/>
        <v/>
      </c>
      <c r="AZ1" s="14" t="str">
        <f t="shared" si="0"/>
        <v/>
      </c>
      <c r="BA1" s="14" t="str">
        <f t="shared" si="0"/>
        <v/>
      </c>
      <c r="BB1" s="14" t="str">
        <f t="shared" si="0"/>
        <v/>
      </c>
      <c r="BC1" s="14" t="str">
        <f t="shared" si="0"/>
        <v/>
      </c>
      <c r="BD1" s="14" t="str">
        <f t="shared" si="0"/>
        <v/>
      </c>
      <c r="BE1" s="14" t="str">
        <f t="shared" si="0"/>
        <v/>
      </c>
      <c r="BF1" s="14" t="str">
        <f t="shared" si="0"/>
        <v/>
      </c>
      <c r="BG1" s="15" t="str">
        <f t="shared" si="0"/>
        <v/>
      </c>
      <c r="BH1" s="15" t="str">
        <f t="shared" si="0"/>
        <v/>
      </c>
      <c r="BI1" s="15" t="str">
        <f t="shared" si="0"/>
        <v/>
      </c>
      <c r="BJ1" s="15" t="str">
        <f t="shared" si="0"/>
        <v/>
      </c>
    </row>
    <row r="2" spans="1:62">
      <c r="A2" s="14" t="s">
        <v>361</v>
      </c>
      <c r="B2" s="16">
        <v>113</v>
      </c>
      <c r="C2" s="16">
        <v>123</v>
      </c>
      <c r="D2" s="16">
        <v>133</v>
      </c>
      <c r="E2" s="16">
        <v>133</v>
      </c>
      <c r="F2" s="16">
        <v>133</v>
      </c>
      <c r="G2" s="16">
        <v>133</v>
      </c>
      <c r="H2" s="16">
        <v>133</v>
      </c>
      <c r="I2" s="16">
        <v>133</v>
      </c>
      <c r="J2" s="16">
        <v>122</v>
      </c>
      <c r="K2" s="16">
        <v>223</v>
      </c>
      <c r="L2" s="16">
        <v>233</v>
      </c>
      <c r="M2" s="16">
        <v>444</v>
      </c>
      <c r="N2" s="16">
        <v>111</v>
      </c>
      <c r="O2" s="16">
        <v>222</v>
      </c>
      <c r="P2" s="16">
        <v>123</v>
      </c>
      <c r="Q2" s="16">
        <v>446</v>
      </c>
      <c r="R2" s="16">
        <v>321</v>
      </c>
      <c r="S2" s="16">
        <v>312</v>
      </c>
      <c r="T2" s="16">
        <v>132</v>
      </c>
      <c r="U2" s="16">
        <v>111</v>
      </c>
      <c r="V2" s="16">
        <v>234</v>
      </c>
      <c r="W2" s="16">
        <v>623</v>
      </c>
      <c r="X2" s="16">
        <v>111</v>
      </c>
      <c r="Y2" s="16">
        <v>565</v>
      </c>
      <c r="Z2" s="16"/>
      <c r="AA2" s="16"/>
      <c r="AB2" s="16"/>
      <c r="AC2" s="16"/>
      <c r="AD2" s="16"/>
      <c r="AE2" s="16"/>
      <c r="AF2" s="16"/>
      <c r="AG2" s="16"/>
      <c r="AH2" s="16"/>
      <c r="AI2" s="16"/>
      <c r="AJ2" s="16"/>
      <c r="AK2" s="16"/>
      <c r="AL2" s="16"/>
      <c r="AM2" s="16"/>
      <c r="AN2" s="16"/>
      <c r="AO2" s="16"/>
      <c r="AP2" s="16"/>
      <c r="AQ2" s="16"/>
      <c r="AR2" s="16"/>
      <c r="AS2" s="16"/>
      <c r="AT2" s="16"/>
      <c r="AU2" s="16"/>
      <c r="AV2" s="16"/>
      <c r="AW2" s="16"/>
      <c r="AX2" s="16"/>
      <c r="AY2" s="16"/>
      <c r="AZ2" s="16"/>
      <c r="BA2" s="16"/>
      <c r="BB2" s="16"/>
      <c r="BC2" s="16"/>
      <c r="BD2" s="16"/>
      <c r="BE2" s="16"/>
      <c r="BF2" s="16"/>
    </row>
    <row r="3" spans="1:62">
      <c r="A3" s="14" t="s">
        <v>362</v>
      </c>
      <c r="B3" s="17" t="str">
        <f ca="1">IF(B2="","",IF(AND(LEFT(B2)=MID(B2,2,1),MID(B2,3,1)=LEFT(B2)),"围",IF(ISODD(SUMPRODUCT(--MID(B2,ROW(INDIRECT("1:"&amp;LEN(B2))),1))),"单",IF(ISEVEN(SUMPRODUCT(--MID(B2,ROW(INDIRECT("1:"&amp;LEN(B2))),1))),"双",""))))</f>
        <v>单</v>
      </c>
      <c r="C3" s="17" t="str">
        <f t="shared" ref="C3:BF3" ca="1" si="1">IF(C2="","",IF(AND(LEFT(C2)=MID(C2,2,1),MID(C2,3,1)=LEFT(C2)),"围",IF(ISODD(SUMPRODUCT(--MID(C2,ROW(INDIRECT("1:"&amp;LEN(C2))),1))),"单",IF(ISEVEN(SUMPRODUCT(--MID(C2,ROW(INDIRECT("1:"&amp;LEN(C2))),1))),"双",""))))</f>
        <v>双</v>
      </c>
      <c r="D3" s="17" t="str">
        <f t="shared" ca="1" si="1"/>
        <v>单</v>
      </c>
      <c r="E3" s="17" t="str">
        <f t="shared" ca="1" si="1"/>
        <v>单</v>
      </c>
      <c r="F3" s="17" t="str">
        <f t="shared" ca="1" si="1"/>
        <v>单</v>
      </c>
      <c r="G3" s="17" t="str">
        <f t="shared" ca="1" si="1"/>
        <v>单</v>
      </c>
      <c r="H3" s="17" t="str">
        <f t="shared" ca="1" si="1"/>
        <v>单</v>
      </c>
      <c r="I3" s="17" t="str">
        <f t="shared" ca="1" si="1"/>
        <v>单</v>
      </c>
      <c r="J3" s="17" t="str">
        <f t="shared" ca="1" si="1"/>
        <v>单</v>
      </c>
      <c r="K3" s="17" t="str">
        <f t="shared" ca="1" si="1"/>
        <v>单</v>
      </c>
      <c r="L3" s="17" t="str">
        <f t="shared" ca="1" si="1"/>
        <v>双</v>
      </c>
      <c r="M3" s="17" t="str">
        <f t="shared" ca="1" si="1"/>
        <v>围</v>
      </c>
      <c r="N3" s="17" t="str">
        <f t="shared" ca="1" si="1"/>
        <v>围</v>
      </c>
      <c r="O3" s="17" t="str">
        <f t="shared" ca="1" si="1"/>
        <v>围</v>
      </c>
      <c r="P3" s="17" t="str">
        <f t="shared" ca="1" si="1"/>
        <v>双</v>
      </c>
      <c r="Q3" s="17" t="str">
        <f t="shared" ca="1" si="1"/>
        <v>双</v>
      </c>
      <c r="R3" s="17" t="str">
        <f t="shared" ca="1" si="1"/>
        <v>双</v>
      </c>
      <c r="S3" s="17" t="str">
        <f t="shared" ca="1" si="1"/>
        <v>双</v>
      </c>
      <c r="T3" s="17" t="str">
        <f t="shared" ca="1" si="1"/>
        <v>双</v>
      </c>
      <c r="U3" s="17" t="str">
        <f t="shared" ca="1" si="1"/>
        <v>围</v>
      </c>
      <c r="V3" s="17" t="str">
        <f t="shared" ca="1" si="1"/>
        <v>单</v>
      </c>
      <c r="W3" s="17" t="str">
        <f t="shared" ca="1" si="1"/>
        <v>单</v>
      </c>
      <c r="X3" s="17" t="str">
        <f t="shared" ca="1" si="1"/>
        <v>围</v>
      </c>
      <c r="Y3" s="17" t="str">
        <f t="shared" ca="1" si="1"/>
        <v>双</v>
      </c>
      <c r="Z3" s="17" t="str">
        <f t="shared" ca="1" si="1"/>
        <v/>
      </c>
      <c r="AA3" s="17" t="str">
        <f t="shared" ca="1" si="1"/>
        <v/>
      </c>
      <c r="AB3" s="17" t="str">
        <f t="shared" ca="1" si="1"/>
        <v/>
      </c>
      <c r="AC3" s="17" t="str">
        <f t="shared" ca="1" si="1"/>
        <v/>
      </c>
      <c r="AD3" s="17" t="str">
        <f t="shared" ca="1" si="1"/>
        <v/>
      </c>
      <c r="AE3" s="17" t="str">
        <f t="shared" ca="1" si="1"/>
        <v/>
      </c>
      <c r="AF3" s="17" t="str">
        <f t="shared" ca="1" si="1"/>
        <v/>
      </c>
      <c r="AG3" s="17" t="str">
        <f t="shared" ca="1" si="1"/>
        <v/>
      </c>
      <c r="AH3" s="17" t="str">
        <f t="shared" ca="1" si="1"/>
        <v/>
      </c>
      <c r="AI3" s="17" t="str">
        <f t="shared" ca="1" si="1"/>
        <v/>
      </c>
      <c r="AJ3" s="17" t="str">
        <f t="shared" ca="1" si="1"/>
        <v/>
      </c>
      <c r="AK3" s="17" t="str">
        <f t="shared" ca="1" si="1"/>
        <v/>
      </c>
      <c r="AL3" s="17" t="str">
        <f t="shared" ca="1" si="1"/>
        <v/>
      </c>
      <c r="AM3" s="17" t="str">
        <f t="shared" ca="1" si="1"/>
        <v/>
      </c>
      <c r="AN3" s="17" t="str">
        <f t="shared" ca="1" si="1"/>
        <v/>
      </c>
      <c r="AO3" s="17" t="str">
        <f t="shared" ca="1" si="1"/>
        <v/>
      </c>
      <c r="AP3" s="17" t="str">
        <f t="shared" ca="1" si="1"/>
        <v/>
      </c>
      <c r="AQ3" s="17" t="str">
        <f t="shared" ca="1" si="1"/>
        <v/>
      </c>
      <c r="AR3" s="17" t="str">
        <f t="shared" ca="1" si="1"/>
        <v/>
      </c>
      <c r="AS3" s="17" t="str">
        <f t="shared" ca="1" si="1"/>
        <v/>
      </c>
      <c r="AT3" s="17" t="str">
        <f t="shared" ca="1" si="1"/>
        <v/>
      </c>
      <c r="AU3" s="17" t="str">
        <f t="shared" ca="1" si="1"/>
        <v/>
      </c>
      <c r="AV3" s="17" t="str">
        <f t="shared" ca="1" si="1"/>
        <v/>
      </c>
      <c r="AW3" s="17" t="str">
        <f t="shared" ca="1" si="1"/>
        <v/>
      </c>
      <c r="AX3" s="17" t="str">
        <f t="shared" ca="1" si="1"/>
        <v/>
      </c>
      <c r="AY3" s="17" t="str">
        <f t="shared" ca="1" si="1"/>
        <v/>
      </c>
      <c r="AZ3" s="17" t="str">
        <f t="shared" ca="1" si="1"/>
        <v/>
      </c>
      <c r="BA3" s="17" t="str">
        <f t="shared" ca="1" si="1"/>
        <v/>
      </c>
      <c r="BB3" s="17" t="str">
        <f t="shared" ca="1" si="1"/>
        <v/>
      </c>
      <c r="BC3" s="17" t="str">
        <f t="shared" ca="1" si="1"/>
        <v/>
      </c>
      <c r="BD3" s="17" t="str">
        <f t="shared" ca="1" si="1"/>
        <v/>
      </c>
      <c r="BE3" s="17" t="str">
        <f t="shared" ca="1" si="1"/>
        <v/>
      </c>
      <c r="BF3" s="17" t="str">
        <f t="shared" ca="1" si="1"/>
        <v/>
      </c>
    </row>
    <row r="4" spans="1:62">
      <c r="A4" s="14" t="s">
        <v>363</v>
      </c>
      <c r="B4" s="17" t="str">
        <f ca="1">IF(B2="","",IF(AND(LEFT(B2)=MID(B2,2,1),MID(B2,3,1)=LEFT(B2)),"围",IF(SUMPRODUCT(--MID(B2,ROW(INDIRECT("1:"&amp;LEN(B2))),1))&lt;=10,"小",IF(SUMPRODUCT(--MID(B2,ROW(INDIRECT("1:"&amp;LEN(B2))),1))&gt;10,"大",""))))</f>
        <v>小</v>
      </c>
      <c r="C4" s="17" t="str">
        <f t="shared" ref="C4:BF4" ca="1" si="2">IF(C2="","",IF(AND(LEFT(C2)=MID(C2,2,1),MID(C2,3,1)=LEFT(C2)),"围",IF(SUMPRODUCT(--MID(C2,ROW(INDIRECT("1:"&amp;LEN(C2))),1))&lt;=10,"小",IF(SUMPRODUCT(--MID(C2,ROW(INDIRECT("1:"&amp;LEN(C2))),1))&gt;10,"大",""))))</f>
        <v>小</v>
      </c>
      <c r="D4" s="17" t="str">
        <f t="shared" ca="1" si="2"/>
        <v>小</v>
      </c>
      <c r="E4" s="17" t="str">
        <f t="shared" ca="1" si="2"/>
        <v>小</v>
      </c>
      <c r="F4" s="17" t="str">
        <f t="shared" ca="1" si="2"/>
        <v>小</v>
      </c>
      <c r="G4" s="17" t="str">
        <f t="shared" ca="1" si="2"/>
        <v>小</v>
      </c>
      <c r="H4" s="17" t="str">
        <f t="shared" ca="1" si="2"/>
        <v>小</v>
      </c>
      <c r="I4" s="17" t="str">
        <f t="shared" ca="1" si="2"/>
        <v>小</v>
      </c>
      <c r="J4" s="17" t="str">
        <f t="shared" ca="1" si="2"/>
        <v>小</v>
      </c>
      <c r="K4" s="17" t="str">
        <f t="shared" ca="1" si="2"/>
        <v>小</v>
      </c>
      <c r="L4" s="17" t="str">
        <f t="shared" ca="1" si="2"/>
        <v>小</v>
      </c>
      <c r="M4" s="17" t="str">
        <f t="shared" ca="1" si="2"/>
        <v>围</v>
      </c>
      <c r="N4" s="17" t="str">
        <f t="shared" ca="1" si="2"/>
        <v>围</v>
      </c>
      <c r="O4" s="17" t="str">
        <f t="shared" ca="1" si="2"/>
        <v>围</v>
      </c>
      <c r="P4" s="17" t="str">
        <f t="shared" ca="1" si="2"/>
        <v>小</v>
      </c>
      <c r="Q4" s="17" t="str">
        <f t="shared" ca="1" si="2"/>
        <v>大</v>
      </c>
      <c r="R4" s="17" t="str">
        <f t="shared" ca="1" si="2"/>
        <v>小</v>
      </c>
      <c r="S4" s="17" t="str">
        <f t="shared" ca="1" si="2"/>
        <v>小</v>
      </c>
      <c r="T4" s="17" t="str">
        <f t="shared" ca="1" si="2"/>
        <v>小</v>
      </c>
      <c r="U4" s="17" t="str">
        <f t="shared" ca="1" si="2"/>
        <v>围</v>
      </c>
      <c r="V4" s="17" t="str">
        <f t="shared" ca="1" si="2"/>
        <v>小</v>
      </c>
      <c r="W4" s="17" t="str">
        <f t="shared" ca="1" si="2"/>
        <v>大</v>
      </c>
      <c r="X4" s="17" t="str">
        <f t="shared" ca="1" si="2"/>
        <v>围</v>
      </c>
      <c r="Y4" s="17" t="str">
        <f t="shared" ca="1" si="2"/>
        <v>大</v>
      </c>
      <c r="Z4" s="17" t="str">
        <f t="shared" ca="1" si="2"/>
        <v/>
      </c>
      <c r="AA4" s="17" t="str">
        <f t="shared" ca="1" si="2"/>
        <v/>
      </c>
      <c r="AB4" s="17" t="str">
        <f t="shared" ca="1" si="2"/>
        <v/>
      </c>
      <c r="AC4" s="17" t="str">
        <f t="shared" ca="1" si="2"/>
        <v/>
      </c>
      <c r="AD4" s="17" t="str">
        <f t="shared" ca="1" si="2"/>
        <v/>
      </c>
      <c r="AE4" s="17" t="str">
        <f t="shared" ca="1" si="2"/>
        <v/>
      </c>
      <c r="AF4" s="17" t="str">
        <f t="shared" ca="1" si="2"/>
        <v/>
      </c>
      <c r="AG4" s="17" t="str">
        <f t="shared" ca="1" si="2"/>
        <v/>
      </c>
      <c r="AH4" s="17" t="str">
        <f t="shared" ca="1" si="2"/>
        <v/>
      </c>
      <c r="AI4" s="17" t="str">
        <f t="shared" ca="1" si="2"/>
        <v/>
      </c>
      <c r="AJ4" s="17" t="str">
        <f t="shared" ca="1" si="2"/>
        <v/>
      </c>
      <c r="AK4" s="17" t="str">
        <f t="shared" ca="1" si="2"/>
        <v/>
      </c>
      <c r="AL4" s="17" t="str">
        <f t="shared" ca="1" si="2"/>
        <v/>
      </c>
      <c r="AM4" s="17" t="str">
        <f t="shared" ca="1" si="2"/>
        <v/>
      </c>
      <c r="AN4" s="17" t="str">
        <f t="shared" ca="1" si="2"/>
        <v/>
      </c>
      <c r="AO4" s="17" t="str">
        <f t="shared" ca="1" si="2"/>
        <v/>
      </c>
      <c r="AP4" s="17" t="str">
        <f t="shared" ca="1" si="2"/>
        <v/>
      </c>
      <c r="AQ4" s="17" t="str">
        <f t="shared" ca="1" si="2"/>
        <v/>
      </c>
      <c r="AR4" s="17" t="str">
        <f t="shared" ca="1" si="2"/>
        <v/>
      </c>
      <c r="AS4" s="17" t="str">
        <f t="shared" ca="1" si="2"/>
        <v/>
      </c>
      <c r="AT4" s="17" t="str">
        <f t="shared" ca="1" si="2"/>
        <v/>
      </c>
      <c r="AU4" s="17" t="str">
        <f t="shared" ca="1" si="2"/>
        <v/>
      </c>
      <c r="AV4" s="17" t="str">
        <f t="shared" ca="1" si="2"/>
        <v/>
      </c>
      <c r="AW4" s="17" t="str">
        <f t="shared" ca="1" si="2"/>
        <v/>
      </c>
      <c r="AX4" s="17" t="str">
        <f t="shared" ca="1" si="2"/>
        <v/>
      </c>
      <c r="AY4" s="17" t="str">
        <f t="shared" ca="1" si="2"/>
        <v/>
      </c>
      <c r="AZ4" s="17" t="str">
        <f t="shared" ca="1" si="2"/>
        <v/>
      </c>
      <c r="BA4" s="17" t="str">
        <f t="shared" ca="1" si="2"/>
        <v/>
      </c>
      <c r="BB4" s="17" t="str">
        <f t="shared" ca="1" si="2"/>
        <v/>
      </c>
      <c r="BC4" s="17" t="str">
        <f t="shared" ca="1" si="2"/>
        <v/>
      </c>
      <c r="BD4" s="17" t="str">
        <f t="shared" ca="1" si="2"/>
        <v/>
      </c>
      <c r="BE4" s="17" t="str">
        <f t="shared" ca="1" si="2"/>
        <v/>
      </c>
      <c r="BF4" s="17" t="str">
        <f t="shared" ca="1" si="2"/>
        <v/>
      </c>
    </row>
    <row r="6" spans="1:62">
      <c r="A6" s="317" t="s">
        <v>362</v>
      </c>
      <c r="B6" s="317"/>
      <c r="C6" s="17" t="str">
        <f ca="1">IF(B2="","",IF(AND(LEFT(B2)=MID(B2,2,1),MID(B2,3,1)=LEFT(B2)),"围",IF(ISODD(SUMPRODUCT(--MID(B2,ROW(INDIRECT("1:"&amp;LEN(B2))),1))),"单",IF(ISEVEN(SUMPRODUCT(--MID(B2,ROW(INDIRECT("1:"&amp;LEN(B2))),1))),"双",""))))</f>
        <v>单</v>
      </c>
      <c r="D6" s="17" t="str">
        <f ca="1">IF(OFFSET($A$1,2,COUNTIF($C$6:C$11,"?")+1)="","",IF(OFFSET($A$1,2,COUNTIF($C$6:C$11,"?")+1)=OFFSET($A$1,2,COUNTIF($C$6:C$11,"?")),"",OFFSET($A$1,2,COUNTIF($C$6:C$11,"?")+1)))</f>
        <v>双</v>
      </c>
      <c r="E6" s="17" t="str">
        <f ca="1">IF(OFFSET($A$1,2,COUNTIF($C$6:D$11,"?")+1)="","",IF(OFFSET($A$1,2,COUNTIF($C$6:D$11,"?")+1)=OFFSET($A$1,2,COUNTIF($C$6:D$11,"?")),"",OFFSET($A$1,2,COUNTIF($C$6:D$11,"?")+1)))</f>
        <v>单</v>
      </c>
      <c r="F6" s="17" t="str">
        <f ca="1">IF(OFFSET($A$1,2,COUNTIF($C$6:E$11,"?")+1)="","",IF(OFFSET($A$1,2,COUNTIF($C$6:E$11,"?")+1)=OFFSET($A$1,2,COUNTIF($C$6:E$11,"?")),"",OFFSET($A$1,2,COUNTIF($C$6:E$11,"?")+1)))</f>
        <v/>
      </c>
      <c r="G6" s="17" t="str">
        <f ca="1">IF(OFFSET($A$1,2,COUNTIF($C$6:F$11,"?")+1)="","",IF(OFFSET($A$1,2,COUNTIF($C$6:F$11,"?")+1)=OFFSET($A$1,2,COUNTIF($C$6:F$11,"?")),"",OFFSET($A$1,2,COUNTIF($C$6:F$11,"?")+1)))</f>
        <v/>
      </c>
      <c r="H6" s="17" t="str">
        <f ca="1">IF(OFFSET($A$1,2,COUNTIF($C$6:G$11,"?")+1)="","",IF(OFFSET($A$1,2,COUNTIF($C$6:G$11,"?")+1)=OFFSET($A$1,2,COUNTIF($C$6:G$11,"?")),"",OFFSET($A$1,2,COUNTIF($C$6:G$11,"?")+1)))</f>
        <v>双</v>
      </c>
      <c r="I6" s="17" t="str">
        <f ca="1">IF(OFFSET($A$1,2,COUNTIF($C$6:H$11,"?")+1)="","",IF(OFFSET($A$1,2,COUNTIF($C$6:H$11,"?")+1)=OFFSET($A$1,2,COUNTIF($C$6:H$11,"?")),"",OFFSET($A$1,2,COUNTIF($C$6:H$11,"?")+1)))</f>
        <v>围</v>
      </c>
      <c r="J6" s="17" t="str">
        <f ca="1">IF(OFFSET($A$1,2,COUNTIF($C$6:I$11,"?")+1)="","",IF(OFFSET($A$1,2,COUNTIF($C$6:I$11,"?")+1)=OFFSET($A$1,2,COUNTIF($C$6:I$11,"?")),"",OFFSET($A$1,2,COUNTIF($C$6:I$11,"?")+1)))</f>
        <v>双</v>
      </c>
      <c r="K6" s="17" t="str">
        <f ca="1">IF(OFFSET($A$1,2,COUNTIF($C$6:J$11,"?")+1)="","",IF(OFFSET($A$1,2,COUNTIF($C$6:J$11,"?")+1)=OFFSET($A$1,2,COUNTIF($C$6:J$11,"?")),"",OFFSET($A$1,2,COUNTIF($C$6:J$11,"?")+1)))</f>
        <v>围</v>
      </c>
      <c r="L6" s="17" t="str">
        <f ca="1">IF(OFFSET($A$1,2,COUNTIF($C$6:K$11,"?")+1)="","",IF(OFFSET($A$1,2,COUNTIF($C$6:K$11,"?")+1)=OFFSET($A$1,2,COUNTIF($C$6:K$11,"?")),"",OFFSET($A$1,2,COUNTIF($C$6:K$11,"?")+1)))</f>
        <v>单</v>
      </c>
      <c r="M6" s="17" t="str">
        <f ca="1">IF(OFFSET($A$1,2,COUNTIF($C$6:L$11,"?")+1)="","",IF(OFFSET($A$1,2,COUNTIF($C$6:L$11,"?")+1)=OFFSET($A$1,2,COUNTIF($C$6:L$11,"?")),"",OFFSET($A$1,2,COUNTIF($C$6:L$11,"?")+1)))</f>
        <v>围</v>
      </c>
      <c r="N6" s="17" t="str">
        <f ca="1">IF(OFFSET($A$1,2,COUNTIF($C$6:M$11,"?")+1)="","",IF(OFFSET($A$1,2,COUNTIF($C$6:M$11,"?")+1)=OFFSET($A$1,2,COUNTIF($C$6:M$11,"?")),"",OFFSET($A$1,2,COUNTIF($C$6:M$11,"?")+1)))</f>
        <v>双</v>
      </c>
      <c r="O6" s="17" t="str">
        <f ca="1">IF(OFFSET($A$1,2,COUNTIF($C$6:N$11,"?")+1)="","",IF(OFFSET($A$1,2,COUNTIF($C$6:N$11,"?")+1)=OFFSET($A$1,2,COUNTIF($C$6:N$11,"?")),"",OFFSET($A$1,2,COUNTIF($C$6:N$11,"?")+1)))</f>
        <v/>
      </c>
      <c r="P6" s="17" t="str">
        <f ca="1">IF(OFFSET($A$1,2,COUNTIF($C$6:O$11,"?")+1)="","",IF(OFFSET($A$1,2,COUNTIF($C$6:O$11,"?")+1)=OFFSET($A$1,2,COUNTIF($C$6:O$11,"?")),"",OFFSET($A$1,2,COUNTIF($C$6:O$11,"?")+1)))</f>
        <v/>
      </c>
      <c r="Q6" s="17" t="str">
        <f ca="1">IF(OFFSET($A$1,2,COUNTIF($C$6:P$11,"?")+1)="","",IF(OFFSET($A$1,2,COUNTIF($C$6:P$11,"?")+1)=OFFSET($A$1,2,COUNTIF($C$6:P$11,"?")),"",OFFSET($A$1,2,COUNTIF($C$6:P$11,"?")+1)))</f>
        <v/>
      </c>
      <c r="R6" s="17" t="str">
        <f ca="1">IF(OFFSET($A$1,2,COUNTIF($C$6:Q$11,"?")+1)="","",IF(OFFSET($A$1,2,COUNTIF($C$6:Q$11,"?")+1)=OFFSET($A$1,2,COUNTIF($C$6:Q$11,"?")),"",OFFSET($A$1,2,COUNTIF($C$6:Q$11,"?")+1)))</f>
        <v/>
      </c>
      <c r="S6" s="17" t="str">
        <f ca="1">IF(OFFSET($A$1,2,COUNTIF($C$6:R$11,"?")+1)="","",IF(OFFSET($A$1,2,COUNTIF($C$6:R$11,"?")+1)=OFFSET($A$1,2,COUNTIF($C$6:R$11,"?")),"",OFFSET($A$1,2,COUNTIF($C$6:R$11,"?")+1)))</f>
        <v/>
      </c>
      <c r="T6" s="17" t="str">
        <f ca="1">IF(OFFSET($A$1,2,COUNTIF($C$6:S$11,"?")+1)="","",IF(OFFSET($A$1,2,COUNTIF($C$6:S$11,"?")+1)=OFFSET($A$1,2,COUNTIF($C$6:S$11,"?")),"",OFFSET($A$1,2,COUNTIF($C$6:S$11,"?")+1)))</f>
        <v/>
      </c>
      <c r="U6" s="17" t="str">
        <f ca="1">IF(OFFSET($A$1,2,COUNTIF($C$6:T$11,"?")+1)="","",IF(OFFSET($A$1,2,COUNTIF($C$6:T$11,"?")+1)=OFFSET($A$1,2,COUNTIF($C$6:T$11,"?")),"",OFFSET($A$1,2,COUNTIF($C$6:T$11,"?")+1)))</f>
        <v/>
      </c>
      <c r="V6" s="17" t="str">
        <f ca="1">IF(OFFSET($A$1,2,COUNTIF($C$6:U$11,"?")+1)="","",IF(OFFSET($A$1,2,COUNTIF($C$6:U$11,"?")+1)=OFFSET($A$1,2,COUNTIF($C$6:U$11,"?")),"",OFFSET($A$1,2,COUNTIF($C$6:U$11,"?")+1)))</f>
        <v/>
      </c>
      <c r="W6" s="17" t="str">
        <f ca="1">IF(OFFSET($A$1,2,COUNTIF($C$6:V$11,"?")+1)="","",IF(OFFSET($A$1,2,COUNTIF($C$6:V$11,"?")+1)=OFFSET($A$1,2,COUNTIF($C$6:V$11,"?")),"",OFFSET($A$1,2,COUNTIF($C$6:V$11,"?")+1)))</f>
        <v/>
      </c>
      <c r="X6" s="17" t="str">
        <f ca="1">IF(OFFSET($A$1,2,COUNTIF($C$6:W$11,"?")+1)="","",IF(OFFSET($A$1,2,COUNTIF($C$6:W$11,"?")+1)=OFFSET($A$1,2,COUNTIF($C$6:W$11,"?")),"",OFFSET($A$1,2,COUNTIF($C$6:W$11,"?")+1)))</f>
        <v/>
      </c>
      <c r="Y6" s="17" t="str">
        <f ca="1">IF(OFFSET($A$1,2,COUNTIF($C$6:X$11,"?")+1)="","",IF(OFFSET($A$1,2,COUNTIF($C$6:X$11,"?")+1)=OFFSET($A$1,2,COUNTIF($C$6:X$11,"?")),"",OFFSET($A$1,2,COUNTIF($C$6:X$11,"?")+1)))</f>
        <v/>
      </c>
      <c r="Z6" s="17" t="str">
        <f ca="1">IF(OFFSET($A$1,2,COUNTIF($C$6:Y$11,"?")+1)="","",IF(OFFSET($A$1,2,COUNTIF($C$6:Y$11,"?")+1)=OFFSET($A$1,2,COUNTIF($C$6:Y$11,"?")),"",OFFSET($A$1,2,COUNTIF($C$6:Y$11,"?")+1)))</f>
        <v/>
      </c>
      <c r="AA6" s="17" t="str">
        <f ca="1">IF(OFFSET($A$1,2,COUNTIF($C$6:Z$11,"?")+1)="","",IF(OFFSET($A$1,2,COUNTIF($C$6:Z$11,"?")+1)=OFFSET($A$1,2,COUNTIF($C$6:Z$11,"?")),"",OFFSET($A$1,2,COUNTIF($C$6:Z$11,"?")+1)))</f>
        <v/>
      </c>
      <c r="AB6" s="17" t="str">
        <f ca="1">IF(OFFSET($A$1,2,COUNTIF($C$6:AA$11,"?")+1)="","",IF(OFFSET($A$1,2,COUNTIF($C$6:AA$11,"?")+1)=OFFSET($A$1,2,COUNTIF($C$6:AA$11,"?")),"",OFFSET($A$1,2,COUNTIF($C$6:AA$11,"?")+1)))</f>
        <v/>
      </c>
      <c r="AC6" s="17" t="str">
        <f ca="1">IF(OFFSET($A$1,2,COUNTIF($C$6:AB$11,"?")+1)="","",IF(OFFSET($A$1,2,COUNTIF($C$6:AB$11,"?")+1)=OFFSET($A$1,2,COUNTIF($C$6:AB$11,"?")),"",OFFSET($A$1,2,COUNTIF($C$6:AB$11,"?")+1)))</f>
        <v/>
      </c>
      <c r="AD6" s="17" t="str">
        <f ca="1">IF(OFFSET($A$1,2,COUNTIF($C$6:AC$11,"?")+1)="","",IF(OFFSET($A$1,2,COUNTIF($C$6:AC$11,"?")+1)=OFFSET($A$1,2,COUNTIF($C$6:AC$11,"?")),"",OFFSET($A$1,2,COUNTIF($C$6:AC$11,"?")+1)))</f>
        <v/>
      </c>
      <c r="AE6" s="17" t="str">
        <f ca="1">IF(OFFSET($A$1,2,COUNTIF($C$6:AD$11,"?")+1)="","",IF(OFFSET($A$1,2,COUNTIF($C$6:AD$11,"?")+1)=OFFSET($A$1,2,COUNTIF($C$6:AD$11,"?")),"",OFFSET($A$1,2,COUNTIF($C$6:AD$11,"?")+1)))</f>
        <v/>
      </c>
      <c r="AF6" s="17" t="str">
        <f ca="1">IF(OFFSET($A$1,2,COUNTIF($C$6:AE$11,"?")+1)="","",IF(OFFSET($A$1,2,COUNTIF($C$6:AE$11,"?")+1)=OFFSET($A$1,2,COUNTIF($C$6:AE$11,"?")),"",OFFSET($A$1,2,COUNTIF($C$6:AE$11,"?")+1)))</f>
        <v/>
      </c>
      <c r="AG6" s="17" t="str">
        <f ca="1">IF(OFFSET($A$1,2,COUNTIF($C$6:AF$11,"?")+1)="","",IF(OFFSET($A$1,2,COUNTIF($C$6:AF$11,"?")+1)=OFFSET($A$1,2,COUNTIF($C$6:AF$11,"?")),"",OFFSET($A$1,2,COUNTIF($C$6:AF$11,"?")+1)))</f>
        <v/>
      </c>
      <c r="AH6" s="17" t="str">
        <f ca="1">IF(OFFSET($A$1,2,COUNTIF($C$6:AG$11,"?")+1)="","",IF(OFFSET($A$1,2,COUNTIF($C$6:AG$11,"?")+1)=OFFSET($A$1,2,COUNTIF($C$6:AG$11,"?")),"",OFFSET($A$1,2,COUNTIF($C$6:AG$11,"?")+1)))</f>
        <v/>
      </c>
      <c r="AI6" s="17" t="str">
        <f ca="1">IF(OFFSET($A$1,2,COUNTIF($C$6:AH$11,"?")+1)="","",IF(OFFSET($A$1,2,COUNTIF($C$6:AH$11,"?")+1)=OFFSET($A$1,2,COUNTIF($C$6:AH$11,"?")),"",OFFSET($A$1,2,COUNTIF($C$6:AH$11,"?")+1)))</f>
        <v/>
      </c>
      <c r="AJ6" s="17" t="str">
        <f ca="1">IF(OFFSET($A$1,2,COUNTIF($C$6:AI$11,"?")+1)="","",IF(OFFSET($A$1,2,COUNTIF($C$6:AI$11,"?")+1)=OFFSET($A$1,2,COUNTIF($C$6:AI$11,"?")),"",OFFSET($A$1,2,COUNTIF($C$6:AI$11,"?")+1)))</f>
        <v/>
      </c>
      <c r="AK6" s="17" t="str">
        <f ca="1">IF(OFFSET($A$1,2,COUNTIF($C$6:AJ$11,"?")+1)="","",IF(OFFSET($A$1,2,COUNTIF($C$6:AJ$11,"?")+1)=OFFSET($A$1,2,COUNTIF($C$6:AJ$11,"?")),"",OFFSET($A$1,2,COUNTIF($C$6:AJ$11,"?")+1)))</f>
        <v/>
      </c>
    </row>
    <row r="7" spans="1:62">
      <c r="A7" s="317"/>
      <c r="B7" s="317"/>
      <c r="C7" s="17" t="str">
        <f ca="1">IF(OFFSET($A$1,2,COUNTIF(C6,"?")+1)="","",IF(OFFSET($A$1,2,COUNTIF(C6,"?")+1)=OFFSET($A$1,2,COUNTIF(C6,"?")),OFFSET($A$1,2,COUNTIF(C6,"?")+1),""))</f>
        <v/>
      </c>
      <c r="D7" s="17" t="str">
        <f ca="1">IF(OFFSET($A$1,2,COUNTIF(D6,"?")+COUNTIF($C$6:C$11,"?")+1)="","",IF(OFFSET($A$1,2,COUNTIF(D6,"?")+COUNTIF($C$6:C$11,"?")+1)=OFFSET($A$1,2,COUNTIF(D6,"?")+COUNTIF($C$6:C$11,"?")),OFFSET($A$1,ROW()-2,COLUMN()-1),""))</f>
        <v/>
      </c>
      <c r="E7" s="17" t="str">
        <f ca="1">IF(OFFSET($A$1,2,COUNTIF(E6,"?")+COUNTIF($C$6:D$11,"?")+1)="","",IF(OFFSET($A$1,2,COUNTIF(E6,"?")+COUNTIF($C$6:D$11,"?")+1)=OFFSET($A$1,2,COUNTIF(E6,"?")+COUNTIF($C$6:D$11,"?")),OFFSET($A$1,ROW()-2,COLUMN()-1),""))</f>
        <v>单</v>
      </c>
      <c r="F7" s="17" t="str">
        <f ca="1">IF(OFFSET($A$1,2,COUNTIF(F6,"?")+COUNTIF($C$6:E$11,"?")+1)="","",IF(OFFSET($A$1,2,COUNTIF(F6,"?")+COUNTIF($C$6:E$11,"?")+1)=OFFSET($A$1,2,COUNTIF(F6,"?")+COUNTIF($C$6:E$11,"?")),OFFSET($A$1,ROW()-2,COLUMN()-1),""))</f>
        <v/>
      </c>
      <c r="G7" s="17" t="str">
        <f ca="1">IF(OFFSET($A$1,2,COUNTIF(G6,"?")+COUNTIF($C$6:F$11,"?")+1)="","",IF(OFFSET($A$1,2,COUNTIF(G6,"?")+COUNTIF($C$6:F$11,"?")+1)=OFFSET($A$1,2,COUNTIF(G6,"?")+COUNTIF($C$6:F$11,"?")),OFFSET($A$1,ROW()-2,COLUMN()-1),""))</f>
        <v/>
      </c>
      <c r="H7" s="17" t="str">
        <f ca="1">IF(OFFSET($A$1,2,COUNTIF(H6,"?")+COUNTIF($C$6:G$11,"?")+1)="","",IF(OFFSET($A$1,2,COUNTIF(H6,"?")+COUNTIF($C$6:G$11,"?")+1)=OFFSET($A$1,2,COUNTIF(H6,"?")+COUNTIF($C$6:G$11,"?")),OFFSET($A$1,ROW()-2,COLUMN()-1),""))</f>
        <v/>
      </c>
      <c r="I7" s="17" t="str">
        <f ca="1">IF(OFFSET($A$1,2,COUNTIF(I6,"?")+COUNTIF($C$6:H$11,"?")+1)="","",IF(OFFSET($A$1,2,COUNTIF(I6,"?")+COUNTIF($C$6:H$11,"?")+1)=OFFSET($A$1,2,COUNTIF(I6,"?")+COUNTIF($C$6:H$11,"?")),OFFSET($A$1,ROW()-2,COLUMN()-1),""))</f>
        <v>围</v>
      </c>
      <c r="J7" s="17" t="str">
        <f ca="1">IF(OFFSET($A$1,2,COUNTIF(J6,"?")+COUNTIF($C$6:I$11,"?")+1)="","",IF(OFFSET($A$1,2,COUNTIF(J6,"?")+COUNTIF($C$6:I$11,"?")+1)=OFFSET($A$1,2,COUNTIF(J6,"?")+COUNTIF($C$6:I$11,"?")),OFFSET($A$1,ROW()-2,COLUMN()-1),""))</f>
        <v>双</v>
      </c>
      <c r="K7" s="17" t="str">
        <f ca="1">IF(OFFSET($A$1,2,COUNTIF(K6,"?")+COUNTIF($C$6:J$11,"?")+1)="","",IF(OFFSET($A$1,2,COUNTIF(K6,"?")+COUNTIF($C$6:J$11,"?")+1)=OFFSET($A$1,2,COUNTIF(K6,"?")+COUNTIF($C$6:J$11,"?")),OFFSET($A$1,ROW()-2,COLUMN()-1),""))</f>
        <v/>
      </c>
      <c r="L7" s="17" t="str">
        <f ca="1">IF(OFFSET($A$1,2,COUNTIF(L6,"?")+COUNTIF($C$6:K$11,"?")+1)="","",IF(OFFSET($A$1,2,COUNTIF(L6,"?")+COUNTIF($C$6:K$11,"?")+1)=OFFSET($A$1,2,COUNTIF(L6,"?")+COUNTIF($C$6:K$11,"?")),OFFSET($A$1,ROW()-2,COLUMN()-1),""))</f>
        <v>单</v>
      </c>
      <c r="M7" s="17" t="str">
        <f ca="1">IF(OFFSET($A$1,2,COUNTIF(M6,"?")+COUNTIF($C$6:L$11,"?")+1)="","",IF(OFFSET($A$1,2,COUNTIF(M6,"?")+COUNTIF($C$6:L$11,"?")+1)=OFFSET($A$1,2,COUNTIF(M6,"?")+COUNTIF($C$6:L$11,"?")),OFFSET($A$1,ROW()-2,COLUMN()-1),""))</f>
        <v/>
      </c>
      <c r="N7" s="17" t="str">
        <f ca="1">IF(OFFSET($A$1,2,COUNTIF(N6,"?")+COUNTIF($C$6:M$11,"?")+1)="","",IF(OFFSET($A$1,2,COUNTIF(N6,"?")+COUNTIF($C$6:M$11,"?")+1)=OFFSET($A$1,2,COUNTIF(N6,"?")+COUNTIF($C$6:M$11,"?")),OFFSET($A$1,ROW()-2,COLUMN()-1),""))</f>
        <v/>
      </c>
      <c r="O7" s="17" t="str">
        <f ca="1">IF(OFFSET($A$1,2,COUNTIF(O6,"?")+COUNTIF($C$6:N$11,"?")+1)="","",IF(OFFSET($A$1,2,COUNTIF(O6,"?")+COUNTIF($C$6:N$11,"?")+1)=OFFSET($A$1,2,COUNTIF(O6,"?")+COUNTIF($C$6:N$11,"?")),OFFSET($A$1,ROW()-2,COLUMN()-1),""))</f>
        <v/>
      </c>
      <c r="P7" s="17" t="str">
        <f ca="1">IF(OFFSET($A$1,2,COUNTIF(P6,"?")+COUNTIF($C$6:O$11,"?")+1)="","",IF(OFFSET($A$1,2,COUNTIF(P6,"?")+COUNTIF($C$6:O$11,"?")+1)=OFFSET($A$1,2,COUNTIF(P6,"?")+COUNTIF($C$6:O$11,"?")),OFFSET($A$1,ROW()-2,COLUMN()-1),""))</f>
        <v/>
      </c>
      <c r="Q7" s="17" t="str">
        <f ca="1">IF(OFFSET($A$1,2,COUNTIF(Q6,"?")+COUNTIF($C$6:P$11,"?")+1)="","",IF(OFFSET($A$1,2,COUNTIF(Q6,"?")+COUNTIF($C$6:P$11,"?")+1)=OFFSET($A$1,2,COUNTIF(Q6,"?")+COUNTIF($C$6:P$11,"?")),OFFSET($A$1,ROW()-2,COLUMN()-1),""))</f>
        <v/>
      </c>
      <c r="R7" s="17" t="str">
        <f ca="1">IF(OFFSET($A$1,2,COUNTIF(R6,"?")+COUNTIF($C$6:Q$11,"?")+1)="","",IF(OFFSET($A$1,2,COUNTIF(R6,"?")+COUNTIF($C$6:Q$11,"?")+1)=OFFSET($A$1,2,COUNTIF(R6,"?")+COUNTIF($C$6:Q$11,"?")),OFFSET($A$1,ROW()-2,COLUMN()-1),""))</f>
        <v/>
      </c>
      <c r="S7" s="17" t="str">
        <f ca="1">IF(OFFSET($A$1,2,COUNTIF(S6,"?")+COUNTIF($C$6:R$11,"?")+1)="","",IF(OFFSET($A$1,2,COUNTIF(S6,"?")+COUNTIF($C$6:R$11,"?")+1)=OFFSET($A$1,2,COUNTIF(S6,"?")+COUNTIF($C$6:R$11,"?")),OFFSET($A$1,ROW()-2,COLUMN()-1),""))</f>
        <v/>
      </c>
      <c r="T7" s="17" t="str">
        <f ca="1">IF(OFFSET($A$1,2,COUNTIF(T6,"?")+COUNTIF($C$6:S$11,"?")+1)="","",IF(OFFSET($A$1,2,COUNTIF(T6,"?")+COUNTIF($C$6:S$11,"?")+1)=OFFSET($A$1,2,COUNTIF(T6,"?")+COUNTIF($C$6:S$11,"?")),OFFSET($A$1,ROW()-2,COLUMN()-1),""))</f>
        <v/>
      </c>
      <c r="U7" s="17" t="str">
        <f ca="1">IF(OFFSET($A$1,2,COUNTIF(U6,"?")+COUNTIF($C$6:T$11,"?")+1)="","",IF(OFFSET($A$1,2,COUNTIF(U6,"?")+COUNTIF($C$6:T$11,"?")+1)=OFFSET($A$1,2,COUNTIF(U6,"?")+COUNTIF($C$6:T$11,"?")),OFFSET($A$1,ROW()-2,COLUMN()-1),""))</f>
        <v/>
      </c>
      <c r="V7" s="17" t="str">
        <f ca="1">IF(OFFSET($A$1,2,COUNTIF(V6,"?")+COUNTIF($C$6:U$11,"?")+1)="","",IF(OFFSET($A$1,2,COUNTIF(V6,"?")+COUNTIF($C$6:U$11,"?")+1)=OFFSET($A$1,2,COUNTIF(V6,"?")+COUNTIF($C$6:U$11,"?")),OFFSET($A$1,ROW()-2,COLUMN()-1),""))</f>
        <v/>
      </c>
      <c r="W7" s="17" t="str">
        <f ca="1">IF(OFFSET($A$1,2,COUNTIF(W6,"?")+COUNTIF($C$6:V$11,"?")+1)="","",IF(OFFSET($A$1,2,COUNTIF(W6,"?")+COUNTIF($C$6:V$11,"?")+1)=OFFSET($A$1,2,COUNTIF(W6,"?")+COUNTIF($C$6:V$11,"?")),OFFSET($A$1,ROW()-2,COLUMN()-1),""))</f>
        <v/>
      </c>
      <c r="X7" s="17" t="str">
        <f ca="1">IF(OFFSET($A$1,2,COUNTIF(X6,"?")+COUNTIF($C$6:W$11,"?")+1)="","",IF(OFFSET($A$1,2,COUNTIF(X6,"?")+COUNTIF($C$6:W$11,"?")+1)=OFFSET($A$1,2,COUNTIF(X6,"?")+COUNTIF($C$6:W$11,"?")),OFFSET($A$1,ROW()-2,COLUMN()-1),""))</f>
        <v/>
      </c>
      <c r="Y7" s="17" t="str">
        <f ca="1">IF(OFFSET($A$1,2,COUNTIF(Y6,"?")+COUNTIF($C$6:X$11,"?")+1)="","",IF(OFFSET($A$1,2,COUNTIF(Y6,"?")+COUNTIF($C$6:X$11,"?")+1)=OFFSET($A$1,2,COUNTIF(Y6,"?")+COUNTIF($C$6:X$11,"?")),OFFSET($A$1,ROW()-2,COLUMN()-1),""))</f>
        <v/>
      </c>
      <c r="Z7" s="17" t="str">
        <f ca="1">IF(OFFSET($A$1,2,COUNTIF(Z6,"?")+COUNTIF($C$6:Y$11,"?")+1)="","",IF(OFFSET($A$1,2,COUNTIF(Z6,"?")+COUNTIF($C$6:Y$11,"?")+1)=OFFSET($A$1,2,COUNTIF(Z6,"?")+COUNTIF($C$6:Y$11,"?")),OFFSET($A$1,ROW()-2,COLUMN()-1),""))</f>
        <v/>
      </c>
      <c r="AA7" s="17" t="str">
        <f ca="1">IF(OFFSET($A$1,2,COUNTIF(AA6,"?")+COUNTIF($C$6:Z$11,"?")+1)="","",IF(OFFSET($A$1,2,COUNTIF(AA6,"?")+COUNTIF($C$6:Z$11,"?")+1)=OFFSET($A$1,2,COUNTIF(AA6,"?")+COUNTIF($C$6:Z$11,"?")),OFFSET($A$1,ROW()-2,COLUMN()-1),""))</f>
        <v/>
      </c>
      <c r="AB7" s="17" t="str">
        <f ca="1">IF(OFFSET($A$1,2,COUNTIF(AB6,"?")+COUNTIF($C$6:AA$11,"?")+1)="","",IF(OFFSET($A$1,2,COUNTIF(AB6,"?")+COUNTIF($C$6:AA$11,"?")+1)=OFFSET($A$1,2,COUNTIF(AB6,"?")+COUNTIF($C$6:AA$11,"?")),OFFSET($A$1,ROW()-2,COLUMN()-1),""))</f>
        <v/>
      </c>
      <c r="AC7" s="17" t="str">
        <f ca="1">IF(OFFSET($A$1,2,COUNTIF(AC6,"?")+COUNTIF($C$6:AB$11,"?")+1)="","",IF(OFFSET($A$1,2,COUNTIF(AC6,"?")+COUNTIF($C$6:AB$11,"?")+1)=OFFSET($A$1,2,COUNTIF(AC6,"?")+COUNTIF($C$6:AB$11,"?")),OFFSET($A$1,ROW()-2,COLUMN()-1),""))</f>
        <v/>
      </c>
      <c r="AD7" s="17" t="str">
        <f ca="1">IF(OFFSET($A$1,2,COUNTIF(AD6,"?")+COUNTIF($C$6:AC$11,"?")+1)="","",IF(OFFSET($A$1,2,COUNTIF(AD6,"?")+COUNTIF($C$6:AC$11,"?")+1)=OFFSET($A$1,2,COUNTIF(AD6,"?")+COUNTIF($C$6:AC$11,"?")),OFFSET($A$1,ROW()-2,COLUMN()-1),""))</f>
        <v/>
      </c>
      <c r="AE7" s="17" t="str">
        <f ca="1">IF(OFFSET($A$1,2,COUNTIF(AE6,"?")+COUNTIF($C$6:AD$11,"?")+1)="","",IF(OFFSET($A$1,2,COUNTIF(AE6,"?")+COUNTIF($C$6:AD$11,"?")+1)=OFFSET($A$1,2,COUNTIF(AE6,"?")+COUNTIF($C$6:AD$11,"?")),OFFSET($A$1,ROW()-2,COLUMN()-1),""))</f>
        <v/>
      </c>
      <c r="AF7" s="17" t="str">
        <f ca="1">IF(OFFSET($A$1,2,COUNTIF(AF6,"?")+COUNTIF($C$6:AE$11,"?")+1)="","",IF(OFFSET($A$1,2,COUNTIF(AF6,"?")+COUNTIF($C$6:AE$11,"?")+1)=OFFSET($A$1,2,COUNTIF(AF6,"?")+COUNTIF($C$6:AE$11,"?")),OFFSET($A$1,ROW()-2,COLUMN()-1),""))</f>
        <v/>
      </c>
      <c r="AG7" s="17" t="str">
        <f ca="1">IF(OFFSET($A$1,2,COUNTIF(AG6,"?")+COUNTIF($C$6:AF$11,"?")+1)="","",IF(OFFSET($A$1,2,COUNTIF(AG6,"?")+COUNTIF($C$6:AF$11,"?")+1)=OFFSET($A$1,2,COUNTIF(AG6,"?")+COUNTIF($C$6:AF$11,"?")),OFFSET($A$1,ROW()-2,COLUMN()-1),""))</f>
        <v/>
      </c>
      <c r="AH7" s="17" t="str">
        <f ca="1">IF(OFFSET($A$1,2,COUNTIF(AH6,"?")+COUNTIF($C$6:AG$11,"?")+1)="","",IF(OFFSET($A$1,2,COUNTIF(AH6,"?")+COUNTIF($C$6:AG$11,"?")+1)=OFFSET($A$1,2,COUNTIF(AH6,"?")+COUNTIF($C$6:AG$11,"?")),OFFSET($A$1,ROW()-2,COLUMN()-1),""))</f>
        <v/>
      </c>
      <c r="AI7" s="17" t="str">
        <f ca="1">IF(OFFSET($A$1,2,COUNTIF(AI6,"?")+COUNTIF($C$6:AH$11,"?")+1)="","",IF(OFFSET($A$1,2,COUNTIF(AI6,"?")+COUNTIF($C$6:AH$11,"?")+1)=OFFSET($A$1,2,COUNTIF(AI6,"?")+COUNTIF($C$6:AH$11,"?")),OFFSET($A$1,ROW()-2,COLUMN()-1),""))</f>
        <v/>
      </c>
      <c r="AJ7" s="17" t="str">
        <f ca="1">IF(OFFSET($A$1,2,COUNTIF(AJ6,"?")+COUNTIF($C$6:AI$11,"?")+1)="","",IF(OFFSET($A$1,2,COUNTIF(AJ6,"?")+COUNTIF($C$6:AI$11,"?")+1)=OFFSET($A$1,2,COUNTIF(AJ6,"?")+COUNTIF($C$6:AI$11,"?")),OFFSET($A$1,ROW()-2,COLUMN()-1),""))</f>
        <v/>
      </c>
      <c r="AK7" s="17" t="str">
        <f ca="1">IF(OFFSET($A$1,2,COUNTIF(AK6,"?")+COUNTIF($C$6:AJ$11,"?")+1)="","",IF(OFFSET($A$1,2,COUNTIF(AK6,"?")+COUNTIF($C$6:AJ$11,"?")+1)=OFFSET($A$1,2,COUNTIF(AK6,"?")+COUNTIF($C$6:AJ$11,"?")),OFFSET($A$1,ROW()-2,COLUMN()-1),""))</f>
        <v/>
      </c>
    </row>
    <row r="8" spans="1:62">
      <c r="A8" s="317"/>
      <c r="B8" s="317"/>
      <c r="C8" s="17" t="str">
        <f ca="1">IF(OFFSET($A$1,2,COUNTIF(C$6:C7,"?")+1)="","",IF(OFFSET($A$1,2,COUNTIF(C$6:C7,"?")+1)=OFFSET($A$1,2,COUNTIF(C$6:C7,"?")),OFFSET($A$1,2,COUNTIF(C$6:C7,"?")+1),""))</f>
        <v/>
      </c>
      <c r="D8" s="17" t="str">
        <f ca="1">IF(OFFSET($A$1,2,COUNTIF($C$6:C$11,"?")+COUNTIF(D$6:D7,"?")+1)="","",IF(OFFSET($A$1,2,COUNTIF($C$6:C$11,"?")+COUNTIF(D$6:D7,"?")+1)=OFFSET($A$1,2,COUNTIF($C$6:C$11,"?")+COUNTIF(D$6:D7,"?")),OFFSET($A$1,ROW()-2,COLUMN()-1),""))</f>
        <v/>
      </c>
      <c r="E8" s="17" t="str">
        <f ca="1">IF(OFFSET($A$1,2,COUNTIF($C$6:D$11,"?")+COUNTIF(E$6:E7,"?")+1)="","",IF(OFFSET($A$1,2,COUNTIF($C$6:D$11,"?")+COUNTIF(E$6:E7,"?")+1)=OFFSET($A$1,2,COUNTIF($C$6:D$11,"?")+COUNTIF(E$6:E7,"?")),OFFSET($A$1,ROW()-2,COLUMN()-1),""))</f>
        <v>单</v>
      </c>
      <c r="F8" s="17" t="str">
        <f ca="1">IF(OFFSET($A$1,2,COUNTIF($C$6:E$11,"?")+COUNTIF(F$6:F7,"?")+1)="","",IF(OFFSET($A$1,2,COUNTIF($C$6:E$11,"?")+COUNTIF(F$6:F7,"?")+1)=OFFSET($A$1,2,COUNTIF($C$6:E$11,"?")+COUNTIF(F$6:F7,"?")),OFFSET($A$1,ROW()-2,COLUMN()-1),""))</f>
        <v/>
      </c>
      <c r="G8" s="17" t="str">
        <f ca="1">IF(OFFSET($A$1,2,COUNTIF($C$6:F$11,"?")+COUNTIF(G$6:G7,"?")+1)="","",IF(OFFSET($A$1,2,COUNTIF($C$6:F$11,"?")+COUNTIF(G$6:G7,"?")+1)=OFFSET($A$1,2,COUNTIF($C$6:F$11,"?")+COUNTIF(G$6:G7,"?")),OFFSET($A$1,ROW()-2,COLUMN()-1),""))</f>
        <v/>
      </c>
      <c r="H8" s="17" t="str">
        <f ca="1">IF(OFFSET($A$1,2,COUNTIF($C$6:G$11,"?")+COUNTIF(H$6:H7,"?")+1)="","",IF(OFFSET($A$1,2,COUNTIF($C$6:G$11,"?")+COUNTIF(H$6:H7,"?")+1)=OFFSET($A$1,2,COUNTIF($C$6:G$11,"?")+COUNTIF(H$6:H7,"?")),OFFSET($A$1,ROW()-2,COLUMN()-1),""))</f>
        <v/>
      </c>
      <c r="I8" s="17" t="str">
        <f ca="1">IF(OFFSET($A$1,2,COUNTIF($C$6:H$11,"?")+COUNTIF(I$6:I7,"?")+1)="","",IF(OFFSET($A$1,2,COUNTIF($C$6:H$11,"?")+COUNTIF(I$6:I7,"?")+1)=OFFSET($A$1,2,COUNTIF($C$6:H$11,"?")+COUNTIF(I$6:I7,"?")),OFFSET($A$1,ROW()-2,COLUMN()-1),""))</f>
        <v>围</v>
      </c>
      <c r="J8" s="17" t="str">
        <f ca="1">IF(OFFSET($A$1,2,COUNTIF($C$6:I$11,"?")+COUNTIF(J$6:J7,"?")+1)="","",IF(OFFSET($A$1,2,COUNTIF($C$6:I$11,"?")+COUNTIF(J$6:J7,"?")+1)=OFFSET($A$1,2,COUNTIF($C$6:I$11,"?")+COUNTIF(J$6:J7,"?")),OFFSET($A$1,ROW()-2,COLUMN()-1),""))</f>
        <v>双</v>
      </c>
      <c r="K8" s="17" t="str">
        <f ca="1">IF(OFFSET($A$1,2,COUNTIF($C$6:J$11,"?")+COUNTIF(K$6:K7,"?")+1)="","",IF(OFFSET($A$1,2,COUNTIF($C$6:J$11,"?")+COUNTIF(K$6:K7,"?")+1)=OFFSET($A$1,2,COUNTIF($C$6:J$11,"?")+COUNTIF(K$6:K7,"?")),OFFSET($A$1,ROW()-2,COLUMN()-1),""))</f>
        <v/>
      </c>
      <c r="L8" s="17" t="str">
        <f ca="1">IF(OFFSET($A$1,2,COUNTIF($C$6:K$11,"?")+COUNTIF(L$6:L7,"?")+1)="","",IF(OFFSET($A$1,2,COUNTIF($C$6:K$11,"?")+COUNTIF(L$6:L7,"?")+1)=OFFSET($A$1,2,COUNTIF($C$6:K$11,"?")+COUNTIF(L$6:L7,"?")),OFFSET($A$1,ROW()-2,COLUMN()-1),""))</f>
        <v/>
      </c>
      <c r="M8" s="17" t="str">
        <f ca="1">IF(OFFSET($A$1,2,COUNTIF($C$6:L$11,"?")+COUNTIF(M$6:M7,"?")+1)="","",IF(OFFSET($A$1,2,COUNTIF($C$6:L$11,"?")+COUNTIF(M$6:M7,"?")+1)=OFFSET($A$1,2,COUNTIF($C$6:L$11,"?")+COUNTIF(M$6:M7,"?")),OFFSET($A$1,ROW()-2,COLUMN()-1),""))</f>
        <v/>
      </c>
      <c r="N8" s="17" t="str">
        <f ca="1">IF(OFFSET($A$1,2,COUNTIF($C$6:M$11,"?")+COUNTIF(N$6:N7,"?")+1)="","",IF(OFFSET($A$1,2,COUNTIF($C$6:M$11,"?")+COUNTIF(N$6:N7,"?")+1)=OFFSET($A$1,2,COUNTIF($C$6:M$11,"?")+COUNTIF(N$6:N7,"?")),OFFSET($A$1,ROW()-2,COLUMN()-1),""))</f>
        <v/>
      </c>
      <c r="O8" s="17" t="str">
        <f ca="1">IF(OFFSET($A$1,2,COUNTIF($C$6:N$11,"?")+COUNTIF(O$6:O7,"?")+1)="","",IF(OFFSET($A$1,2,COUNTIF($C$6:N$11,"?")+COUNTIF(O$6:O7,"?")+1)=OFFSET($A$1,2,COUNTIF($C$6:N$11,"?")+COUNTIF(O$6:O7,"?")),OFFSET($A$1,ROW()-2,COLUMN()-1),""))</f>
        <v/>
      </c>
      <c r="P8" s="17" t="str">
        <f ca="1">IF(OFFSET($A$1,2,COUNTIF($C$6:O$11,"?")+COUNTIF(P$6:P7,"?")+1)="","",IF(OFFSET($A$1,2,COUNTIF($C$6:O$11,"?")+COUNTIF(P$6:P7,"?")+1)=OFFSET($A$1,2,COUNTIF($C$6:O$11,"?")+COUNTIF(P$6:P7,"?")),OFFSET($A$1,ROW()-2,COLUMN()-1),""))</f>
        <v/>
      </c>
      <c r="Q8" s="17" t="str">
        <f ca="1">IF(OFFSET($A$1,2,COUNTIF($C$6:P$11,"?")+COUNTIF(Q$6:Q7,"?")+1)="","",IF(OFFSET($A$1,2,COUNTIF($C$6:P$11,"?")+COUNTIF(Q$6:Q7,"?")+1)=OFFSET($A$1,2,COUNTIF($C$6:P$11,"?")+COUNTIF(Q$6:Q7,"?")),OFFSET($A$1,ROW()-2,COLUMN()-1),""))</f>
        <v/>
      </c>
      <c r="R8" s="17" t="str">
        <f ca="1">IF(OFFSET($A$1,2,COUNTIF($C$6:Q$11,"?")+COUNTIF(R$6:R7,"?")+1)="","",IF(OFFSET($A$1,2,COUNTIF($C$6:Q$11,"?")+COUNTIF(R$6:R7,"?")+1)=OFFSET($A$1,2,COUNTIF($C$6:Q$11,"?")+COUNTIF(R$6:R7,"?")),OFFSET($A$1,ROW()-2,COLUMN()-1),""))</f>
        <v/>
      </c>
      <c r="S8" s="17" t="str">
        <f ca="1">IF(OFFSET($A$1,2,COUNTIF($C$6:R$11,"?")+COUNTIF(S$6:S7,"?")+1)="","",IF(OFFSET($A$1,2,COUNTIF($C$6:R$11,"?")+COUNTIF(S$6:S7,"?")+1)=OFFSET($A$1,2,COUNTIF($C$6:R$11,"?")+COUNTIF(S$6:S7,"?")),OFFSET($A$1,ROW()-2,COLUMN()-1),""))</f>
        <v/>
      </c>
      <c r="T8" s="17" t="str">
        <f ca="1">IF(OFFSET($A$1,2,COUNTIF($C$6:S$11,"?")+COUNTIF(T$6:T7,"?")+1)="","",IF(OFFSET($A$1,2,COUNTIF($C$6:S$11,"?")+COUNTIF(T$6:T7,"?")+1)=OFFSET($A$1,2,COUNTIF($C$6:S$11,"?")+COUNTIF(T$6:T7,"?")),OFFSET($A$1,ROW()-2,COLUMN()-1),""))</f>
        <v/>
      </c>
      <c r="U8" s="17" t="str">
        <f ca="1">IF(OFFSET($A$1,2,COUNTIF($C$6:T$11,"?")+COUNTIF(U$6:U7,"?")+1)="","",IF(OFFSET($A$1,2,COUNTIF($C$6:T$11,"?")+COUNTIF(U$6:U7,"?")+1)=OFFSET($A$1,2,COUNTIF($C$6:T$11,"?")+COUNTIF(U$6:U7,"?")),OFFSET($A$1,ROW()-2,COLUMN()-1),""))</f>
        <v/>
      </c>
      <c r="V8" s="17" t="str">
        <f ca="1">IF(OFFSET($A$1,2,COUNTIF($C$6:U$11,"?")+COUNTIF(V$6:V7,"?")+1)="","",IF(OFFSET($A$1,2,COUNTIF($C$6:U$11,"?")+COUNTIF(V$6:V7,"?")+1)=OFFSET($A$1,2,COUNTIF($C$6:U$11,"?")+COUNTIF(V$6:V7,"?")),OFFSET($A$1,ROW()-2,COLUMN()-1),""))</f>
        <v/>
      </c>
      <c r="W8" s="17" t="str">
        <f ca="1">IF(OFFSET($A$1,2,COUNTIF($C$6:V$11,"?")+COUNTIF(W$6:W7,"?")+1)="","",IF(OFFSET($A$1,2,COUNTIF($C$6:V$11,"?")+COUNTIF(W$6:W7,"?")+1)=OFFSET($A$1,2,COUNTIF($C$6:V$11,"?")+COUNTIF(W$6:W7,"?")),OFFSET($A$1,ROW()-2,COLUMN()-1),""))</f>
        <v/>
      </c>
      <c r="X8" s="17" t="str">
        <f ca="1">IF(OFFSET($A$1,2,COUNTIF($C$6:W$11,"?")+COUNTIF(X$6:X7,"?")+1)="","",IF(OFFSET($A$1,2,COUNTIF($C$6:W$11,"?")+COUNTIF(X$6:X7,"?")+1)=OFFSET($A$1,2,COUNTIF($C$6:W$11,"?")+COUNTIF(X$6:X7,"?")),OFFSET($A$1,ROW()-2,COLUMN()-1),""))</f>
        <v/>
      </c>
      <c r="Y8" s="17" t="str">
        <f ca="1">IF(OFFSET($A$1,2,COUNTIF($C$6:X$11,"?")+COUNTIF(Y$6:Y7,"?")+1)="","",IF(OFFSET($A$1,2,COUNTIF($C$6:X$11,"?")+COUNTIF(Y$6:Y7,"?")+1)=OFFSET($A$1,2,COUNTIF($C$6:X$11,"?")+COUNTIF(Y$6:Y7,"?")),OFFSET($A$1,ROW()-2,COLUMN()-1),""))</f>
        <v/>
      </c>
      <c r="Z8" s="17" t="str">
        <f ca="1">IF(OFFSET($A$1,2,COUNTIF($C$6:Y$11,"?")+COUNTIF(Z$6:Z7,"?")+1)="","",IF(OFFSET($A$1,2,COUNTIF($C$6:Y$11,"?")+COUNTIF(Z$6:Z7,"?")+1)=OFFSET($A$1,2,COUNTIF($C$6:Y$11,"?")+COUNTIF(Z$6:Z7,"?")),OFFSET($A$1,ROW()-2,COLUMN()-1),""))</f>
        <v/>
      </c>
      <c r="AA8" s="17" t="str">
        <f ca="1">IF(OFFSET($A$1,2,COUNTIF($C$6:Z$11,"?")+COUNTIF(AA$6:AA7,"?")+1)="","",IF(OFFSET($A$1,2,COUNTIF($C$6:Z$11,"?")+COUNTIF(AA$6:AA7,"?")+1)=OFFSET($A$1,2,COUNTIF($C$6:Z$11,"?")+COUNTIF(AA$6:AA7,"?")),OFFSET($A$1,ROW()-2,COLUMN()-1),""))</f>
        <v/>
      </c>
      <c r="AB8" s="17" t="str">
        <f ca="1">IF(OFFSET($A$1,2,COUNTIF($C$6:AA$11,"?")+COUNTIF(AB$6:AB7,"?")+1)="","",IF(OFFSET($A$1,2,COUNTIF($C$6:AA$11,"?")+COUNTIF(AB$6:AB7,"?")+1)=OFFSET($A$1,2,COUNTIF($C$6:AA$11,"?")+COUNTIF(AB$6:AB7,"?")),OFFSET($A$1,ROW()-2,COLUMN()-1),""))</f>
        <v/>
      </c>
      <c r="AC8" s="17" t="str">
        <f ca="1">IF(OFFSET($A$1,2,COUNTIF($C$6:AB$11,"?")+COUNTIF(AC$6:AC7,"?")+1)="","",IF(OFFSET($A$1,2,COUNTIF($C$6:AB$11,"?")+COUNTIF(AC$6:AC7,"?")+1)=OFFSET($A$1,2,COUNTIF($C$6:AB$11,"?")+COUNTIF(AC$6:AC7,"?")),OFFSET($A$1,ROW()-2,COLUMN()-1),""))</f>
        <v/>
      </c>
      <c r="AD8" s="17" t="str">
        <f ca="1">IF(OFFSET($A$1,2,COUNTIF($C$6:AC$11,"?")+COUNTIF(AD$6:AD7,"?")+1)="","",IF(OFFSET($A$1,2,COUNTIF($C$6:AC$11,"?")+COUNTIF(AD$6:AD7,"?")+1)=OFFSET($A$1,2,COUNTIF($C$6:AC$11,"?")+COUNTIF(AD$6:AD7,"?")),OFFSET($A$1,ROW()-2,COLUMN()-1),""))</f>
        <v/>
      </c>
      <c r="AE8" s="17" t="str">
        <f ca="1">IF(OFFSET($A$1,2,COUNTIF($C$6:AD$11,"?")+COUNTIF(AE$6:AE7,"?")+1)="","",IF(OFFSET($A$1,2,COUNTIF($C$6:AD$11,"?")+COUNTIF(AE$6:AE7,"?")+1)=OFFSET($A$1,2,COUNTIF($C$6:AD$11,"?")+COUNTIF(AE$6:AE7,"?")),OFFSET($A$1,ROW()-2,COLUMN()-1),""))</f>
        <v/>
      </c>
      <c r="AF8" s="17" t="str">
        <f ca="1">IF(OFFSET($A$1,2,COUNTIF($C$6:AE$11,"?")+COUNTIF(AF$6:AF7,"?")+1)="","",IF(OFFSET($A$1,2,COUNTIF($C$6:AE$11,"?")+COUNTIF(AF$6:AF7,"?")+1)=OFFSET($A$1,2,COUNTIF($C$6:AE$11,"?")+COUNTIF(AF$6:AF7,"?")),OFFSET($A$1,ROW()-2,COLUMN()-1),""))</f>
        <v/>
      </c>
      <c r="AG8" s="17" t="str">
        <f ca="1">IF(OFFSET($A$1,2,COUNTIF($C$6:AF$11,"?")+COUNTIF(AG$6:AG7,"?")+1)="","",IF(OFFSET($A$1,2,COUNTIF($C$6:AF$11,"?")+COUNTIF(AG$6:AG7,"?")+1)=OFFSET($A$1,2,COUNTIF($C$6:AF$11,"?")+COUNTIF(AG$6:AG7,"?")),OFFSET($A$1,ROW()-2,COLUMN()-1),""))</f>
        <v/>
      </c>
      <c r="AH8" s="17" t="str">
        <f ca="1">IF(OFFSET($A$1,2,COUNTIF($C$6:AG$11,"?")+COUNTIF(AH$6:AH7,"?")+1)="","",IF(OFFSET($A$1,2,COUNTIF($C$6:AG$11,"?")+COUNTIF(AH$6:AH7,"?")+1)=OFFSET($A$1,2,COUNTIF($C$6:AG$11,"?")+COUNTIF(AH$6:AH7,"?")),OFFSET($A$1,ROW()-2,COLUMN()-1),""))</f>
        <v/>
      </c>
      <c r="AI8" s="17" t="str">
        <f ca="1">IF(OFFSET($A$1,2,COUNTIF($C$6:AH$11,"?")+COUNTIF(AI$6:AI7,"?")+1)="","",IF(OFFSET($A$1,2,COUNTIF($C$6:AH$11,"?")+COUNTIF(AI$6:AI7,"?")+1)=OFFSET($A$1,2,COUNTIF($C$6:AH$11,"?")+COUNTIF(AI$6:AI7,"?")),OFFSET($A$1,ROW()-2,COLUMN()-1),""))</f>
        <v/>
      </c>
      <c r="AJ8" s="17" t="str">
        <f ca="1">IF(OFFSET($A$1,2,COUNTIF($C$6:AI$11,"?")+COUNTIF(AJ$6:AJ7,"?")+1)="","",IF(OFFSET($A$1,2,COUNTIF($C$6:AI$11,"?")+COUNTIF(AJ$6:AJ7,"?")+1)=OFFSET($A$1,2,COUNTIF($C$6:AI$11,"?")+COUNTIF(AJ$6:AJ7,"?")),OFFSET($A$1,ROW()-2,COLUMN()-1),""))</f>
        <v/>
      </c>
      <c r="AK8" s="17" t="str">
        <f ca="1">IF(OFFSET($A$1,2,COUNTIF($C$6:AJ$11,"?")+COUNTIF(AK$6:AK7,"?")+1)="","",IF(OFFSET($A$1,2,COUNTIF($C$6:AJ$11,"?")+COUNTIF(AK$6:AK7,"?")+1)=OFFSET($A$1,2,COUNTIF($C$6:AJ$11,"?")+COUNTIF(AK$6:AK7,"?")),OFFSET($A$1,ROW()-2,COLUMN()-1),""))</f>
        <v/>
      </c>
    </row>
    <row r="9" spans="1:62">
      <c r="A9" s="317"/>
      <c r="B9" s="317"/>
      <c r="C9" s="17" t="str">
        <f ca="1">IF(OFFSET($A$1,2,COUNTIF(C$6:C8,"?")+1)="","",IF(OFFSET($A$1,2,COUNTIF(C$6:C8,"?")+1)=OFFSET($A$1,2,COUNTIF(C$6:C8,"?")),OFFSET($A$1,2,COUNTIF(C$6:C8,"?")+1),""))</f>
        <v/>
      </c>
      <c r="D9" s="17" t="str">
        <f ca="1">IF(OFFSET($A$1,2,COUNTIF($C$6:C$11,"?")+COUNTIF(D$6:D8,"?")+1)="","",IF(OFFSET($A$1,2,COUNTIF($C$6:C$11,"?")+COUNTIF(D$6:D8,"?")+1)=OFFSET($A$1,2,COUNTIF($C$6:C$11,"?")+COUNTIF(D$6:D8,"?")),OFFSET($A$1,ROW()-2,COLUMN()-1),""))</f>
        <v/>
      </c>
      <c r="E9" s="17" t="str">
        <f ca="1">IF(OFFSET($A$1,2,COUNTIF($C$6:D$11,"?")+COUNTIF(E$6:E8,"?")+1)="","",IF(OFFSET($A$1,2,COUNTIF($C$6:D$11,"?")+COUNTIF(E$6:E8,"?")+1)=OFFSET($A$1,2,COUNTIF($C$6:D$11,"?")+COUNTIF(E$6:E8,"?")),OFFSET($A$1,ROW()-2,COLUMN()-1),""))</f>
        <v>单</v>
      </c>
      <c r="F9" s="17" t="str">
        <f ca="1">IF(OFFSET($A$1,2,COUNTIF($C$6:E$11,"?")+COUNTIF(F$6:F8,"?")+1)="","",IF(OFFSET($A$1,2,COUNTIF($C$6:E$11,"?")+COUNTIF(F$6:F8,"?")+1)=OFFSET($A$1,2,COUNTIF($C$6:E$11,"?")+COUNTIF(F$6:F8,"?")),OFFSET($A$1,ROW()-2,COLUMN()-1),""))</f>
        <v/>
      </c>
      <c r="G9" s="17" t="str">
        <f ca="1">IF(OFFSET($A$1,2,COUNTIF($C$6:F$11,"?")+COUNTIF(G$6:G8,"?")+1)="","",IF(OFFSET($A$1,2,COUNTIF($C$6:F$11,"?")+COUNTIF(G$6:G8,"?")+1)=OFFSET($A$1,2,COUNTIF($C$6:F$11,"?")+COUNTIF(G$6:G8,"?")),OFFSET($A$1,ROW()-2,COLUMN()-1),""))</f>
        <v/>
      </c>
      <c r="H9" s="17" t="str">
        <f ca="1">IF(OFFSET($A$1,2,COUNTIF($C$6:G$11,"?")+COUNTIF(H$6:H8,"?")+1)="","",IF(OFFSET($A$1,2,COUNTIF($C$6:G$11,"?")+COUNTIF(H$6:H8,"?")+1)=OFFSET($A$1,2,COUNTIF($C$6:G$11,"?")+COUNTIF(H$6:H8,"?")),OFFSET($A$1,ROW()-2,COLUMN()-1),""))</f>
        <v/>
      </c>
      <c r="I9" s="17" t="str">
        <f ca="1">IF(OFFSET($A$1,2,COUNTIF($C$6:H$11,"?")+COUNTIF(I$6:I8,"?")+1)="","",IF(OFFSET($A$1,2,COUNTIF($C$6:H$11,"?")+COUNTIF(I$6:I8,"?")+1)=OFFSET($A$1,2,COUNTIF($C$6:H$11,"?")+COUNTIF(I$6:I8,"?")),OFFSET($A$1,ROW()-2,COLUMN()-1),""))</f>
        <v/>
      </c>
      <c r="J9" s="17" t="str">
        <f ca="1">IF(OFFSET($A$1,2,COUNTIF($C$6:I$11,"?")+COUNTIF(J$6:J8,"?")+1)="","",IF(OFFSET($A$1,2,COUNTIF($C$6:I$11,"?")+COUNTIF(J$6:J8,"?")+1)=OFFSET($A$1,2,COUNTIF($C$6:I$11,"?")+COUNTIF(J$6:J8,"?")),OFFSET($A$1,ROW()-2,COLUMN()-1),""))</f>
        <v>双</v>
      </c>
      <c r="K9" s="17" t="str">
        <f ca="1">IF(OFFSET($A$1,2,COUNTIF($C$6:J$11,"?")+COUNTIF(K$6:K8,"?")+1)="","",IF(OFFSET($A$1,2,COUNTIF($C$6:J$11,"?")+COUNTIF(K$6:K8,"?")+1)=OFFSET($A$1,2,COUNTIF($C$6:J$11,"?")+COUNTIF(K$6:K8,"?")),OFFSET($A$1,ROW()-2,COLUMN()-1),""))</f>
        <v/>
      </c>
      <c r="L9" s="17" t="str">
        <f ca="1">IF(OFFSET($A$1,2,COUNTIF($C$6:K$11,"?")+COUNTIF(L$6:L8,"?")+1)="","",IF(OFFSET($A$1,2,COUNTIF($C$6:K$11,"?")+COUNTIF(L$6:L8,"?")+1)=OFFSET($A$1,2,COUNTIF($C$6:K$11,"?")+COUNTIF(L$6:L8,"?")),OFFSET($A$1,ROW()-2,COLUMN()-1),""))</f>
        <v/>
      </c>
      <c r="M9" s="17" t="str">
        <f ca="1">IF(OFFSET($A$1,2,COUNTIF($C$6:L$11,"?")+COUNTIF(M$6:M8,"?")+1)="","",IF(OFFSET($A$1,2,COUNTIF($C$6:L$11,"?")+COUNTIF(M$6:M8,"?")+1)=OFFSET($A$1,2,COUNTIF($C$6:L$11,"?")+COUNTIF(M$6:M8,"?")),OFFSET($A$1,ROW()-2,COLUMN()-1),""))</f>
        <v/>
      </c>
      <c r="N9" s="17" t="str">
        <f ca="1">IF(OFFSET($A$1,2,COUNTIF($C$6:M$11,"?")+COUNTIF(N$6:N8,"?")+1)="","",IF(OFFSET($A$1,2,COUNTIF($C$6:M$11,"?")+COUNTIF(N$6:N8,"?")+1)=OFFSET($A$1,2,COUNTIF($C$6:M$11,"?")+COUNTIF(N$6:N8,"?")),OFFSET($A$1,ROW()-2,COLUMN()-1),""))</f>
        <v/>
      </c>
      <c r="O9" s="17" t="str">
        <f ca="1">IF(OFFSET($A$1,2,COUNTIF($C$6:N$11,"?")+COUNTIF(O$6:O8,"?")+1)="","",IF(OFFSET($A$1,2,COUNTIF($C$6:N$11,"?")+COUNTIF(O$6:O8,"?")+1)=OFFSET($A$1,2,COUNTIF($C$6:N$11,"?")+COUNTIF(O$6:O8,"?")),OFFSET($A$1,ROW()-2,COLUMN()-1),""))</f>
        <v/>
      </c>
      <c r="P9" s="17" t="str">
        <f ca="1">IF(OFFSET($A$1,2,COUNTIF($C$6:O$11,"?")+COUNTIF(P$6:P8,"?")+1)="","",IF(OFFSET($A$1,2,COUNTIF($C$6:O$11,"?")+COUNTIF(P$6:P8,"?")+1)=OFFSET($A$1,2,COUNTIF($C$6:O$11,"?")+COUNTIF(P$6:P8,"?")),OFFSET($A$1,ROW()-2,COLUMN()-1),""))</f>
        <v/>
      </c>
      <c r="Q9" s="17" t="str">
        <f ca="1">IF(OFFSET($A$1,2,COUNTIF($C$6:P$11,"?")+COUNTIF(Q$6:Q8,"?")+1)="","",IF(OFFSET($A$1,2,COUNTIF($C$6:P$11,"?")+COUNTIF(Q$6:Q8,"?")+1)=OFFSET($A$1,2,COUNTIF($C$6:P$11,"?")+COUNTIF(Q$6:Q8,"?")),OFFSET($A$1,ROW()-2,COLUMN()-1),""))</f>
        <v/>
      </c>
      <c r="R9" s="17" t="str">
        <f ca="1">IF(OFFSET($A$1,2,COUNTIF($C$6:Q$11,"?")+COUNTIF(R$6:R8,"?")+1)="","",IF(OFFSET($A$1,2,COUNTIF($C$6:Q$11,"?")+COUNTIF(R$6:R8,"?")+1)=OFFSET($A$1,2,COUNTIF($C$6:Q$11,"?")+COUNTIF(R$6:R8,"?")),OFFSET($A$1,ROW()-2,COLUMN()-1),""))</f>
        <v/>
      </c>
      <c r="S9" s="17" t="str">
        <f ca="1">IF(OFFSET($A$1,2,COUNTIF($C$6:R$11,"?")+COUNTIF(S$6:S8,"?")+1)="","",IF(OFFSET($A$1,2,COUNTIF($C$6:R$11,"?")+COUNTIF(S$6:S8,"?")+1)=OFFSET($A$1,2,COUNTIF($C$6:R$11,"?")+COUNTIF(S$6:S8,"?")),OFFSET($A$1,ROW()-2,COLUMN()-1),""))</f>
        <v/>
      </c>
      <c r="T9" s="17" t="str">
        <f ca="1">IF(OFFSET($A$1,2,COUNTIF($C$6:S$11,"?")+COUNTIF(T$6:T8,"?")+1)="","",IF(OFFSET($A$1,2,COUNTIF($C$6:S$11,"?")+COUNTIF(T$6:T8,"?")+1)=OFFSET($A$1,2,COUNTIF($C$6:S$11,"?")+COUNTIF(T$6:T8,"?")),OFFSET($A$1,ROW()-2,COLUMN()-1),""))</f>
        <v/>
      </c>
      <c r="U9" s="17" t="str">
        <f ca="1">IF(OFFSET($A$1,2,COUNTIF($C$6:T$11,"?")+COUNTIF(U$6:U8,"?")+1)="","",IF(OFFSET($A$1,2,COUNTIF($C$6:T$11,"?")+COUNTIF(U$6:U8,"?")+1)=OFFSET($A$1,2,COUNTIF($C$6:T$11,"?")+COUNTIF(U$6:U8,"?")),OFFSET($A$1,ROW()-2,COLUMN()-1),""))</f>
        <v/>
      </c>
      <c r="V9" s="17" t="str">
        <f ca="1">IF(OFFSET($A$1,2,COUNTIF($C$6:U$11,"?")+COUNTIF(V$6:V8,"?")+1)="","",IF(OFFSET($A$1,2,COUNTIF($C$6:U$11,"?")+COUNTIF(V$6:V8,"?")+1)=OFFSET($A$1,2,COUNTIF($C$6:U$11,"?")+COUNTIF(V$6:V8,"?")),OFFSET($A$1,ROW()-2,COLUMN()-1),""))</f>
        <v/>
      </c>
      <c r="W9" s="17" t="str">
        <f ca="1">IF(OFFSET($A$1,2,COUNTIF($C$6:V$11,"?")+COUNTIF(W$6:W8,"?")+1)="","",IF(OFFSET($A$1,2,COUNTIF($C$6:V$11,"?")+COUNTIF(W$6:W8,"?")+1)=OFFSET($A$1,2,COUNTIF($C$6:V$11,"?")+COUNTIF(W$6:W8,"?")),OFFSET($A$1,ROW()-2,COLUMN()-1),""))</f>
        <v/>
      </c>
      <c r="X9" s="17" t="str">
        <f ca="1">IF(OFFSET($A$1,2,COUNTIF($C$6:W$11,"?")+COUNTIF(X$6:X8,"?")+1)="","",IF(OFFSET($A$1,2,COUNTIF($C$6:W$11,"?")+COUNTIF(X$6:X8,"?")+1)=OFFSET($A$1,2,COUNTIF($C$6:W$11,"?")+COUNTIF(X$6:X8,"?")),OFFSET($A$1,ROW()-2,COLUMN()-1),""))</f>
        <v/>
      </c>
      <c r="Y9" s="17" t="str">
        <f ca="1">IF(OFFSET($A$1,2,COUNTIF($C$6:X$11,"?")+COUNTIF(Y$6:Y8,"?")+1)="","",IF(OFFSET($A$1,2,COUNTIF($C$6:X$11,"?")+COUNTIF(Y$6:Y8,"?")+1)=OFFSET($A$1,2,COUNTIF($C$6:X$11,"?")+COUNTIF(Y$6:Y8,"?")),OFFSET($A$1,ROW()-2,COLUMN()-1),""))</f>
        <v/>
      </c>
      <c r="Z9" s="17" t="str">
        <f ca="1">IF(OFFSET($A$1,2,COUNTIF($C$6:Y$11,"?")+COUNTIF(Z$6:Z8,"?")+1)="","",IF(OFFSET($A$1,2,COUNTIF($C$6:Y$11,"?")+COUNTIF(Z$6:Z8,"?")+1)=OFFSET($A$1,2,COUNTIF($C$6:Y$11,"?")+COUNTIF(Z$6:Z8,"?")),OFFSET($A$1,ROW()-2,COLUMN()-1),""))</f>
        <v/>
      </c>
      <c r="AA9" s="17" t="str">
        <f ca="1">IF(OFFSET($A$1,2,COUNTIF($C$6:Z$11,"?")+COUNTIF(AA$6:AA8,"?")+1)="","",IF(OFFSET($A$1,2,COUNTIF($C$6:Z$11,"?")+COUNTIF(AA$6:AA8,"?")+1)=OFFSET($A$1,2,COUNTIF($C$6:Z$11,"?")+COUNTIF(AA$6:AA8,"?")),OFFSET($A$1,ROW()-2,COLUMN()-1),""))</f>
        <v/>
      </c>
      <c r="AB9" s="17" t="str">
        <f ca="1">IF(OFFSET($A$1,2,COUNTIF($C$6:AA$11,"?")+COUNTIF(AB$6:AB8,"?")+1)="","",IF(OFFSET($A$1,2,COUNTIF($C$6:AA$11,"?")+COUNTIF(AB$6:AB8,"?")+1)=OFFSET($A$1,2,COUNTIF($C$6:AA$11,"?")+COUNTIF(AB$6:AB8,"?")),OFFSET($A$1,ROW()-2,COLUMN()-1),""))</f>
        <v/>
      </c>
      <c r="AC9" s="17" t="str">
        <f ca="1">IF(OFFSET($A$1,2,COUNTIF($C$6:AB$11,"?")+COUNTIF(AC$6:AC8,"?")+1)="","",IF(OFFSET($A$1,2,COUNTIF($C$6:AB$11,"?")+COUNTIF(AC$6:AC8,"?")+1)=OFFSET($A$1,2,COUNTIF($C$6:AB$11,"?")+COUNTIF(AC$6:AC8,"?")),OFFSET($A$1,ROW()-2,COLUMN()-1),""))</f>
        <v/>
      </c>
      <c r="AD9" s="17" t="str">
        <f ca="1">IF(OFFSET($A$1,2,COUNTIF($C$6:AC$11,"?")+COUNTIF(AD$6:AD8,"?")+1)="","",IF(OFFSET($A$1,2,COUNTIF($C$6:AC$11,"?")+COUNTIF(AD$6:AD8,"?")+1)=OFFSET($A$1,2,COUNTIF($C$6:AC$11,"?")+COUNTIF(AD$6:AD8,"?")),OFFSET($A$1,ROW()-2,COLUMN()-1),""))</f>
        <v/>
      </c>
      <c r="AE9" s="17" t="str">
        <f ca="1">IF(OFFSET($A$1,2,COUNTIF($C$6:AD$11,"?")+COUNTIF(AE$6:AE8,"?")+1)="","",IF(OFFSET($A$1,2,COUNTIF($C$6:AD$11,"?")+COUNTIF(AE$6:AE8,"?")+1)=OFFSET($A$1,2,COUNTIF($C$6:AD$11,"?")+COUNTIF(AE$6:AE8,"?")),OFFSET($A$1,ROW()-2,COLUMN()-1),""))</f>
        <v/>
      </c>
      <c r="AF9" s="17" t="str">
        <f ca="1">IF(OFFSET($A$1,2,COUNTIF($C$6:AE$11,"?")+COUNTIF(AF$6:AF8,"?")+1)="","",IF(OFFSET($A$1,2,COUNTIF($C$6:AE$11,"?")+COUNTIF(AF$6:AF8,"?")+1)=OFFSET($A$1,2,COUNTIF($C$6:AE$11,"?")+COUNTIF(AF$6:AF8,"?")),OFFSET($A$1,ROW()-2,COLUMN()-1),""))</f>
        <v/>
      </c>
      <c r="AG9" s="17" t="str">
        <f ca="1">IF(OFFSET($A$1,2,COUNTIF($C$6:AF$11,"?")+COUNTIF(AG$6:AG8,"?")+1)="","",IF(OFFSET($A$1,2,COUNTIF($C$6:AF$11,"?")+COUNTIF(AG$6:AG8,"?")+1)=OFFSET($A$1,2,COUNTIF($C$6:AF$11,"?")+COUNTIF(AG$6:AG8,"?")),OFFSET($A$1,ROW()-2,COLUMN()-1),""))</f>
        <v/>
      </c>
      <c r="AH9" s="17" t="str">
        <f ca="1">IF(OFFSET($A$1,2,COUNTIF($C$6:AG$11,"?")+COUNTIF(AH$6:AH8,"?")+1)="","",IF(OFFSET($A$1,2,COUNTIF($C$6:AG$11,"?")+COUNTIF(AH$6:AH8,"?")+1)=OFFSET($A$1,2,COUNTIF($C$6:AG$11,"?")+COUNTIF(AH$6:AH8,"?")),OFFSET($A$1,ROW()-2,COLUMN()-1),""))</f>
        <v/>
      </c>
      <c r="AI9" s="17" t="str">
        <f ca="1">IF(OFFSET($A$1,2,COUNTIF($C$6:AH$11,"?")+COUNTIF(AI$6:AI8,"?")+1)="","",IF(OFFSET($A$1,2,COUNTIF($C$6:AH$11,"?")+COUNTIF(AI$6:AI8,"?")+1)=OFFSET($A$1,2,COUNTIF($C$6:AH$11,"?")+COUNTIF(AI$6:AI8,"?")),OFFSET($A$1,ROW()-2,COLUMN()-1),""))</f>
        <v/>
      </c>
      <c r="AJ9" s="17" t="str">
        <f ca="1">IF(OFFSET($A$1,2,COUNTIF($C$6:AI$11,"?")+COUNTIF(AJ$6:AJ8,"?")+1)="","",IF(OFFSET($A$1,2,COUNTIF($C$6:AI$11,"?")+COUNTIF(AJ$6:AJ8,"?")+1)=OFFSET($A$1,2,COUNTIF($C$6:AI$11,"?")+COUNTIF(AJ$6:AJ8,"?")),OFFSET($A$1,ROW()-2,COLUMN()-1),""))</f>
        <v/>
      </c>
      <c r="AK9" s="17" t="str">
        <f ca="1">IF(OFFSET($A$1,2,COUNTIF($C$6:AJ$11,"?")+COUNTIF(AK$6:AK8,"?")+1)="","",IF(OFFSET($A$1,2,COUNTIF($C$6:AJ$11,"?")+COUNTIF(AK$6:AK8,"?")+1)=OFFSET($A$1,2,COUNTIF($C$6:AJ$11,"?")+COUNTIF(AK$6:AK8,"?")),OFFSET($A$1,ROW()-2,COLUMN()-1),""))</f>
        <v/>
      </c>
    </row>
    <row r="10" spans="1:62">
      <c r="A10" s="317"/>
      <c r="B10" s="317"/>
      <c r="C10" s="17" t="str">
        <f ca="1">IF(OFFSET($A$1,2,COUNTIF(C$6:C9,"?")+1)="","",IF(OFFSET($A$1,2,COUNTIF(C$6:C9,"?")+1)=OFFSET($A$1,2,COUNTIF(C$6:C9,"?")),OFFSET($A$1,2,COUNTIF(C$6:C9,"?")+1),""))</f>
        <v/>
      </c>
      <c r="D10" s="17" t="str">
        <f ca="1">IF(OFFSET($A$1,2,COUNTIF($C$6:C$11,"?")+COUNTIF(D$6:D9,"?")+1)="","",IF(OFFSET($A$1,2,COUNTIF($C$6:C$11,"?")+COUNTIF(D$6:D9,"?")+1)=OFFSET($A$1,2,COUNTIF($C$6:C$11,"?")+COUNTIF(D$6:D9,"?")),OFFSET($A$1,ROW()-2,COLUMN()-1),""))</f>
        <v/>
      </c>
      <c r="E10" s="17" t="str">
        <f ca="1">IF(OFFSET($A$1,2,COUNTIF($C$6:D$11,"?")+COUNTIF(E$6:E9,"?")+1)="","",IF(OFFSET($A$1,2,COUNTIF($C$6:D$11,"?")+COUNTIF(E$6:E9,"?")+1)=OFFSET($A$1,2,COUNTIF($C$6:D$11,"?")+COUNTIF(E$6:E9,"?")),OFFSET($A$1,ROW()-2,COLUMN()-1),""))</f>
        <v>单</v>
      </c>
      <c r="F10" s="17" t="str">
        <f ca="1">IF(OFFSET($A$1,2,COUNTIF($C$6:E$11,"?")+COUNTIF(F$6:F9,"?")+1)="","",IF(OFFSET($A$1,2,COUNTIF($C$6:E$11,"?")+COUNTIF(F$6:F9,"?")+1)=OFFSET($A$1,2,COUNTIF($C$6:E$11,"?")+COUNTIF(F$6:F9,"?")),OFFSET($A$1,ROW()-2,COLUMN()-1),""))</f>
        <v/>
      </c>
      <c r="G10" s="17" t="str">
        <f ca="1">IF(OFFSET($A$1,2,COUNTIF($C$6:F$11,"?")+COUNTIF(G$6:G9,"?")+1)="","",IF(OFFSET($A$1,2,COUNTIF($C$6:F$11,"?")+COUNTIF(G$6:G9,"?")+1)=OFFSET($A$1,2,COUNTIF($C$6:F$11,"?")+COUNTIF(G$6:G9,"?")),OFFSET($A$1,ROW()-2,COLUMN()-1),""))</f>
        <v/>
      </c>
      <c r="H10" s="17" t="str">
        <f ca="1">IF(OFFSET($A$1,2,COUNTIF($C$6:G$11,"?")+COUNTIF(H$6:H9,"?")+1)="","",IF(OFFSET($A$1,2,COUNTIF($C$6:G$11,"?")+COUNTIF(H$6:H9,"?")+1)=OFFSET($A$1,2,COUNTIF($C$6:G$11,"?")+COUNTIF(H$6:H9,"?")),OFFSET($A$1,ROW()-2,COLUMN()-1),""))</f>
        <v/>
      </c>
      <c r="I10" s="17" t="str">
        <f ca="1">IF(OFFSET($A$1,2,COUNTIF($C$6:H$11,"?")+COUNTIF(I$6:I9,"?")+1)="","",IF(OFFSET($A$1,2,COUNTIF($C$6:H$11,"?")+COUNTIF(I$6:I9,"?")+1)=OFFSET($A$1,2,COUNTIF($C$6:H$11,"?")+COUNTIF(I$6:I9,"?")),OFFSET($A$1,ROW()-2,COLUMN()-1),""))</f>
        <v/>
      </c>
      <c r="J10" s="17" t="str">
        <f ca="1">IF(OFFSET($A$1,2,COUNTIF($C$6:I$11,"?")+COUNTIF(J$6:J9,"?")+1)="","",IF(OFFSET($A$1,2,COUNTIF($C$6:I$11,"?")+COUNTIF(J$6:J9,"?")+1)=OFFSET($A$1,2,COUNTIF($C$6:I$11,"?")+COUNTIF(J$6:J9,"?")),OFFSET($A$1,ROW()-2,COLUMN()-1),""))</f>
        <v>双</v>
      </c>
      <c r="K10" s="17" t="str">
        <f ca="1">IF(OFFSET($A$1,2,COUNTIF($C$6:J$11,"?")+COUNTIF(K$6:K9,"?")+1)="","",IF(OFFSET($A$1,2,COUNTIF($C$6:J$11,"?")+COUNTIF(K$6:K9,"?")+1)=OFFSET($A$1,2,COUNTIF($C$6:J$11,"?")+COUNTIF(K$6:K9,"?")),OFFSET($A$1,ROW()-2,COLUMN()-1),""))</f>
        <v/>
      </c>
      <c r="L10" s="17" t="str">
        <f ca="1">IF(OFFSET($A$1,2,COUNTIF($C$6:K$11,"?")+COUNTIF(L$6:L9,"?")+1)="","",IF(OFFSET($A$1,2,COUNTIF($C$6:K$11,"?")+COUNTIF(L$6:L9,"?")+1)=OFFSET($A$1,2,COUNTIF($C$6:K$11,"?")+COUNTIF(L$6:L9,"?")),OFFSET($A$1,ROW()-2,COLUMN()-1),""))</f>
        <v/>
      </c>
      <c r="M10" s="17" t="str">
        <f ca="1">IF(OFFSET($A$1,2,COUNTIF($C$6:L$11,"?")+COUNTIF(M$6:M9,"?")+1)="","",IF(OFFSET($A$1,2,COUNTIF($C$6:L$11,"?")+COUNTIF(M$6:M9,"?")+1)=OFFSET($A$1,2,COUNTIF($C$6:L$11,"?")+COUNTIF(M$6:M9,"?")),OFFSET($A$1,ROW()-2,COLUMN()-1),""))</f>
        <v/>
      </c>
      <c r="N10" s="17" t="str">
        <f ca="1">IF(OFFSET($A$1,2,COUNTIF($C$6:M$11,"?")+COUNTIF(N$6:N9,"?")+1)="","",IF(OFFSET($A$1,2,COUNTIF($C$6:M$11,"?")+COUNTIF(N$6:N9,"?")+1)=OFFSET($A$1,2,COUNTIF($C$6:M$11,"?")+COUNTIF(N$6:N9,"?")),OFFSET($A$1,ROW()-2,COLUMN()-1),""))</f>
        <v/>
      </c>
      <c r="O10" s="17" t="str">
        <f ca="1">IF(OFFSET($A$1,2,COUNTIF($C$6:N$11,"?")+COUNTIF(O$6:O9,"?")+1)="","",IF(OFFSET($A$1,2,COUNTIF($C$6:N$11,"?")+COUNTIF(O$6:O9,"?")+1)=OFFSET($A$1,2,COUNTIF($C$6:N$11,"?")+COUNTIF(O$6:O9,"?")),OFFSET($A$1,ROW()-2,COLUMN()-1),""))</f>
        <v/>
      </c>
      <c r="P10" s="17" t="str">
        <f ca="1">IF(OFFSET($A$1,2,COUNTIF($C$6:O$11,"?")+COUNTIF(P$6:P9,"?")+1)="","",IF(OFFSET($A$1,2,COUNTIF($C$6:O$11,"?")+COUNTIF(P$6:P9,"?")+1)=OFFSET($A$1,2,COUNTIF($C$6:O$11,"?")+COUNTIF(P$6:P9,"?")),OFFSET($A$1,ROW()-2,COLUMN()-1),""))</f>
        <v/>
      </c>
      <c r="Q10" s="17" t="str">
        <f ca="1">IF(OFFSET($A$1,2,COUNTIF($C$6:P$11,"?")+COUNTIF(Q$6:Q9,"?")+1)="","",IF(OFFSET($A$1,2,COUNTIF($C$6:P$11,"?")+COUNTIF(Q$6:Q9,"?")+1)=OFFSET($A$1,2,COUNTIF($C$6:P$11,"?")+COUNTIF(Q$6:Q9,"?")),OFFSET($A$1,ROW()-2,COLUMN()-1),""))</f>
        <v/>
      </c>
      <c r="R10" s="17" t="str">
        <f ca="1">IF(OFFSET($A$1,2,COUNTIF($C$6:Q$11,"?")+COUNTIF(R$6:R9,"?")+1)="","",IF(OFFSET($A$1,2,COUNTIF($C$6:Q$11,"?")+COUNTIF(R$6:R9,"?")+1)=OFFSET($A$1,2,COUNTIF($C$6:Q$11,"?")+COUNTIF(R$6:R9,"?")),OFFSET($A$1,ROW()-2,COLUMN()-1),""))</f>
        <v/>
      </c>
      <c r="S10" s="17" t="str">
        <f ca="1">IF(OFFSET($A$1,2,COUNTIF($C$6:R$11,"?")+COUNTIF(S$6:S9,"?")+1)="","",IF(OFFSET($A$1,2,COUNTIF($C$6:R$11,"?")+COUNTIF(S$6:S9,"?")+1)=OFFSET($A$1,2,COUNTIF($C$6:R$11,"?")+COUNTIF(S$6:S9,"?")),OFFSET($A$1,ROW()-2,COLUMN()-1),""))</f>
        <v/>
      </c>
      <c r="T10" s="17" t="str">
        <f ca="1">IF(OFFSET($A$1,2,COUNTIF($C$6:S$11,"?")+COUNTIF(T$6:T9,"?")+1)="","",IF(OFFSET($A$1,2,COUNTIF($C$6:S$11,"?")+COUNTIF(T$6:T9,"?")+1)=OFFSET($A$1,2,COUNTIF($C$6:S$11,"?")+COUNTIF(T$6:T9,"?")),OFFSET($A$1,ROW()-2,COLUMN()-1),""))</f>
        <v/>
      </c>
      <c r="U10" s="17" t="str">
        <f ca="1">IF(OFFSET($A$1,2,COUNTIF($C$6:T$11,"?")+COUNTIF(U$6:U9,"?")+1)="","",IF(OFFSET($A$1,2,COUNTIF($C$6:T$11,"?")+COUNTIF(U$6:U9,"?")+1)=OFFSET($A$1,2,COUNTIF($C$6:T$11,"?")+COUNTIF(U$6:U9,"?")),OFFSET($A$1,ROW()-2,COLUMN()-1),""))</f>
        <v/>
      </c>
      <c r="V10" s="17" t="str">
        <f ca="1">IF(OFFSET($A$1,2,COUNTIF($C$6:U$11,"?")+COUNTIF(V$6:V9,"?")+1)="","",IF(OFFSET($A$1,2,COUNTIF($C$6:U$11,"?")+COUNTIF(V$6:V9,"?")+1)=OFFSET($A$1,2,COUNTIF($C$6:U$11,"?")+COUNTIF(V$6:V9,"?")),OFFSET($A$1,ROW()-2,COLUMN()-1),""))</f>
        <v/>
      </c>
      <c r="W10" s="17" t="str">
        <f ca="1">IF(OFFSET($A$1,2,COUNTIF($C$6:V$11,"?")+COUNTIF(W$6:W9,"?")+1)="","",IF(OFFSET($A$1,2,COUNTIF($C$6:V$11,"?")+COUNTIF(W$6:W9,"?")+1)=OFFSET($A$1,2,COUNTIF($C$6:V$11,"?")+COUNTIF(W$6:W9,"?")),OFFSET($A$1,ROW()-2,COLUMN()-1),""))</f>
        <v/>
      </c>
      <c r="X10" s="17" t="str">
        <f ca="1">IF(OFFSET($A$1,2,COUNTIF($C$6:W$11,"?")+COUNTIF(X$6:X9,"?")+1)="","",IF(OFFSET($A$1,2,COUNTIF($C$6:W$11,"?")+COUNTIF(X$6:X9,"?")+1)=OFFSET($A$1,2,COUNTIF($C$6:W$11,"?")+COUNTIF(X$6:X9,"?")),OFFSET($A$1,ROW()-2,COLUMN()-1),""))</f>
        <v/>
      </c>
      <c r="Y10" s="17" t="str">
        <f ca="1">IF(OFFSET($A$1,2,COUNTIF($C$6:X$11,"?")+COUNTIF(Y$6:Y9,"?")+1)="","",IF(OFFSET($A$1,2,COUNTIF($C$6:X$11,"?")+COUNTIF(Y$6:Y9,"?")+1)=OFFSET($A$1,2,COUNTIF($C$6:X$11,"?")+COUNTIF(Y$6:Y9,"?")),OFFSET($A$1,ROW()-2,COLUMN()-1),""))</f>
        <v/>
      </c>
      <c r="Z10" s="17" t="str">
        <f ca="1">IF(OFFSET($A$1,2,COUNTIF($C$6:Y$11,"?")+COUNTIF(Z$6:Z9,"?")+1)="","",IF(OFFSET($A$1,2,COUNTIF($C$6:Y$11,"?")+COUNTIF(Z$6:Z9,"?")+1)=OFFSET($A$1,2,COUNTIF($C$6:Y$11,"?")+COUNTIF(Z$6:Z9,"?")),OFFSET($A$1,ROW()-2,COLUMN()-1),""))</f>
        <v/>
      </c>
      <c r="AA10" s="17" t="str">
        <f ca="1">IF(OFFSET($A$1,2,COUNTIF($C$6:Z$11,"?")+COUNTIF(AA$6:AA9,"?")+1)="","",IF(OFFSET($A$1,2,COUNTIF($C$6:Z$11,"?")+COUNTIF(AA$6:AA9,"?")+1)=OFFSET($A$1,2,COUNTIF($C$6:Z$11,"?")+COUNTIF(AA$6:AA9,"?")),OFFSET($A$1,ROW()-2,COLUMN()-1),""))</f>
        <v/>
      </c>
      <c r="AB10" s="17" t="str">
        <f ca="1">IF(OFFSET($A$1,2,COUNTIF($C$6:AA$11,"?")+COUNTIF(AB$6:AB9,"?")+1)="","",IF(OFFSET($A$1,2,COUNTIF($C$6:AA$11,"?")+COUNTIF(AB$6:AB9,"?")+1)=OFFSET($A$1,2,COUNTIF($C$6:AA$11,"?")+COUNTIF(AB$6:AB9,"?")),OFFSET($A$1,ROW()-2,COLUMN()-1),""))</f>
        <v/>
      </c>
      <c r="AC10" s="17" t="str">
        <f ca="1">IF(OFFSET($A$1,2,COUNTIF($C$6:AB$11,"?")+COUNTIF(AC$6:AC9,"?")+1)="","",IF(OFFSET($A$1,2,COUNTIF($C$6:AB$11,"?")+COUNTIF(AC$6:AC9,"?")+1)=OFFSET($A$1,2,COUNTIF($C$6:AB$11,"?")+COUNTIF(AC$6:AC9,"?")),OFFSET($A$1,ROW()-2,COLUMN()-1),""))</f>
        <v/>
      </c>
      <c r="AD10" s="17" t="str">
        <f ca="1">IF(OFFSET($A$1,2,COUNTIF($C$6:AC$11,"?")+COUNTIF(AD$6:AD9,"?")+1)="","",IF(OFFSET($A$1,2,COUNTIF($C$6:AC$11,"?")+COUNTIF(AD$6:AD9,"?")+1)=OFFSET($A$1,2,COUNTIF($C$6:AC$11,"?")+COUNTIF(AD$6:AD9,"?")),OFFSET($A$1,ROW()-2,COLUMN()-1),""))</f>
        <v/>
      </c>
      <c r="AE10" s="17" t="str">
        <f ca="1">IF(OFFSET($A$1,2,COUNTIF($C$6:AD$11,"?")+COUNTIF(AE$6:AE9,"?")+1)="","",IF(OFFSET($A$1,2,COUNTIF($C$6:AD$11,"?")+COUNTIF(AE$6:AE9,"?")+1)=OFFSET($A$1,2,COUNTIF($C$6:AD$11,"?")+COUNTIF(AE$6:AE9,"?")),OFFSET($A$1,ROW()-2,COLUMN()-1),""))</f>
        <v/>
      </c>
      <c r="AF10" s="17" t="str">
        <f ca="1">IF(OFFSET($A$1,2,COUNTIF($C$6:AE$11,"?")+COUNTIF(AF$6:AF9,"?")+1)="","",IF(OFFSET($A$1,2,COUNTIF($C$6:AE$11,"?")+COUNTIF(AF$6:AF9,"?")+1)=OFFSET($A$1,2,COUNTIF($C$6:AE$11,"?")+COUNTIF(AF$6:AF9,"?")),OFFSET($A$1,ROW()-2,COLUMN()-1),""))</f>
        <v/>
      </c>
      <c r="AG10" s="17" t="str">
        <f ca="1">IF(OFFSET($A$1,2,COUNTIF($C$6:AF$11,"?")+COUNTIF(AG$6:AG9,"?")+1)="","",IF(OFFSET($A$1,2,COUNTIF($C$6:AF$11,"?")+COUNTIF(AG$6:AG9,"?")+1)=OFFSET($A$1,2,COUNTIF($C$6:AF$11,"?")+COUNTIF(AG$6:AG9,"?")),OFFSET($A$1,ROW()-2,COLUMN()-1),""))</f>
        <v/>
      </c>
      <c r="AH10" s="17" t="str">
        <f ca="1">IF(OFFSET($A$1,2,COUNTIF($C$6:AG$11,"?")+COUNTIF(AH$6:AH9,"?")+1)="","",IF(OFFSET($A$1,2,COUNTIF($C$6:AG$11,"?")+COUNTIF(AH$6:AH9,"?")+1)=OFFSET($A$1,2,COUNTIF($C$6:AG$11,"?")+COUNTIF(AH$6:AH9,"?")),OFFSET($A$1,ROW()-2,COLUMN()-1),""))</f>
        <v/>
      </c>
      <c r="AI10" s="17" t="str">
        <f ca="1">IF(OFFSET($A$1,2,COUNTIF($C$6:AH$11,"?")+COUNTIF(AI$6:AI9,"?")+1)="","",IF(OFFSET($A$1,2,COUNTIF($C$6:AH$11,"?")+COUNTIF(AI$6:AI9,"?")+1)=OFFSET($A$1,2,COUNTIF($C$6:AH$11,"?")+COUNTIF(AI$6:AI9,"?")),OFFSET($A$1,ROW()-2,COLUMN()-1),""))</f>
        <v/>
      </c>
      <c r="AJ10" s="17" t="str">
        <f ca="1">IF(OFFSET($A$1,2,COUNTIF($C$6:AI$11,"?")+COUNTIF(AJ$6:AJ9,"?")+1)="","",IF(OFFSET($A$1,2,COUNTIF($C$6:AI$11,"?")+COUNTIF(AJ$6:AJ9,"?")+1)=OFFSET($A$1,2,COUNTIF($C$6:AI$11,"?")+COUNTIF(AJ$6:AJ9,"?")),OFFSET($A$1,ROW()-2,COLUMN()-1),""))</f>
        <v/>
      </c>
      <c r="AK10" s="17" t="str">
        <f ca="1">IF(OFFSET($A$1,2,COUNTIF($C$6:AJ$11,"?")+COUNTIF(AK$6:AK9,"?")+1)="","",IF(OFFSET($A$1,2,COUNTIF($C$6:AJ$11,"?")+COUNTIF(AK$6:AK9,"?")+1)=OFFSET($A$1,2,COUNTIF($C$6:AJ$11,"?")+COUNTIF(AK$6:AK9,"?")),OFFSET($A$1,ROW()-2,COLUMN()-1),""))</f>
        <v/>
      </c>
    </row>
    <row r="11" spans="1:62">
      <c r="A11" s="317"/>
      <c r="B11" s="317"/>
      <c r="C11" s="17" t="str">
        <f ca="1">IF(OFFSET($A$1,2,COUNTIF(C$6:C10,"?")+1)="","",IF(OFFSET($A$1,2,COUNTIF(C$6:C10,"?")+1)=OFFSET($A$1,2,COUNTIF(C$6:C10,"?")),OFFSET($A$1,2,COUNTIF(C$6:C10,"?")+1),""))</f>
        <v/>
      </c>
      <c r="D11" s="17" t="str">
        <f ca="1">IF(OFFSET($A$1,2,COUNTIF($C$6:C$11,"?")+COUNTIF(D$6:D10,"?")+1)="","",IF(OFFSET($A$1,2,COUNTIF($C$6:C$11,"?")+1)=OFFSET($A$1,2,COUNTIF($C$6:C$11,"?")),OFFSET($A$1,ROW()-1,COLUMN()-2),IF(OFFSET($A$1,2,COUNTIF($C$6:C$11,"?")+COUNTIF(D$6:D10,"?")+1)=OFFSET($A$1,2,COUNTIF($C$6:C$11,"?")+COUNTIF(D$6:D10,"?")),OFFSET($A$1,2,COUNTIF($C$6:C$11,"?")+COUNTIF(D$6:D10,"?")+1),"")))</f>
        <v/>
      </c>
      <c r="E11" s="17" t="str">
        <f ca="1">IF(OFFSET($A$1,2,COUNTIF($C$6:D$11,"?")+COUNTIF(E$6:E10,"?")+1)="","",IF(OFFSET($A$1,2,COUNTIF($C$6:D$11,"?")+1)=OFFSET($A$1,2,COUNTIF($C$6:D$11,"?")),OFFSET($A$1,ROW()-1,COLUMN()-2),IF(OFFSET($A$1,2,COUNTIF($C$6:D$11,"?")+COUNTIF(E$6:E10,"?")+1)=OFFSET($A$1,2,COUNTIF($C$6:D$11,"?")+COUNTIF(E$6:E10,"?")),OFFSET($A$1,2,COUNTIF($C$6:D$11,"?")+COUNTIF(E$6:E10,"?")+1),"")))</f>
        <v>单</v>
      </c>
      <c r="F11" s="17" t="str">
        <f ca="1">IF(OFFSET($A$1,2,COUNTIF($C$6:E$11,"?")+COUNTIF(F$6:F10,"?")+1)="","",IF(OFFSET($A$1,2,COUNTIF($C$6:E$11,"?")+1)=OFFSET($A$1,2,COUNTIF($C$6:E$11,"?")),OFFSET($A$1,ROW()-1,COLUMN()-2),IF(OFFSET($A$1,2,COUNTIF($C$6:E$11,"?")+COUNTIF(F$6:F10,"?")+1)=OFFSET($A$1,2,COUNTIF($C$6:E$11,"?")+COUNTIF(F$6:F10,"?")),OFFSET($A$1,2,COUNTIF($C$6:E$11,"?")+COUNTIF(F$6:F10,"?")+1),"")))</f>
        <v>单</v>
      </c>
      <c r="G11" s="17" t="str">
        <f ca="1">IF(OFFSET($A$1,2,COUNTIF($C$6:F$11,"?")+COUNTIF(G$6:G10,"?")+1)="","",IF(OFFSET($A$1,2,COUNTIF($C$6:F$11,"?")+1)=OFFSET($A$1,2,COUNTIF($C$6:F$11,"?")),OFFSET($A$1,ROW()-1,COLUMN()-2),IF(OFFSET($A$1,2,COUNTIF($C$6:F$11,"?")+COUNTIF(G$6:G10,"?")+1)=OFFSET($A$1,2,COUNTIF($C$6:F$11,"?")+COUNTIF(G$6:G10,"?")),OFFSET($A$1,2,COUNTIF($C$6:F$11,"?")+COUNTIF(G$6:G10,"?")+1),"")))</f>
        <v>单</v>
      </c>
      <c r="H11" s="17" t="str">
        <f ca="1">IF(OFFSET($A$1,2,COUNTIF($C$6:G$11,"?")+COUNTIF(H$6:H10,"?")+1)="","",IF(OFFSET($A$1,2,COUNTIF($C$6:G$11,"?")+1)=OFFSET($A$1,2,COUNTIF($C$6:G$11,"?")),OFFSET($A$1,ROW()-1,COLUMN()-2),IF(OFFSET($A$1,2,COUNTIF($C$6:G$11,"?")+COUNTIF(H$6:H10,"?")+1)=OFFSET($A$1,2,COUNTIF($C$6:G$11,"?")+COUNTIF(H$6:H10,"?")),OFFSET($A$1,2,COUNTIF($C$6:G$11,"?")+COUNTIF(H$6:H10,"?")+1),"")))</f>
        <v/>
      </c>
      <c r="I11" s="17" t="str">
        <f ca="1">IF(OFFSET($A$1,2,COUNTIF($C$6:H$11,"?")+COUNTIF(I$6:I10,"?")+1)="","",IF(OFFSET($A$1,2,COUNTIF($C$6:H$11,"?")+1)=OFFSET($A$1,2,COUNTIF($C$6:H$11,"?")),OFFSET($A$1,ROW()-1,COLUMN()-2),IF(OFFSET($A$1,2,COUNTIF($C$6:H$11,"?")+COUNTIF(I$6:I10,"?")+1)=OFFSET($A$1,2,COUNTIF($C$6:H$11,"?")+COUNTIF(I$6:I10,"?")),OFFSET($A$1,2,COUNTIF($C$6:H$11,"?")+COUNTIF(I$6:I10,"?")+1),"")))</f>
        <v/>
      </c>
      <c r="J11" s="17" t="str">
        <f ca="1">IF(OFFSET($A$1,2,COUNTIF($C$6:I$11,"?")+COUNTIF(J$6:J10,"?")+1)="","",IF(OFFSET($A$1,2,COUNTIF($C$6:I$11,"?")+1)=OFFSET($A$1,2,COUNTIF($C$6:I$11,"?")),OFFSET($A$1,ROW()-1,COLUMN()-2),IF(OFFSET($A$1,2,COUNTIF($C$6:I$11,"?")+COUNTIF(J$6:J10,"?")+1)=OFFSET($A$1,2,COUNTIF($C$6:I$11,"?")+COUNTIF(J$6:J10,"?")),OFFSET($A$1,2,COUNTIF($C$6:I$11,"?")+COUNTIF(J$6:J10,"?")+1),"")))</f>
        <v/>
      </c>
      <c r="K11" s="17" t="str">
        <f ca="1">IF(OFFSET($A$1,2,COUNTIF($C$6:J$11,"?")+COUNTIF(K$6:K10,"?")+1)="","",IF(OFFSET($A$1,2,COUNTIF($C$6:J$11,"?")+1)=OFFSET($A$1,2,COUNTIF($C$6:J$11,"?")),OFFSET($A$1,ROW()-1,COLUMN()-2),IF(OFFSET($A$1,2,COUNTIF($C$6:J$11,"?")+COUNTIF(K$6:K10,"?")+1)=OFFSET($A$1,2,COUNTIF($C$6:J$11,"?")+COUNTIF(K$6:K10,"?")),OFFSET($A$1,2,COUNTIF($C$6:J$11,"?")+COUNTIF(K$6:K10,"?")+1),"")))</f>
        <v/>
      </c>
      <c r="L11" s="17" t="str">
        <f ca="1">IF(OFFSET($A$1,2,COUNTIF($C$6:K$11,"?")+COUNTIF(L$6:L10,"?")+1)="","",IF(OFFSET($A$1,2,COUNTIF($C$6:K$11,"?")+1)=OFFSET($A$1,2,COUNTIF($C$6:K$11,"?")),OFFSET($A$1,ROW()-1,COLUMN()-2),IF(OFFSET($A$1,2,COUNTIF($C$6:K$11,"?")+COUNTIF(L$6:L10,"?")+1)=OFFSET($A$1,2,COUNTIF($C$6:K$11,"?")+COUNTIF(L$6:L10,"?")),OFFSET($A$1,2,COUNTIF($C$6:K$11,"?")+COUNTIF(L$6:L10,"?")+1),"")))</f>
        <v/>
      </c>
      <c r="M11" s="17" t="str">
        <f ca="1">IF(OFFSET($A$1,2,COUNTIF($C$6:L$11,"?")+COUNTIF(M$6:M10,"?")+1)="","",IF(OFFSET($A$1,2,COUNTIF($C$6:L$11,"?")+1)=OFFSET($A$1,2,COUNTIF($C$6:L$11,"?")),OFFSET($A$1,ROW()-1,COLUMN()-2),IF(OFFSET($A$1,2,COUNTIF($C$6:L$11,"?")+COUNTIF(M$6:M10,"?")+1)=OFFSET($A$1,2,COUNTIF($C$6:L$11,"?")+COUNTIF(M$6:M10,"?")),OFFSET($A$1,2,COUNTIF($C$6:L$11,"?")+COUNTIF(M$6:M10,"?")+1),"")))</f>
        <v/>
      </c>
      <c r="N11" s="17" t="str">
        <f ca="1">IF(OFFSET($A$1,2,COUNTIF($C$6:M$11,"?")+COUNTIF(N$6:N10,"?")+1)="","",IF(OFFSET($A$1,2,COUNTIF($C$6:M$11,"?")+1)=OFFSET($A$1,2,COUNTIF($C$6:M$11,"?")),OFFSET($A$1,ROW()-1,COLUMN()-2),IF(OFFSET($A$1,2,COUNTIF($C$6:M$11,"?")+COUNTIF(N$6:N10,"?")+1)=OFFSET($A$1,2,COUNTIF($C$6:M$11,"?")+COUNTIF(N$6:N10,"?")),OFFSET($A$1,2,COUNTIF($C$6:M$11,"?")+COUNTIF(N$6:N10,"?")+1),"")))</f>
        <v/>
      </c>
      <c r="O11" s="17" t="str">
        <f ca="1">IF(OFFSET($A$1,2,COUNTIF($C$6:N$11,"?")+COUNTIF(O$6:O10,"?")+1)="","",IF(OFFSET($A$1,2,COUNTIF($C$6:N$11,"?")+1)=OFFSET($A$1,2,COUNTIF($C$6:N$11,"?")),OFFSET($A$1,ROW()-1,COLUMN()-2),IF(OFFSET($A$1,2,COUNTIF($C$6:N$11,"?")+COUNTIF(O$6:O10,"?")+1)=OFFSET($A$1,2,COUNTIF($C$6:N$11,"?")+COUNTIF(O$6:O10,"?")),OFFSET($A$1,2,COUNTIF($C$6:N$11,"?")+COUNTIF(O$6:O10,"?")+1),"")))</f>
        <v/>
      </c>
      <c r="P11" s="17" t="str">
        <f ca="1">IF(OFFSET($A$1,2,COUNTIF($C$6:O$11,"?")+COUNTIF(P$6:P10,"?")+1)="","",IF(OFFSET($A$1,2,COUNTIF($C$6:O$11,"?")+1)=OFFSET($A$1,2,COUNTIF($C$6:O$11,"?")),OFFSET($A$1,ROW()-1,COLUMN()-2),IF(OFFSET($A$1,2,COUNTIF($C$6:O$11,"?")+COUNTIF(P$6:P10,"?")+1)=OFFSET($A$1,2,COUNTIF($C$6:O$11,"?")+COUNTIF(P$6:P10,"?")),OFFSET($A$1,2,COUNTIF($C$6:O$11,"?")+COUNTIF(P$6:P10,"?")+1),"")))</f>
        <v/>
      </c>
      <c r="Q11" s="17" t="str">
        <f ca="1">IF(OFFSET($A$1,2,COUNTIF($C$6:P$11,"?")+COUNTIF(Q$6:Q10,"?")+1)="","",IF(OFFSET($A$1,2,COUNTIF($C$6:P$11,"?")+1)=OFFSET($A$1,2,COUNTIF($C$6:P$11,"?")),OFFSET($A$1,ROW()-1,COLUMN()-2),IF(OFFSET($A$1,2,COUNTIF($C$6:P$11,"?")+COUNTIF(Q$6:Q10,"?")+1)=OFFSET($A$1,2,COUNTIF($C$6:P$11,"?")+COUNTIF(Q$6:Q10,"?")),OFFSET($A$1,2,COUNTIF($C$6:P$11,"?")+COUNTIF(Q$6:Q10,"?")+1),"")))</f>
        <v/>
      </c>
      <c r="R11" s="17" t="str">
        <f ca="1">IF(OFFSET($A$1,2,COUNTIF($C$6:Q$11,"?")+COUNTIF(R$6:R10,"?")+1)="","",IF(OFFSET($A$1,2,COUNTIF($C$6:Q$11,"?")+1)=OFFSET($A$1,2,COUNTIF($C$6:Q$11,"?")),OFFSET($A$1,ROW()-1,COLUMN()-2),IF(OFFSET($A$1,2,COUNTIF($C$6:Q$11,"?")+COUNTIF(R$6:R10,"?")+1)=OFFSET($A$1,2,COUNTIF($C$6:Q$11,"?")+COUNTIF(R$6:R10,"?")),OFFSET($A$1,2,COUNTIF($C$6:Q$11,"?")+COUNTIF(R$6:R10,"?")+1),"")))</f>
        <v/>
      </c>
      <c r="S11" s="17" t="str">
        <f ca="1">IF(OFFSET($A$1,2,COUNTIF($C$6:R$11,"?")+COUNTIF(S$6:S10,"?")+1)="","",IF(OFFSET($A$1,2,COUNTIF($C$6:R$11,"?")+1)=OFFSET($A$1,2,COUNTIF($C$6:R$11,"?")),OFFSET($A$1,ROW()-1,COLUMN()-2),IF(OFFSET($A$1,2,COUNTIF($C$6:R$11,"?")+COUNTIF(S$6:S10,"?")+1)=OFFSET($A$1,2,COUNTIF($C$6:R$11,"?")+COUNTIF(S$6:S10,"?")),OFFSET($A$1,2,COUNTIF($C$6:R$11,"?")+COUNTIF(S$6:S10,"?")+1),"")))</f>
        <v/>
      </c>
      <c r="T11" s="17" t="str">
        <f ca="1">IF(OFFSET($A$1,2,COUNTIF($C$6:S$11,"?")+COUNTIF(T$6:T10,"?")+1)="","",IF(OFFSET($A$1,2,COUNTIF($C$6:S$11,"?")+1)=OFFSET($A$1,2,COUNTIF($C$6:S$11,"?")),OFFSET($A$1,ROW()-1,COLUMN()-2),IF(OFFSET($A$1,2,COUNTIF($C$6:S$11,"?")+COUNTIF(T$6:T10,"?")+1)=OFFSET($A$1,2,COUNTIF($C$6:S$11,"?")+COUNTIF(T$6:T10,"?")),OFFSET($A$1,2,COUNTIF($C$6:S$11,"?")+COUNTIF(T$6:T10,"?")+1),"")))</f>
        <v/>
      </c>
      <c r="U11" s="17" t="str">
        <f ca="1">IF(OFFSET($A$1,2,COUNTIF($C$6:T$11,"?")+COUNTIF(U$6:U10,"?")+1)="","",IF(OFFSET($A$1,2,COUNTIF($C$6:T$11,"?")+1)=OFFSET($A$1,2,COUNTIF($C$6:T$11,"?")),OFFSET($A$1,ROW()-1,COLUMN()-2),IF(OFFSET($A$1,2,COUNTIF($C$6:T$11,"?")+COUNTIF(U$6:U10,"?")+1)=OFFSET($A$1,2,COUNTIF($C$6:T$11,"?")+COUNTIF(U$6:U10,"?")),OFFSET($A$1,2,COUNTIF($C$6:T$11,"?")+COUNTIF(U$6:U10,"?")+1),"")))</f>
        <v/>
      </c>
      <c r="V11" s="17" t="str">
        <f ca="1">IF(OFFSET($A$1,2,COUNTIF($C$6:U$11,"?")+COUNTIF(V$6:V10,"?")+1)="","",IF(OFFSET($A$1,2,COUNTIF($C$6:U$11,"?")+1)=OFFSET($A$1,2,COUNTIF($C$6:U$11,"?")),OFFSET($A$1,ROW()-1,COLUMN()-2),IF(OFFSET($A$1,2,COUNTIF($C$6:U$11,"?")+COUNTIF(V$6:V10,"?")+1)=OFFSET($A$1,2,COUNTIF($C$6:U$11,"?")+COUNTIF(V$6:V10,"?")),OFFSET($A$1,2,COUNTIF($C$6:U$11,"?")+COUNTIF(V$6:V10,"?")+1),"")))</f>
        <v/>
      </c>
      <c r="W11" s="17" t="str">
        <f ca="1">IF(OFFSET($A$1,2,COUNTIF($C$6:V$11,"?")+COUNTIF(W$6:W10,"?")+1)="","",IF(OFFSET($A$1,2,COUNTIF($C$6:V$11,"?")+1)=OFFSET($A$1,2,COUNTIF($C$6:V$11,"?")),OFFSET($A$1,ROW()-1,COLUMN()-2),IF(OFFSET($A$1,2,COUNTIF($C$6:V$11,"?")+COUNTIF(W$6:W10,"?")+1)=OFFSET($A$1,2,COUNTIF($C$6:V$11,"?")+COUNTIF(W$6:W10,"?")),OFFSET($A$1,2,COUNTIF($C$6:V$11,"?")+COUNTIF(W$6:W10,"?")+1),"")))</f>
        <v/>
      </c>
      <c r="X11" s="17" t="str">
        <f ca="1">IF(OFFSET($A$1,2,COUNTIF($C$6:W$11,"?")+COUNTIF(X$6:X10,"?")+1)="","",IF(OFFSET($A$1,2,COUNTIF($C$6:W$11,"?")+1)=OFFSET($A$1,2,COUNTIF($C$6:W$11,"?")),OFFSET($A$1,ROW()-1,COLUMN()-2),IF(OFFSET($A$1,2,COUNTIF($C$6:W$11,"?")+COUNTIF(X$6:X10,"?")+1)=OFFSET($A$1,2,COUNTIF($C$6:W$11,"?")+COUNTIF(X$6:X10,"?")),OFFSET($A$1,2,COUNTIF($C$6:W$11,"?")+COUNTIF(X$6:X10,"?")+1),"")))</f>
        <v/>
      </c>
      <c r="Y11" s="17" t="str">
        <f ca="1">IF(OFFSET($A$1,2,COUNTIF($C$6:X$11,"?")+COUNTIF(Y$6:Y10,"?")+1)="","",IF(OFFSET($A$1,2,COUNTIF($C$6:X$11,"?")+1)=OFFSET($A$1,2,COUNTIF($C$6:X$11,"?")),OFFSET($A$1,ROW()-1,COLUMN()-2),IF(OFFSET($A$1,2,COUNTIF($C$6:X$11,"?")+COUNTIF(Y$6:Y10,"?")+1)=OFFSET($A$1,2,COUNTIF($C$6:X$11,"?")+COUNTIF(Y$6:Y10,"?")),OFFSET($A$1,2,COUNTIF($C$6:X$11,"?")+COUNTIF(Y$6:Y10,"?")+1),"")))</f>
        <v/>
      </c>
      <c r="Z11" s="17" t="str">
        <f ca="1">IF(OFFSET($A$1,2,COUNTIF($C$6:Y$11,"?")+COUNTIF(Z$6:Z10,"?")+1)="","",IF(OFFSET($A$1,2,COUNTIF($C$6:Y$11,"?")+1)=OFFSET($A$1,2,COUNTIF($C$6:Y$11,"?")),OFFSET($A$1,ROW()-1,COLUMN()-2),IF(OFFSET($A$1,2,COUNTIF($C$6:Y$11,"?")+COUNTIF(Z$6:Z10,"?")+1)=OFFSET($A$1,2,COUNTIF($C$6:Y$11,"?")+COUNTIF(Z$6:Z10,"?")),OFFSET($A$1,2,COUNTIF($C$6:Y$11,"?")+COUNTIF(Z$6:Z10,"?")+1),"")))</f>
        <v/>
      </c>
      <c r="AA11" s="17" t="str">
        <f ca="1">IF(OFFSET($A$1,2,COUNTIF($C$6:Z$11,"?")+COUNTIF(AA$6:AA10,"?")+1)="","",IF(OFFSET($A$1,2,COUNTIF($C$6:Z$11,"?")+1)=OFFSET($A$1,2,COUNTIF($C$6:Z$11,"?")),OFFSET($A$1,ROW()-1,COLUMN()-2),IF(OFFSET($A$1,2,COUNTIF($C$6:Z$11,"?")+COUNTIF(AA$6:AA10,"?")+1)=OFFSET($A$1,2,COUNTIF($C$6:Z$11,"?")+COUNTIF(AA$6:AA10,"?")),OFFSET($A$1,2,COUNTIF($C$6:Z$11,"?")+COUNTIF(AA$6:AA10,"?")+1),"")))</f>
        <v/>
      </c>
      <c r="AB11" s="17" t="str">
        <f ca="1">IF(OFFSET($A$1,2,COUNTIF($C$6:AA$11,"?")+COUNTIF(AB$6:AB10,"?")+1)="","",IF(OFFSET($A$1,2,COUNTIF($C$6:AA$11,"?")+1)=OFFSET($A$1,2,COUNTIF($C$6:AA$11,"?")),OFFSET($A$1,ROW()-1,COLUMN()-2),IF(OFFSET($A$1,2,COUNTIF($C$6:AA$11,"?")+COUNTIF(AB$6:AB10,"?")+1)=OFFSET($A$1,2,COUNTIF($C$6:AA$11,"?")+COUNTIF(AB$6:AB10,"?")),OFFSET($A$1,2,COUNTIF($C$6:AA$11,"?")+COUNTIF(AB$6:AB10,"?")+1),"")))</f>
        <v/>
      </c>
      <c r="AC11" s="17" t="str">
        <f ca="1">IF(OFFSET($A$1,2,COUNTIF($C$6:AB$11,"?")+COUNTIF(AC$6:AC10,"?")+1)="","",IF(OFFSET($A$1,2,COUNTIF($C$6:AB$11,"?")+1)=OFFSET($A$1,2,COUNTIF($C$6:AB$11,"?")),OFFSET($A$1,ROW()-1,COLUMN()-2),IF(OFFSET($A$1,2,COUNTIF($C$6:AB$11,"?")+COUNTIF(AC$6:AC10,"?")+1)=OFFSET($A$1,2,COUNTIF($C$6:AB$11,"?")+COUNTIF(AC$6:AC10,"?")),OFFSET($A$1,2,COUNTIF($C$6:AB$11,"?")+COUNTIF(AC$6:AC10,"?")+1),"")))</f>
        <v/>
      </c>
      <c r="AD11" s="17" t="str">
        <f ca="1">IF(OFFSET($A$1,2,COUNTIF($C$6:AC$11,"?")+COUNTIF(AD$6:AD10,"?")+1)="","",IF(OFFSET($A$1,2,COUNTIF($C$6:AC$11,"?")+1)=OFFSET($A$1,2,COUNTIF($C$6:AC$11,"?")),OFFSET($A$1,ROW()-1,COLUMN()-2),IF(OFFSET($A$1,2,COUNTIF($C$6:AC$11,"?")+COUNTIF(AD$6:AD10,"?")+1)=OFFSET($A$1,2,COUNTIF($C$6:AC$11,"?")+COUNTIF(AD$6:AD10,"?")),OFFSET($A$1,2,COUNTIF($C$6:AC$11,"?")+COUNTIF(AD$6:AD10,"?")+1),"")))</f>
        <v/>
      </c>
      <c r="AE11" s="17" t="str">
        <f ca="1">IF(OFFSET($A$1,2,COUNTIF($C$6:AD$11,"?")+COUNTIF(AE$6:AE10,"?")+1)="","",IF(OFFSET($A$1,2,COUNTIF($C$6:AD$11,"?")+1)=OFFSET($A$1,2,COUNTIF($C$6:AD$11,"?")),OFFSET($A$1,ROW()-1,COLUMN()-2),IF(OFFSET($A$1,2,COUNTIF($C$6:AD$11,"?")+COUNTIF(AE$6:AE10,"?")+1)=OFFSET($A$1,2,COUNTIF($C$6:AD$11,"?")+COUNTIF(AE$6:AE10,"?")),OFFSET($A$1,2,COUNTIF($C$6:AD$11,"?")+COUNTIF(AE$6:AE10,"?")+1),"")))</f>
        <v/>
      </c>
      <c r="AF11" s="17" t="str">
        <f ca="1">IF(OFFSET($A$1,2,COUNTIF($C$6:AE$11,"?")+COUNTIF(AF$6:AF10,"?")+1)="","",IF(OFFSET($A$1,2,COUNTIF($C$6:AE$11,"?")+1)=OFFSET($A$1,2,COUNTIF($C$6:AE$11,"?")),OFFSET($A$1,ROW()-1,COLUMN()-2),IF(OFFSET($A$1,2,COUNTIF($C$6:AE$11,"?")+COUNTIF(AF$6:AF10,"?")+1)=OFFSET($A$1,2,COUNTIF($C$6:AE$11,"?")+COUNTIF(AF$6:AF10,"?")),OFFSET($A$1,2,COUNTIF($C$6:AE$11,"?")+COUNTIF(AF$6:AF10,"?")+1),"")))</f>
        <v/>
      </c>
      <c r="AG11" s="17" t="str">
        <f ca="1">IF(OFFSET($A$1,2,COUNTIF($C$6:AF$11,"?")+COUNTIF(AG$6:AG10,"?")+1)="","",IF(OFFSET($A$1,2,COUNTIF($C$6:AF$11,"?")+1)=OFFSET($A$1,2,COUNTIF($C$6:AF$11,"?")),OFFSET($A$1,ROW()-1,COLUMN()-2),IF(OFFSET($A$1,2,COUNTIF($C$6:AF$11,"?")+COUNTIF(AG$6:AG10,"?")+1)=OFFSET($A$1,2,COUNTIF($C$6:AF$11,"?")+COUNTIF(AG$6:AG10,"?")),OFFSET($A$1,2,COUNTIF($C$6:AF$11,"?")+COUNTIF(AG$6:AG10,"?")+1),"")))</f>
        <v/>
      </c>
      <c r="AH11" s="17" t="str">
        <f ca="1">IF(OFFSET($A$1,2,COUNTIF($C$6:AG$11,"?")+COUNTIF(AH$6:AH10,"?")+1)="","",IF(OFFSET($A$1,2,COUNTIF($C$6:AG$11,"?")+1)=OFFSET($A$1,2,COUNTIF($C$6:AG$11,"?")),OFFSET($A$1,ROW()-1,COLUMN()-2),IF(OFFSET($A$1,2,COUNTIF($C$6:AG$11,"?")+COUNTIF(AH$6:AH10,"?")+1)=OFFSET($A$1,2,COUNTIF($C$6:AG$11,"?")+COUNTIF(AH$6:AH10,"?")),OFFSET($A$1,2,COUNTIF($C$6:AG$11,"?")+COUNTIF(AH$6:AH10,"?")+1),"")))</f>
        <v/>
      </c>
      <c r="AI11" s="17" t="str">
        <f ca="1">IF(OFFSET($A$1,2,COUNTIF($C$6:AH$11,"?")+COUNTIF(AI$6:AI10,"?")+1)="","",IF(OFFSET($A$1,2,COUNTIF($C$6:AH$11,"?")+1)=OFFSET($A$1,2,COUNTIF($C$6:AH$11,"?")),OFFSET($A$1,ROW()-1,COLUMN()-2),IF(OFFSET($A$1,2,COUNTIF($C$6:AH$11,"?")+COUNTIF(AI$6:AI10,"?")+1)=OFFSET($A$1,2,COUNTIF($C$6:AH$11,"?")+COUNTIF(AI$6:AI10,"?")),OFFSET($A$1,2,COUNTIF($C$6:AH$11,"?")+COUNTIF(AI$6:AI10,"?")+1),"")))</f>
        <v/>
      </c>
      <c r="AJ11" s="17" t="str">
        <f ca="1">IF(OFFSET($A$1,2,COUNTIF($C$6:AI$11,"?")+COUNTIF(AJ$6:AJ10,"?")+1)="","",IF(OFFSET($A$1,2,COUNTIF($C$6:AI$11,"?")+1)=OFFSET($A$1,2,COUNTIF($C$6:AI$11,"?")),OFFSET($A$1,ROW()-1,COLUMN()-2),IF(OFFSET($A$1,2,COUNTIF($C$6:AI$11,"?")+COUNTIF(AJ$6:AJ10,"?")+1)=OFFSET($A$1,2,COUNTIF($C$6:AI$11,"?")+COUNTIF(AJ$6:AJ10,"?")),OFFSET($A$1,2,COUNTIF($C$6:AI$11,"?")+COUNTIF(AJ$6:AJ10,"?")+1),"")))</f>
        <v/>
      </c>
      <c r="AK11" s="17" t="str">
        <f ca="1">IF(OFFSET($A$1,2,COUNTIF($C$6:AJ$11,"?")+COUNTIF(AK$6:AK10,"?")+1)="","",IF(OFFSET($A$1,2,COUNTIF($C$6:AJ$11,"?")+1)=OFFSET($A$1,2,COUNTIF($C$6:AJ$11,"?")),OFFSET($A$1,ROW()-1,COLUMN()-2),IF(OFFSET($A$1,2,COUNTIF($C$6:AJ$11,"?")+COUNTIF(AK$6:AK10,"?")+1)=OFFSET($A$1,2,COUNTIF($C$6:AJ$11,"?")+COUNTIF(AK$6:AK10,"?")),OFFSET($A$1,2,COUNTIF($C$6:AJ$11,"?")+COUNTIF(AK$6:AK10,"?")+1),"")))</f>
        <v/>
      </c>
    </row>
    <row r="13" spans="1:62">
      <c r="A13" s="317" t="s">
        <v>363</v>
      </c>
      <c r="B13" s="317"/>
      <c r="C13" s="17" t="str">
        <f ca="1">IF(B2="","",IF(AND(LEFT(B2)=MID(B2,2,1),MID(B2,3,1)=LEFT(B2)),"围",IF(SUMPRODUCT(--MID(B2,ROW(INDIRECT("1:"&amp;LEN(B2))),1))&lt;=10,"小",IF(SUMPRODUCT(--MID(B2,ROW(INDIRECT("1:"&amp;LEN(B2))),1))&gt;10,"大",""))))</f>
        <v>小</v>
      </c>
      <c r="D13" s="17" t="str">
        <f ca="1">IF(OFFSET($A$1,3,COUNTIF($C$13:C$18,"?")+1)="","",IF(OFFSET($A$1,3,COUNTIF($C$13:C$18,"?")+1)=OFFSET($A$1,3,COUNTIF($C$13:C$18,"?")),"",OFFSET($A$1,3,COUNTIF($C$13:C$18,"?")+1)))</f>
        <v/>
      </c>
      <c r="E13" s="17" t="str">
        <f ca="1">IF(OFFSET($A$1,3,COUNTIF($C$13:D$18,"?")+1)="","",IF(OFFSET($A$1,3,COUNTIF($C$13:D$18,"?")+1)=OFFSET($A$1,3,COUNTIF($C$13:D$18,"?")),"",OFFSET($A$1,3,COUNTIF($C$13:D$18,"?")+1)))</f>
        <v/>
      </c>
      <c r="F13" s="17" t="str">
        <f ca="1">IF(OFFSET($A$1,3,COUNTIF($C$13:E$18,"?")+1)="","",IF(OFFSET($A$1,3,COUNTIF($C$13:E$18,"?")+1)=OFFSET($A$1,3,COUNTIF($C$13:E$18,"?")),"",OFFSET($A$1,3,COUNTIF($C$13:E$18,"?")+1)))</f>
        <v/>
      </c>
      <c r="G13" s="17" t="str">
        <f ca="1">IF(OFFSET($A$1,3,COUNTIF($C$13:F$18,"?")+1)="","",IF(OFFSET($A$1,3,COUNTIF($C$13:F$18,"?")+1)=OFFSET($A$1,3,COUNTIF($C$13:F$18,"?")),"",OFFSET($A$1,3,COUNTIF($C$13:F$18,"?")+1)))</f>
        <v/>
      </c>
      <c r="H13" s="17" t="str">
        <f ca="1">IF(OFFSET($A$1,3,COUNTIF($C$13:G$18,"?")+1)="","",IF(OFFSET($A$1,3,COUNTIF($C$13:G$18,"?")+1)=OFFSET($A$1,3,COUNTIF($C$13:G$18,"?")),"",OFFSET($A$1,3,COUNTIF($C$13:G$18,"?")+1)))</f>
        <v/>
      </c>
      <c r="I13" s="17" t="str">
        <f ca="1">IF(OFFSET($A$1,3,COUNTIF($C$13:H$18,"?")+1)="","",IF(OFFSET($A$1,3,COUNTIF($C$13:H$18,"?")+1)=OFFSET($A$1,3,COUNTIF($C$13:H$18,"?")),"",OFFSET($A$1,3,COUNTIF($C$13:H$18,"?")+1)))</f>
        <v>围</v>
      </c>
      <c r="J13" s="17" t="str">
        <f ca="1">IF(OFFSET($A$1,3,COUNTIF($C$13:I$18,"?")+1)="","",IF(OFFSET($A$1,3,COUNTIF($C$13:I$18,"?")+1)=OFFSET($A$1,3,COUNTIF($C$13:I$18,"?")),"",OFFSET($A$1,3,COUNTIF($C$13:I$18,"?")+1)))</f>
        <v>小</v>
      </c>
      <c r="K13" s="17" t="str">
        <f ca="1">IF(OFFSET($A$1,3,COUNTIF($C$13:J$18,"?")+1)="","",IF(OFFSET($A$1,3,COUNTIF($C$13:J$18,"?")+1)=OFFSET($A$1,3,COUNTIF($C$13:J$18,"?")),"",OFFSET($A$1,3,COUNTIF($C$13:J$18,"?")+1)))</f>
        <v>大</v>
      </c>
      <c r="L13" s="17" t="str">
        <f ca="1">IF(OFFSET($A$1,3,COUNTIF($C$13:K$18,"?")+1)="","",IF(OFFSET($A$1,3,COUNTIF($C$13:K$18,"?")+1)=OFFSET($A$1,3,COUNTIF($C$13:K$18,"?")),"",OFFSET($A$1,3,COUNTIF($C$13:K$18,"?")+1)))</f>
        <v>小</v>
      </c>
      <c r="M13" s="17" t="str">
        <f ca="1">IF(OFFSET($A$1,3,COUNTIF($C$13:L$18,"?")+1)="","",IF(OFFSET($A$1,3,COUNTIF($C$13:L$18,"?")+1)=OFFSET($A$1,3,COUNTIF($C$13:L$18,"?")),"",OFFSET($A$1,3,COUNTIF($C$13:L$18,"?")+1)))</f>
        <v>围</v>
      </c>
      <c r="N13" s="17" t="str">
        <f ca="1">IF(OFFSET($A$1,3,COUNTIF($C$13:M$18,"?")+1)="","",IF(OFFSET($A$1,3,COUNTIF($C$13:M$18,"?")+1)=OFFSET($A$1,3,COUNTIF($C$13:M$18,"?")),"",OFFSET($A$1,3,COUNTIF($C$13:M$18,"?")+1)))</f>
        <v>小</v>
      </c>
      <c r="O13" s="17" t="str">
        <f ca="1">IF(OFFSET($A$1,3,COUNTIF($C$13:N$18,"?")+1)="","",IF(OFFSET($A$1,3,COUNTIF($C$13:N$18,"?")+1)=OFFSET($A$1,3,COUNTIF($C$13:N$18,"?")),"",OFFSET($A$1,3,COUNTIF($C$13:N$18,"?")+1)))</f>
        <v>大</v>
      </c>
      <c r="P13" s="17" t="str">
        <f ca="1">IF(OFFSET($A$1,3,COUNTIF($C$13:O$18,"?")+1)="","",IF(OFFSET($A$1,3,COUNTIF($C$13:O$18,"?")+1)=OFFSET($A$1,3,COUNTIF($C$13:O$18,"?")),"",OFFSET($A$1,3,COUNTIF($C$13:O$18,"?")+1)))</f>
        <v>围</v>
      </c>
      <c r="Q13" s="17" t="str">
        <f ca="1">IF(OFFSET($A$1,3,COUNTIF($C$13:P$18,"?")+1)="","",IF(OFFSET($A$1,3,COUNTIF($C$13:P$18,"?")+1)=OFFSET($A$1,3,COUNTIF($C$13:P$18,"?")),"",OFFSET($A$1,3,COUNTIF($C$13:P$18,"?")+1)))</f>
        <v>大</v>
      </c>
      <c r="R13" s="17" t="str">
        <f ca="1">IF(OFFSET($A$1,3,COUNTIF($C$13:Q$18,"?")+1)="","",IF(OFFSET($A$1,3,COUNTIF($C$13:Q$18,"?")+1)=OFFSET($A$1,3,COUNTIF($C$13:Q$18,"?")),"",OFFSET($A$1,3,COUNTIF($C$13:Q$18,"?")+1)))</f>
        <v/>
      </c>
      <c r="S13" s="17" t="str">
        <f ca="1">IF(OFFSET($A$1,3,COUNTIF($C$13:R$18,"?")+1)="","",IF(OFFSET($A$1,3,COUNTIF($C$13:R$18,"?")+1)=OFFSET($A$1,3,COUNTIF($C$13:R$18,"?")),"",OFFSET($A$1,3,COUNTIF($C$13:R$18,"?")+1)))</f>
        <v/>
      </c>
      <c r="T13" s="17" t="str">
        <f ca="1">IF(OFFSET($A$1,3,COUNTIF($C$13:S$18,"?")+1)="","",IF(OFFSET($A$1,3,COUNTIF($C$13:S$18,"?")+1)=OFFSET($A$1,3,COUNTIF($C$13:S$18,"?")),"",OFFSET($A$1,3,COUNTIF($C$13:S$18,"?")+1)))</f>
        <v/>
      </c>
      <c r="U13" s="17" t="str">
        <f ca="1">IF(OFFSET($A$1,3,COUNTIF($C$13:T$18,"?")+1)="","",IF(OFFSET($A$1,3,COUNTIF($C$13:T$18,"?")+1)=OFFSET($A$1,3,COUNTIF($C$13:T$18,"?")),"",OFFSET($A$1,3,COUNTIF($C$13:T$18,"?")+1)))</f>
        <v/>
      </c>
      <c r="V13" s="17" t="str">
        <f ca="1">IF(OFFSET($A$1,3,COUNTIF($C$13:U$18,"?")+1)="","",IF(OFFSET($A$1,3,COUNTIF($C$13:U$18,"?")+1)=OFFSET($A$1,3,COUNTIF($C$13:U$18,"?")),"",OFFSET($A$1,3,COUNTIF($C$13:U$18,"?")+1)))</f>
        <v/>
      </c>
      <c r="W13" s="17" t="str">
        <f ca="1">IF(OFFSET($A$1,3,COUNTIF($C$13:V$18,"?")+1)="","",IF(OFFSET($A$1,3,COUNTIF($C$13:V$18,"?")+1)=OFFSET($A$1,3,COUNTIF($C$13:V$18,"?")),"",OFFSET($A$1,3,COUNTIF($C$13:V$18,"?")+1)))</f>
        <v/>
      </c>
      <c r="X13" s="17" t="str">
        <f ca="1">IF(OFFSET($A$1,3,COUNTIF($C$13:W$18,"?")+1)="","",IF(OFFSET($A$1,3,COUNTIF($C$13:W$18,"?")+1)=OFFSET($A$1,3,COUNTIF($C$13:W$18,"?")),"",OFFSET($A$1,3,COUNTIF($C$13:W$18,"?")+1)))</f>
        <v/>
      </c>
      <c r="Y13" s="17" t="str">
        <f ca="1">IF(OFFSET($A$1,3,COUNTIF($C$13:X$18,"?")+1)="","",IF(OFFSET($A$1,3,COUNTIF($C$13:X$18,"?")+1)=OFFSET($A$1,3,COUNTIF($C$13:X$18,"?")),"",OFFSET($A$1,3,COUNTIF($C$13:X$18,"?")+1)))</f>
        <v/>
      </c>
      <c r="Z13" s="17" t="str">
        <f ca="1">IF(OFFSET($A$1,3,COUNTIF($C$13:Y$18,"?")+1)="","",IF(OFFSET($A$1,3,COUNTIF($C$13:Y$18,"?")+1)=OFFSET($A$1,3,COUNTIF($C$13:Y$18,"?")),"",OFFSET($A$1,3,COUNTIF($C$13:Y$18,"?")+1)))</f>
        <v/>
      </c>
      <c r="AA13" s="17" t="str">
        <f ca="1">IF(OFFSET($A$1,3,COUNTIF($C$13:Z$18,"?")+1)="","",IF(OFFSET($A$1,3,COUNTIF($C$13:Z$18,"?")+1)=OFFSET($A$1,3,COUNTIF($C$13:Z$18,"?")),"",OFFSET($A$1,3,COUNTIF($C$13:Z$18,"?")+1)))</f>
        <v/>
      </c>
      <c r="AB13" s="17" t="str">
        <f ca="1">IF(OFFSET($A$1,3,COUNTIF($C$13:AA$18,"?")+1)="","",IF(OFFSET($A$1,3,COUNTIF($C$13:AA$18,"?")+1)=OFFSET($A$1,3,COUNTIF($C$13:AA$18,"?")),"",OFFSET($A$1,3,COUNTIF($C$13:AA$18,"?")+1)))</f>
        <v/>
      </c>
      <c r="AC13" s="17" t="str">
        <f ca="1">IF(OFFSET($A$1,3,COUNTIF($C$13:AB$18,"?")+1)="","",IF(OFFSET($A$1,3,COUNTIF($C$13:AB$18,"?")+1)=OFFSET($A$1,3,COUNTIF($C$13:AB$18,"?")),"",OFFSET($A$1,3,COUNTIF($C$13:AB$18,"?")+1)))</f>
        <v/>
      </c>
      <c r="AD13" s="17" t="str">
        <f ca="1">IF(OFFSET($A$1,3,COUNTIF($C$13:AC$18,"?")+1)="","",IF(OFFSET($A$1,3,COUNTIF($C$13:AC$18,"?")+1)=OFFSET($A$1,3,COUNTIF($C$13:AC$18,"?")),"",OFFSET($A$1,3,COUNTIF($C$13:AC$18,"?")+1)))</f>
        <v/>
      </c>
      <c r="AE13" s="17" t="str">
        <f ca="1">IF(OFFSET($A$1,3,COUNTIF($C$13:AD$18,"?")+1)="","",IF(OFFSET($A$1,3,COUNTIF($C$13:AD$18,"?")+1)=OFFSET($A$1,3,COUNTIF($C$13:AD$18,"?")),"",OFFSET($A$1,3,COUNTIF($C$13:AD$18,"?")+1)))</f>
        <v/>
      </c>
      <c r="AF13" s="17" t="str">
        <f ca="1">IF(OFFSET($A$1,3,COUNTIF($C$13:AE$18,"?")+1)="","",IF(OFFSET($A$1,3,COUNTIF($C$13:AE$18,"?")+1)=OFFSET($A$1,3,COUNTIF($C$13:AE$18,"?")),"",OFFSET($A$1,3,COUNTIF($C$13:AE$18,"?")+1)))</f>
        <v/>
      </c>
      <c r="AG13" s="17" t="str">
        <f ca="1">IF(OFFSET($A$1,3,COUNTIF($C$13:AF$18,"?")+1)="","",IF(OFFSET($A$1,3,COUNTIF($C$13:AF$18,"?")+1)=OFFSET($A$1,3,COUNTIF($C$13:AF$18,"?")),"",OFFSET($A$1,3,COUNTIF($C$13:AF$18,"?")+1)))</f>
        <v/>
      </c>
      <c r="AH13" s="17" t="str">
        <f ca="1">IF(OFFSET($A$1,3,COUNTIF($C$13:AG$18,"?")+1)="","",IF(OFFSET($A$1,3,COUNTIF($C$13:AG$18,"?")+1)=OFFSET($A$1,3,COUNTIF($C$13:AG$18,"?")),"",OFFSET($A$1,3,COUNTIF($C$13:AG$18,"?")+1)))</f>
        <v/>
      </c>
      <c r="AI13" s="17" t="str">
        <f ca="1">IF(OFFSET($A$1,3,COUNTIF($C$13:AH$18,"?")+1)="","",IF(OFFSET($A$1,3,COUNTIF($C$13:AH$18,"?")+1)=OFFSET($A$1,3,COUNTIF($C$13:AH$18,"?")),"",OFFSET($A$1,3,COUNTIF($C$13:AH$18,"?")+1)))</f>
        <v/>
      </c>
      <c r="AJ13" s="17" t="str">
        <f ca="1">IF(OFFSET($A$1,3,COUNTIF($C$13:AI$18,"?")+1)="","",IF(OFFSET($A$1,3,COUNTIF($C$13:AI$18,"?")+1)=OFFSET($A$1,3,COUNTIF($C$13:AI$18,"?")),"",OFFSET($A$1,3,COUNTIF($C$13:AI$18,"?")+1)))</f>
        <v/>
      </c>
      <c r="AK13" s="17" t="str">
        <f ca="1">IF(OFFSET($A$1,3,COUNTIF($C$13:AJ$18,"?")+1)="","",IF(OFFSET($A$1,3,COUNTIF($C$13:AJ$18,"?")+1)=OFFSET($A$1,3,COUNTIF($C$13:AJ$18,"?")),"",OFFSET($A$1,3,COUNTIF($C$13:AJ$18,"?")+1)))</f>
        <v/>
      </c>
    </row>
    <row r="14" spans="1:62">
      <c r="A14" s="317"/>
      <c r="B14" s="317"/>
      <c r="C14" s="17" t="str">
        <f ca="1">IF(OFFSET($A$1,3,COUNTIF(C13,"?")+1)="","",IF(OFFSET($A$1,3,COUNTIF(C13,"?")+1)=OFFSET($A$1,3,COUNTIF(C13,"?")),OFFSET($A$1,3,COUNTIF(C13,"?")+1),""))</f>
        <v>小</v>
      </c>
      <c r="D14" s="17" t="str">
        <f ca="1">IF(OFFSET($A$1,3,COUNTIF($C$13:C$18,"?")+COUNTIF(D13,"?")+1)="","",IF(OFFSET($A$1,3,COUNTIF($C$13:C$18,"?")+COUNTIF(D13,"?")+1)=OFFSET($A$1,3,COUNTIF($C$13:C$18,"?")+COUNTIF(D13,"?")),OFFSET($A$1,ROW()-2,COLUMN()-1),""))</f>
        <v/>
      </c>
      <c r="E14" s="17" t="str">
        <f ca="1">IF(OFFSET($A$1,3,COUNTIF($C$13:D$18,"?")+COUNTIF(E13,"?")+1)="","",IF(OFFSET($A$1,3,COUNTIF($C$13:D$18,"?")+COUNTIF(E13,"?")+1)=OFFSET($A$1,3,COUNTIF($C$13:D$18,"?")+COUNTIF(E13,"?")),OFFSET($A$1,ROW()-2,COLUMN()-1),""))</f>
        <v/>
      </c>
      <c r="F14" s="17" t="str">
        <f ca="1">IF(OFFSET($A$1,3,COUNTIF($C$13:E$18,"?")+COUNTIF(F13,"?")+1)="","",IF(OFFSET($A$1,3,COUNTIF($C$13:E$18,"?")+COUNTIF(F13,"?")+1)=OFFSET($A$1,3,COUNTIF($C$13:E$18,"?")+COUNTIF(F13,"?")),OFFSET($A$1,ROW()-2,COLUMN()-1),""))</f>
        <v/>
      </c>
      <c r="G14" s="17" t="str">
        <f ca="1">IF(OFFSET($A$1,3,COUNTIF($C$13:F$18,"?")+COUNTIF(G13,"?")+1)="","",IF(OFFSET($A$1,3,COUNTIF($C$13:F$18,"?")+COUNTIF(G13,"?")+1)=OFFSET($A$1,3,COUNTIF($C$13:F$18,"?")+COUNTIF(G13,"?")),OFFSET($A$1,ROW()-2,COLUMN()-1),""))</f>
        <v/>
      </c>
      <c r="H14" s="17" t="str">
        <f ca="1">IF(OFFSET($A$1,3,COUNTIF($C$13:G$18,"?")+COUNTIF(H13,"?")+1)="","",IF(OFFSET($A$1,3,COUNTIF($C$13:G$18,"?")+COUNTIF(H13,"?")+1)=OFFSET($A$1,3,COUNTIF($C$13:G$18,"?")+COUNTIF(H13,"?")),OFFSET($A$1,ROW()-2,COLUMN()-1),""))</f>
        <v/>
      </c>
      <c r="I14" s="17" t="str">
        <f ca="1">IF(OFFSET($A$1,3,COUNTIF($C$13:H$18,"?")+COUNTIF(I13,"?")+1)="","",IF(OFFSET($A$1,3,COUNTIF($C$13:H$18,"?")+COUNTIF(I13,"?")+1)=OFFSET($A$1,3,COUNTIF($C$13:H$18,"?")+COUNTIF(I13,"?")),OFFSET($A$1,ROW()-2,COLUMN()-1),""))</f>
        <v>围</v>
      </c>
      <c r="J14" s="17" t="str">
        <f ca="1">IF(OFFSET($A$1,3,COUNTIF($C$13:I$18,"?")+COUNTIF(J13,"?")+1)="","",IF(OFFSET($A$1,3,COUNTIF($C$13:I$18,"?")+COUNTIF(J13,"?")+1)=OFFSET($A$1,3,COUNTIF($C$13:I$18,"?")+COUNTIF(J13,"?")),OFFSET($A$1,ROW()-2,COLUMN()-1),""))</f>
        <v/>
      </c>
      <c r="K14" s="17" t="str">
        <f ca="1">IF(OFFSET($A$1,3,COUNTIF($C$13:J$18,"?")+COUNTIF(K13,"?")+1)="","",IF(OFFSET($A$1,3,COUNTIF($C$13:J$18,"?")+COUNTIF(K13,"?")+1)=OFFSET($A$1,3,COUNTIF($C$13:J$18,"?")+COUNTIF(K13,"?")),OFFSET($A$1,ROW()-2,COLUMN()-1),""))</f>
        <v/>
      </c>
      <c r="L14" s="17" t="str">
        <f ca="1">IF(OFFSET($A$1,3,COUNTIF($C$13:K$18,"?")+COUNTIF(L13,"?")+1)="","",IF(OFFSET($A$1,3,COUNTIF($C$13:K$18,"?")+COUNTIF(L13,"?")+1)=OFFSET($A$1,3,COUNTIF($C$13:K$18,"?")+COUNTIF(L13,"?")),OFFSET($A$1,ROW()-2,COLUMN()-1),""))</f>
        <v>小</v>
      </c>
      <c r="M14" s="17" t="str">
        <f ca="1">IF(OFFSET($A$1,3,COUNTIF($C$13:L$18,"?")+COUNTIF(M13,"?")+1)="","",IF(OFFSET($A$1,3,COUNTIF($C$13:L$18,"?")+COUNTIF(M13,"?")+1)=OFFSET($A$1,3,COUNTIF($C$13:L$18,"?")+COUNTIF(M13,"?")),OFFSET($A$1,ROW()-2,COLUMN()-1),""))</f>
        <v/>
      </c>
      <c r="N14" s="17" t="str">
        <f ca="1">IF(OFFSET($A$1,3,COUNTIF($C$13:M$18,"?")+COUNTIF(N13,"?")+1)="","",IF(OFFSET($A$1,3,COUNTIF($C$13:M$18,"?")+COUNTIF(N13,"?")+1)=OFFSET($A$1,3,COUNTIF($C$13:M$18,"?")+COUNTIF(N13,"?")),OFFSET($A$1,ROW()-2,COLUMN()-1),""))</f>
        <v/>
      </c>
      <c r="O14" s="17" t="str">
        <f ca="1">IF(OFFSET($A$1,3,COUNTIF($C$13:N$18,"?")+COUNTIF(O13,"?")+1)="","",IF(OFFSET($A$1,3,COUNTIF($C$13:N$18,"?")+COUNTIF(O13,"?")+1)=OFFSET($A$1,3,COUNTIF($C$13:N$18,"?")+COUNTIF(O13,"?")),OFFSET($A$1,ROW()-2,COLUMN()-1),""))</f>
        <v/>
      </c>
      <c r="P14" s="17" t="str">
        <f ca="1">IF(OFFSET($A$1,3,COUNTIF($C$13:O$18,"?")+COUNTIF(P13,"?")+1)="","",IF(OFFSET($A$1,3,COUNTIF($C$13:O$18,"?")+COUNTIF(P13,"?")+1)=OFFSET($A$1,3,COUNTIF($C$13:O$18,"?")+COUNTIF(P13,"?")),OFFSET($A$1,ROW()-2,COLUMN()-1),""))</f>
        <v/>
      </c>
      <c r="Q14" s="17" t="str">
        <f ca="1">IF(OFFSET($A$1,3,COUNTIF($C$13:P$18,"?")+COUNTIF(Q13,"?")+1)="","",IF(OFFSET($A$1,3,COUNTIF($C$13:P$18,"?")+COUNTIF(Q13,"?")+1)=OFFSET($A$1,3,COUNTIF($C$13:P$18,"?")+COUNTIF(Q13,"?")),OFFSET($A$1,ROW()-2,COLUMN()-1),""))</f>
        <v/>
      </c>
      <c r="R14" s="17" t="str">
        <f ca="1">IF(OFFSET($A$1,3,COUNTIF($C$13:Q$18,"?")+COUNTIF(R13,"?")+1)="","",IF(OFFSET($A$1,3,COUNTIF($C$13:Q$18,"?")+COUNTIF(R13,"?")+1)=OFFSET($A$1,3,COUNTIF($C$13:Q$18,"?")+COUNTIF(R13,"?")),OFFSET($A$1,ROW()-2,COLUMN()-1),""))</f>
        <v/>
      </c>
      <c r="S14" s="17" t="str">
        <f ca="1">IF(OFFSET($A$1,3,COUNTIF($C$13:R$18,"?")+COUNTIF(S13,"?")+1)="","",IF(OFFSET($A$1,3,COUNTIF($C$13:R$18,"?")+COUNTIF(S13,"?")+1)=OFFSET($A$1,3,COUNTIF($C$13:R$18,"?")+COUNTIF(S13,"?")),OFFSET($A$1,ROW()-2,COLUMN()-1),""))</f>
        <v/>
      </c>
      <c r="T14" s="17" t="str">
        <f ca="1">IF(OFFSET($A$1,3,COUNTIF($C$13:S$18,"?")+COUNTIF(T13,"?")+1)="","",IF(OFFSET($A$1,3,COUNTIF($C$13:S$18,"?")+COUNTIF(T13,"?")+1)=OFFSET($A$1,3,COUNTIF($C$13:S$18,"?")+COUNTIF(T13,"?")),OFFSET($A$1,ROW()-2,COLUMN()-1),""))</f>
        <v/>
      </c>
      <c r="U14" s="17" t="str">
        <f ca="1">IF(OFFSET($A$1,3,COUNTIF($C$13:T$18,"?")+COUNTIF(U13,"?")+1)="","",IF(OFFSET($A$1,3,COUNTIF($C$13:T$18,"?")+COUNTIF(U13,"?")+1)=OFFSET($A$1,3,COUNTIF($C$13:T$18,"?")+COUNTIF(U13,"?")),OFFSET($A$1,ROW()-2,COLUMN()-1),""))</f>
        <v/>
      </c>
      <c r="V14" s="17" t="str">
        <f ca="1">IF(OFFSET($A$1,3,COUNTIF($C$13:U$18,"?")+COUNTIF(V13,"?")+1)="","",IF(OFFSET($A$1,3,COUNTIF($C$13:U$18,"?")+COUNTIF(V13,"?")+1)=OFFSET($A$1,3,COUNTIF($C$13:U$18,"?")+COUNTIF(V13,"?")),OFFSET($A$1,ROW()-2,COLUMN()-1),""))</f>
        <v/>
      </c>
      <c r="W14" s="17" t="str">
        <f ca="1">IF(OFFSET($A$1,3,COUNTIF($C$13:V$18,"?")+COUNTIF(W13,"?")+1)="","",IF(OFFSET($A$1,3,COUNTIF($C$13:V$18,"?")+COUNTIF(W13,"?")+1)=OFFSET($A$1,3,COUNTIF($C$13:V$18,"?")+COUNTIF(W13,"?")),OFFSET($A$1,ROW()-2,COLUMN()-1),""))</f>
        <v/>
      </c>
      <c r="X14" s="17" t="str">
        <f ca="1">IF(OFFSET($A$1,3,COUNTIF($C$13:W$18,"?")+COUNTIF(X13,"?")+1)="","",IF(OFFSET($A$1,3,COUNTIF($C$13:W$18,"?")+COUNTIF(X13,"?")+1)=OFFSET($A$1,3,COUNTIF($C$13:W$18,"?")+COUNTIF(X13,"?")),OFFSET($A$1,ROW()-2,COLUMN()-1),""))</f>
        <v/>
      </c>
      <c r="Y14" s="17" t="str">
        <f ca="1">IF(OFFSET($A$1,3,COUNTIF($C$13:X$18,"?")+COUNTIF(Y13,"?")+1)="","",IF(OFFSET($A$1,3,COUNTIF($C$13:X$18,"?")+COUNTIF(Y13,"?")+1)=OFFSET($A$1,3,COUNTIF($C$13:X$18,"?")+COUNTIF(Y13,"?")),OFFSET($A$1,ROW()-2,COLUMN()-1),""))</f>
        <v/>
      </c>
      <c r="Z14" s="17" t="str">
        <f ca="1">IF(OFFSET($A$1,3,COUNTIF($C$13:Y$18,"?")+COUNTIF(Z13,"?")+1)="","",IF(OFFSET($A$1,3,COUNTIF($C$13:Y$18,"?")+COUNTIF(Z13,"?")+1)=OFFSET($A$1,3,COUNTIF($C$13:Y$18,"?")+COUNTIF(Z13,"?")),OFFSET($A$1,ROW()-2,COLUMN()-1),""))</f>
        <v/>
      </c>
      <c r="AA14" s="17" t="str">
        <f ca="1">IF(OFFSET($A$1,3,COUNTIF($C$13:Z$18,"?")+COUNTIF(AA13,"?")+1)="","",IF(OFFSET($A$1,3,COUNTIF($C$13:Z$18,"?")+COUNTIF(AA13,"?")+1)=OFFSET($A$1,3,COUNTIF($C$13:Z$18,"?")+COUNTIF(AA13,"?")),OFFSET($A$1,ROW()-2,COLUMN()-1),""))</f>
        <v/>
      </c>
      <c r="AB14" s="17" t="str">
        <f ca="1">IF(OFFSET($A$1,3,COUNTIF($C$13:AA$18,"?")+COUNTIF(AB13,"?")+1)="","",IF(OFFSET($A$1,3,COUNTIF($C$13:AA$18,"?")+COUNTIF(AB13,"?")+1)=OFFSET($A$1,3,COUNTIF($C$13:AA$18,"?")+COUNTIF(AB13,"?")),OFFSET($A$1,ROW()-2,COLUMN()-1),""))</f>
        <v/>
      </c>
      <c r="AC14" s="17" t="str">
        <f ca="1">IF(OFFSET($A$1,3,COUNTIF($C$13:AB$18,"?")+COUNTIF(AC13,"?")+1)="","",IF(OFFSET($A$1,3,COUNTIF($C$13:AB$18,"?")+COUNTIF(AC13,"?")+1)=OFFSET($A$1,3,COUNTIF($C$13:AB$18,"?")+COUNTIF(AC13,"?")),OFFSET($A$1,ROW()-2,COLUMN()-1),""))</f>
        <v/>
      </c>
      <c r="AD14" s="17" t="str">
        <f ca="1">IF(OFFSET($A$1,3,COUNTIF($C$13:AC$18,"?")+COUNTIF(AD13,"?")+1)="","",IF(OFFSET($A$1,3,COUNTIF($C$13:AC$18,"?")+COUNTIF(AD13,"?")+1)=OFFSET($A$1,3,COUNTIF($C$13:AC$18,"?")+COUNTIF(AD13,"?")),OFFSET($A$1,ROW()-2,COLUMN()-1),""))</f>
        <v/>
      </c>
      <c r="AE14" s="17" t="str">
        <f ca="1">IF(OFFSET($A$1,3,COUNTIF($C$13:AD$18,"?")+COUNTIF(AE13,"?")+1)="","",IF(OFFSET($A$1,3,COUNTIF($C$13:AD$18,"?")+COUNTIF(AE13,"?")+1)=OFFSET($A$1,3,COUNTIF($C$13:AD$18,"?")+COUNTIF(AE13,"?")),OFFSET($A$1,ROW()-2,COLUMN()-1),""))</f>
        <v/>
      </c>
      <c r="AF14" s="17" t="str">
        <f ca="1">IF(OFFSET($A$1,3,COUNTIF($C$13:AE$18,"?")+COUNTIF(AF13,"?")+1)="","",IF(OFFSET($A$1,3,COUNTIF($C$13:AE$18,"?")+COUNTIF(AF13,"?")+1)=OFFSET($A$1,3,COUNTIF($C$13:AE$18,"?")+COUNTIF(AF13,"?")),OFFSET($A$1,ROW()-2,COLUMN()-1),""))</f>
        <v/>
      </c>
      <c r="AG14" s="17" t="str">
        <f ca="1">IF(OFFSET($A$1,3,COUNTIF($C$13:AF$18,"?")+COUNTIF(AG13,"?")+1)="","",IF(OFFSET($A$1,3,COUNTIF($C$13:AF$18,"?")+COUNTIF(AG13,"?")+1)=OFFSET($A$1,3,COUNTIF($C$13:AF$18,"?")+COUNTIF(AG13,"?")),OFFSET($A$1,ROW()-2,COLUMN()-1),""))</f>
        <v/>
      </c>
      <c r="AH14" s="17" t="str">
        <f ca="1">IF(OFFSET($A$1,3,COUNTIF($C$13:AG$18,"?")+COUNTIF(AH13,"?")+1)="","",IF(OFFSET($A$1,3,COUNTIF($C$13:AG$18,"?")+COUNTIF(AH13,"?")+1)=OFFSET($A$1,3,COUNTIF($C$13:AG$18,"?")+COUNTIF(AH13,"?")),OFFSET($A$1,ROW()-2,COLUMN()-1),""))</f>
        <v/>
      </c>
      <c r="AI14" s="17" t="str">
        <f ca="1">IF(OFFSET($A$1,3,COUNTIF($C$13:AH$18,"?")+COUNTIF(AI13,"?")+1)="","",IF(OFFSET($A$1,3,COUNTIF($C$13:AH$18,"?")+COUNTIF(AI13,"?")+1)=OFFSET($A$1,3,COUNTIF($C$13:AH$18,"?")+COUNTIF(AI13,"?")),OFFSET($A$1,ROW()-2,COLUMN()-1),""))</f>
        <v/>
      </c>
      <c r="AJ14" s="17" t="str">
        <f ca="1">IF(OFFSET($A$1,3,COUNTIF($C$13:AI$18,"?")+COUNTIF(AJ13,"?")+1)="","",IF(OFFSET($A$1,3,COUNTIF($C$13:AI$18,"?")+COUNTIF(AJ13,"?")+1)=OFFSET($A$1,3,COUNTIF($C$13:AI$18,"?")+COUNTIF(AJ13,"?")),OFFSET($A$1,ROW()-2,COLUMN()-1),""))</f>
        <v/>
      </c>
      <c r="AK14" s="17" t="str">
        <f ca="1">IF(OFFSET($A$1,3,COUNTIF($C$13:AJ$18,"?")+COUNTIF(AK13,"?")+1)="","",IF(OFFSET($A$1,3,COUNTIF($C$13:AJ$18,"?")+COUNTIF(AK13,"?")+1)=OFFSET($A$1,3,COUNTIF($C$13:AJ$18,"?")+COUNTIF(AK13,"?")),OFFSET($A$1,ROW()-2,COLUMN()-1),""))</f>
        <v/>
      </c>
    </row>
    <row r="15" spans="1:62">
      <c r="A15" s="317"/>
      <c r="B15" s="317"/>
      <c r="C15" s="17" t="str">
        <f ca="1">IF(OFFSET($A$1,3,COUNTIF(C$13:C14,"?")+1)="","",IF(OFFSET($A$1,3,COUNTIF(C$13:C14,"?")+1)=OFFSET($A$1,3,COUNTIF(C$13:C14,"?")),OFFSET($A$1,3,COUNTIF(C$13:C14,"?")+1),""))</f>
        <v>小</v>
      </c>
      <c r="D15" s="17" t="str">
        <f ca="1">IF(OFFSET($A$1,3,COUNTIF($C$13:C$18,"?")+COUNTIF(D$13:D14,"?")+1)="","",IF(OFFSET($A$1,3,COUNTIF($C$13:C$18,"?")+COUNTIF(D$13:D14,"?")+1)=OFFSET($A$1,3,COUNTIF($C$13:C$18,"?")+COUNTIF(D$13:D14,"?")),OFFSET($A$1,ROW()-2,COLUMN()-1),""))</f>
        <v/>
      </c>
      <c r="E15" s="17" t="str">
        <f ca="1">IF(OFFSET($A$1,3,COUNTIF($C$13:D$18,"?")+COUNTIF(E$13:E14,"?")+1)="","",IF(OFFSET($A$1,3,COUNTIF($C$13:D$18,"?")+COUNTIF(E$13:E14,"?")+1)=OFFSET($A$1,3,COUNTIF($C$13:D$18,"?")+COUNTIF(E$13:E14,"?")),OFFSET($A$1,ROW()-2,COLUMN()-1),""))</f>
        <v/>
      </c>
      <c r="F15" s="17" t="str">
        <f ca="1">IF(OFFSET($A$1,3,COUNTIF($C$13:E$18,"?")+COUNTIF(F$13:F14,"?")+1)="","",IF(OFFSET($A$1,3,COUNTIF($C$13:E$18,"?")+COUNTIF(F$13:F14,"?")+1)=OFFSET($A$1,3,COUNTIF($C$13:E$18,"?")+COUNTIF(F$13:F14,"?")),OFFSET($A$1,ROW()-2,COLUMN()-1),""))</f>
        <v/>
      </c>
      <c r="G15" s="17" t="str">
        <f ca="1">IF(OFFSET($A$1,3,COUNTIF($C$13:F$18,"?")+COUNTIF(G$13:G14,"?")+1)="","",IF(OFFSET($A$1,3,COUNTIF($C$13:F$18,"?")+COUNTIF(G$13:G14,"?")+1)=OFFSET($A$1,3,COUNTIF($C$13:F$18,"?")+COUNTIF(G$13:G14,"?")),OFFSET($A$1,ROW()-2,COLUMN()-1),""))</f>
        <v/>
      </c>
      <c r="H15" s="17" t="str">
        <f ca="1">IF(OFFSET($A$1,3,COUNTIF($C$13:G$18,"?")+COUNTIF(H$13:H14,"?")+1)="","",IF(OFFSET($A$1,3,COUNTIF($C$13:G$18,"?")+COUNTIF(H$13:H14,"?")+1)=OFFSET($A$1,3,COUNTIF($C$13:G$18,"?")+COUNTIF(H$13:H14,"?")),OFFSET($A$1,ROW()-2,COLUMN()-1),""))</f>
        <v/>
      </c>
      <c r="I15" s="17" t="str">
        <f ca="1">IF(OFFSET($A$1,3,COUNTIF($C$13:H$18,"?")+COUNTIF(I$13:I14,"?")+1)="","",IF(OFFSET($A$1,3,COUNTIF($C$13:H$18,"?")+COUNTIF(I$13:I14,"?")+1)=OFFSET($A$1,3,COUNTIF($C$13:H$18,"?")+COUNTIF(I$13:I14,"?")),OFFSET($A$1,ROW()-2,COLUMN()-1),""))</f>
        <v>围</v>
      </c>
      <c r="J15" s="17" t="str">
        <f ca="1">IF(OFFSET($A$1,3,COUNTIF($C$13:I$18,"?")+COUNTIF(J$13:J14,"?")+1)="","",IF(OFFSET($A$1,3,COUNTIF($C$13:I$18,"?")+COUNTIF(J$13:J14,"?")+1)=OFFSET($A$1,3,COUNTIF($C$13:I$18,"?")+COUNTIF(J$13:J14,"?")),OFFSET($A$1,ROW()-2,COLUMN()-1),""))</f>
        <v/>
      </c>
      <c r="K15" s="17" t="str">
        <f ca="1">IF(OFFSET($A$1,3,COUNTIF($C$13:J$18,"?")+COUNTIF(K$13:K14,"?")+1)="","",IF(OFFSET($A$1,3,COUNTIF($C$13:J$18,"?")+COUNTIF(K$13:K14,"?")+1)=OFFSET($A$1,3,COUNTIF($C$13:J$18,"?")+COUNTIF(K$13:K14,"?")),OFFSET($A$1,ROW()-2,COLUMN()-1),""))</f>
        <v/>
      </c>
      <c r="L15" s="17" t="str">
        <f ca="1">IF(OFFSET($A$1,3,COUNTIF($C$13:K$18,"?")+COUNTIF(L$13:L14,"?")+1)="","",IF(OFFSET($A$1,3,COUNTIF($C$13:K$18,"?")+COUNTIF(L$13:L14,"?")+1)=OFFSET($A$1,3,COUNTIF($C$13:K$18,"?")+COUNTIF(L$13:L14,"?")),OFFSET($A$1,ROW()-2,COLUMN()-1),""))</f>
        <v>小</v>
      </c>
      <c r="M15" s="17" t="str">
        <f ca="1">IF(OFFSET($A$1,3,COUNTIF($C$13:L$18,"?")+COUNTIF(M$13:M14,"?")+1)="","",IF(OFFSET($A$1,3,COUNTIF($C$13:L$18,"?")+COUNTIF(M$13:M14,"?")+1)=OFFSET($A$1,3,COUNTIF($C$13:L$18,"?")+COUNTIF(M$13:M14,"?")),OFFSET($A$1,ROW()-2,COLUMN()-1),""))</f>
        <v/>
      </c>
      <c r="N15" s="17" t="str">
        <f ca="1">IF(OFFSET($A$1,3,COUNTIF($C$13:M$18,"?")+COUNTIF(N$13:N14,"?")+1)="","",IF(OFFSET($A$1,3,COUNTIF($C$13:M$18,"?")+COUNTIF(N$13:N14,"?")+1)=OFFSET($A$1,3,COUNTIF($C$13:M$18,"?")+COUNTIF(N$13:N14,"?")),OFFSET($A$1,ROW()-2,COLUMN()-1),""))</f>
        <v/>
      </c>
      <c r="O15" s="17" t="str">
        <f ca="1">IF(OFFSET($A$1,3,COUNTIF($C$13:N$18,"?")+COUNTIF(O$13:O14,"?")+1)="","",IF(OFFSET($A$1,3,COUNTIF($C$13:N$18,"?")+COUNTIF(O$13:O14,"?")+1)=OFFSET($A$1,3,COUNTIF($C$13:N$18,"?")+COUNTIF(O$13:O14,"?")),OFFSET($A$1,ROW()-2,COLUMN()-1),""))</f>
        <v/>
      </c>
      <c r="P15" s="17" t="str">
        <f ca="1">IF(OFFSET($A$1,3,COUNTIF($C$13:O$18,"?")+COUNTIF(P$13:P14,"?")+1)="","",IF(OFFSET($A$1,3,COUNTIF($C$13:O$18,"?")+COUNTIF(P$13:P14,"?")+1)=OFFSET($A$1,3,COUNTIF($C$13:O$18,"?")+COUNTIF(P$13:P14,"?")),OFFSET($A$1,ROW()-2,COLUMN()-1),""))</f>
        <v/>
      </c>
      <c r="Q15" s="17" t="str">
        <f ca="1">IF(OFFSET($A$1,3,COUNTIF($C$13:P$18,"?")+COUNTIF(Q$13:Q14,"?")+1)="","",IF(OFFSET($A$1,3,COUNTIF($C$13:P$18,"?")+COUNTIF(Q$13:Q14,"?")+1)=OFFSET($A$1,3,COUNTIF($C$13:P$18,"?")+COUNTIF(Q$13:Q14,"?")),OFFSET($A$1,ROW()-2,COLUMN()-1),""))</f>
        <v/>
      </c>
      <c r="R15" s="17" t="str">
        <f ca="1">IF(OFFSET($A$1,3,COUNTIF($C$13:Q$18,"?")+COUNTIF(R$13:R14,"?")+1)="","",IF(OFFSET($A$1,3,COUNTIF($C$13:Q$18,"?")+COUNTIF(R$13:R14,"?")+1)=OFFSET($A$1,3,COUNTIF($C$13:Q$18,"?")+COUNTIF(R$13:R14,"?")),OFFSET($A$1,ROW()-2,COLUMN()-1),""))</f>
        <v/>
      </c>
      <c r="S15" s="17" t="str">
        <f ca="1">IF(OFFSET($A$1,3,COUNTIF($C$13:R$18,"?")+COUNTIF(S$13:S14,"?")+1)="","",IF(OFFSET($A$1,3,COUNTIF($C$13:R$18,"?")+COUNTIF(S$13:S14,"?")+1)=OFFSET($A$1,3,COUNTIF($C$13:R$18,"?")+COUNTIF(S$13:S14,"?")),OFFSET($A$1,ROW()-2,COLUMN()-1),""))</f>
        <v/>
      </c>
      <c r="T15" s="17" t="str">
        <f ca="1">IF(OFFSET($A$1,3,COUNTIF($C$13:S$18,"?")+COUNTIF(T$13:T14,"?")+1)="","",IF(OFFSET($A$1,3,COUNTIF($C$13:S$18,"?")+COUNTIF(T$13:T14,"?")+1)=OFFSET($A$1,3,COUNTIF($C$13:S$18,"?")+COUNTIF(T$13:T14,"?")),OFFSET($A$1,ROW()-2,COLUMN()-1),""))</f>
        <v/>
      </c>
      <c r="U15" s="17" t="str">
        <f ca="1">IF(OFFSET($A$1,3,COUNTIF($C$13:T$18,"?")+COUNTIF(U$13:U14,"?")+1)="","",IF(OFFSET($A$1,3,COUNTIF($C$13:T$18,"?")+COUNTIF(U$13:U14,"?")+1)=OFFSET($A$1,3,COUNTIF($C$13:T$18,"?")+COUNTIF(U$13:U14,"?")),OFFSET($A$1,ROW()-2,COLUMN()-1),""))</f>
        <v/>
      </c>
      <c r="V15" s="17" t="str">
        <f ca="1">IF(OFFSET($A$1,3,COUNTIF($C$13:U$18,"?")+COUNTIF(V$13:V14,"?")+1)="","",IF(OFFSET($A$1,3,COUNTIF($C$13:U$18,"?")+COUNTIF(V$13:V14,"?")+1)=OFFSET($A$1,3,COUNTIF($C$13:U$18,"?")+COUNTIF(V$13:V14,"?")),OFFSET($A$1,ROW()-2,COLUMN()-1),""))</f>
        <v/>
      </c>
      <c r="W15" s="17" t="str">
        <f ca="1">IF(OFFSET($A$1,3,COUNTIF($C$13:V$18,"?")+COUNTIF(W$13:W14,"?")+1)="","",IF(OFFSET($A$1,3,COUNTIF($C$13:V$18,"?")+COUNTIF(W$13:W14,"?")+1)=OFFSET($A$1,3,COUNTIF($C$13:V$18,"?")+COUNTIF(W$13:W14,"?")),OFFSET($A$1,ROW()-2,COLUMN()-1),""))</f>
        <v/>
      </c>
      <c r="X15" s="17" t="str">
        <f ca="1">IF(OFFSET($A$1,3,COUNTIF($C$13:W$18,"?")+COUNTIF(X$13:X14,"?")+1)="","",IF(OFFSET($A$1,3,COUNTIF($C$13:W$18,"?")+COUNTIF(X$13:X14,"?")+1)=OFFSET($A$1,3,COUNTIF($C$13:W$18,"?")+COUNTIF(X$13:X14,"?")),OFFSET($A$1,ROW()-2,COLUMN()-1),""))</f>
        <v/>
      </c>
      <c r="Y15" s="17" t="str">
        <f ca="1">IF(OFFSET($A$1,3,COUNTIF($C$13:X$18,"?")+COUNTIF(Y$13:Y14,"?")+1)="","",IF(OFFSET($A$1,3,COUNTIF($C$13:X$18,"?")+COUNTIF(Y$13:Y14,"?")+1)=OFFSET($A$1,3,COUNTIF($C$13:X$18,"?")+COUNTIF(Y$13:Y14,"?")),OFFSET($A$1,ROW()-2,COLUMN()-1),""))</f>
        <v/>
      </c>
      <c r="Z15" s="17" t="str">
        <f ca="1">IF(OFFSET($A$1,3,COUNTIF($C$13:Y$18,"?")+COUNTIF(Z$13:Z14,"?")+1)="","",IF(OFFSET($A$1,3,COUNTIF($C$13:Y$18,"?")+COUNTIF(Z$13:Z14,"?")+1)=OFFSET($A$1,3,COUNTIF($C$13:Y$18,"?")+COUNTIF(Z$13:Z14,"?")),OFFSET($A$1,ROW()-2,COLUMN()-1),""))</f>
        <v/>
      </c>
      <c r="AA15" s="17" t="str">
        <f ca="1">IF(OFFSET($A$1,3,COUNTIF($C$13:Z$18,"?")+COUNTIF(AA$13:AA14,"?")+1)="","",IF(OFFSET($A$1,3,COUNTIF($C$13:Z$18,"?")+COUNTIF(AA$13:AA14,"?")+1)=OFFSET($A$1,3,COUNTIF($C$13:Z$18,"?")+COUNTIF(AA$13:AA14,"?")),OFFSET($A$1,ROW()-2,COLUMN()-1),""))</f>
        <v/>
      </c>
      <c r="AB15" s="17" t="str">
        <f ca="1">IF(OFFSET($A$1,3,COUNTIF($C$13:AA$18,"?")+COUNTIF(AB$13:AB14,"?")+1)="","",IF(OFFSET($A$1,3,COUNTIF($C$13:AA$18,"?")+COUNTIF(AB$13:AB14,"?")+1)=OFFSET($A$1,3,COUNTIF($C$13:AA$18,"?")+COUNTIF(AB$13:AB14,"?")),OFFSET($A$1,ROW()-2,COLUMN()-1),""))</f>
        <v/>
      </c>
      <c r="AC15" s="17" t="str">
        <f ca="1">IF(OFFSET($A$1,3,COUNTIF($C$13:AB$18,"?")+COUNTIF(AC$13:AC14,"?")+1)="","",IF(OFFSET($A$1,3,COUNTIF($C$13:AB$18,"?")+COUNTIF(AC$13:AC14,"?")+1)=OFFSET($A$1,3,COUNTIF($C$13:AB$18,"?")+COUNTIF(AC$13:AC14,"?")),OFFSET($A$1,ROW()-2,COLUMN()-1),""))</f>
        <v/>
      </c>
      <c r="AD15" s="17" t="str">
        <f ca="1">IF(OFFSET($A$1,3,COUNTIF($C$13:AC$18,"?")+COUNTIF(AD$13:AD14,"?")+1)="","",IF(OFFSET($A$1,3,COUNTIF($C$13:AC$18,"?")+COUNTIF(AD$13:AD14,"?")+1)=OFFSET($A$1,3,COUNTIF($C$13:AC$18,"?")+COUNTIF(AD$13:AD14,"?")),OFFSET($A$1,ROW()-2,COLUMN()-1),""))</f>
        <v/>
      </c>
      <c r="AE15" s="17" t="str">
        <f ca="1">IF(OFFSET($A$1,3,COUNTIF($C$13:AD$18,"?")+COUNTIF(AE$13:AE14,"?")+1)="","",IF(OFFSET($A$1,3,COUNTIF($C$13:AD$18,"?")+COUNTIF(AE$13:AE14,"?")+1)=OFFSET($A$1,3,COUNTIF($C$13:AD$18,"?")+COUNTIF(AE$13:AE14,"?")),OFFSET($A$1,ROW()-2,COLUMN()-1),""))</f>
        <v/>
      </c>
      <c r="AF15" s="17" t="str">
        <f ca="1">IF(OFFSET($A$1,3,COUNTIF($C$13:AE$18,"?")+COUNTIF(AF$13:AF14,"?")+1)="","",IF(OFFSET($A$1,3,COUNTIF($C$13:AE$18,"?")+COUNTIF(AF$13:AF14,"?")+1)=OFFSET($A$1,3,COUNTIF($C$13:AE$18,"?")+COUNTIF(AF$13:AF14,"?")),OFFSET($A$1,ROW()-2,COLUMN()-1),""))</f>
        <v/>
      </c>
      <c r="AG15" s="17" t="str">
        <f ca="1">IF(OFFSET($A$1,3,COUNTIF($C$13:AF$18,"?")+COUNTIF(AG$13:AG14,"?")+1)="","",IF(OFFSET($A$1,3,COUNTIF($C$13:AF$18,"?")+COUNTIF(AG$13:AG14,"?")+1)=OFFSET($A$1,3,COUNTIF($C$13:AF$18,"?")+COUNTIF(AG$13:AG14,"?")),OFFSET($A$1,ROW()-2,COLUMN()-1),""))</f>
        <v/>
      </c>
      <c r="AH15" s="17" t="str">
        <f ca="1">IF(OFFSET($A$1,3,COUNTIF($C$13:AG$18,"?")+COUNTIF(AH$13:AH14,"?")+1)="","",IF(OFFSET($A$1,3,COUNTIF($C$13:AG$18,"?")+COUNTIF(AH$13:AH14,"?")+1)=OFFSET($A$1,3,COUNTIF($C$13:AG$18,"?")+COUNTIF(AH$13:AH14,"?")),OFFSET($A$1,ROW()-2,COLUMN()-1),""))</f>
        <v/>
      </c>
      <c r="AI15" s="17" t="str">
        <f ca="1">IF(OFFSET($A$1,3,COUNTIF($C$13:AH$18,"?")+COUNTIF(AI$13:AI14,"?")+1)="","",IF(OFFSET($A$1,3,COUNTIF($C$13:AH$18,"?")+COUNTIF(AI$13:AI14,"?")+1)=OFFSET($A$1,3,COUNTIF($C$13:AH$18,"?")+COUNTIF(AI$13:AI14,"?")),OFFSET($A$1,ROW()-2,COLUMN()-1),""))</f>
        <v/>
      </c>
      <c r="AJ15" s="17" t="str">
        <f ca="1">IF(OFFSET($A$1,3,COUNTIF($C$13:AI$18,"?")+COUNTIF(AJ$13:AJ14,"?")+1)="","",IF(OFFSET($A$1,3,COUNTIF($C$13:AI$18,"?")+COUNTIF(AJ$13:AJ14,"?")+1)=OFFSET($A$1,3,COUNTIF($C$13:AI$18,"?")+COUNTIF(AJ$13:AJ14,"?")),OFFSET($A$1,ROW()-2,COLUMN()-1),""))</f>
        <v/>
      </c>
      <c r="AK15" s="17" t="str">
        <f ca="1">IF(OFFSET($A$1,3,COUNTIF($C$13:AJ$18,"?")+COUNTIF(AK$13:AK14,"?")+1)="","",IF(OFFSET($A$1,3,COUNTIF($C$13:AJ$18,"?")+COUNTIF(AK$13:AK14,"?")+1)=OFFSET($A$1,3,COUNTIF($C$13:AJ$18,"?")+COUNTIF(AK$13:AK14,"?")),OFFSET($A$1,ROW()-2,COLUMN()-1),""))</f>
        <v/>
      </c>
    </row>
    <row r="16" spans="1:62">
      <c r="A16" s="317"/>
      <c r="B16" s="317"/>
      <c r="C16" s="17" t="str">
        <f ca="1">IF(OFFSET($A$1,3,COUNTIF(C$13:C15,"?")+1)="","",IF(OFFSET($A$1,3,COUNTIF(C$13:C15,"?")+1)=OFFSET($A$1,3,COUNTIF(C$13:C15,"?")),OFFSET($A$1,3,COUNTIF(C$13:C15,"?")+1),""))</f>
        <v>小</v>
      </c>
      <c r="D16" s="17" t="str">
        <f ca="1">IF(OFFSET($A$1,3,COUNTIF($C$13:C$18,"?")+COUNTIF(D$13:D15,"?")+1)="","",IF(OFFSET($A$1,3,COUNTIF($C$13:C$18,"?")+COUNTIF(D$13:D15,"?")+1)=OFFSET($A$1,3,COUNTIF($C$13:C$18,"?")+COUNTIF(D$13:D15,"?")),OFFSET($A$1,ROW()-2,COLUMN()-1),""))</f>
        <v/>
      </c>
      <c r="E16" s="17" t="str">
        <f ca="1">IF(OFFSET($A$1,3,COUNTIF($C$13:D$18,"?")+COUNTIF(E$13:E15,"?")+1)="","",IF(OFFSET($A$1,3,COUNTIF($C$13:D$18,"?")+COUNTIF(E$13:E15,"?")+1)=OFFSET($A$1,3,COUNTIF($C$13:D$18,"?")+COUNTIF(E$13:E15,"?")),OFFSET($A$1,ROW()-2,COLUMN()-1),""))</f>
        <v/>
      </c>
      <c r="F16" s="17" t="str">
        <f ca="1">IF(OFFSET($A$1,3,COUNTIF($C$13:E$18,"?")+COUNTIF(F$13:F15,"?")+1)="","",IF(OFFSET($A$1,3,COUNTIF($C$13:E$18,"?")+COUNTIF(F$13:F15,"?")+1)=OFFSET($A$1,3,COUNTIF($C$13:E$18,"?")+COUNTIF(F$13:F15,"?")),OFFSET($A$1,ROW()-2,COLUMN()-1),""))</f>
        <v/>
      </c>
      <c r="G16" s="17" t="str">
        <f ca="1">IF(OFFSET($A$1,3,COUNTIF($C$13:F$18,"?")+COUNTIF(G$13:G15,"?")+1)="","",IF(OFFSET($A$1,3,COUNTIF($C$13:F$18,"?")+COUNTIF(G$13:G15,"?")+1)=OFFSET($A$1,3,COUNTIF($C$13:F$18,"?")+COUNTIF(G$13:G15,"?")),OFFSET($A$1,ROW()-2,COLUMN()-1),""))</f>
        <v/>
      </c>
      <c r="H16" s="17" t="str">
        <f ca="1">IF(OFFSET($A$1,3,COUNTIF($C$13:G$18,"?")+COUNTIF(H$13:H15,"?")+1)="","",IF(OFFSET($A$1,3,COUNTIF($C$13:G$18,"?")+COUNTIF(H$13:H15,"?")+1)=OFFSET($A$1,3,COUNTIF($C$13:G$18,"?")+COUNTIF(H$13:H15,"?")),OFFSET($A$1,ROW()-2,COLUMN()-1),""))</f>
        <v/>
      </c>
      <c r="I16" s="17" t="str">
        <f ca="1">IF(OFFSET($A$1,3,COUNTIF($C$13:H$18,"?")+COUNTIF(I$13:I15,"?")+1)="","",IF(OFFSET($A$1,3,COUNTIF($C$13:H$18,"?")+COUNTIF(I$13:I15,"?")+1)=OFFSET($A$1,3,COUNTIF($C$13:H$18,"?")+COUNTIF(I$13:I15,"?")),OFFSET($A$1,ROW()-2,COLUMN()-1),""))</f>
        <v/>
      </c>
      <c r="J16" s="17" t="str">
        <f ca="1">IF(OFFSET($A$1,3,COUNTIF($C$13:I$18,"?")+COUNTIF(J$13:J15,"?")+1)="","",IF(OFFSET($A$1,3,COUNTIF($C$13:I$18,"?")+COUNTIF(J$13:J15,"?")+1)=OFFSET($A$1,3,COUNTIF($C$13:I$18,"?")+COUNTIF(J$13:J15,"?")),OFFSET($A$1,ROW()-2,COLUMN()-1),""))</f>
        <v/>
      </c>
      <c r="K16" s="17" t="str">
        <f ca="1">IF(OFFSET($A$1,3,COUNTIF($C$13:J$18,"?")+COUNTIF(K$13:K15,"?")+1)="","",IF(OFFSET($A$1,3,COUNTIF($C$13:J$18,"?")+COUNTIF(K$13:K15,"?")+1)=OFFSET($A$1,3,COUNTIF($C$13:J$18,"?")+COUNTIF(K$13:K15,"?")),OFFSET($A$1,ROW()-2,COLUMN()-1),""))</f>
        <v/>
      </c>
      <c r="L16" s="17" t="str">
        <f ca="1">IF(OFFSET($A$1,3,COUNTIF($C$13:K$18,"?")+COUNTIF(L$13:L15,"?")+1)="","",IF(OFFSET($A$1,3,COUNTIF($C$13:K$18,"?")+COUNTIF(L$13:L15,"?")+1)=OFFSET($A$1,3,COUNTIF($C$13:K$18,"?")+COUNTIF(L$13:L15,"?")),OFFSET($A$1,ROW()-2,COLUMN()-1),""))</f>
        <v/>
      </c>
      <c r="M16" s="17" t="str">
        <f ca="1">IF(OFFSET($A$1,3,COUNTIF($C$13:L$18,"?")+COUNTIF(M$13:M15,"?")+1)="","",IF(OFFSET($A$1,3,COUNTIF($C$13:L$18,"?")+COUNTIF(M$13:M15,"?")+1)=OFFSET($A$1,3,COUNTIF($C$13:L$18,"?")+COUNTIF(M$13:M15,"?")),OFFSET($A$1,ROW()-2,COLUMN()-1),""))</f>
        <v/>
      </c>
      <c r="N16" s="17" t="str">
        <f ca="1">IF(OFFSET($A$1,3,COUNTIF($C$13:M$18,"?")+COUNTIF(N$13:N15,"?")+1)="","",IF(OFFSET($A$1,3,COUNTIF($C$13:M$18,"?")+COUNTIF(N$13:N15,"?")+1)=OFFSET($A$1,3,COUNTIF($C$13:M$18,"?")+COUNTIF(N$13:N15,"?")),OFFSET($A$1,ROW()-2,COLUMN()-1),""))</f>
        <v/>
      </c>
      <c r="O16" s="17" t="str">
        <f ca="1">IF(OFFSET($A$1,3,COUNTIF($C$13:N$18,"?")+COUNTIF(O$13:O15,"?")+1)="","",IF(OFFSET($A$1,3,COUNTIF($C$13:N$18,"?")+COUNTIF(O$13:O15,"?")+1)=OFFSET($A$1,3,COUNTIF($C$13:N$18,"?")+COUNTIF(O$13:O15,"?")),OFFSET($A$1,ROW()-2,COLUMN()-1),""))</f>
        <v/>
      </c>
      <c r="P16" s="17" t="str">
        <f ca="1">IF(OFFSET($A$1,3,COUNTIF($C$13:O$18,"?")+COUNTIF(P$13:P15,"?")+1)="","",IF(OFFSET($A$1,3,COUNTIF($C$13:O$18,"?")+COUNTIF(P$13:P15,"?")+1)=OFFSET($A$1,3,COUNTIF($C$13:O$18,"?")+COUNTIF(P$13:P15,"?")),OFFSET($A$1,ROW()-2,COLUMN()-1),""))</f>
        <v/>
      </c>
      <c r="Q16" s="17" t="str">
        <f ca="1">IF(OFFSET($A$1,3,COUNTIF($C$13:P$18,"?")+COUNTIF(Q$13:Q15,"?")+1)="","",IF(OFFSET($A$1,3,COUNTIF($C$13:P$18,"?")+COUNTIF(Q$13:Q15,"?")+1)=OFFSET($A$1,3,COUNTIF($C$13:P$18,"?")+COUNTIF(Q$13:Q15,"?")),OFFSET($A$1,ROW()-2,COLUMN()-1),""))</f>
        <v/>
      </c>
      <c r="R16" s="17" t="str">
        <f ca="1">IF(OFFSET($A$1,3,COUNTIF($C$13:Q$18,"?")+COUNTIF(R$13:R15,"?")+1)="","",IF(OFFSET($A$1,3,COUNTIF($C$13:Q$18,"?")+COUNTIF(R$13:R15,"?")+1)=OFFSET($A$1,3,COUNTIF($C$13:Q$18,"?")+COUNTIF(R$13:R15,"?")),OFFSET($A$1,ROW()-2,COLUMN()-1),""))</f>
        <v/>
      </c>
      <c r="S16" s="17" t="str">
        <f ca="1">IF(OFFSET($A$1,3,COUNTIF($C$13:R$18,"?")+COUNTIF(S$13:S15,"?")+1)="","",IF(OFFSET($A$1,3,COUNTIF($C$13:R$18,"?")+COUNTIF(S$13:S15,"?")+1)=OFFSET($A$1,3,COUNTIF($C$13:R$18,"?")+COUNTIF(S$13:S15,"?")),OFFSET($A$1,ROW()-2,COLUMN()-1),""))</f>
        <v/>
      </c>
      <c r="T16" s="17" t="str">
        <f ca="1">IF(OFFSET($A$1,3,COUNTIF($C$13:S$18,"?")+COUNTIF(T$13:T15,"?")+1)="","",IF(OFFSET($A$1,3,COUNTIF($C$13:S$18,"?")+COUNTIF(T$13:T15,"?")+1)=OFFSET($A$1,3,COUNTIF($C$13:S$18,"?")+COUNTIF(T$13:T15,"?")),OFFSET($A$1,ROW()-2,COLUMN()-1),""))</f>
        <v/>
      </c>
      <c r="U16" s="17" t="str">
        <f ca="1">IF(OFFSET($A$1,3,COUNTIF($C$13:T$18,"?")+COUNTIF(U$13:U15,"?")+1)="","",IF(OFFSET($A$1,3,COUNTIF($C$13:T$18,"?")+COUNTIF(U$13:U15,"?")+1)=OFFSET($A$1,3,COUNTIF($C$13:T$18,"?")+COUNTIF(U$13:U15,"?")),OFFSET($A$1,ROW()-2,COLUMN()-1),""))</f>
        <v/>
      </c>
      <c r="V16" s="17" t="str">
        <f ca="1">IF(OFFSET($A$1,3,COUNTIF($C$13:U$18,"?")+COUNTIF(V$13:V15,"?")+1)="","",IF(OFFSET($A$1,3,COUNTIF($C$13:U$18,"?")+COUNTIF(V$13:V15,"?")+1)=OFFSET($A$1,3,COUNTIF($C$13:U$18,"?")+COUNTIF(V$13:V15,"?")),OFFSET($A$1,ROW()-2,COLUMN()-1),""))</f>
        <v/>
      </c>
      <c r="W16" s="17" t="str">
        <f ca="1">IF(OFFSET($A$1,3,COUNTIF($C$13:V$18,"?")+COUNTIF(W$13:W15,"?")+1)="","",IF(OFFSET($A$1,3,COUNTIF($C$13:V$18,"?")+COUNTIF(W$13:W15,"?")+1)=OFFSET($A$1,3,COUNTIF($C$13:V$18,"?")+COUNTIF(W$13:W15,"?")),OFFSET($A$1,ROW()-2,COLUMN()-1),""))</f>
        <v/>
      </c>
      <c r="X16" s="17" t="str">
        <f ca="1">IF(OFFSET($A$1,3,COUNTIF($C$13:W$18,"?")+COUNTIF(X$13:X15,"?")+1)="","",IF(OFFSET($A$1,3,COUNTIF($C$13:W$18,"?")+COUNTIF(X$13:X15,"?")+1)=OFFSET($A$1,3,COUNTIF($C$13:W$18,"?")+COUNTIF(X$13:X15,"?")),OFFSET($A$1,ROW()-2,COLUMN()-1),""))</f>
        <v/>
      </c>
      <c r="Y16" s="17" t="str">
        <f ca="1">IF(OFFSET($A$1,3,COUNTIF($C$13:X$18,"?")+COUNTIF(Y$13:Y15,"?")+1)="","",IF(OFFSET($A$1,3,COUNTIF($C$13:X$18,"?")+COUNTIF(Y$13:Y15,"?")+1)=OFFSET($A$1,3,COUNTIF($C$13:X$18,"?")+COUNTIF(Y$13:Y15,"?")),OFFSET($A$1,ROW()-2,COLUMN()-1),""))</f>
        <v/>
      </c>
      <c r="Z16" s="17" t="str">
        <f ca="1">IF(OFFSET($A$1,3,COUNTIF($C$13:Y$18,"?")+COUNTIF(Z$13:Z15,"?")+1)="","",IF(OFFSET($A$1,3,COUNTIF($C$13:Y$18,"?")+COUNTIF(Z$13:Z15,"?")+1)=OFFSET($A$1,3,COUNTIF($C$13:Y$18,"?")+COUNTIF(Z$13:Z15,"?")),OFFSET($A$1,ROW()-2,COLUMN()-1),""))</f>
        <v/>
      </c>
      <c r="AA16" s="17" t="str">
        <f ca="1">IF(OFFSET($A$1,3,COUNTIF($C$13:Z$18,"?")+COUNTIF(AA$13:AA15,"?")+1)="","",IF(OFFSET($A$1,3,COUNTIF($C$13:Z$18,"?")+COUNTIF(AA$13:AA15,"?")+1)=OFFSET($A$1,3,COUNTIF($C$13:Z$18,"?")+COUNTIF(AA$13:AA15,"?")),OFFSET($A$1,ROW()-2,COLUMN()-1),""))</f>
        <v/>
      </c>
      <c r="AB16" s="17" t="str">
        <f ca="1">IF(OFFSET($A$1,3,COUNTIF($C$13:AA$18,"?")+COUNTIF(AB$13:AB15,"?")+1)="","",IF(OFFSET($A$1,3,COUNTIF($C$13:AA$18,"?")+COUNTIF(AB$13:AB15,"?")+1)=OFFSET($A$1,3,COUNTIF($C$13:AA$18,"?")+COUNTIF(AB$13:AB15,"?")),OFFSET($A$1,ROW()-2,COLUMN()-1),""))</f>
        <v/>
      </c>
      <c r="AC16" s="17" t="str">
        <f ca="1">IF(OFFSET($A$1,3,COUNTIF($C$13:AB$18,"?")+COUNTIF(AC$13:AC15,"?")+1)="","",IF(OFFSET($A$1,3,COUNTIF($C$13:AB$18,"?")+COUNTIF(AC$13:AC15,"?")+1)=OFFSET($A$1,3,COUNTIF($C$13:AB$18,"?")+COUNTIF(AC$13:AC15,"?")),OFFSET($A$1,ROW()-2,COLUMN()-1),""))</f>
        <v/>
      </c>
      <c r="AD16" s="17" t="str">
        <f ca="1">IF(OFFSET($A$1,3,COUNTIF($C$13:AC$18,"?")+COUNTIF(AD$13:AD15,"?")+1)="","",IF(OFFSET($A$1,3,COUNTIF($C$13:AC$18,"?")+COUNTIF(AD$13:AD15,"?")+1)=OFFSET($A$1,3,COUNTIF($C$13:AC$18,"?")+COUNTIF(AD$13:AD15,"?")),OFFSET($A$1,ROW()-2,COLUMN()-1),""))</f>
        <v/>
      </c>
      <c r="AE16" s="17" t="str">
        <f ca="1">IF(OFFSET($A$1,3,COUNTIF($C$13:AD$18,"?")+COUNTIF(AE$13:AE15,"?")+1)="","",IF(OFFSET($A$1,3,COUNTIF($C$13:AD$18,"?")+COUNTIF(AE$13:AE15,"?")+1)=OFFSET($A$1,3,COUNTIF($C$13:AD$18,"?")+COUNTIF(AE$13:AE15,"?")),OFFSET($A$1,ROW()-2,COLUMN()-1),""))</f>
        <v/>
      </c>
      <c r="AF16" s="17" t="str">
        <f ca="1">IF(OFFSET($A$1,3,COUNTIF($C$13:AE$18,"?")+COUNTIF(AF$13:AF15,"?")+1)="","",IF(OFFSET($A$1,3,COUNTIF($C$13:AE$18,"?")+COUNTIF(AF$13:AF15,"?")+1)=OFFSET($A$1,3,COUNTIF($C$13:AE$18,"?")+COUNTIF(AF$13:AF15,"?")),OFFSET($A$1,ROW()-2,COLUMN()-1),""))</f>
        <v/>
      </c>
      <c r="AG16" s="17" t="str">
        <f ca="1">IF(OFFSET($A$1,3,COUNTIF($C$13:AF$18,"?")+COUNTIF(AG$13:AG15,"?")+1)="","",IF(OFFSET($A$1,3,COUNTIF($C$13:AF$18,"?")+COUNTIF(AG$13:AG15,"?")+1)=OFFSET($A$1,3,COUNTIF($C$13:AF$18,"?")+COUNTIF(AG$13:AG15,"?")),OFFSET($A$1,ROW()-2,COLUMN()-1),""))</f>
        <v/>
      </c>
      <c r="AH16" s="17" t="str">
        <f ca="1">IF(OFFSET($A$1,3,COUNTIF($C$13:AG$18,"?")+COUNTIF(AH$13:AH15,"?")+1)="","",IF(OFFSET($A$1,3,COUNTIF($C$13:AG$18,"?")+COUNTIF(AH$13:AH15,"?")+1)=OFFSET($A$1,3,COUNTIF($C$13:AG$18,"?")+COUNTIF(AH$13:AH15,"?")),OFFSET($A$1,ROW()-2,COLUMN()-1),""))</f>
        <v/>
      </c>
      <c r="AI16" s="17" t="str">
        <f ca="1">IF(OFFSET($A$1,3,COUNTIF($C$13:AH$18,"?")+COUNTIF(AI$13:AI15,"?")+1)="","",IF(OFFSET($A$1,3,COUNTIF($C$13:AH$18,"?")+COUNTIF(AI$13:AI15,"?")+1)=OFFSET($A$1,3,COUNTIF($C$13:AH$18,"?")+COUNTIF(AI$13:AI15,"?")),OFFSET($A$1,ROW()-2,COLUMN()-1),""))</f>
        <v/>
      </c>
      <c r="AJ16" s="17" t="str">
        <f ca="1">IF(OFFSET($A$1,3,COUNTIF($C$13:AI$18,"?")+COUNTIF(AJ$13:AJ15,"?")+1)="","",IF(OFFSET($A$1,3,COUNTIF($C$13:AI$18,"?")+COUNTIF(AJ$13:AJ15,"?")+1)=OFFSET($A$1,3,COUNTIF($C$13:AI$18,"?")+COUNTIF(AJ$13:AJ15,"?")),OFFSET($A$1,ROW()-2,COLUMN()-1),""))</f>
        <v/>
      </c>
      <c r="AK16" s="17" t="str">
        <f ca="1">IF(OFFSET($A$1,3,COUNTIF($C$13:AJ$18,"?")+COUNTIF(AK$13:AK15,"?")+1)="","",IF(OFFSET($A$1,3,COUNTIF($C$13:AJ$18,"?")+COUNTIF(AK$13:AK15,"?")+1)=OFFSET($A$1,3,COUNTIF($C$13:AJ$18,"?")+COUNTIF(AK$13:AK15,"?")),OFFSET($A$1,ROW()-2,COLUMN()-1),""))</f>
        <v/>
      </c>
    </row>
    <row r="17" spans="1:37">
      <c r="A17" s="317"/>
      <c r="B17" s="317"/>
      <c r="C17" s="17" t="str">
        <f ca="1">IF(OFFSET($A$1,3,COUNTIF(C$13:C16,"?")+1)="","",IF(OFFSET($A$1,3,COUNTIF(C$13:C16,"?")+1)=OFFSET($A$1,3,COUNTIF(C$13:C16,"?")),OFFSET($A$1,3,COUNTIF(C$13:C16,"?")+1),""))</f>
        <v>小</v>
      </c>
      <c r="D17" s="17" t="str">
        <f ca="1">IF(OFFSET($A$1,3,COUNTIF($C$13:C$18,"?")+COUNTIF(D$13:D16,"?")+1)="","",IF(OFFSET($A$1,3,COUNTIF($C$13:C$18,"?")+COUNTIF(D$13:D16,"?")+1)=OFFSET($A$1,3,COUNTIF($C$13:C$18,"?")+COUNTIF(D$13:D16,"?")),OFFSET($A$1,ROW()-2,COLUMN()-1),""))</f>
        <v/>
      </c>
      <c r="E17" s="17" t="str">
        <f ca="1">IF(OFFSET($A$1,3,COUNTIF($C$13:D$18,"?")+COUNTIF(E$13:E16,"?")+1)="","",IF(OFFSET($A$1,3,COUNTIF($C$13:D$18,"?")+COUNTIF(E$13:E16,"?")+1)=OFFSET($A$1,3,COUNTIF($C$13:D$18,"?")+COUNTIF(E$13:E16,"?")),OFFSET($A$1,ROW()-2,COLUMN()-1),""))</f>
        <v/>
      </c>
      <c r="F17" s="17" t="str">
        <f ca="1">IF(OFFSET($A$1,3,COUNTIF($C$13:E$18,"?")+COUNTIF(F$13:F16,"?")+1)="","",IF(OFFSET($A$1,3,COUNTIF($C$13:E$18,"?")+COUNTIF(F$13:F16,"?")+1)=OFFSET($A$1,3,COUNTIF($C$13:E$18,"?")+COUNTIF(F$13:F16,"?")),OFFSET($A$1,ROW()-2,COLUMN()-1),""))</f>
        <v/>
      </c>
      <c r="G17" s="17" t="str">
        <f ca="1">IF(OFFSET($A$1,3,COUNTIF($C$13:F$18,"?")+COUNTIF(G$13:G16,"?")+1)="","",IF(OFFSET($A$1,3,COUNTIF($C$13:F$18,"?")+COUNTIF(G$13:G16,"?")+1)=OFFSET($A$1,3,COUNTIF($C$13:F$18,"?")+COUNTIF(G$13:G16,"?")),OFFSET($A$1,ROW()-2,COLUMN()-1),""))</f>
        <v/>
      </c>
      <c r="H17" s="17" t="str">
        <f ca="1">IF(OFFSET($A$1,3,COUNTIF($C$13:G$18,"?")+COUNTIF(H$13:H16,"?")+1)="","",IF(OFFSET($A$1,3,COUNTIF($C$13:G$18,"?")+COUNTIF(H$13:H16,"?")+1)=OFFSET($A$1,3,COUNTIF($C$13:G$18,"?")+COUNTIF(H$13:H16,"?")),OFFSET($A$1,ROW()-2,COLUMN()-1),""))</f>
        <v/>
      </c>
      <c r="I17" s="17" t="str">
        <f ca="1">IF(OFFSET($A$1,3,COUNTIF($C$13:H$18,"?")+COUNTIF(I$13:I16,"?")+1)="","",IF(OFFSET($A$1,3,COUNTIF($C$13:H$18,"?")+COUNTIF(I$13:I16,"?")+1)=OFFSET($A$1,3,COUNTIF($C$13:H$18,"?")+COUNTIF(I$13:I16,"?")),OFFSET($A$1,ROW()-2,COLUMN()-1),""))</f>
        <v/>
      </c>
      <c r="J17" s="17" t="str">
        <f ca="1">IF(OFFSET($A$1,3,COUNTIF($C$13:I$18,"?")+COUNTIF(J$13:J16,"?")+1)="","",IF(OFFSET($A$1,3,COUNTIF($C$13:I$18,"?")+COUNTIF(J$13:J16,"?")+1)=OFFSET($A$1,3,COUNTIF($C$13:I$18,"?")+COUNTIF(J$13:J16,"?")),OFFSET($A$1,ROW()-2,COLUMN()-1),""))</f>
        <v/>
      </c>
      <c r="K17" s="17" t="str">
        <f ca="1">IF(OFFSET($A$1,3,COUNTIF($C$13:J$18,"?")+COUNTIF(K$13:K16,"?")+1)="","",IF(OFFSET($A$1,3,COUNTIF($C$13:J$18,"?")+COUNTIF(K$13:K16,"?")+1)=OFFSET($A$1,3,COUNTIF($C$13:J$18,"?")+COUNTIF(K$13:K16,"?")),OFFSET($A$1,ROW()-2,COLUMN()-1),""))</f>
        <v/>
      </c>
      <c r="L17" s="17" t="str">
        <f ca="1">IF(OFFSET($A$1,3,COUNTIF($C$13:K$18,"?")+COUNTIF(L$13:L16,"?")+1)="","",IF(OFFSET($A$1,3,COUNTIF($C$13:K$18,"?")+COUNTIF(L$13:L16,"?")+1)=OFFSET($A$1,3,COUNTIF($C$13:K$18,"?")+COUNTIF(L$13:L16,"?")),OFFSET($A$1,ROW()-2,COLUMN()-1),""))</f>
        <v/>
      </c>
      <c r="M17" s="17" t="str">
        <f ca="1">IF(OFFSET($A$1,3,COUNTIF($C$13:L$18,"?")+COUNTIF(M$13:M16,"?")+1)="","",IF(OFFSET($A$1,3,COUNTIF($C$13:L$18,"?")+COUNTIF(M$13:M16,"?")+1)=OFFSET($A$1,3,COUNTIF($C$13:L$18,"?")+COUNTIF(M$13:M16,"?")),OFFSET($A$1,ROW()-2,COLUMN()-1),""))</f>
        <v/>
      </c>
      <c r="N17" s="17" t="str">
        <f ca="1">IF(OFFSET($A$1,3,COUNTIF($C$13:M$18,"?")+COUNTIF(N$13:N16,"?")+1)="","",IF(OFFSET($A$1,3,COUNTIF($C$13:M$18,"?")+COUNTIF(N$13:N16,"?")+1)=OFFSET($A$1,3,COUNTIF($C$13:M$18,"?")+COUNTIF(N$13:N16,"?")),OFFSET($A$1,ROW()-2,COLUMN()-1),""))</f>
        <v/>
      </c>
      <c r="O17" s="17" t="str">
        <f ca="1">IF(OFFSET($A$1,3,COUNTIF($C$13:N$18,"?")+COUNTIF(O$13:O16,"?")+1)="","",IF(OFFSET($A$1,3,COUNTIF($C$13:N$18,"?")+COUNTIF(O$13:O16,"?")+1)=OFFSET($A$1,3,COUNTIF($C$13:N$18,"?")+COUNTIF(O$13:O16,"?")),OFFSET($A$1,ROW()-2,COLUMN()-1),""))</f>
        <v/>
      </c>
      <c r="P17" s="17" t="str">
        <f ca="1">IF(OFFSET($A$1,3,COUNTIF($C$13:O$18,"?")+COUNTIF(P$13:P16,"?")+1)="","",IF(OFFSET($A$1,3,COUNTIF($C$13:O$18,"?")+COUNTIF(P$13:P16,"?")+1)=OFFSET($A$1,3,COUNTIF($C$13:O$18,"?")+COUNTIF(P$13:P16,"?")),OFFSET($A$1,ROW()-2,COLUMN()-1),""))</f>
        <v/>
      </c>
      <c r="Q17" s="17" t="str">
        <f ca="1">IF(OFFSET($A$1,3,COUNTIF($C$13:P$18,"?")+COUNTIF(Q$13:Q16,"?")+1)="","",IF(OFFSET($A$1,3,COUNTIF($C$13:P$18,"?")+COUNTIF(Q$13:Q16,"?")+1)=OFFSET($A$1,3,COUNTIF($C$13:P$18,"?")+COUNTIF(Q$13:Q16,"?")),OFFSET($A$1,ROW()-2,COLUMN()-1),""))</f>
        <v/>
      </c>
      <c r="R17" s="17" t="str">
        <f ca="1">IF(OFFSET($A$1,3,COUNTIF($C$13:Q$18,"?")+COUNTIF(R$13:R16,"?")+1)="","",IF(OFFSET($A$1,3,COUNTIF($C$13:Q$18,"?")+COUNTIF(R$13:R16,"?")+1)=OFFSET($A$1,3,COUNTIF($C$13:Q$18,"?")+COUNTIF(R$13:R16,"?")),OFFSET($A$1,ROW()-2,COLUMN()-1),""))</f>
        <v/>
      </c>
      <c r="S17" s="17" t="str">
        <f ca="1">IF(OFFSET($A$1,3,COUNTIF($C$13:R$18,"?")+COUNTIF(S$13:S16,"?")+1)="","",IF(OFFSET($A$1,3,COUNTIF($C$13:R$18,"?")+COUNTIF(S$13:S16,"?")+1)=OFFSET($A$1,3,COUNTIF($C$13:R$18,"?")+COUNTIF(S$13:S16,"?")),OFFSET($A$1,ROW()-2,COLUMN()-1),""))</f>
        <v/>
      </c>
      <c r="T17" s="17" t="str">
        <f ca="1">IF(OFFSET($A$1,3,COUNTIF($C$13:S$18,"?")+COUNTIF(T$13:T16,"?")+1)="","",IF(OFFSET($A$1,3,COUNTIF($C$13:S$18,"?")+COUNTIF(T$13:T16,"?")+1)=OFFSET($A$1,3,COUNTIF($C$13:S$18,"?")+COUNTIF(T$13:T16,"?")),OFFSET($A$1,ROW()-2,COLUMN()-1),""))</f>
        <v/>
      </c>
      <c r="U17" s="17" t="str">
        <f ca="1">IF(OFFSET($A$1,3,COUNTIF($C$13:T$18,"?")+COUNTIF(U$13:U16,"?")+1)="","",IF(OFFSET($A$1,3,COUNTIF($C$13:T$18,"?")+COUNTIF(U$13:U16,"?")+1)=OFFSET($A$1,3,COUNTIF($C$13:T$18,"?")+COUNTIF(U$13:U16,"?")),OFFSET($A$1,ROW()-2,COLUMN()-1),""))</f>
        <v/>
      </c>
      <c r="V17" s="17" t="str">
        <f ca="1">IF(OFFSET($A$1,3,COUNTIF($C$13:U$18,"?")+COUNTIF(V$13:V16,"?")+1)="","",IF(OFFSET($A$1,3,COUNTIF($C$13:U$18,"?")+COUNTIF(V$13:V16,"?")+1)=OFFSET($A$1,3,COUNTIF($C$13:U$18,"?")+COUNTIF(V$13:V16,"?")),OFFSET($A$1,ROW()-2,COLUMN()-1),""))</f>
        <v/>
      </c>
      <c r="W17" s="17" t="str">
        <f ca="1">IF(OFFSET($A$1,3,COUNTIF($C$13:V$18,"?")+COUNTIF(W$13:W16,"?")+1)="","",IF(OFFSET($A$1,3,COUNTIF($C$13:V$18,"?")+COUNTIF(W$13:W16,"?")+1)=OFFSET($A$1,3,COUNTIF($C$13:V$18,"?")+COUNTIF(W$13:W16,"?")),OFFSET($A$1,ROW()-2,COLUMN()-1),""))</f>
        <v/>
      </c>
      <c r="X17" s="17" t="str">
        <f ca="1">IF(OFFSET($A$1,3,COUNTIF($C$13:W$18,"?")+COUNTIF(X$13:X16,"?")+1)="","",IF(OFFSET($A$1,3,COUNTIF($C$13:W$18,"?")+COUNTIF(X$13:X16,"?")+1)=OFFSET($A$1,3,COUNTIF($C$13:W$18,"?")+COUNTIF(X$13:X16,"?")),OFFSET($A$1,ROW()-2,COLUMN()-1),""))</f>
        <v/>
      </c>
      <c r="Y17" s="17" t="str">
        <f ca="1">IF(OFFSET($A$1,3,COUNTIF($C$13:X$18,"?")+COUNTIF(Y$13:Y16,"?")+1)="","",IF(OFFSET($A$1,3,COUNTIF($C$13:X$18,"?")+COUNTIF(Y$13:Y16,"?")+1)=OFFSET($A$1,3,COUNTIF($C$13:X$18,"?")+COUNTIF(Y$13:Y16,"?")),OFFSET($A$1,ROW()-2,COLUMN()-1),""))</f>
        <v/>
      </c>
      <c r="Z17" s="17" t="str">
        <f ca="1">IF(OFFSET($A$1,3,COUNTIF($C$13:Y$18,"?")+COUNTIF(Z$13:Z16,"?")+1)="","",IF(OFFSET($A$1,3,COUNTIF($C$13:Y$18,"?")+COUNTIF(Z$13:Z16,"?")+1)=OFFSET($A$1,3,COUNTIF($C$13:Y$18,"?")+COUNTIF(Z$13:Z16,"?")),OFFSET($A$1,ROW()-2,COLUMN()-1),""))</f>
        <v/>
      </c>
      <c r="AA17" s="17" t="str">
        <f ca="1">IF(OFFSET($A$1,3,COUNTIF($C$13:Z$18,"?")+COUNTIF(AA$13:AA16,"?")+1)="","",IF(OFFSET($A$1,3,COUNTIF($C$13:Z$18,"?")+COUNTIF(AA$13:AA16,"?")+1)=OFFSET($A$1,3,COUNTIF($C$13:Z$18,"?")+COUNTIF(AA$13:AA16,"?")),OFFSET($A$1,ROW()-2,COLUMN()-1),""))</f>
        <v/>
      </c>
      <c r="AB17" s="17" t="str">
        <f ca="1">IF(OFFSET($A$1,3,COUNTIF($C$13:AA$18,"?")+COUNTIF(AB$13:AB16,"?")+1)="","",IF(OFFSET($A$1,3,COUNTIF($C$13:AA$18,"?")+COUNTIF(AB$13:AB16,"?")+1)=OFFSET($A$1,3,COUNTIF($C$13:AA$18,"?")+COUNTIF(AB$13:AB16,"?")),OFFSET($A$1,ROW()-2,COLUMN()-1),""))</f>
        <v/>
      </c>
      <c r="AC17" s="17" t="str">
        <f ca="1">IF(OFFSET($A$1,3,COUNTIF($C$13:AB$18,"?")+COUNTIF(AC$13:AC16,"?")+1)="","",IF(OFFSET($A$1,3,COUNTIF($C$13:AB$18,"?")+COUNTIF(AC$13:AC16,"?")+1)=OFFSET($A$1,3,COUNTIF($C$13:AB$18,"?")+COUNTIF(AC$13:AC16,"?")),OFFSET($A$1,ROW()-2,COLUMN()-1),""))</f>
        <v/>
      </c>
      <c r="AD17" s="17" t="str">
        <f ca="1">IF(OFFSET($A$1,3,COUNTIF($C$13:AC$18,"?")+COUNTIF(AD$13:AD16,"?")+1)="","",IF(OFFSET($A$1,3,COUNTIF($C$13:AC$18,"?")+COUNTIF(AD$13:AD16,"?")+1)=OFFSET($A$1,3,COUNTIF($C$13:AC$18,"?")+COUNTIF(AD$13:AD16,"?")),OFFSET($A$1,ROW()-2,COLUMN()-1),""))</f>
        <v/>
      </c>
      <c r="AE17" s="17" t="str">
        <f ca="1">IF(OFFSET($A$1,3,COUNTIF($C$13:AD$18,"?")+COUNTIF(AE$13:AE16,"?")+1)="","",IF(OFFSET($A$1,3,COUNTIF($C$13:AD$18,"?")+COUNTIF(AE$13:AE16,"?")+1)=OFFSET($A$1,3,COUNTIF($C$13:AD$18,"?")+COUNTIF(AE$13:AE16,"?")),OFFSET($A$1,ROW()-2,COLUMN()-1),""))</f>
        <v/>
      </c>
      <c r="AF17" s="17" t="str">
        <f ca="1">IF(OFFSET($A$1,3,COUNTIF($C$13:AE$18,"?")+COUNTIF(AF$13:AF16,"?")+1)="","",IF(OFFSET($A$1,3,COUNTIF($C$13:AE$18,"?")+COUNTIF(AF$13:AF16,"?")+1)=OFFSET($A$1,3,COUNTIF($C$13:AE$18,"?")+COUNTIF(AF$13:AF16,"?")),OFFSET($A$1,ROW()-2,COLUMN()-1),""))</f>
        <v/>
      </c>
      <c r="AG17" s="17" t="str">
        <f ca="1">IF(OFFSET($A$1,3,COUNTIF($C$13:AF$18,"?")+COUNTIF(AG$13:AG16,"?")+1)="","",IF(OFFSET($A$1,3,COUNTIF($C$13:AF$18,"?")+COUNTIF(AG$13:AG16,"?")+1)=OFFSET($A$1,3,COUNTIF($C$13:AF$18,"?")+COUNTIF(AG$13:AG16,"?")),OFFSET($A$1,ROW()-2,COLUMN()-1),""))</f>
        <v/>
      </c>
      <c r="AH17" s="17" t="str">
        <f ca="1">IF(OFFSET($A$1,3,COUNTIF($C$13:AG$18,"?")+COUNTIF(AH$13:AH16,"?")+1)="","",IF(OFFSET($A$1,3,COUNTIF($C$13:AG$18,"?")+COUNTIF(AH$13:AH16,"?")+1)=OFFSET($A$1,3,COUNTIF($C$13:AG$18,"?")+COUNTIF(AH$13:AH16,"?")),OFFSET($A$1,ROW()-2,COLUMN()-1),""))</f>
        <v/>
      </c>
      <c r="AI17" s="17" t="str">
        <f ca="1">IF(OFFSET($A$1,3,COUNTIF($C$13:AH$18,"?")+COUNTIF(AI$13:AI16,"?")+1)="","",IF(OFFSET($A$1,3,COUNTIF($C$13:AH$18,"?")+COUNTIF(AI$13:AI16,"?")+1)=OFFSET($A$1,3,COUNTIF($C$13:AH$18,"?")+COUNTIF(AI$13:AI16,"?")),OFFSET($A$1,ROW()-2,COLUMN()-1),""))</f>
        <v/>
      </c>
      <c r="AJ17" s="17" t="str">
        <f ca="1">IF(OFFSET($A$1,3,COUNTIF($C$13:AI$18,"?")+COUNTIF(AJ$13:AJ16,"?")+1)="","",IF(OFFSET($A$1,3,COUNTIF($C$13:AI$18,"?")+COUNTIF(AJ$13:AJ16,"?")+1)=OFFSET($A$1,3,COUNTIF($C$13:AI$18,"?")+COUNTIF(AJ$13:AJ16,"?")),OFFSET($A$1,ROW()-2,COLUMN()-1),""))</f>
        <v/>
      </c>
      <c r="AK17" s="17" t="str">
        <f ca="1">IF(OFFSET($A$1,3,COUNTIF($C$13:AJ$18,"?")+COUNTIF(AK$13:AK16,"?")+1)="","",IF(OFFSET($A$1,3,COUNTIF($C$13:AJ$18,"?")+COUNTIF(AK$13:AK16,"?")+1)=OFFSET($A$1,3,COUNTIF($C$13:AJ$18,"?")+COUNTIF(AK$13:AK16,"?")),OFFSET($A$1,ROW()-2,COLUMN()-1),""))</f>
        <v/>
      </c>
    </row>
    <row r="18" spans="1:37">
      <c r="A18" s="317"/>
      <c r="B18" s="317"/>
      <c r="C18" s="17" t="str">
        <f ca="1">IF(OFFSET($A$1,3,COUNTIF(C$13:C17,"?")+1)="","",IF(OFFSET($A$1,3,COUNTIF(C$13:C17,"?")+1)=OFFSET($A$1,3,COUNTIF(C$13:C17,"?")),OFFSET($A$1,3,COUNTIF(C$13:C17,"?")+1),""))</f>
        <v>小</v>
      </c>
      <c r="D18" s="17" t="str">
        <f ca="1">IF(OFFSET($A$1,3,COUNTIF($C$13:C$18,"?")+COUNTIF(D$13:D17,"?")+1)="","",IF(OFFSET($A$1,3,COUNTIF($C$13:C$18,"?")+1)=OFFSET($A$1,3,COUNTIF($C$13:C$18,"?")),OFFSET($A$1,ROW()-1,COLUMN()-2),IF(OFFSET($A$1,3,COUNTIF($C$13:C$18,"?")+COUNTIF(D$13:D17,"?")+1)=OFFSET($A$1,3,COUNTIF($C$13:C$18,"?")+COUNTIF(D$13:D17,"?")),OFFSET($A$1,3,COUNTIF($C$13:C$18,"?")+COUNTIF(D$13:D17,"?")+1),"")))</f>
        <v>小</v>
      </c>
      <c r="E18" s="17" t="str">
        <f ca="1">IF(OFFSET($A$1,3,COUNTIF($C$13:D$18,"?")+COUNTIF(E$13:E17,"?")+1)="","",IF(OFFSET($A$1,3,COUNTIF($C$13:D$18,"?")+1)=OFFSET($A$1,3,COUNTIF($C$13:D$18,"?")),OFFSET($A$1,ROW()-1,COLUMN()-2),IF(OFFSET($A$1,3,COUNTIF($C$13:D$18,"?")+COUNTIF(E$13:E17,"?")+1)=OFFSET($A$1,3,COUNTIF($C$13:D$18,"?")+COUNTIF(E$13:E17,"?")),OFFSET($A$1,3,COUNTIF($C$13:D$18,"?")+COUNTIF(E$13:E17,"?")+1),"")))</f>
        <v>小</v>
      </c>
      <c r="F18" s="17" t="str">
        <f ca="1">IF(OFFSET($A$1,3,COUNTIF($C$13:E$18,"?")+COUNTIF(F$13:F17,"?")+1)="","",IF(OFFSET($A$1,3,COUNTIF($C$13:E$18,"?")+1)=OFFSET($A$1,3,COUNTIF($C$13:E$18,"?")),OFFSET($A$1,ROW()-1,COLUMN()-2),IF(OFFSET($A$1,3,COUNTIF($C$13:E$18,"?")+COUNTIF(F$13:F17,"?")+1)=OFFSET($A$1,3,COUNTIF($C$13:E$18,"?")+COUNTIF(F$13:F17,"?")),OFFSET($A$1,3,COUNTIF($C$13:E$18,"?")+COUNTIF(F$13:F17,"?")+1),"")))</f>
        <v>小</v>
      </c>
      <c r="G18" s="17" t="str">
        <f ca="1">IF(OFFSET($A$1,3,COUNTIF($C$13:F$18,"?")+COUNTIF(G$13:G17,"?")+1)="","",IF(OFFSET($A$1,3,COUNTIF($C$13:F$18,"?")+1)=OFFSET($A$1,3,COUNTIF($C$13:F$18,"?")),OFFSET($A$1,ROW()-1,COLUMN()-2),IF(OFFSET($A$1,3,COUNTIF($C$13:F$18,"?")+COUNTIF(G$13:G17,"?")+1)=OFFSET($A$1,3,COUNTIF($C$13:F$18,"?")+COUNTIF(G$13:G17,"?")),OFFSET($A$1,3,COUNTIF($C$13:F$18,"?")+COUNTIF(G$13:G17,"?")+1),"")))</f>
        <v>小</v>
      </c>
      <c r="H18" s="17" t="str">
        <f ca="1">IF(OFFSET($A$1,3,COUNTIF($C$13:G$18,"?")+COUNTIF(H$13:H17,"?")+1)="","",IF(OFFSET($A$1,3,COUNTIF($C$13:G$18,"?")+1)=OFFSET($A$1,3,COUNTIF($C$13:G$18,"?")),OFFSET($A$1,ROW()-1,COLUMN()-2),IF(OFFSET($A$1,3,COUNTIF($C$13:G$18,"?")+COUNTIF(H$13:H17,"?")+1)=OFFSET($A$1,3,COUNTIF($C$13:G$18,"?")+COUNTIF(H$13:H17,"?")),OFFSET($A$1,3,COUNTIF($C$13:G$18,"?")+COUNTIF(H$13:H17,"?")+1),"")))</f>
        <v>小</v>
      </c>
      <c r="I18" s="17" t="str">
        <f ca="1">IF(OFFSET($A$1,3,COUNTIF($C$13:H$18,"?")+COUNTIF(I$13:I17,"?")+1)="","",IF(OFFSET($A$1,3,COUNTIF($C$13:H$18,"?")+1)=OFFSET($A$1,3,COUNTIF($C$13:H$18,"?")),OFFSET($A$1,ROW()-1,COLUMN()-2),IF(OFFSET($A$1,3,COUNTIF($C$13:H$18,"?")+COUNTIF(I$13:I17,"?")+1)=OFFSET($A$1,3,COUNTIF($C$13:H$18,"?")+COUNTIF(I$13:I17,"?")),OFFSET($A$1,3,COUNTIF($C$13:H$18,"?")+COUNTIF(I$13:I17,"?")+1),"")))</f>
        <v/>
      </c>
      <c r="J18" s="17" t="str">
        <f ca="1">IF(OFFSET($A$1,3,COUNTIF($C$13:I$18,"?")+COUNTIF(J$13:J17,"?")+1)="","",IF(OFFSET($A$1,3,COUNTIF($C$13:I$18,"?")+1)=OFFSET($A$1,3,COUNTIF($C$13:I$18,"?")),OFFSET($A$1,ROW()-1,COLUMN()-2),IF(OFFSET($A$1,3,COUNTIF($C$13:I$18,"?")+COUNTIF(J$13:J17,"?")+1)=OFFSET($A$1,3,COUNTIF($C$13:I$18,"?")+COUNTIF(J$13:J17,"?")),OFFSET($A$1,3,COUNTIF($C$13:I$18,"?")+COUNTIF(J$13:J17,"?")+1),"")))</f>
        <v/>
      </c>
      <c r="K18" s="17" t="str">
        <f ca="1">IF(OFFSET($A$1,3,COUNTIF($C$13:J$18,"?")+COUNTIF(K$13:K17,"?")+1)="","",IF(OFFSET($A$1,3,COUNTIF($C$13:J$18,"?")+1)=OFFSET($A$1,3,COUNTIF($C$13:J$18,"?")),OFFSET($A$1,ROW()-1,COLUMN()-2),IF(OFFSET($A$1,3,COUNTIF($C$13:J$18,"?")+COUNTIF(K$13:K17,"?")+1)=OFFSET($A$1,3,COUNTIF($C$13:J$18,"?")+COUNTIF(K$13:K17,"?")),OFFSET($A$1,3,COUNTIF($C$13:J$18,"?")+COUNTIF(K$13:K17,"?")+1),"")))</f>
        <v/>
      </c>
      <c r="L18" s="17" t="str">
        <f ca="1">IF(OFFSET($A$1,3,COUNTIF($C$13:K$18,"?")+COUNTIF(L$13:L17,"?")+1)="","",IF(OFFSET($A$1,3,COUNTIF($C$13:K$18,"?")+1)=OFFSET($A$1,3,COUNTIF($C$13:K$18,"?")),OFFSET($A$1,ROW()-1,COLUMN()-2),IF(OFFSET($A$1,3,COUNTIF($C$13:K$18,"?")+COUNTIF(L$13:L17,"?")+1)=OFFSET($A$1,3,COUNTIF($C$13:K$18,"?")+COUNTIF(L$13:L17,"?")),OFFSET($A$1,3,COUNTIF($C$13:K$18,"?")+COUNTIF(L$13:L17,"?")+1),"")))</f>
        <v/>
      </c>
      <c r="M18" s="17" t="str">
        <f ca="1">IF(OFFSET($A$1,3,COUNTIF($C$13:L$18,"?")+COUNTIF(M$13:M17,"?")+1)="","",IF(OFFSET($A$1,3,COUNTIF($C$13:L$18,"?")+1)=OFFSET($A$1,3,COUNTIF($C$13:L$18,"?")),OFFSET($A$1,ROW()-1,COLUMN()-2),IF(OFFSET($A$1,3,COUNTIF($C$13:L$18,"?")+COUNTIF(M$13:M17,"?")+1)=OFFSET($A$1,3,COUNTIF($C$13:L$18,"?")+COUNTIF(M$13:M17,"?")),OFFSET($A$1,3,COUNTIF($C$13:L$18,"?")+COUNTIF(M$13:M17,"?")+1),"")))</f>
        <v/>
      </c>
      <c r="N18" s="17" t="str">
        <f ca="1">IF(OFFSET($A$1,3,COUNTIF($C$13:M$18,"?")+COUNTIF(N$13:N17,"?")+1)="","",IF(OFFSET($A$1,3,COUNTIF($C$13:M$18,"?")+1)=OFFSET($A$1,3,COUNTIF($C$13:M$18,"?")),OFFSET($A$1,ROW()-1,COLUMN()-2),IF(OFFSET($A$1,3,COUNTIF($C$13:M$18,"?")+COUNTIF(N$13:N17,"?")+1)=OFFSET($A$1,3,COUNTIF($C$13:M$18,"?")+COUNTIF(N$13:N17,"?")),OFFSET($A$1,3,COUNTIF($C$13:M$18,"?")+COUNTIF(N$13:N17,"?")+1),"")))</f>
        <v/>
      </c>
      <c r="O18" s="17" t="str">
        <f ca="1">IF(OFFSET($A$1,3,COUNTIF($C$13:N$18,"?")+COUNTIF(O$13:O17,"?")+1)="","",IF(OFFSET($A$1,3,COUNTIF($C$13:N$18,"?")+1)=OFFSET($A$1,3,COUNTIF($C$13:N$18,"?")),OFFSET($A$1,ROW()-1,COLUMN()-2),IF(OFFSET($A$1,3,COUNTIF($C$13:N$18,"?")+COUNTIF(O$13:O17,"?")+1)=OFFSET($A$1,3,COUNTIF($C$13:N$18,"?")+COUNTIF(O$13:O17,"?")),OFFSET($A$1,3,COUNTIF($C$13:N$18,"?")+COUNTIF(O$13:O17,"?")+1),"")))</f>
        <v/>
      </c>
      <c r="P18" s="17" t="str">
        <f ca="1">IF(OFFSET($A$1,3,COUNTIF($C$13:O$18,"?")+COUNTIF(P$13:P17,"?")+1)="","",IF(OFFSET($A$1,3,COUNTIF($C$13:O$18,"?")+1)=OFFSET($A$1,3,COUNTIF($C$13:O$18,"?")),OFFSET($A$1,ROW()-1,COLUMN()-2),IF(OFFSET($A$1,3,COUNTIF($C$13:O$18,"?")+COUNTIF(P$13:P17,"?")+1)=OFFSET($A$1,3,COUNTIF($C$13:O$18,"?")+COUNTIF(P$13:P17,"?")),OFFSET($A$1,3,COUNTIF($C$13:O$18,"?")+COUNTIF(P$13:P17,"?")+1),"")))</f>
        <v/>
      </c>
      <c r="Q18" s="17" t="str">
        <f ca="1">IF(OFFSET($A$1,3,COUNTIF($C$13:P$18,"?")+COUNTIF(Q$13:Q17,"?")+1)="","",IF(OFFSET($A$1,3,COUNTIF($C$13:P$18,"?")+1)=OFFSET($A$1,3,COUNTIF($C$13:P$18,"?")),OFFSET($A$1,ROW()-1,COLUMN()-2),IF(OFFSET($A$1,3,COUNTIF($C$13:P$18,"?")+COUNTIF(Q$13:Q17,"?")+1)=OFFSET($A$1,3,COUNTIF($C$13:P$18,"?")+COUNTIF(Q$13:Q17,"?")),OFFSET($A$1,3,COUNTIF($C$13:P$18,"?")+COUNTIF(Q$13:Q17,"?")+1),"")))</f>
        <v/>
      </c>
      <c r="R18" s="17" t="str">
        <f ca="1">IF(OFFSET($A$1,3,COUNTIF($C$13:Q$18,"?")+COUNTIF(R$13:R17,"?")+1)="","",IF(OFFSET($A$1,3,COUNTIF($C$13:Q$18,"?")+1)=OFFSET($A$1,3,COUNTIF($C$13:Q$18,"?")),OFFSET($A$1,ROW()-1,COLUMN()-2),IF(OFFSET($A$1,3,COUNTIF($C$13:Q$18,"?")+COUNTIF(R$13:R17,"?")+1)=OFFSET($A$1,3,COUNTIF($C$13:Q$18,"?")+COUNTIF(R$13:R17,"?")),OFFSET($A$1,3,COUNTIF($C$13:Q$18,"?")+COUNTIF(R$13:R17,"?")+1),"")))</f>
        <v/>
      </c>
      <c r="S18" s="17" t="str">
        <f ca="1">IF(OFFSET($A$1,3,COUNTIF($C$13:R$18,"?")+COUNTIF(S$13:S17,"?")+1)="","",IF(OFFSET($A$1,3,COUNTIF($C$13:R$18,"?")+1)=OFFSET($A$1,3,COUNTIF($C$13:R$18,"?")),OFFSET($A$1,ROW()-1,COLUMN()-2),IF(OFFSET($A$1,3,COUNTIF($C$13:R$18,"?")+COUNTIF(S$13:S17,"?")+1)=OFFSET($A$1,3,COUNTIF($C$13:R$18,"?")+COUNTIF(S$13:S17,"?")),OFFSET($A$1,3,COUNTIF($C$13:R$18,"?")+COUNTIF(S$13:S17,"?")+1),"")))</f>
        <v/>
      </c>
      <c r="T18" s="17" t="str">
        <f ca="1">IF(OFFSET($A$1,3,COUNTIF($C$13:S$18,"?")+COUNTIF(T$13:T17,"?")+1)="","",IF(OFFSET($A$1,3,COUNTIF($C$13:S$18,"?")+1)=OFFSET($A$1,3,COUNTIF($C$13:S$18,"?")),OFFSET($A$1,ROW()-1,COLUMN()-2),IF(OFFSET($A$1,3,COUNTIF($C$13:S$18,"?")+COUNTIF(T$13:T17,"?")+1)=OFFSET($A$1,3,COUNTIF($C$13:S$18,"?")+COUNTIF(T$13:T17,"?")),OFFSET($A$1,3,COUNTIF($C$13:S$18,"?")+COUNTIF(T$13:T17,"?")+1),"")))</f>
        <v/>
      </c>
      <c r="U18" s="17" t="str">
        <f ca="1">IF(OFFSET($A$1,3,COUNTIF($C$13:T$18,"?")+COUNTIF(U$13:U17,"?")+1)="","",IF(OFFSET($A$1,3,COUNTIF($C$13:T$18,"?")+1)=OFFSET($A$1,3,COUNTIF($C$13:T$18,"?")),OFFSET($A$1,ROW()-1,COLUMN()-2),IF(OFFSET($A$1,3,COUNTIF($C$13:T$18,"?")+COUNTIF(U$13:U17,"?")+1)=OFFSET($A$1,3,COUNTIF($C$13:T$18,"?")+COUNTIF(U$13:U17,"?")),OFFSET($A$1,3,COUNTIF($C$13:T$18,"?")+COUNTIF(U$13:U17,"?")+1),"")))</f>
        <v/>
      </c>
      <c r="V18" s="17" t="str">
        <f ca="1">IF(OFFSET($A$1,3,COUNTIF($C$13:U$18,"?")+COUNTIF(V$13:V17,"?")+1)="","",IF(OFFSET($A$1,3,COUNTIF($C$13:U$18,"?")+1)=OFFSET($A$1,3,COUNTIF($C$13:U$18,"?")),OFFSET($A$1,ROW()-1,COLUMN()-2),IF(OFFSET($A$1,3,COUNTIF($C$13:U$18,"?")+COUNTIF(V$13:V17,"?")+1)=OFFSET($A$1,3,COUNTIF($C$13:U$18,"?")+COUNTIF(V$13:V17,"?")),OFFSET($A$1,3,COUNTIF($C$13:U$18,"?")+COUNTIF(V$13:V17,"?")+1),"")))</f>
        <v/>
      </c>
      <c r="W18" s="17" t="str">
        <f ca="1">IF(OFFSET($A$1,3,COUNTIF($C$13:V$18,"?")+COUNTIF(W$13:W17,"?")+1)="","",IF(OFFSET($A$1,3,COUNTIF($C$13:V$18,"?")+1)=OFFSET($A$1,3,COUNTIF($C$13:V$18,"?")),OFFSET($A$1,ROW()-1,COLUMN()-2),IF(OFFSET($A$1,3,COUNTIF($C$13:V$18,"?")+COUNTIF(W$13:W17,"?")+1)=OFFSET($A$1,3,COUNTIF($C$13:V$18,"?")+COUNTIF(W$13:W17,"?")),OFFSET($A$1,3,COUNTIF($C$13:V$18,"?")+COUNTIF(W$13:W17,"?")+1),"")))</f>
        <v/>
      </c>
      <c r="X18" s="17" t="str">
        <f ca="1">IF(OFFSET($A$1,3,COUNTIF($C$13:W$18,"?")+COUNTIF(X$13:X17,"?")+1)="","",IF(OFFSET($A$1,3,COUNTIF($C$13:W$18,"?")+1)=OFFSET($A$1,3,COUNTIF($C$13:W$18,"?")),OFFSET($A$1,ROW()-1,COLUMN()-2),IF(OFFSET($A$1,3,COUNTIF($C$13:W$18,"?")+COUNTIF(X$13:X17,"?")+1)=OFFSET($A$1,3,COUNTIF($C$13:W$18,"?")+COUNTIF(X$13:X17,"?")),OFFSET($A$1,3,COUNTIF($C$13:W$18,"?")+COUNTIF(X$13:X17,"?")+1),"")))</f>
        <v/>
      </c>
      <c r="Y18" s="17" t="str">
        <f ca="1">IF(OFFSET($A$1,3,COUNTIF($C$13:X$18,"?")+COUNTIF(Y$13:Y17,"?")+1)="","",IF(OFFSET($A$1,3,COUNTIF($C$13:X$18,"?")+1)=OFFSET($A$1,3,COUNTIF($C$13:X$18,"?")),OFFSET($A$1,ROW()-1,COLUMN()-2),IF(OFFSET($A$1,3,COUNTIF($C$13:X$18,"?")+COUNTIF(Y$13:Y17,"?")+1)=OFFSET($A$1,3,COUNTIF($C$13:X$18,"?")+COUNTIF(Y$13:Y17,"?")),OFFSET($A$1,3,COUNTIF($C$13:X$18,"?")+COUNTIF(Y$13:Y17,"?")+1),"")))</f>
        <v/>
      </c>
      <c r="Z18" s="17" t="str">
        <f ca="1">IF(OFFSET($A$1,3,COUNTIF($C$13:Y$18,"?")+COUNTIF(Z$13:Z17,"?")+1)="","",IF(OFFSET($A$1,3,COUNTIF($C$13:Y$18,"?")+1)=OFFSET($A$1,3,COUNTIF($C$13:Y$18,"?")),OFFSET($A$1,ROW()-1,COLUMN()-2),IF(OFFSET($A$1,3,COUNTIF($C$13:Y$18,"?")+COUNTIF(Z$13:Z17,"?")+1)=OFFSET($A$1,3,COUNTIF($C$13:Y$18,"?")+COUNTIF(Z$13:Z17,"?")),OFFSET($A$1,3,COUNTIF($C$13:Y$18,"?")+COUNTIF(Z$13:Z17,"?")+1),"")))</f>
        <v/>
      </c>
      <c r="AA18" s="17" t="str">
        <f ca="1">IF(OFFSET($A$1,3,COUNTIF($C$13:Z$18,"?")+COUNTIF(AA$13:AA17,"?")+1)="","",IF(OFFSET($A$1,3,COUNTIF($C$13:Z$18,"?")+1)=OFFSET($A$1,3,COUNTIF($C$13:Z$18,"?")),OFFSET($A$1,ROW()-1,COLUMN()-2),IF(OFFSET($A$1,3,COUNTIF($C$13:Z$18,"?")+COUNTIF(AA$13:AA17,"?")+1)=OFFSET($A$1,3,COUNTIF($C$13:Z$18,"?")+COUNTIF(AA$13:AA17,"?")),OFFSET($A$1,3,COUNTIF($C$13:Z$18,"?")+COUNTIF(AA$13:AA17,"?")+1),"")))</f>
        <v/>
      </c>
      <c r="AB18" s="17" t="str">
        <f ca="1">IF(OFFSET($A$1,3,COUNTIF($C$13:AA$18,"?")+COUNTIF(AB$13:AB17,"?")+1)="","",IF(OFFSET($A$1,3,COUNTIF($C$13:AA$18,"?")+1)=OFFSET($A$1,3,COUNTIF($C$13:AA$18,"?")),OFFSET($A$1,ROW()-1,COLUMN()-2),IF(OFFSET($A$1,3,COUNTIF($C$13:AA$18,"?")+COUNTIF(AB$13:AB17,"?")+1)=OFFSET($A$1,3,COUNTIF($C$13:AA$18,"?")+COUNTIF(AB$13:AB17,"?")),OFFSET($A$1,3,COUNTIF($C$13:AA$18,"?")+COUNTIF(AB$13:AB17,"?")+1),"")))</f>
        <v/>
      </c>
      <c r="AC18" s="17" t="str">
        <f ca="1">IF(OFFSET($A$1,3,COUNTIF($C$13:AB$18,"?")+COUNTIF(AC$13:AC17,"?")+1)="","",IF(OFFSET($A$1,3,COUNTIF($C$13:AB$18,"?")+1)=OFFSET($A$1,3,COUNTIF($C$13:AB$18,"?")),OFFSET($A$1,ROW()-1,COLUMN()-2),IF(OFFSET($A$1,3,COUNTIF($C$13:AB$18,"?")+COUNTIF(AC$13:AC17,"?")+1)=OFFSET($A$1,3,COUNTIF($C$13:AB$18,"?")+COUNTIF(AC$13:AC17,"?")),OFFSET($A$1,3,COUNTIF($C$13:AB$18,"?")+COUNTIF(AC$13:AC17,"?")+1),"")))</f>
        <v/>
      </c>
      <c r="AD18" s="17" t="str">
        <f ca="1">IF(OFFSET($A$1,3,COUNTIF($C$13:AC$18,"?")+COUNTIF(AD$13:AD17,"?")+1)="","",IF(OFFSET($A$1,3,COUNTIF($C$13:AC$18,"?")+1)=OFFSET($A$1,3,COUNTIF($C$13:AC$18,"?")),OFFSET($A$1,ROW()-1,COLUMN()-2),IF(OFFSET($A$1,3,COUNTIF($C$13:AC$18,"?")+COUNTIF(AD$13:AD17,"?")+1)=OFFSET($A$1,3,COUNTIF($C$13:AC$18,"?")+COUNTIF(AD$13:AD17,"?")),OFFSET($A$1,3,COUNTIF($C$13:AC$18,"?")+COUNTIF(AD$13:AD17,"?")+1),"")))</f>
        <v/>
      </c>
      <c r="AE18" s="17" t="str">
        <f ca="1">IF(OFFSET($A$1,3,COUNTIF($C$13:AD$18,"?")+COUNTIF(AE$13:AE17,"?")+1)="","",IF(OFFSET($A$1,3,COUNTIF($C$13:AD$18,"?")+1)=OFFSET($A$1,3,COUNTIF($C$13:AD$18,"?")),OFFSET($A$1,ROW()-1,COLUMN()-2),IF(OFFSET($A$1,3,COUNTIF($C$13:AD$18,"?")+COUNTIF(AE$13:AE17,"?")+1)=OFFSET($A$1,3,COUNTIF($C$13:AD$18,"?")+COUNTIF(AE$13:AE17,"?")),OFFSET($A$1,3,COUNTIF($C$13:AD$18,"?")+COUNTIF(AE$13:AE17,"?")+1),"")))</f>
        <v/>
      </c>
      <c r="AF18" s="17" t="str">
        <f ca="1">IF(OFFSET($A$1,3,COUNTIF($C$13:AE$18,"?")+COUNTIF(AF$13:AF17,"?")+1)="","",IF(OFFSET($A$1,3,COUNTIF($C$13:AE$18,"?")+1)=OFFSET($A$1,3,COUNTIF($C$13:AE$18,"?")),OFFSET($A$1,ROW()-1,COLUMN()-2),IF(OFFSET($A$1,3,COUNTIF($C$13:AE$18,"?")+COUNTIF(AF$13:AF17,"?")+1)=OFFSET($A$1,3,COUNTIF($C$13:AE$18,"?")+COUNTIF(AF$13:AF17,"?")),OFFSET($A$1,3,COUNTIF($C$13:AE$18,"?")+COUNTIF(AF$13:AF17,"?")+1),"")))</f>
        <v/>
      </c>
      <c r="AG18" s="17" t="str">
        <f ca="1">IF(OFFSET($A$1,3,COUNTIF($C$13:AF$18,"?")+COUNTIF(AG$13:AG17,"?")+1)="","",IF(OFFSET($A$1,3,COUNTIF($C$13:AF$18,"?")+1)=OFFSET($A$1,3,COUNTIF($C$13:AF$18,"?")),OFFSET($A$1,ROW()-1,COLUMN()-2),IF(OFFSET($A$1,3,COUNTIF($C$13:AF$18,"?")+COUNTIF(AG$13:AG17,"?")+1)=OFFSET($A$1,3,COUNTIF($C$13:AF$18,"?")+COUNTIF(AG$13:AG17,"?")),OFFSET($A$1,3,COUNTIF($C$13:AF$18,"?")+COUNTIF(AG$13:AG17,"?")+1),"")))</f>
        <v/>
      </c>
      <c r="AH18" s="17" t="str">
        <f ca="1">IF(OFFSET($A$1,3,COUNTIF($C$13:AG$18,"?")+COUNTIF(AH$13:AH17,"?")+1)="","",IF(OFFSET($A$1,3,COUNTIF($C$13:AG$18,"?")+1)=OFFSET($A$1,3,COUNTIF($C$13:AG$18,"?")),OFFSET($A$1,ROW()-1,COLUMN()-2),IF(OFFSET($A$1,3,COUNTIF($C$13:AG$18,"?")+COUNTIF(AH$13:AH17,"?")+1)=OFFSET($A$1,3,COUNTIF($C$13:AG$18,"?")+COUNTIF(AH$13:AH17,"?")),OFFSET($A$1,3,COUNTIF($C$13:AG$18,"?")+COUNTIF(AH$13:AH17,"?")+1),"")))</f>
        <v/>
      </c>
      <c r="AI18" s="17" t="str">
        <f ca="1">IF(OFFSET($A$1,3,COUNTIF($C$13:AH$18,"?")+COUNTIF(AI$13:AI17,"?")+1)="","",IF(OFFSET($A$1,3,COUNTIF($C$13:AH$18,"?")+1)=OFFSET($A$1,3,COUNTIF($C$13:AH$18,"?")),OFFSET($A$1,ROW()-1,COLUMN()-2),IF(OFFSET($A$1,3,COUNTIF($C$13:AH$18,"?")+COUNTIF(AI$13:AI17,"?")+1)=OFFSET($A$1,3,COUNTIF($C$13:AH$18,"?")+COUNTIF(AI$13:AI17,"?")),OFFSET($A$1,3,COUNTIF($C$13:AH$18,"?")+COUNTIF(AI$13:AI17,"?")+1),"")))</f>
        <v/>
      </c>
      <c r="AJ18" s="17" t="str">
        <f ca="1">IF(OFFSET($A$1,3,COUNTIF($C$13:AI$18,"?")+COUNTIF(AJ$13:AJ17,"?")+1)="","",IF(OFFSET($A$1,3,COUNTIF($C$13:AI$18,"?")+1)=OFFSET($A$1,3,COUNTIF($C$13:AI$18,"?")),OFFSET($A$1,ROW()-1,COLUMN()-2),IF(OFFSET($A$1,3,COUNTIF($C$13:AI$18,"?")+COUNTIF(AJ$13:AJ17,"?")+1)=OFFSET($A$1,3,COUNTIF($C$13:AI$18,"?")+COUNTIF(AJ$13:AJ17,"?")),OFFSET($A$1,3,COUNTIF($C$13:AI$18,"?")+COUNTIF(AJ$13:AJ17,"?")+1),"")))</f>
        <v/>
      </c>
      <c r="AK18" s="17" t="str">
        <f ca="1">IF(OFFSET($A$1,3,COUNTIF($C$13:AJ$18,"?")+COUNTIF(AK$13:AK17,"?")+1)="","",IF(OFFSET($A$1,3,COUNTIF($C$13:AJ$18,"?")+1)=OFFSET($A$1,3,COUNTIF($C$13:AJ$18,"?")),OFFSET($A$1,ROW()-1,COLUMN()-2),IF(OFFSET($A$1,3,COUNTIF($C$13:AJ$18,"?")+COUNTIF(AK$13:AK17,"?")+1)=OFFSET($A$1,3,COUNTIF($C$13:AJ$18,"?")+COUNTIF(AK$13:AK17,"?")),OFFSET($A$1,3,COUNTIF($C$13:AJ$18,"?")+COUNTIF(AK$13:AK17,"?")+1),"")))</f>
        <v/>
      </c>
    </row>
    <row r="20" spans="1:37">
      <c r="A20" s="318" t="s">
        <v>364</v>
      </c>
      <c r="B20" s="319"/>
      <c r="C20" s="17">
        <f ca="1">IF(B2="","",SUMPRODUCT(--MID(B2,ROW(INDIRECT("1:"&amp;LEN(B2))),1)))</f>
        <v>5</v>
      </c>
      <c r="D20" s="17">
        <f ca="1">IF(G2="","",SUMPRODUCT(--MID(G2,ROW(INDIRECT("1:"&amp;LEN(G2))),1)))</f>
        <v>7</v>
      </c>
      <c r="E20" s="17">
        <f ca="1">IF(L2="","",SUMPRODUCT(--MID(L2,ROW(INDIRECT("1:"&amp;LEN(L2))),1)))</f>
        <v>8</v>
      </c>
      <c r="F20" s="17">
        <f ca="1">IF(Q$2="","",SUMPRODUCT(--MID(Q$2,ROW(INDIRECT("1:"&amp;LEN(Q$2))),1)))</f>
        <v>14</v>
      </c>
      <c r="G20" s="17">
        <f ca="1">IF(V$2="","",SUMPRODUCT(--MID(V$2,ROW(INDIRECT("1:"&amp;LEN(V$2))),1)))</f>
        <v>9</v>
      </c>
      <c r="H20" s="17" t="str">
        <f ca="1">IF(AA$2="","",SUMPRODUCT(--MID(AA$2,ROW(INDIRECT("1:"&amp;LEN(AA$2))),1)))</f>
        <v/>
      </c>
      <c r="I20" s="17" t="str">
        <f ca="1">IF(AF$2="","",SUMPRODUCT(--MID(AF$2,ROW(INDIRECT("1:"&amp;LEN(AF$2))),1)))</f>
        <v/>
      </c>
      <c r="J20" s="17" t="str">
        <f ca="1">IF(AK$2="","",SUMPRODUCT(--MID(AK$2,ROW(INDIRECT("1:"&amp;LEN(AK$2))),1)))</f>
        <v/>
      </c>
      <c r="K20" s="17" t="str">
        <f ca="1">IF(AP$2="","",SUMPRODUCT(--MID(AP$2,ROW(INDIRECT("1:"&amp;LEN(AP$2))),1)))</f>
        <v/>
      </c>
      <c r="L20" s="17" t="str">
        <f ca="1">IF(AU$2="","",SUMPRODUCT(--MID(AU$2,ROW(INDIRECT("1:"&amp;LEN(AU$2))),1)))</f>
        <v/>
      </c>
      <c r="M20" s="17" t="str">
        <f ca="1">IF(AZ$2="","",SUMPRODUCT(--MID(AZ$2,ROW(INDIRECT("1:"&amp;LEN(AZ$2))),1)))</f>
        <v/>
      </c>
      <c r="N20" s="17" t="str">
        <f ca="1">IF(BE$2="","",SUMPRODUCT(--MID(BE$2,ROW(INDIRECT("1:"&amp;LEN(BE$2))),1)))</f>
        <v/>
      </c>
      <c r="O20" s="17" t="str">
        <f ca="1">IF(BJ$2="","",SUMPRODUCT(--MID(BJ$2,ROW(INDIRECT("1:"&amp;LEN(BJ$2))),1)))</f>
        <v/>
      </c>
      <c r="P20" s="17" t="str">
        <f ca="1">IF(BO$2="","",SUMPRODUCT(--MID(BO$2,ROW(INDIRECT("1:"&amp;LEN(BO$2))),1)))</f>
        <v/>
      </c>
      <c r="Q20" s="17" t="str">
        <f ca="1">IF(BT$2="","",SUMPRODUCT(--MID(BT$2,ROW(INDIRECT("1:"&amp;LEN(BT$2))),1)))</f>
        <v/>
      </c>
      <c r="R20" s="17" t="str">
        <f ca="1">IF(BY$2="","",SUMPRODUCT(--MID(BY$2,ROW(INDIRECT("1:"&amp;LEN(BY$2))),1)))</f>
        <v/>
      </c>
      <c r="S20" s="17" t="str">
        <f ca="1">IF(CD$2="","",SUMPRODUCT(--MID(CD$2,ROW(INDIRECT("1:"&amp;LEN(CD$2))),1)))</f>
        <v/>
      </c>
      <c r="T20" s="17" t="str">
        <f ca="1">IF(CI$2="","",SUMPRODUCT(--MID(CI$2,ROW(INDIRECT("1:"&amp;LEN(CI$2))),1)))</f>
        <v/>
      </c>
      <c r="U20" s="17" t="str">
        <f ca="1">IF(CN$2="","",SUMPRODUCT(--MID(CN$2,ROW(INDIRECT("1:"&amp;LEN(CN$2))),1)))</f>
        <v/>
      </c>
      <c r="V20" s="17" t="str">
        <f ca="1">IF(CS$2="","",SUMPRODUCT(--MID(CS$2,ROW(INDIRECT("1:"&amp;LEN(CS$2))),1)))</f>
        <v/>
      </c>
    </row>
    <row r="21" spans="1:37">
      <c r="A21" s="320"/>
      <c r="B21" s="321"/>
      <c r="C21" s="17">
        <f ca="1">IF(C2="","",SUMPRODUCT(--MID(C2,ROW(INDIRECT("1:"&amp;LEN(C2))),1)))</f>
        <v>6</v>
      </c>
      <c r="D21" s="17">
        <f ca="1">IF(H2="","",SUMPRODUCT(--MID(H2,ROW(INDIRECT("1:"&amp;LEN(H2))),1)))</f>
        <v>7</v>
      </c>
      <c r="E21" s="17">
        <f ca="1">IF(M2="","",SUMPRODUCT(--MID(M2,ROW(INDIRECT("1:"&amp;LEN(M2))),1)))</f>
        <v>12</v>
      </c>
      <c r="F21" s="17">
        <f ca="1">IF(R$2="","",SUMPRODUCT(--MID(R$2,ROW(INDIRECT("1:"&amp;LEN(R$2))),1)))</f>
        <v>6</v>
      </c>
      <c r="G21" s="17">
        <f ca="1">IF(W$2="","",SUMPRODUCT(--MID(W$2,ROW(INDIRECT("1:"&amp;LEN(W$2))),1)))</f>
        <v>11</v>
      </c>
      <c r="H21" s="17" t="str">
        <f ca="1">IF(AB$2="","",SUMPRODUCT(--MID(AB$2,ROW(INDIRECT("1:"&amp;LEN(AB$2))),1)))</f>
        <v/>
      </c>
      <c r="I21" s="17" t="str">
        <f ca="1">IF(AG$2="","",SUMPRODUCT(--MID(AG$2,ROW(INDIRECT("1:"&amp;LEN(AG$2))),1)))</f>
        <v/>
      </c>
      <c r="J21" s="17" t="str">
        <f ca="1">IF(AL$2="","",SUMPRODUCT(--MID(AL$2,ROW(INDIRECT("1:"&amp;LEN(AL$2))),1)))</f>
        <v/>
      </c>
      <c r="K21" s="17" t="str">
        <f ca="1">IF(AQ$2="","",SUMPRODUCT(--MID(AQ$2,ROW(INDIRECT("1:"&amp;LEN(AQ$2))),1)))</f>
        <v/>
      </c>
      <c r="L21" s="17" t="str">
        <f ca="1">IF(AV$2="","",SUMPRODUCT(--MID(AV$2,ROW(INDIRECT("1:"&amp;LEN(AV$2))),1)))</f>
        <v/>
      </c>
      <c r="M21" s="17" t="str">
        <f ca="1">IF(BA$2="","",SUMPRODUCT(--MID(BA$2,ROW(INDIRECT("1:"&amp;LEN(BA$2))),1)))</f>
        <v/>
      </c>
      <c r="N21" s="17" t="str">
        <f ca="1">IF(BF$2="","",SUMPRODUCT(--MID(BF$2,ROW(INDIRECT("1:"&amp;LEN(BF$2))),1)))</f>
        <v/>
      </c>
      <c r="O21" s="17" t="str">
        <f ca="1">IF(BK$2="","",SUMPRODUCT(--MID(BK$2,ROW(INDIRECT("1:"&amp;LEN(BK$2))),1)))</f>
        <v/>
      </c>
      <c r="P21" s="17" t="str">
        <f ca="1">IF(BP$2="","",SUMPRODUCT(--MID(BP$2,ROW(INDIRECT("1:"&amp;LEN(BP$2))),1)))</f>
        <v/>
      </c>
      <c r="Q21" s="17" t="str">
        <f ca="1">IF(BU$2="","",SUMPRODUCT(--MID(BU$2,ROW(INDIRECT("1:"&amp;LEN(BU$2))),1)))</f>
        <v/>
      </c>
      <c r="R21" s="17" t="str">
        <f ca="1">IF(BZ$2="","",SUMPRODUCT(--MID(BZ$2,ROW(INDIRECT("1:"&amp;LEN(BZ$2))),1)))</f>
        <v/>
      </c>
      <c r="S21" s="17" t="str">
        <f ca="1">IF(CE$2="","",SUMPRODUCT(--MID(CE$2,ROW(INDIRECT("1:"&amp;LEN(CE$2))),1)))</f>
        <v/>
      </c>
      <c r="T21" s="17" t="str">
        <f ca="1">IF(CJ$2="","",SUMPRODUCT(--MID(CJ$2,ROW(INDIRECT("1:"&amp;LEN(CJ$2))),1)))</f>
        <v/>
      </c>
      <c r="U21" s="17" t="str">
        <f ca="1">IF(CO$2="","",SUMPRODUCT(--MID(CO$2,ROW(INDIRECT("1:"&amp;LEN(CO$2))),1)))</f>
        <v/>
      </c>
      <c r="V21" s="17" t="str">
        <f ca="1">IF(CT$2="","",SUMPRODUCT(--MID(CT$2,ROW(INDIRECT("1:"&amp;LEN(CT$2))),1)))</f>
        <v/>
      </c>
    </row>
    <row r="22" spans="1:37">
      <c r="A22" s="320"/>
      <c r="B22" s="321"/>
      <c r="C22" s="17">
        <f ca="1">IF(D2="","",SUMPRODUCT(--MID(D2,ROW(INDIRECT("1:"&amp;LEN(D2))),1)))</f>
        <v>7</v>
      </c>
      <c r="D22" s="17">
        <f ca="1">IF(I2="","",SUMPRODUCT(--MID(I2,ROW(INDIRECT("1:"&amp;LEN(I2))),1)))</f>
        <v>7</v>
      </c>
      <c r="E22" s="17">
        <f ca="1">IF(N2="","",SUMPRODUCT(--MID(N2,ROW(INDIRECT("1:"&amp;LEN(N2))),1)))</f>
        <v>3</v>
      </c>
      <c r="F22" s="17">
        <f ca="1">IF(S$2="","",SUMPRODUCT(--MID(S$2,ROW(INDIRECT("1:"&amp;LEN(S$2))),1)))</f>
        <v>6</v>
      </c>
      <c r="G22" s="17">
        <f ca="1">IF(X$2="","",SUMPRODUCT(--MID(X$2,ROW(INDIRECT("1:"&amp;LEN(X$2))),1)))</f>
        <v>3</v>
      </c>
      <c r="H22" s="17" t="str">
        <f ca="1">IF(AC$2="","",SUMPRODUCT(--MID(AC$2,ROW(INDIRECT("1:"&amp;LEN(AC$2))),1)))</f>
        <v/>
      </c>
      <c r="I22" s="17" t="str">
        <f ca="1">IF(AH$2="","",SUMPRODUCT(--MID(AH$2,ROW(INDIRECT("1:"&amp;LEN(AH$2))),1)))</f>
        <v/>
      </c>
      <c r="J22" s="17" t="str">
        <f ca="1">IF(AM$2="","",SUMPRODUCT(--MID(AM$2,ROW(INDIRECT("1:"&amp;LEN(AM$2))),1)))</f>
        <v/>
      </c>
      <c r="K22" s="17" t="str">
        <f ca="1">IF(AR$2="","",SUMPRODUCT(--MID(AR$2,ROW(INDIRECT("1:"&amp;LEN(AR$2))),1)))</f>
        <v/>
      </c>
      <c r="L22" s="17" t="str">
        <f ca="1">IF(AW$2="","",SUMPRODUCT(--MID(AW$2,ROW(INDIRECT("1:"&amp;LEN(AW$2))),1)))</f>
        <v/>
      </c>
      <c r="M22" s="17" t="str">
        <f ca="1">IF(BB$2="","",SUMPRODUCT(--MID(BB$2,ROW(INDIRECT("1:"&amp;LEN(BB$2))),1)))</f>
        <v/>
      </c>
      <c r="N22" s="17" t="str">
        <f ca="1">IF(BG$2="","",SUMPRODUCT(--MID(BG$2,ROW(INDIRECT("1:"&amp;LEN(BG$2))),1)))</f>
        <v/>
      </c>
      <c r="O22" s="17" t="str">
        <f ca="1">IF(BL$2="","",SUMPRODUCT(--MID(BL$2,ROW(INDIRECT("1:"&amp;LEN(BL$2))),1)))</f>
        <v/>
      </c>
      <c r="P22" s="17" t="str">
        <f ca="1">IF(BQ$2="","",SUMPRODUCT(--MID(BQ$2,ROW(INDIRECT("1:"&amp;LEN(BQ$2))),1)))</f>
        <v/>
      </c>
      <c r="Q22" s="17" t="str">
        <f ca="1">IF(BV$2="","",SUMPRODUCT(--MID(BV$2,ROW(INDIRECT("1:"&amp;LEN(BV$2))),1)))</f>
        <v/>
      </c>
      <c r="R22" s="17" t="str">
        <f ca="1">IF(CA$2="","",SUMPRODUCT(--MID(CA$2,ROW(INDIRECT("1:"&amp;LEN(CA$2))),1)))</f>
        <v/>
      </c>
      <c r="S22" s="17" t="str">
        <f ca="1">IF(CF$2="","",SUMPRODUCT(--MID(CF$2,ROW(INDIRECT("1:"&amp;LEN(CF$2))),1)))</f>
        <v/>
      </c>
      <c r="T22" s="17" t="str">
        <f ca="1">IF(CK$2="","",SUMPRODUCT(--MID(CK$2,ROW(INDIRECT("1:"&amp;LEN(CK$2))),1)))</f>
        <v/>
      </c>
      <c r="U22" s="17" t="str">
        <f ca="1">IF(CP$2="","",SUMPRODUCT(--MID(CP$2,ROW(INDIRECT("1:"&amp;LEN(CP$2))),1)))</f>
        <v/>
      </c>
      <c r="V22" s="17" t="str">
        <f ca="1">IF(CU$2="","",SUMPRODUCT(--MID(CU$2,ROW(INDIRECT("1:"&amp;LEN(CU$2))),1)))</f>
        <v/>
      </c>
    </row>
    <row r="23" spans="1:37">
      <c r="A23" s="320"/>
      <c r="B23" s="321"/>
      <c r="C23" s="17">
        <f ca="1">IF(E2="","",SUMPRODUCT(--MID(E2,ROW(INDIRECT("1:"&amp;LEN(E2))),1)))</f>
        <v>7</v>
      </c>
      <c r="D23" s="17">
        <f ca="1">IF(J2="","",SUMPRODUCT(--MID(J2,ROW(INDIRECT("1:"&amp;LEN(J2))),1)))</f>
        <v>5</v>
      </c>
      <c r="E23" s="17">
        <f ca="1">IF(O2="","",SUMPRODUCT(--MID(O2,ROW(INDIRECT("1:"&amp;LEN(O2))),1)))</f>
        <v>6</v>
      </c>
      <c r="F23" s="17">
        <f ca="1">IF(T$2="","",SUMPRODUCT(--MID(T$2,ROW(INDIRECT("1:"&amp;LEN(T$2))),1)))</f>
        <v>6</v>
      </c>
      <c r="G23" s="17">
        <f ca="1">IF(Y$2="","",SUMPRODUCT(--MID(Y$2,ROW(INDIRECT("1:"&amp;LEN(Y$2))),1)))</f>
        <v>16</v>
      </c>
      <c r="H23" s="17" t="str">
        <f ca="1">IF(AD$2="","",SUMPRODUCT(--MID(AD$2,ROW(INDIRECT("1:"&amp;LEN(AD$2))),1)))</f>
        <v/>
      </c>
      <c r="I23" s="17" t="str">
        <f ca="1">IF(AI$2="","",SUMPRODUCT(--MID(AI$2,ROW(INDIRECT("1:"&amp;LEN(AI$2))),1)))</f>
        <v/>
      </c>
      <c r="J23" s="17" t="str">
        <f ca="1">IF(AN$2="","",SUMPRODUCT(--MID(AN$2,ROW(INDIRECT("1:"&amp;LEN(AN$2))),1)))</f>
        <v/>
      </c>
      <c r="K23" s="17" t="str">
        <f ca="1">IF(AS$2="","",SUMPRODUCT(--MID(AS$2,ROW(INDIRECT("1:"&amp;LEN(AS$2))),1)))</f>
        <v/>
      </c>
      <c r="L23" s="17" t="str">
        <f ca="1">IF(AX$2="","",SUMPRODUCT(--MID(AX$2,ROW(INDIRECT("1:"&amp;LEN(AX$2))),1)))</f>
        <v/>
      </c>
      <c r="M23" s="17" t="str">
        <f ca="1">IF(BC$2="","",SUMPRODUCT(--MID(BC$2,ROW(INDIRECT("1:"&amp;LEN(BC$2))),1)))</f>
        <v/>
      </c>
      <c r="N23" s="17" t="str">
        <f ca="1">IF(BH$2="","",SUMPRODUCT(--MID(BH$2,ROW(INDIRECT("1:"&amp;LEN(BH$2))),1)))</f>
        <v/>
      </c>
      <c r="O23" s="17" t="str">
        <f ca="1">IF(BM$2="","",SUMPRODUCT(--MID(BM$2,ROW(INDIRECT("1:"&amp;LEN(BM$2))),1)))</f>
        <v/>
      </c>
      <c r="P23" s="17" t="str">
        <f ca="1">IF(BR$2="","",SUMPRODUCT(--MID(BR$2,ROW(INDIRECT("1:"&amp;LEN(BR$2))),1)))</f>
        <v/>
      </c>
      <c r="Q23" s="17" t="str">
        <f ca="1">IF(BW$2="","",SUMPRODUCT(--MID(BW$2,ROW(INDIRECT("1:"&amp;LEN(BW$2))),1)))</f>
        <v/>
      </c>
      <c r="R23" s="17" t="str">
        <f ca="1">IF(CB$2="","",SUMPRODUCT(--MID(CB$2,ROW(INDIRECT("1:"&amp;LEN(CB$2))),1)))</f>
        <v/>
      </c>
      <c r="S23" s="17" t="str">
        <f ca="1">IF(CG$2="","",SUMPRODUCT(--MID(CG$2,ROW(INDIRECT("1:"&amp;LEN(CG$2))),1)))</f>
        <v/>
      </c>
      <c r="T23" s="17" t="str">
        <f ca="1">IF(CL$2="","",SUMPRODUCT(--MID(CL$2,ROW(INDIRECT("1:"&amp;LEN(CL$2))),1)))</f>
        <v/>
      </c>
      <c r="U23" s="17" t="str">
        <f ca="1">IF(CQ$2="","",SUMPRODUCT(--MID(CQ$2,ROW(INDIRECT("1:"&amp;LEN(CQ$2))),1)))</f>
        <v/>
      </c>
      <c r="V23" s="17" t="str">
        <f ca="1">IF(CV$2="","",SUMPRODUCT(--MID(CV$2,ROW(INDIRECT("1:"&amp;LEN(CV$2))),1)))</f>
        <v/>
      </c>
    </row>
    <row r="24" spans="1:37">
      <c r="A24" s="322"/>
      <c r="B24" s="323"/>
      <c r="C24" s="17">
        <f ca="1">IF(F2="","",SUMPRODUCT(--MID(F2,ROW(INDIRECT("1:"&amp;LEN(F2))),1)))</f>
        <v>7</v>
      </c>
      <c r="D24" s="17">
        <f ca="1">IF(K2="","",SUMPRODUCT(--MID(K2,ROW(INDIRECT("1:"&amp;LEN(K2))),1)))</f>
        <v>7</v>
      </c>
      <c r="E24" s="17">
        <f ca="1">IF(P2="","",SUMPRODUCT(--MID(P2,ROW(INDIRECT("1:"&amp;LEN(P2))),1)))</f>
        <v>6</v>
      </c>
      <c r="F24" s="17">
        <f ca="1">IF(U$2="","",SUMPRODUCT(--MID(U$2,ROW(INDIRECT("1:"&amp;LEN(U$2))),1)))</f>
        <v>3</v>
      </c>
      <c r="G24" s="17" t="str">
        <f ca="1">IF(Z$2="","",SUMPRODUCT(--MID(Z$2,ROW(INDIRECT("1:"&amp;LEN(Z$2))),1)))</f>
        <v/>
      </c>
      <c r="H24" s="17" t="str">
        <f ca="1">IF(AE$2="","",SUMPRODUCT(--MID(AE$2,ROW(INDIRECT("1:"&amp;LEN(AE$2))),1)))</f>
        <v/>
      </c>
      <c r="I24" s="17" t="str">
        <f ca="1">IF(AJ$2="","",SUMPRODUCT(--MID(AJ$2,ROW(INDIRECT("1:"&amp;LEN(AJ$2))),1)))</f>
        <v/>
      </c>
      <c r="J24" s="17" t="str">
        <f ca="1">IF(AO$2="","",SUMPRODUCT(--MID(AO$2,ROW(INDIRECT("1:"&amp;LEN(AO$2))),1)))</f>
        <v/>
      </c>
      <c r="K24" s="17" t="str">
        <f ca="1">IF(AT$2="","",SUMPRODUCT(--MID(AT$2,ROW(INDIRECT("1:"&amp;LEN(AT$2))),1)))</f>
        <v/>
      </c>
      <c r="L24" s="17" t="str">
        <f ca="1">IF(AY$2="","",SUMPRODUCT(--MID(AY$2,ROW(INDIRECT("1:"&amp;LEN(AY$2))),1)))</f>
        <v/>
      </c>
      <c r="M24" s="17" t="str">
        <f ca="1">IF(BD$2="","",SUMPRODUCT(--MID(BD$2,ROW(INDIRECT("1:"&amp;LEN(BD$2))),1)))</f>
        <v/>
      </c>
      <c r="N24" s="17" t="str">
        <f ca="1">IF(BI$2="","",SUMPRODUCT(--MID(BI$2,ROW(INDIRECT("1:"&amp;LEN(BI$2))),1)))</f>
        <v/>
      </c>
      <c r="O24" s="17" t="str">
        <f ca="1">IF(BN$2="","",SUMPRODUCT(--MID(BN$2,ROW(INDIRECT("1:"&amp;LEN(BN$2))),1)))</f>
        <v/>
      </c>
      <c r="P24" s="17" t="str">
        <f ca="1">IF(BS$2="","",SUMPRODUCT(--MID(BS$2,ROW(INDIRECT("1:"&amp;LEN(BS$2))),1)))</f>
        <v/>
      </c>
      <c r="Q24" s="17" t="str">
        <f ca="1">IF(BX$2="","",SUMPRODUCT(--MID(BX$2,ROW(INDIRECT("1:"&amp;LEN(BX$2))),1)))</f>
        <v/>
      </c>
      <c r="R24" s="17" t="str">
        <f ca="1">IF(CC$2="","",SUMPRODUCT(--MID(CC$2,ROW(INDIRECT("1:"&amp;LEN(CC$2))),1)))</f>
        <v/>
      </c>
      <c r="S24" s="17" t="str">
        <f ca="1">IF(CH$2="","",SUMPRODUCT(--MID(CH$2,ROW(INDIRECT("1:"&amp;LEN(CH$2))),1)))</f>
        <v/>
      </c>
      <c r="T24" s="17" t="str">
        <f ca="1">IF(CM$2="","",SUMPRODUCT(--MID(CM$2,ROW(INDIRECT("1:"&amp;LEN(CM$2))),1)))</f>
        <v/>
      </c>
      <c r="U24" s="17" t="str">
        <f ca="1">IF(CR$2="","",SUMPRODUCT(--MID(CR$2,ROW(INDIRECT("1:"&amp;LEN(CR$2))),1)))</f>
        <v/>
      </c>
      <c r="V24" s="17" t="str">
        <f ca="1">IF(CW$2="","",SUMPRODUCT(--MID(CW$2,ROW(INDIRECT("1:"&amp;LEN(CW$2))),1)))</f>
        <v/>
      </c>
    </row>
    <row r="26" spans="1:37">
      <c r="A26" s="318" t="s">
        <v>365</v>
      </c>
      <c r="B26" s="319"/>
      <c r="C26" s="17">
        <f t="array" aca="1" ref="C26" ca="1">IF(B$2="","",SUM(LARGE(--MID(B$2,ROW(INDIRECT("1:"&amp;LEN(B$2))),1),ROW(INDIRECT("1:"&amp;LEN(B$2))))*10^(ROW(INDIRECT("1:"&amp;LEN(B$2)))-1)))</f>
        <v>113</v>
      </c>
      <c r="D26" s="17">
        <f t="array" aca="1" ref="D26" ca="1">IF(G$2="","",SUM(LARGE(--MID(G$2,ROW(INDIRECT("1:"&amp;LEN(G$2))),1),ROW(INDIRECT("1:"&amp;LEN(G$2))))*10^(ROW(INDIRECT("1:"&amp;LEN(G$2)))-1)))</f>
        <v>133</v>
      </c>
      <c r="E26" s="17">
        <f t="array" aca="1" ref="E26" ca="1">IF(L$2="","",SUM(LARGE(--MID(L$2,ROW(INDIRECT("1:"&amp;LEN(L$2))),1),ROW(INDIRECT("1:"&amp;LEN(L$2))))*10^(ROW(INDIRECT("1:"&amp;LEN(L$2)))-1)))</f>
        <v>233</v>
      </c>
      <c r="F26" s="17">
        <f t="array" aca="1" ref="F26" ca="1">IF(Q$2="","",SUM(LARGE(--MID(Q$2,ROW(INDIRECT("1:"&amp;LEN(Q$2))),1),ROW(INDIRECT("1:"&amp;LEN(Q$2))))*10^(ROW(INDIRECT("1:"&amp;LEN(Q$2)))-1)))</f>
        <v>446</v>
      </c>
      <c r="G26" s="17">
        <f t="array" aca="1" ref="G26" ca="1">IF(V$2="","",SUM(LARGE(--MID(V$2,ROW(INDIRECT("1:"&amp;LEN(V$2))),1),ROW(INDIRECT("1:"&amp;LEN(V$2))))*10^(ROW(INDIRECT("1:"&amp;LEN(V$2)))-1)))</f>
        <v>234</v>
      </c>
      <c r="H26" s="17" t="str">
        <f t="array" aca="1" ref="H26" ca="1">IF(AA$2="","",SUM(LARGE(--MID(AA$2,ROW(INDIRECT("1:"&amp;LEN(AA$2))),1),ROW(INDIRECT("1:"&amp;LEN(AA$2))))*10^(ROW(INDIRECT("1:"&amp;LEN(AA$2)))-1)))</f>
        <v/>
      </c>
      <c r="I26" s="17" t="str">
        <f t="array" aca="1" ref="I26" ca="1">IF(AF$2="","",SUM(LARGE(--MID(AF$2,ROW(INDIRECT("1:"&amp;LEN(AF$2))),1),ROW(INDIRECT("1:"&amp;LEN(AF$2))))*10^(ROW(INDIRECT("1:"&amp;LEN(AF$2)))-1)))</f>
        <v/>
      </c>
      <c r="J26" s="17" t="str">
        <f t="array" aca="1" ref="J26" ca="1">IF(AK$2="","",SUM(LARGE(--MID(AK$2,ROW(INDIRECT("1:"&amp;LEN(AK$2))),1),ROW(INDIRECT("1:"&amp;LEN(AK$2))))*10^(ROW(INDIRECT("1:"&amp;LEN(AK$2)))-1)))</f>
        <v/>
      </c>
      <c r="K26" s="17" t="str">
        <f t="array" aca="1" ref="K26" ca="1">IF(AP$2="","",SUM(LARGE(--MID(AP$2,ROW(INDIRECT("1:"&amp;LEN(AP$2))),1),ROW(INDIRECT("1:"&amp;LEN(AP$2))))*10^(ROW(INDIRECT("1:"&amp;LEN(AP$2)))-1)))</f>
        <v/>
      </c>
      <c r="L26" s="17" t="str">
        <f t="array" aca="1" ref="L26" ca="1">IF(AU$2="","",SUM(LARGE(--MID(AU$2,ROW(INDIRECT("1:"&amp;LEN(AU$2))),1),ROW(INDIRECT("1:"&amp;LEN(AU$2))))*10^(ROW(INDIRECT("1:"&amp;LEN(AU$2)))-1)))</f>
        <v/>
      </c>
      <c r="M26" s="17" t="str">
        <f t="array" aca="1" ref="M26" ca="1">IF(AZ$2="","",SUM(LARGE(--MID(AZ$2,ROW(INDIRECT("1:"&amp;LEN(AZ$2))),1),ROW(INDIRECT("1:"&amp;LEN(AZ$2))))*10^(ROW(INDIRECT("1:"&amp;LEN(AZ$2)))-1)))</f>
        <v/>
      </c>
      <c r="N26" s="17" t="str">
        <f t="array" aca="1" ref="N26" ca="1">IF(BE$2="","",SUM(LARGE(--MID(BE$2,ROW(INDIRECT("1:"&amp;LEN(BE$2))),1),ROW(INDIRECT("1:"&amp;LEN(BE$2))))*10^(ROW(INDIRECT("1:"&amp;LEN(BE$2)))-1)))</f>
        <v/>
      </c>
      <c r="O26" s="17" t="str">
        <f t="array" aca="1" ref="O26" ca="1">IF(BJ$2="","",SUM(LARGE(--MID(BJ$2,ROW(INDIRECT("1:"&amp;LEN(BJ$2))),1),ROW(INDIRECT("1:"&amp;LEN(BJ$2))))*10^(ROW(INDIRECT("1:"&amp;LEN(BJ$2)))-1)))</f>
        <v/>
      </c>
      <c r="P26" s="17" t="str">
        <f t="array" aca="1" ref="P26" ca="1">IF(BO$2="","",SUM(LARGE(--MID(BO$2,ROW(INDIRECT("1:"&amp;LEN(BO$2))),1),ROW(INDIRECT("1:"&amp;LEN(BO$2))))*10^(ROW(INDIRECT("1:"&amp;LEN(BO$2)))-1)))</f>
        <v/>
      </c>
      <c r="Q26" s="17" t="str">
        <f t="array" aca="1" ref="Q26" ca="1">IF(BT$2="","",SUM(LARGE(--MID(BT$2,ROW(INDIRECT("1:"&amp;LEN(BT$2))),1),ROW(INDIRECT("1:"&amp;LEN(BT$2))))*10^(ROW(INDIRECT("1:"&amp;LEN(BT$2)))-1)))</f>
        <v/>
      </c>
      <c r="R26" s="17" t="str">
        <f t="array" aca="1" ref="R26" ca="1">IF(BY$2="","",SUM(LARGE(--MID(BY$2,ROW(INDIRECT("1:"&amp;LEN(BY$2))),1),ROW(INDIRECT("1:"&amp;LEN(BY$2))))*10^(ROW(INDIRECT("1:"&amp;LEN(BY$2)))-1)))</f>
        <v/>
      </c>
      <c r="S26" s="17" t="str">
        <f t="array" aca="1" ref="S26" ca="1">IF(CD$2="","",SUM(LARGE(--MID(CD$2,ROW(INDIRECT("1:"&amp;LEN(CD$2))),1),ROW(INDIRECT("1:"&amp;LEN(CD$2))))*10^(ROW(INDIRECT("1:"&amp;LEN(CD$2)))-1)))</f>
        <v/>
      </c>
      <c r="T26" s="17" t="str">
        <f t="array" aca="1" ref="T26" ca="1">IF(CI$2="","",SUM(LARGE(--MID(CI$2,ROW(INDIRECT("1:"&amp;LEN(CI$2))),1),ROW(INDIRECT("1:"&amp;LEN(CI$2))))*10^(ROW(INDIRECT("1:"&amp;LEN(CI$2)))-1)))</f>
        <v/>
      </c>
      <c r="U26" s="17" t="str">
        <f t="array" aca="1" ref="U26" ca="1">IF(CN$2="","",SUM(LARGE(--MID(CN$2,ROW(INDIRECT("1:"&amp;LEN(CN$2))),1),ROW(INDIRECT("1:"&amp;LEN(CN$2))))*10^(ROW(INDIRECT("1:"&amp;LEN(CN$2)))-1)))</f>
        <v/>
      </c>
      <c r="V26" s="17" t="str">
        <f t="array" aca="1" ref="V26" ca="1">IF(CS$2="","",SUM(LARGE(--MID(CS$2,ROW(INDIRECT("1:"&amp;LEN(CS$2))),1),ROW(INDIRECT("1:"&amp;LEN(CS$2))))*10^(ROW(INDIRECT("1:"&amp;LEN(CS$2)))-1)))</f>
        <v/>
      </c>
    </row>
    <row r="27" spans="1:37">
      <c r="A27" s="320"/>
      <c r="B27" s="321"/>
      <c r="C27" s="17">
        <f t="array" aca="1" ref="C27" ca="1">IF(C$2="","",SUM(LARGE(--MID(C$2,ROW(INDIRECT("1:"&amp;LEN(C$2))),1),ROW(INDIRECT("1:"&amp;LEN(C$2))))*10^(ROW(INDIRECT("1:"&amp;LEN(C$2)))-1)))</f>
        <v>123</v>
      </c>
      <c r="D27" s="17">
        <f t="array" aca="1" ref="D27" ca="1">IF(H$2="","",SUM(LARGE(--MID(H$2,ROW(INDIRECT("1:"&amp;LEN(H$2))),1),ROW(INDIRECT("1:"&amp;LEN(H$2))))*10^(ROW(INDIRECT("1:"&amp;LEN(H$2)))-1)))</f>
        <v>133</v>
      </c>
      <c r="E27" s="17">
        <f t="array" aca="1" ref="E27" ca="1">IF(M$2="","",SUM(LARGE(--MID(M$2,ROW(INDIRECT("1:"&amp;LEN(M$2))),1),ROW(INDIRECT("1:"&amp;LEN(M$2))))*10^(ROW(INDIRECT("1:"&amp;LEN(M$2)))-1)))</f>
        <v>444</v>
      </c>
      <c r="F27" s="17">
        <f t="array" aca="1" ref="F27" ca="1">IF(R$2="","",SUM(LARGE(--MID(R$2,ROW(INDIRECT("1:"&amp;LEN(R$2))),1),ROW(INDIRECT("1:"&amp;LEN(R$2))))*10^(ROW(INDIRECT("1:"&amp;LEN(R$2)))-1)))</f>
        <v>123</v>
      </c>
      <c r="G27" s="17">
        <f t="array" aca="1" ref="G27" ca="1">IF(W$2="","",SUM(LARGE(--MID(W$2,ROW(INDIRECT("1:"&amp;LEN(W$2))),1),ROW(INDIRECT("1:"&amp;LEN(W$2))))*10^(ROW(INDIRECT("1:"&amp;LEN(W$2)))-1)))</f>
        <v>236</v>
      </c>
      <c r="H27" s="17" t="str">
        <f t="array" aca="1" ref="H27" ca="1">IF(AB$2="","",SUM(LARGE(--MID(AB$2,ROW(INDIRECT("1:"&amp;LEN(AB$2))),1),ROW(INDIRECT("1:"&amp;LEN(AB$2))))*10^(ROW(INDIRECT("1:"&amp;LEN(AB$2)))-1)))</f>
        <v/>
      </c>
      <c r="I27" s="17" t="str">
        <f t="array" aca="1" ref="I27" ca="1">IF(AG$2="","",SUM(LARGE(--MID(AG$2,ROW(INDIRECT("1:"&amp;LEN(AG$2))),1),ROW(INDIRECT("1:"&amp;LEN(AG$2))))*10^(ROW(INDIRECT("1:"&amp;LEN(AG$2)))-1)))</f>
        <v/>
      </c>
      <c r="J27" s="17" t="str">
        <f t="array" aca="1" ref="J27" ca="1">IF(AL$2="","",SUM(LARGE(--MID(AL$2,ROW(INDIRECT("1:"&amp;LEN(AL$2))),1),ROW(INDIRECT("1:"&amp;LEN(AL$2))))*10^(ROW(INDIRECT("1:"&amp;LEN(AL$2)))-1)))</f>
        <v/>
      </c>
      <c r="K27" s="17" t="str">
        <f t="array" aca="1" ref="K27" ca="1">IF(AQ$2="","",SUM(LARGE(--MID(AQ$2,ROW(INDIRECT("1:"&amp;LEN(AQ$2))),1),ROW(INDIRECT("1:"&amp;LEN(AQ$2))))*10^(ROW(INDIRECT("1:"&amp;LEN(AQ$2)))-1)))</f>
        <v/>
      </c>
      <c r="L27" s="17" t="str">
        <f t="array" aca="1" ref="L27" ca="1">IF(AV$2="","",SUM(LARGE(--MID(AV$2,ROW(INDIRECT("1:"&amp;LEN(AV$2))),1),ROW(INDIRECT("1:"&amp;LEN(AV$2))))*10^(ROW(INDIRECT("1:"&amp;LEN(AV$2)))-1)))</f>
        <v/>
      </c>
      <c r="M27" s="17" t="str">
        <f t="array" aca="1" ref="M27" ca="1">IF(BA$2="","",SUM(LARGE(--MID(BA$2,ROW(INDIRECT("1:"&amp;LEN(BA$2))),1),ROW(INDIRECT("1:"&amp;LEN(BA$2))))*10^(ROW(INDIRECT("1:"&amp;LEN(BA$2)))-1)))</f>
        <v/>
      </c>
      <c r="N27" s="17" t="str">
        <f t="array" aca="1" ref="N27" ca="1">IF(BF$2="","",SUM(LARGE(--MID(BF$2,ROW(INDIRECT("1:"&amp;LEN(BF$2))),1),ROW(INDIRECT("1:"&amp;LEN(BF$2))))*10^(ROW(INDIRECT("1:"&amp;LEN(BF$2)))-1)))</f>
        <v/>
      </c>
      <c r="O27" s="17" t="str">
        <f t="array" aca="1" ref="O27" ca="1">IF(BK$2="","",SUM(LARGE(--MID(BK$2,ROW(INDIRECT("1:"&amp;LEN(BK$2))),1),ROW(INDIRECT("1:"&amp;LEN(BK$2))))*10^(ROW(INDIRECT("1:"&amp;LEN(BK$2)))-1)))</f>
        <v/>
      </c>
      <c r="P27" s="17" t="str">
        <f t="array" aca="1" ref="P27" ca="1">IF(BP$2="","",SUM(LARGE(--MID(BP$2,ROW(INDIRECT("1:"&amp;LEN(BP$2))),1),ROW(INDIRECT("1:"&amp;LEN(BP$2))))*10^(ROW(INDIRECT("1:"&amp;LEN(BP$2)))-1)))</f>
        <v/>
      </c>
      <c r="Q27" s="17" t="str">
        <f t="array" aca="1" ref="Q27" ca="1">IF(BU$2="","",SUM(LARGE(--MID(BU$2,ROW(INDIRECT("1:"&amp;LEN(BU$2))),1),ROW(INDIRECT("1:"&amp;LEN(BU$2))))*10^(ROW(INDIRECT("1:"&amp;LEN(BU$2)))-1)))</f>
        <v/>
      </c>
      <c r="R27" s="17" t="str">
        <f t="array" aca="1" ref="R27" ca="1">IF(BZ$2="","",SUM(LARGE(--MID(BZ$2,ROW(INDIRECT("1:"&amp;LEN(BZ$2))),1),ROW(INDIRECT("1:"&amp;LEN(BZ$2))))*10^(ROW(INDIRECT("1:"&amp;LEN(BZ$2)))-1)))</f>
        <v/>
      </c>
      <c r="S27" s="17" t="str">
        <f t="array" aca="1" ref="S27" ca="1">IF(CE$2="","",SUM(LARGE(--MID(CE$2,ROW(INDIRECT("1:"&amp;LEN(CE$2))),1),ROW(INDIRECT("1:"&amp;LEN(CE$2))))*10^(ROW(INDIRECT("1:"&amp;LEN(CE$2)))-1)))</f>
        <v/>
      </c>
      <c r="T27" s="17" t="str">
        <f t="array" aca="1" ref="T27" ca="1">IF(CJ$2="","",SUM(LARGE(--MID(CJ$2,ROW(INDIRECT("1:"&amp;LEN(CJ$2))),1),ROW(INDIRECT("1:"&amp;LEN(CJ$2))))*10^(ROW(INDIRECT("1:"&amp;LEN(CJ$2)))-1)))</f>
        <v/>
      </c>
      <c r="U27" s="17" t="str">
        <f t="array" aca="1" ref="U27" ca="1">IF(CO$2="","",SUM(LARGE(--MID(CO$2,ROW(INDIRECT("1:"&amp;LEN(CO$2))),1),ROW(INDIRECT("1:"&amp;LEN(CO$2))))*10^(ROW(INDIRECT("1:"&amp;LEN(CO$2)))-1)))</f>
        <v/>
      </c>
      <c r="V27" s="17" t="str">
        <f t="array" aca="1" ref="V27" ca="1">IF(CT$2="","",SUM(LARGE(--MID(CT$2,ROW(INDIRECT("1:"&amp;LEN(CT$2))),1),ROW(INDIRECT("1:"&amp;LEN(CT$2))))*10^(ROW(INDIRECT("1:"&amp;LEN(CT$2)))-1)))</f>
        <v/>
      </c>
    </row>
    <row r="28" spans="1:37">
      <c r="A28" s="320"/>
      <c r="B28" s="321"/>
      <c r="C28" s="17">
        <f t="array" aca="1" ref="C28" ca="1">IF(D$2="","",SUM(LARGE(--MID(D$2,ROW(INDIRECT("1:"&amp;LEN(D$2))),1),ROW(INDIRECT("1:"&amp;LEN(D$2))))*10^(ROW(INDIRECT("1:"&amp;LEN(D$2)))-1)))</f>
        <v>133</v>
      </c>
      <c r="D28" s="17">
        <f t="array" aca="1" ref="D28" ca="1">IF(I$2="","",SUM(LARGE(--MID(I$2,ROW(INDIRECT("1:"&amp;LEN(I$2))),1),ROW(INDIRECT("1:"&amp;LEN(I$2))))*10^(ROW(INDIRECT("1:"&amp;LEN(I$2)))-1)))</f>
        <v>133</v>
      </c>
      <c r="E28" s="17">
        <f t="array" aca="1" ref="E28" ca="1">IF(N$2="","",SUM(LARGE(--MID(N$2,ROW(INDIRECT("1:"&amp;LEN(N$2))),1),ROW(INDIRECT("1:"&amp;LEN(N$2))))*10^(ROW(INDIRECT("1:"&amp;LEN(N$2)))-1)))</f>
        <v>111</v>
      </c>
      <c r="F28" s="17">
        <f t="array" aca="1" ref="F28" ca="1">IF(S$2="","",SUM(LARGE(--MID(S$2,ROW(INDIRECT("1:"&amp;LEN(S$2))),1),ROW(INDIRECT("1:"&amp;LEN(S$2))))*10^(ROW(INDIRECT("1:"&amp;LEN(S$2)))-1)))</f>
        <v>123</v>
      </c>
      <c r="G28" s="17">
        <f t="array" aca="1" ref="G28" ca="1">IF(X$2="","",SUM(LARGE(--MID(X$2,ROW(INDIRECT("1:"&amp;LEN(X$2))),1),ROW(INDIRECT("1:"&amp;LEN(X$2))))*10^(ROW(INDIRECT("1:"&amp;LEN(X$2)))-1)))</f>
        <v>111</v>
      </c>
      <c r="H28" s="17" t="str">
        <f t="array" aca="1" ref="H28" ca="1">IF(AC$2="","",SUM(LARGE(--MID(AC$2,ROW(INDIRECT("1:"&amp;LEN(AC$2))),1),ROW(INDIRECT("1:"&amp;LEN(AC$2))))*10^(ROW(INDIRECT("1:"&amp;LEN(AC$2)))-1)))</f>
        <v/>
      </c>
      <c r="I28" s="17" t="str">
        <f t="array" aca="1" ref="I28" ca="1">IF(AH$2="","",SUM(LARGE(--MID(AH$2,ROW(INDIRECT("1:"&amp;LEN(AH$2))),1),ROW(INDIRECT("1:"&amp;LEN(AH$2))))*10^(ROW(INDIRECT("1:"&amp;LEN(AH$2)))-1)))</f>
        <v/>
      </c>
      <c r="J28" s="17" t="str">
        <f t="array" aca="1" ref="J28" ca="1">IF(AM$2="","",SUM(LARGE(--MID(AM$2,ROW(INDIRECT("1:"&amp;LEN(AM$2))),1),ROW(INDIRECT("1:"&amp;LEN(AM$2))))*10^(ROW(INDIRECT("1:"&amp;LEN(AM$2)))-1)))</f>
        <v/>
      </c>
      <c r="K28" s="17" t="str">
        <f t="array" aca="1" ref="K28" ca="1">IF(AR$2="","",SUM(LARGE(--MID(AR$2,ROW(INDIRECT("1:"&amp;LEN(AR$2))),1),ROW(INDIRECT("1:"&amp;LEN(AR$2))))*10^(ROW(INDIRECT("1:"&amp;LEN(AR$2)))-1)))</f>
        <v/>
      </c>
      <c r="L28" s="17" t="str">
        <f t="array" aca="1" ref="L28" ca="1">IF(AW$2="","",SUM(LARGE(--MID(AW$2,ROW(INDIRECT("1:"&amp;LEN(AW$2))),1),ROW(INDIRECT("1:"&amp;LEN(AW$2))))*10^(ROW(INDIRECT("1:"&amp;LEN(AW$2)))-1)))</f>
        <v/>
      </c>
      <c r="M28" s="17" t="str">
        <f t="array" aca="1" ref="M28" ca="1">IF(BB$2="","",SUM(LARGE(--MID(BB$2,ROW(INDIRECT("1:"&amp;LEN(BB$2))),1),ROW(INDIRECT("1:"&amp;LEN(BB$2))))*10^(ROW(INDIRECT("1:"&amp;LEN(BB$2)))-1)))</f>
        <v/>
      </c>
      <c r="N28" s="17" t="str">
        <f t="array" aca="1" ref="N28" ca="1">IF(BG$2="","",SUM(LARGE(--MID(BG$2,ROW(INDIRECT("1:"&amp;LEN(BG$2))),1),ROW(INDIRECT("1:"&amp;LEN(BG$2))))*10^(ROW(INDIRECT("1:"&amp;LEN(BG$2)))-1)))</f>
        <v/>
      </c>
      <c r="O28" s="17" t="str">
        <f t="array" aca="1" ref="O28" ca="1">IF(BL$2="","",SUM(LARGE(--MID(BL$2,ROW(INDIRECT("1:"&amp;LEN(BL$2))),1),ROW(INDIRECT("1:"&amp;LEN(BL$2))))*10^(ROW(INDIRECT("1:"&amp;LEN(BL$2)))-1)))</f>
        <v/>
      </c>
      <c r="P28" s="17" t="str">
        <f t="array" aca="1" ref="P28" ca="1">IF(BQ$2="","",SUM(LARGE(--MID(BQ$2,ROW(INDIRECT("1:"&amp;LEN(BQ$2))),1),ROW(INDIRECT("1:"&amp;LEN(BQ$2))))*10^(ROW(INDIRECT("1:"&amp;LEN(BQ$2)))-1)))</f>
        <v/>
      </c>
      <c r="Q28" s="17" t="str">
        <f t="array" aca="1" ref="Q28" ca="1">IF(BV$2="","",SUM(LARGE(--MID(BV$2,ROW(INDIRECT("1:"&amp;LEN(BV$2))),1),ROW(INDIRECT("1:"&amp;LEN(BV$2))))*10^(ROW(INDIRECT("1:"&amp;LEN(BV$2)))-1)))</f>
        <v/>
      </c>
      <c r="R28" s="17" t="str">
        <f t="array" aca="1" ref="R28" ca="1">IF(CA$2="","",SUM(LARGE(--MID(CA$2,ROW(INDIRECT("1:"&amp;LEN(CA$2))),1),ROW(INDIRECT("1:"&amp;LEN(CA$2))))*10^(ROW(INDIRECT("1:"&amp;LEN(CA$2)))-1)))</f>
        <v/>
      </c>
      <c r="S28" s="17" t="str">
        <f t="array" aca="1" ref="S28" ca="1">IF(CF$2="","",SUM(LARGE(--MID(CF$2,ROW(INDIRECT("1:"&amp;LEN(CF$2))),1),ROW(INDIRECT("1:"&amp;LEN(CF$2))))*10^(ROW(INDIRECT("1:"&amp;LEN(CF$2)))-1)))</f>
        <v/>
      </c>
      <c r="T28" s="17" t="str">
        <f t="array" aca="1" ref="T28" ca="1">IF(CK$2="","",SUM(LARGE(--MID(CK$2,ROW(INDIRECT("1:"&amp;LEN(CK$2))),1),ROW(INDIRECT("1:"&amp;LEN(CK$2))))*10^(ROW(INDIRECT("1:"&amp;LEN(CK$2)))-1)))</f>
        <v/>
      </c>
      <c r="U28" s="17" t="str">
        <f t="array" aca="1" ref="U28" ca="1">IF(CP$2="","",SUM(LARGE(--MID(CP$2,ROW(INDIRECT("1:"&amp;LEN(CP$2))),1),ROW(INDIRECT("1:"&amp;LEN(CP$2))))*10^(ROW(INDIRECT("1:"&amp;LEN(CP$2)))-1)))</f>
        <v/>
      </c>
      <c r="V28" s="17" t="str">
        <f t="array" aca="1" ref="V28" ca="1">IF(CU$2="","",SUM(LARGE(--MID(CU$2,ROW(INDIRECT("1:"&amp;LEN(CU$2))),1),ROW(INDIRECT("1:"&amp;LEN(CU$2))))*10^(ROW(INDIRECT("1:"&amp;LEN(CU$2)))-1)))</f>
        <v/>
      </c>
    </row>
    <row r="29" spans="1:37">
      <c r="A29" s="320"/>
      <c r="B29" s="321"/>
      <c r="C29" s="17">
        <f t="array" aca="1" ref="C29" ca="1">IF(E$2="","",SUM(LARGE(--MID(E$2,ROW(INDIRECT("1:"&amp;LEN(E$2))),1),ROW(INDIRECT("1:"&amp;LEN(E$2))))*10^(ROW(INDIRECT("1:"&amp;LEN(E$2)))-1)))</f>
        <v>133</v>
      </c>
      <c r="D29" s="17">
        <f t="array" aca="1" ref="D29" ca="1">IF(J$2="","",SUM(LARGE(--MID(J$2,ROW(INDIRECT("1:"&amp;LEN(J$2))),1),ROW(INDIRECT("1:"&amp;LEN(J$2))))*10^(ROW(INDIRECT("1:"&amp;LEN(J$2)))-1)))</f>
        <v>122</v>
      </c>
      <c r="E29" s="17">
        <f t="array" aca="1" ref="E29" ca="1">IF(O$2="","",SUM(LARGE(--MID(O$2,ROW(INDIRECT("1:"&amp;LEN(O$2))),1),ROW(INDIRECT("1:"&amp;LEN(O$2))))*10^(ROW(INDIRECT("1:"&amp;LEN(O$2)))-1)))</f>
        <v>222</v>
      </c>
      <c r="F29" s="17">
        <f t="array" aca="1" ref="F29" ca="1">IF(T$2="","",SUM(LARGE(--MID(T$2,ROW(INDIRECT("1:"&amp;LEN(T$2))),1),ROW(INDIRECT("1:"&amp;LEN(T$2))))*10^(ROW(INDIRECT("1:"&amp;LEN(T$2)))-1)))</f>
        <v>123</v>
      </c>
      <c r="G29" s="17">
        <f t="array" aca="1" ref="G29" ca="1">IF(Y$2="","",SUM(LARGE(--MID(Y$2,ROW(INDIRECT("1:"&amp;LEN(Y$2))),1),ROW(INDIRECT("1:"&amp;LEN(Y$2))))*10^(ROW(INDIRECT("1:"&amp;LEN(Y$2)))-1)))</f>
        <v>556</v>
      </c>
      <c r="H29" s="17" t="str">
        <f t="array" aca="1" ref="H29" ca="1">IF(AD$2="","",SUM(LARGE(--MID(AD$2,ROW(INDIRECT("1:"&amp;LEN(AD$2))),1),ROW(INDIRECT("1:"&amp;LEN(AD$2))))*10^(ROW(INDIRECT("1:"&amp;LEN(AD$2)))-1)))</f>
        <v/>
      </c>
      <c r="I29" s="17" t="str">
        <f t="array" aca="1" ref="I29" ca="1">IF(AI$2="","",SUM(LARGE(--MID(AI$2,ROW(INDIRECT("1:"&amp;LEN(AI$2))),1),ROW(INDIRECT("1:"&amp;LEN(AI$2))))*10^(ROW(INDIRECT("1:"&amp;LEN(AI$2)))-1)))</f>
        <v/>
      </c>
      <c r="J29" s="17" t="str">
        <f t="array" aca="1" ref="J29" ca="1">IF(AN$2="","",SUM(LARGE(--MID(AN$2,ROW(INDIRECT("1:"&amp;LEN(AN$2))),1),ROW(INDIRECT("1:"&amp;LEN(AN$2))))*10^(ROW(INDIRECT("1:"&amp;LEN(AN$2)))-1)))</f>
        <v/>
      </c>
      <c r="K29" s="17" t="str">
        <f t="array" aca="1" ref="K29" ca="1">IF(AS$2="","",SUM(LARGE(--MID(AS$2,ROW(INDIRECT("1:"&amp;LEN(AS$2))),1),ROW(INDIRECT("1:"&amp;LEN(AS$2))))*10^(ROW(INDIRECT("1:"&amp;LEN(AS$2)))-1)))</f>
        <v/>
      </c>
      <c r="L29" s="17" t="str">
        <f t="array" aca="1" ref="L29" ca="1">IF(AX$2="","",SUM(LARGE(--MID(AX$2,ROW(INDIRECT("1:"&amp;LEN(AX$2))),1),ROW(INDIRECT("1:"&amp;LEN(AX$2))))*10^(ROW(INDIRECT("1:"&amp;LEN(AX$2)))-1)))</f>
        <v/>
      </c>
      <c r="M29" s="17" t="str">
        <f t="array" aca="1" ref="M29" ca="1">IF(BC$2="","",SUM(LARGE(--MID(BC$2,ROW(INDIRECT("1:"&amp;LEN(BC$2))),1),ROW(INDIRECT("1:"&amp;LEN(BC$2))))*10^(ROW(INDIRECT("1:"&amp;LEN(BC$2)))-1)))</f>
        <v/>
      </c>
      <c r="N29" s="17" t="str">
        <f t="array" aca="1" ref="N29" ca="1">IF(BH$2="","",SUM(LARGE(--MID(BH$2,ROW(INDIRECT("1:"&amp;LEN(BH$2))),1),ROW(INDIRECT("1:"&amp;LEN(BH$2))))*10^(ROW(INDIRECT("1:"&amp;LEN(BH$2)))-1)))</f>
        <v/>
      </c>
      <c r="O29" s="17" t="str">
        <f t="array" aca="1" ref="O29" ca="1">IF(BM$2="","",SUM(LARGE(--MID(BM$2,ROW(INDIRECT("1:"&amp;LEN(BM$2))),1),ROW(INDIRECT("1:"&amp;LEN(BM$2))))*10^(ROW(INDIRECT("1:"&amp;LEN(BM$2)))-1)))</f>
        <v/>
      </c>
      <c r="P29" s="17" t="str">
        <f t="array" aca="1" ref="P29" ca="1">IF(BR$2="","",SUM(LARGE(--MID(BR$2,ROW(INDIRECT("1:"&amp;LEN(BR$2))),1),ROW(INDIRECT("1:"&amp;LEN(BR$2))))*10^(ROW(INDIRECT("1:"&amp;LEN(BR$2)))-1)))</f>
        <v/>
      </c>
      <c r="Q29" s="17" t="str">
        <f t="array" aca="1" ref="Q29" ca="1">IF(BW$2="","",SUM(LARGE(--MID(BW$2,ROW(INDIRECT("1:"&amp;LEN(BW$2))),1),ROW(INDIRECT("1:"&amp;LEN(BW$2))))*10^(ROW(INDIRECT("1:"&amp;LEN(BW$2)))-1)))</f>
        <v/>
      </c>
      <c r="R29" s="17" t="str">
        <f t="array" aca="1" ref="R29" ca="1">IF(CB$2="","",SUM(LARGE(--MID(CB$2,ROW(INDIRECT("1:"&amp;LEN(CB$2))),1),ROW(INDIRECT("1:"&amp;LEN(CB$2))))*10^(ROW(INDIRECT("1:"&amp;LEN(CB$2)))-1)))</f>
        <v/>
      </c>
      <c r="S29" s="17" t="str">
        <f t="array" aca="1" ref="S29" ca="1">IF(CG$2="","",SUM(LARGE(--MID(CG$2,ROW(INDIRECT("1:"&amp;LEN(CG$2))),1),ROW(INDIRECT("1:"&amp;LEN(CG$2))))*10^(ROW(INDIRECT("1:"&amp;LEN(CG$2)))-1)))</f>
        <v/>
      </c>
      <c r="T29" s="17" t="str">
        <f t="array" aca="1" ref="T29" ca="1">IF(CL$2="","",SUM(LARGE(--MID(CL$2,ROW(INDIRECT("1:"&amp;LEN(CL$2))),1),ROW(INDIRECT("1:"&amp;LEN(CL$2))))*10^(ROW(INDIRECT("1:"&amp;LEN(CL$2)))-1)))</f>
        <v/>
      </c>
      <c r="U29" s="17" t="str">
        <f t="array" aca="1" ref="U29" ca="1">IF(CQ$2="","",SUM(LARGE(--MID(CQ$2,ROW(INDIRECT("1:"&amp;LEN(CQ$2))),1),ROW(INDIRECT("1:"&amp;LEN(CQ$2))))*10^(ROW(INDIRECT("1:"&amp;LEN(CQ$2)))-1)))</f>
        <v/>
      </c>
      <c r="V29" s="17" t="str">
        <f t="array" aca="1" ref="V29" ca="1">IF(CV$2="","",SUM(LARGE(--MID(CV$2,ROW(INDIRECT("1:"&amp;LEN(CV$2))),1),ROW(INDIRECT("1:"&amp;LEN(CV$2))))*10^(ROW(INDIRECT("1:"&amp;LEN(CV$2)))-1)))</f>
        <v/>
      </c>
    </row>
    <row r="30" spans="1:37">
      <c r="A30" s="322"/>
      <c r="B30" s="323"/>
      <c r="C30" s="17">
        <f t="array" aca="1" ref="C30" ca="1">IF(F$2="","",SUM(LARGE(--MID(F$2,ROW(INDIRECT("1:"&amp;LEN(F$2))),1),ROW(INDIRECT("1:"&amp;LEN(F$2))))*10^(ROW(INDIRECT("1:"&amp;LEN(F$2)))-1)))</f>
        <v>133</v>
      </c>
      <c r="D30" s="17">
        <f t="array" aca="1" ref="D30" ca="1">IF(K$2="","",SUM(LARGE(--MID(K$2,ROW(INDIRECT("1:"&amp;LEN(K$2))),1),ROW(INDIRECT("1:"&amp;LEN(K$2))))*10^(ROW(INDIRECT("1:"&amp;LEN(K$2)))-1)))</f>
        <v>223</v>
      </c>
      <c r="E30" s="17">
        <f t="array" aca="1" ref="E30" ca="1">IF(P$2="","",SUM(LARGE(--MID(P$2,ROW(INDIRECT("1:"&amp;LEN(P$2))),1),ROW(INDIRECT("1:"&amp;LEN(P$2))))*10^(ROW(INDIRECT("1:"&amp;LEN(P$2)))-1)))</f>
        <v>123</v>
      </c>
      <c r="F30" s="17">
        <f t="array" aca="1" ref="F30" ca="1">IF(U$2="","",SUM(LARGE(--MID(U$2,ROW(INDIRECT("1:"&amp;LEN(U$2))),1),ROW(INDIRECT("1:"&amp;LEN(U$2))))*10^(ROW(INDIRECT("1:"&amp;LEN(U$2)))-1)))</f>
        <v>111</v>
      </c>
      <c r="G30" s="17" t="str">
        <f t="array" aca="1" ref="G30" ca="1">IF(Z$2="","",SUM(LARGE(--MID(Z$2,ROW(INDIRECT("1:"&amp;LEN(Z$2))),1),ROW(INDIRECT("1:"&amp;LEN(Z$2))))*10^(ROW(INDIRECT("1:"&amp;LEN(Z$2)))-1)))</f>
        <v/>
      </c>
      <c r="H30" s="17" t="str">
        <f t="array" aca="1" ref="H30" ca="1">IF(AE$2="","",SUM(LARGE(--MID(AE$2,ROW(INDIRECT("1:"&amp;LEN(AE$2))),1),ROW(INDIRECT("1:"&amp;LEN(AE$2))))*10^(ROW(INDIRECT("1:"&amp;LEN(AE$2)))-1)))</f>
        <v/>
      </c>
      <c r="I30" s="17" t="str">
        <f t="array" aca="1" ref="I30" ca="1">IF(AJ$2="","",SUM(LARGE(--MID(AJ$2,ROW(INDIRECT("1:"&amp;LEN(AJ$2))),1),ROW(INDIRECT("1:"&amp;LEN(AJ$2))))*10^(ROW(INDIRECT("1:"&amp;LEN(AJ$2)))-1)))</f>
        <v/>
      </c>
      <c r="J30" s="17" t="str">
        <f t="array" aca="1" ref="J30" ca="1">IF(AO$2="","",SUM(LARGE(--MID(AO$2,ROW(INDIRECT("1:"&amp;LEN(AO$2))),1),ROW(INDIRECT("1:"&amp;LEN(AO$2))))*10^(ROW(INDIRECT("1:"&amp;LEN(AO$2)))-1)))</f>
        <v/>
      </c>
      <c r="K30" s="17" t="str">
        <f t="array" aca="1" ref="K30" ca="1">IF(AT$2="","",SUM(LARGE(--MID(AT$2,ROW(INDIRECT("1:"&amp;LEN(AT$2))),1),ROW(INDIRECT("1:"&amp;LEN(AT$2))))*10^(ROW(INDIRECT("1:"&amp;LEN(AT$2)))-1)))</f>
        <v/>
      </c>
      <c r="L30" s="17" t="str">
        <f t="array" aca="1" ref="L30" ca="1">IF(AY$2="","",SUM(LARGE(--MID(AY$2,ROW(INDIRECT("1:"&amp;LEN(AY$2))),1),ROW(INDIRECT("1:"&amp;LEN(AY$2))))*10^(ROW(INDIRECT("1:"&amp;LEN(AY$2)))-1)))</f>
        <v/>
      </c>
      <c r="M30" s="17" t="str">
        <f t="array" aca="1" ref="M30" ca="1">IF(BD$2="","",SUM(LARGE(--MID(BD$2,ROW(INDIRECT("1:"&amp;LEN(BD$2))),1),ROW(INDIRECT("1:"&amp;LEN(BD$2))))*10^(ROW(INDIRECT("1:"&amp;LEN(BD$2)))-1)))</f>
        <v/>
      </c>
      <c r="N30" s="17" t="str">
        <f t="array" aca="1" ref="N30" ca="1">IF(BI$2="","",SUM(LARGE(--MID(BI$2,ROW(INDIRECT("1:"&amp;LEN(BI$2))),1),ROW(INDIRECT("1:"&amp;LEN(BI$2))))*10^(ROW(INDIRECT("1:"&amp;LEN(BI$2)))-1)))</f>
        <v/>
      </c>
      <c r="O30" s="17" t="str">
        <f t="array" aca="1" ref="O30" ca="1">IF(BN$2="","",SUM(LARGE(--MID(BN$2,ROW(INDIRECT("1:"&amp;LEN(BN$2))),1),ROW(INDIRECT("1:"&amp;LEN(BN$2))))*10^(ROW(INDIRECT("1:"&amp;LEN(BN$2)))-1)))</f>
        <v/>
      </c>
      <c r="P30" s="17" t="str">
        <f t="array" aca="1" ref="P30" ca="1">IF(BS$2="","",SUM(LARGE(--MID(BS$2,ROW(INDIRECT("1:"&amp;LEN(BS$2))),1),ROW(INDIRECT("1:"&amp;LEN(BS$2))))*10^(ROW(INDIRECT("1:"&amp;LEN(BS$2)))-1)))</f>
        <v/>
      </c>
      <c r="Q30" s="17" t="str">
        <f t="array" aca="1" ref="Q30" ca="1">IF(BX$2="","",SUM(LARGE(--MID(BX$2,ROW(INDIRECT("1:"&amp;LEN(BX$2))),1),ROW(INDIRECT("1:"&amp;LEN(BX$2))))*10^(ROW(INDIRECT("1:"&amp;LEN(BX$2)))-1)))</f>
        <v/>
      </c>
      <c r="R30" s="17" t="str">
        <f t="array" aca="1" ref="R30" ca="1">IF(CC$2="","",SUM(LARGE(--MID(CC$2,ROW(INDIRECT("1:"&amp;LEN(CC$2))),1),ROW(INDIRECT("1:"&amp;LEN(CC$2))))*10^(ROW(INDIRECT("1:"&amp;LEN(CC$2)))-1)))</f>
        <v/>
      </c>
      <c r="S30" s="17" t="str">
        <f t="array" aca="1" ref="S30" ca="1">IF(CH$2="","",SUM(LARGE(--MID(CH$2,ROW(INDIRECT("1:"&amp;LEN(CH$2))),1),ROW(INDIRECT("1:"&amp;LEN(CH$2))))*10^(ROW(INDIRECT("1:"&amp;LEN(CH$2)))-1)))</f>
        <v/>
      </c>
      <c r="T30" s="17" t="str">
        <f t="array" aca="1" ref="T30" ca="1">IF(CM$2="","",SUM(LARGE(--MID(CM$2,ROW(INDIRECT("1:"&amp;LEN(CM$2))),1),ROW(INDIRECT("1:"&amp;LEN(CM$2))))*10^(ROW(INDIRECT("1:"&amp;LEN(CM$2)))-1)))</f>
        <v/>
      </c>
      <c r="U30" s="17" t="str">
        <f t="array" aca="1" ref="U30" ca="1">IF(CR$2="","",SUM(LARGE(--MID(CR$2,ROW(INDIRECT("1:"&amp;LEN(CR$2))),1),ROW(INDIRECT("1:"&amp;LEN(CR$2))))*10^(ROW(INDIRECT("1:"&amp;LEN(CR$2)))-1)))</f>
        <v/>
      </c>
      <c r="V30" s="17" t="str">
        <f t="array" aca="1" ref="V30" ca="1">IF(CW$2="","",SUM(LARGE(--MID(CW$2,ROW(INDIRECT("1:"&amp;LEN(CW$2))),1),ROW(INDIRECT("1:"&amp;LEN(CW$2))))*10^(ROW(INDIRECT("1:"&amp;LEN(CW$2)))-1)))</f>
        <v/>
      </c>
    </row>
  </sheetData>
  <sheetProtection sheet="1" objects="1" scenarios="1" formatColumns="0" formatRows="0" insertHyperlinks="0"/>
  <mergeCells count="4">
    <mergeCell ref="A6:B11"/>
    <mergeCell ref="A13:B18"/>
    <mergeCell ref="A20:B24"/>
    <mergeCell ref="A26:B30"/>
  </mergeCells>
  <phoneticPr fontId="7" type="noConversion"/>
  <conditionalFormatting sqref="B3:BF4">
    <cfRule type="containsText" dxfId="10" priority="7" operator="containsText" text="围">
      <formula>NOT(ISERROR(SEARCH("围",B3)))</formula>
    </cfRule>
    <cfRule type="containsText" dxfId="9" priority="8" operator="containsText" text="小">
      <formula>NOT(ISERROR(SEARCH("小",B3)))</formula>
    </cfRule>
    <cfRule type="containsText" dxfId="8" priority="9" operator="containsText" text="单">
      <formula>NOT(ISERROR(SEARCH("单",B3)))</formula>
    </cfRule>
    <cfRule type="containsText" dxfId="7" priority="10" operator="containsText" text="大">
      <formula>NOT(ISERROR(SEARCH("大",B3)))</formula>
    </cfRule>
    <cfRule type="containsText" dxfId="6" priority="11" operator="containsText" text="双">
      <formula>NOT(ISERROR(SEARCH("双",B3)))</formula>
    </cfRule>
  </conditionalFormatting>
  <conditionalFormatting sqref="C20:V24 C26:V30">
    <cfRule type="cellIs" dxfId="5" priority="6" operator="greaterThan">
      <formula>0</formula>
    </cfRule>
  </conditionalFormatting>
  <conditionalFormatting sqref="C6:AK11 C13:AK18">
    <cfRule type="containsText" dxfId="4" priority="1" operator="containsText" text="围">
      <formula>NOT(ISERROR(SEARCH("围",C6)))</formula>
    </cfRule>
    <cfRule type="containsText" dxfId="3" priority="2" operator="containsText" text="小">
      <formula>NOT(ISERROR(SEARCH("小",C6)))</formula>
    </cfRule>
    <cfRule type="containsText" dxfId="2" priority="3" operator="containsText" text="单">
      <formula>NOT(ISERROR(SEARCH("单",C6)))</formula>
    </cfRule>
    <cfRule type="containsText" dxfId="1" priority="4" operator="containsText" text="大">
      <formula>NOT(ISERROR(SEARCH("大",C6)))</formula>
    </cfRule>
    <cfRule type="containsText" dxfId="0" priority="5" operator="containsText" text="双">
      <formula>NOT(ISERROR(SEARCH("双",C6)))</formula>
    </cfRule>
  </conditionalFormatting>
  <dataValidations count="1">
    <dataValidation type="custom" allowBlank="1" showInputMessage="1" showErrorMessage="1" sqref="B2:BF2">
      <formula1>OR(AND(B2&gt;110,B2&lt;167),AND(B2&gt;210,B2&lt;267),AND(B2&gt;310,B2&lt;367),AND(B2&gt;410,B2&lt;467),AND(B2&gt;510,B2&lt;567),AND(B2&gt;610,B2&lt;667))</formula1>
    </dataValidation>
  </dataValidations>
  <pageMargins left="0.7" right="0.7" top="0.75" bottom="0.75" header="0.3" footer="0.3"/>
  <pageSetup paperSize="9" orientation="portrait" horizontalDpi="1200" verticalDpi="12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07" workbookViewId="0">
      <selection activeCell="N242" sqref="N242"/>
    </sheetView>
  </sheetViews>
  <sheetFormatPr defaultRowHeight="13.5"/>
  <sheetData/>
  <phoneticPr fontId="7" type="noConversion"/>
  <pageMargins left="0.7" right="0.7" top="0.75" bottom="0.75" header="0.3" footer="0.3"/>
  <pageSetup paperSize="9" orientation="portrait" horizontalDpi="1200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9</vt:i4>
      </vt:variant>
      <vt:variant>
        <vt:lpstr>命名范围</vt:lpstr>
      </vt:variant>
      <vt:variant>
        <vt:i4>22</vt:i4>
      </vt:variant>
    </vt:vector>
  </HeadingPairs>
  <TitlesOfParts>
    <vt:vector size="31" baseType="lpstr">
      <vt:lpstr>统计</vt:lpstr>
      <vt:lpstr>大厅case</vt:lpstr>
      <vt:lpstr>界面与功能case</vt:lpstr>
      <vt:lpstr>派彩逻辑case</vt:lpstr>
      <vt:lpstr>路纸case</vt:lpstr>
      <vt:lpstr>赢输逻辑case</vt:lpstr>
      <vt:lpstr>骰子逻辑</vt:lpstr>
      <vt:lpstr>路纸逻辑</vt:lpstr>
      <vt:lpstr>附件</vt:lpstr>
      <vt:lpstr>不下注踢人功能</vt:lpstr>
      <vt:lpstr>菜单区</vt:lpstr>
      <vt:lpstr>筹码选择与设置</vt:lpstr>
      <vt:lpstr>大厅</vt:lpstr>
      <vt:lpstr>倒计时截图</vt:lpstr>
      <vt:lpstr>第4局1</vt:lpstr>
      <vt:lpstr>第5局1</vt:lpstr>
      <vt:lpstr>第二局1</vt:lpstr>
      <vt:lpstr>第三局1</vt:lpstr>
      <vt:lpstr>第一局</vt:lpstr>
      <vt:lpstr>结算框</vt:lpstr>
      <vt:lpstr>路纸截图</vt:lpstr>
      <vt:lpstr>牌局桌面图</vt:lpstr>
      <vt:lpstr>派彩动画</vt:lpstr>
      <vt:lpstr>视讯功能</vt:lpstr>
      <vt:lpstr>系统设定</vt:lpstr>
      <vt:lpstr>下注tips</vt:lpstr>
      <vt:lpstr>下注区图变化</vt:lpstr>
      <vt:lpstr>下注统计</vt:lpstr>
      <vt:lpstr>桌枱信息</vt:lpstr>
      <vt:lpstr>桌枱选择</vt:lpstr>
      <vt:lpstr>座位区添加关注tips图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ywz</cp:lastModifiedBy>
  <dcterms:created xsi:type="dcterms:W3CDTF">2015-11-10T01:17:49Z</dcterms:created>
  <dcterms:modified xsi:type="dcterms:W3CDTF">2016-08-11T04:29:21Z</dcterms:modified>
</cp:coreProperties>
</file>