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M20" i="2" l="1"/>
  <c r="N20" i="2"/>
  <c r="M23" i="2" l="1"/>
  <c r="N21" i="2"/>
  <c r="M21" i="2"/>
  <c r="N23" i="2"/>
  <c r="T1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3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K40" i="2"/>
  <c r="K41" i="2"/>
  <c r="R2" i="2"/>
  <c r="F15" i="2"/>
  <c r="H15" i="2" s="1"/>
  <c r="L15" i="2" s="1"/>
  <c r="G15" i="2"/>
  <c r="N15" i="2" s="1"/>
  <c r="F16" i="2"/>
  <c r="G16" i="2"/>
  <c r="N16" i="2" s="1"/>
  <c r="H16" i="2"/>
  <c r="L16" i="2" s="1"/>
  <c r="M16" i="2" l="1"/>
  <c r="M15" i="2"/>
  <c r="P15" i="2" s="1"/>
  <c r="O16" i="2"/>
  <c r="P16" i="2" s="1"/>
  <c r="O15" i="2"/>
  <c r="I15" i="2"/>
  <c r="I16" i="2"/>
  <c r="G56" i="2" l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1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21" i="2"/>
  <c r="H21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2" i="2"/>
  <c r="H2" i="2" s="1"/>
  <c r="I4" i="2" l="1"/>
  <c r="L4" i="2"/>
  <c r="M4" i="2"/>
  <c r="L11" i="2"/>
  <c r="M11" i="2"/>
  <c r="L13" i="2"/>
  <c r="M13" i="2"/>
  <c r="L9" i="2"/>
  <c r="M9" i="2"/>
  <c r="L5" i="2"/>
  <c r="M5" i="2"/>
  <c r="N14" i="2"/>
  <c r="O14" i="2"/>
  <c r="N10" i="2"/>
  <c r="O10" i="2"/>
  <c r="N6" i="2"/>
  <c r="O6" i="2"/>
  <c r="N13" i="2"/>
  <c r="O13" i="2"/>
  <c r="N9" i="2"/>
  <c r="O9" i="2"/>
  <c r="N5" i="2"/>
  <c r="O5" i="2"/>
  <c r="I12" i="2"/>
  <c r="L12" i="2"/>
  <c r="M12" i="2"/>
  <c r="L7" i="2"/>
  <c r="P7" i="2" s="1"/>
  <c r="M7" i="2"/>
  <c r="L3" i="2"/>
  <c r="M3" i="2"/>
  <c r="N12" i="2"/>
  <c r="O12" i="2"/>
  <c r="N8" i="2"/>
  <c r="O8" i="2"/>
  <c r="N4" i="2"/>
  <c r="O4" i="2"/>
  <c r="I8" i="2"/>
  <c r="L8" i="2"/>
  <c r="M8" i="2"/>
  <c r="M2" i="2"/>
  <c r="L2" i="2"/>
  <c r="L14" i="2"/>
  <c r="M14" i="2"/>
  <c r="L10" i="2"/>
  <c r="M10" i="2"/>
  <c r="L6" i="2"/>
  <c r="M6" i="2"/>
  <c r="N2" i="2"/>
  <c r="O2" i="2"/>
  <c r="N11" i="2"/>
  <c r="O11" i="2"/>
  <c r="N7" i="2"/>
  <c r="O7" i="2"/>
  <c r="N3" i="2"/>
  <c r="O3" i="2"/>
  <c r="I13" i="2"/>
  <c r="I9" i="2"/>
  <c r="I5" i="2"/>
  <c r="I2" i="2"/>
  <c r="I11" i="2"/>
  <c r="I7" i="2"/>
  <c r="I3" i="2"/>
  <c r="I14" i="2"/>
  <c r="I10" i="2"/>
  <c r="I6" i="2"/>
  <c r="I21" i="2"/>
  <c r="I56" i="2"/>
  <c r="I52" i="2"/>
  <c r="I48" i="2"/>
  <c r="I44" i="2"/>
  <c r="I40" i="2"/>
  <c r="I37" i="2"/>
  <c r="I33" i="2"/>
  <c r="I30" i="2"/>
  <c r="I26" i="2"/>
  <c r="I22" i="2"/>
  <c r="I53" i="2"/>
  <c r="I49" i="2"/>
  <c r="I45" i="2"/>
  <c r="I41" i="2"/>
  <c r="I38" i="2"/>
  <c r="I34" i="2"/>
  <c r="I55" i="2"/>
  <c r="I51" i="2"/>
  <c r="I47" i="2"/>
  <c r="I43" i="2"/>
  <c r="I39" i="2"/>
  <c r="I36" i="2"/>
  <c r="I29" i="2"/>
  <c r="I25" i="2"/>
  <c r="I54" i="2"/>
  <c r="I50" i="2"/>
  <c r="I46" i="2"/>
  <c r="I42" i="2"/>
  <c r="I35" i="2"/>
  <c r="I32" i="2"/>
  <c r="I28" i="2"/>
  <c r="I24" i="2"/>
  <c r="I31" i="2"/>
  <c r="I27" i="2"/>
  <c r="I23" i="2"/>
  <c r="E2" i="1"/>
  <c r="E4" i="1" s="1"/>
  <c r="F2" i="1"/>
  <c r="F5" i="1" s="1"/>
  <c r="G2" i="1"/>
  <c r="G4" i="1" s="1"/>
  <c r="H2" i="1"/>
  <c r="I2" i="1"/>
  <c r="J2" i="1"/>
  <c r="J5" i="1" s="1"/>
  <c r="K2" i="1"/>
  <c r="K4" i="1" s="1"/>
  <c r="L2" i="1"/>
  <c r="M2" i="1"/>
  <c r="M5" i="1" s="1"/>
  <c r="N2" i="1"/>
  <c r="N5" i="1" s="1"/>
  <c r="O2" i="1"/>
  <c r="O4" i="1" s="1"/>
  <c r="D2" i="1"/>
  <c r="M4" i="1"/>
  <c r="L4" i="1"/>
  <c r="I4" i="1"/>
  <c r="H4" i="1"/>
  <c r="F4" i="1"/>
  <c r="D4" i="1"/>
  <c r="C4" i="1"/>
  <c r="O5" i="1"/>
  <c r="L5" i="1"/>
  <c r="I5" i="1"/>
  <c r="H5" i="1"/>
  <c r="E5" i="1"/>
  <c r="D5" i="1"/>
  <c r="C5" i="1"/>
  <c r="P6" i="2" l="1"/>
  <c r="P14" i="2"/>
  <c r="P5" i="2"/>
  <c r="P13" i="2"/>
  <c r="P4" i="2"/>
  <c r="P2" i="2"/>
  <c r="P3" i="2"/>
  <c r="P12" i="2"/>
  <c r="P10" i="2"/>
  <c r="P9" i="2"/>
  <c r="P11" i="2"/>
  <c r="P8" i="2"/>
  <c r="K5" i="1"/>
  <c r="G5" i="1"/>
  <c r="N4" i="1"/>
  <c r="J4" i="1"/>
  <c r="B7" i="1"/>
  <c r="B3" i="1"/>
  <c r="F3" i="1"/>
  <c r="J3" i="1"/>
  <c r="N3" i="1"/>
  <c r="B5" i="1"/>
  <c r="B10" i="1" s="1"/>
  <c r="C3" i="1"/>
  <c r="G3" i="1"/>
  <c r="K3" i="1"/>
  <c r="O3" i="1"/>
  <c r="D3" i="1"/>
  <c r="H3" i="1"/>
  <c r="L3" i="1"/>
  <c r="B4" i="1"/>
  <c r="B6" i="1"/>
  <c r="E3" i="1"/>
  <c r="I3" i="1"/>
  <c r="M3" i="1"/>
  <c r="B9" i="1" l="1"/>
  <c r="B8" i="1"/>
  <c r="F11" i="1" s="1"/>
  <c r="F12" i="1" s="1"/>
  <c r="B11" i="1"/>
  <c r="D11" i="1" s="1"/>
  <c r="B12" i="1" l="1"/>
  <c r="D12" i="1" l="1"/>
</calcChain>
</file>

<file path=xl/sharedStrings.xml><?xml version="1.0" encoding="utf-8"?>
<sst xmlns="http://schemas.openxmlformats.org/spreadsheetml/2006/main" count="45" uniqueCount="35">
  <si>
    <t>x</t>
  </si>
  <si>
    <t>y</t>
  </si>
  <si>
    <t>x2</t>
  </si>
  <si>
    <t>y2</t>
  </si>
  <si>
    <t>xy</t>
  </si>
  <si>
    <t>&lt;x&gt;</t>
  </si>
  <si>
    <t>&lt;y&gt;</t>
  </si>
  <si>
    <t>&lt;x2&gt;</t>
  </si>
  <si>
    <t>&lt;y2&gt;</t>
  </si>
  <si>
    <t>&lt;xy&gt;</t>
  </si>
  <si>
    <t>b</t>
  </si>
  <si>
    <t>a</t>
  </si>
  <si>
    <t>k</t>
  </si>
  <si>
    <t>sigma</t>
  </si>
  <si>
    <t>$\aplha$</t>
  </si>
  <si>
    <t>$h_1$, дел</t>
  </si>
  <si>
    <t>$h_2$, дел</t>
  </si>
  <si>
    <t>$h_3$, дел</t>
  </si>
  <si>
    <t>$h_4$, дел</t>
  </si>
  <si>
    <t>$x$, см</t>
  </si>
  <si>
    <t>$\delta$</t>
  </si>
  <si>
    <t>$\gamma_1$</t>
  </si>
  <si>
    <t>$\gamma$</t>
  </si>
  <si>
    <t>$\gamma_2$</t>
  </si>
  <si>
    <t>$\gamma_3$</t>
  </si>
  <si>
    <t>$\cos \alpha$</t>
  </si>
  <si>
    <t>sigma \al</t>
  </si>
  <si>
    <t>sigma h</t>
  </si>
  <si>
    <t>dg3/dh3</t>
  </si>
  <si>
    <t>dg3/dh4</t>
  </si>
  <si>
    <t>dg3/dh1</t>
  </si>
  <si>
    <t>dg3/dh2</t>
  </si>
  <si>
    <t>sigma g_3</t>
  </si>
  <si>
    <t>Delta F</t>
  </si>
  <si>
    <t>Delta 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</si>
</sst>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73947824032544E-2"/>
          <c:y val="6.205209897895711E-2"/>
          <c:w val="0.87783444263559884"/>
          <c:h val="0.8606775598136937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Лист2!$A$21:$A$56</c:f>
              <c:numCache>
                <c:formatCode>General</c:formatCode>
                <c:ptCount val="3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42</c:v>
                </c:pt>
                <c:pt idx="16">
                  <c:v>46</c:v>
                </c:pt>
                <c:pt idx="17">
                  <c:v>50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62</c:v>
                </c:pt>
                <c:pt idx="23">
                  <c:v>64</c:v>
                </c:pt>
                <c:pt idx="24">
                  <c:v>66</c:v>
                </c:pt>
                <c:pt idx="25">
                  <c:v>68</c:v>
                </c:pt>
                <c:pt idx="26">
                  <c:v>70</c:v>
                </c:pt>
                <c:pt idx="27">
                  <c:v>72</c:v>
                </c:pt>
                <c:pt idx="28">
                  <c:v>74</c:v>
                </c:pt>
                <c:pt idx="29">
                  <c:v>76</c:v>
                </c:pt>
                <c:pt idx="30">
                  <c:v>78</c:v>
                </c:pt>
                <c:pt idx="31">
                  <c:v>80</c:v>
                </c:pt>
                <c:pt idx="32">
                  <c:v>82</c:v>
                </c:pt>
                <c:pt idx="33">
                  <c:v>84</c:v>
                </c:pt>
                <c:pt idx="34">
                  <c:v>86</c:v>
                </c:pt>
                <c:pt idx="35">
                  <c:v>88</c:v>
                </c:pt>
              </c:numCache>
            </c:numRef>
          </c:xVal>
          <c:yVal>
            <c:numRef>
              <c:f>Лист2!$I$21:$I$56</c:f>
              <c:numCache>
                <c:formatCode>0.00</c:formatCode>
                <c:ptCount val="36"/>
                <c:pt idx="0">
                  <c:v>0.25023663043631567</c:v>
                </c:pt>
                <c:pt idx="1">
                  <c:v>0.21425159253758483</c:v>
                </c:pt>
                <c:pt idx="2">
                  <c:v>0.34875922444144269</c:v>
                </c:pt>
                <c:pt idx="3">
                  <c:v>0.2000411805371701</c:v>
                </c:pt>
                <c:pt idx="4">
                  <c:v>0.24618298195866545</c:v>
                </c:pt>
                <c:pt idx="5">
                  <c:v>0.20000000000000004</c:v>
                </c:pt>
                <c:pt idx="6">
                  <c:v>0.17391304347826095</c:v>
                </c:pt>
                <c:pt idx="7">
                  <c:v>0.15555555555555559</c:v>
                </c:pt>
                <c:pt idx="8">
                  <c:v>0.13651850709652802</c:v>
                </c:pt>
                <c:pt idx="9">
                  <c:v>8.0096371657565474E-2</c:v>
                </c:pt>
                <c:pt idx="10">
                  <c:v>2.3282226016462154E-2</c:v>
                </c:pt>
                <c:pt idx="11">
                  <c:v>1.6595688922172055E-2</c:v>
                </c:pt>
                <c:pt idx="12">
                  <c:v>2.7720140219911895E-2</c:v>
                </c:pt>
                <c:pt idx="13">
                  <c:v>2.3282226016462154E-2</c:v>
                </c:pt>
                <c:pt idx="14">
                  <c:v>3.6473146521503699E-2</c:v>
                </c:pt>
                <c:pt idx="15">
                  <c:v>0.12605623362309154</c:v>
                </c:pt>
                <c:pt idx="16">
                  <c:v>2.9893647809266548E-2</c:v>
                </c:pt>
                <c:pt idx="17">
                  <c:v>0</c:v>
                </c:pt>
                <c:pt idx="18">
                  <c:v>0</c:v>
                </c:pt>
                <c:pt idx="19">
                  <c:v>5.2921074689759956E-2</c:v>
                </c:pt>
                <c:pt idx="20">
                  <c:v>3.7248404463846849E-2</c:v>
                </c:pt>
                <c:pt idx="21">
                  <c:v>0</c:v>
                </c:pt>
                <c:pt idx="22">
                  <c:v>4.9271345400811108E-2</c:v>
                </c:pt>
                <c:pt idx="23">
                  <c:v>0.10206207261596574</c:v>
                </c:pt>
                <c:pt idx="24">
                  <c:v>0.14781403620243316</c:v>
                </c:pt>
                <c:pt idx="25">
                  <c:v>0.11174521339154049</c:v>
                </c:pt>
                <c:pt idx="26">
                  <c:v>9.5257934441568132E-2</c:v>
                </c:pt>
                <c:pt idx="27">
                  <c:v>0.21825396825396823</c:v>
                </c:pt>
                <c:pt idx="28">
                  <c:v>0.24493647783802305</c:v>
                </c:pt>
                <c:pt idx="29">
                  <c:v>0.25298221281347028</c:v>
                </c:pt>
                <c:pt idx="30">
                  <c:v>0.1958365681605059</c:v>
                </c:pt>
                <c:pt idx="31">
                  <c:v>0.22580645161290322</c:v>
                </c:pt>
                <c:pt idx="32">
                  <c:v>8.8388347648318391E-2</c:v>
                </c:pt>
                <c:pt idx="33">
                  <c:v>0.10846522890932807</c:v>
                </c:pt>
                <c:pt idx="34">
                  <c:v>6.5624458600449867E-2</c:v>
                </c:pt>
                <c:pt idx="35">
                  <c:v>8.3009302198214827E-2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37312"/>
        <c:axId val="195839104"/>
      </c:scatterChart>
      <c:valAx>
        <c:axId val="19583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839104"/>
        <c:crosses val="autoZero"/>
        <c:crossBetween val="midCat"/>
      </c:valAx>
      <c:valAx>
        <c:axId val="195839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583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908286358751073E-2"/>
          <c:y val="4.0626766104952257E-2"/>
          <c:w val="0.94694053881180795"/>
          <c:h val="0.94397660718801724"/>
        </c:manualLayout>
      </c:layout>
      <c:scatterChart>
        <c:scatterStyle val="lineMarker"/>
        <c:varyColors val="0"/>
        <c:ser>
          <c:idx val="3"/>
          <c:order val="3"/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Лист2!$P$2:$P$16</c:f>
                <c:numCache>
                  <c:formatCode>General</c:formatCode>
                  <c:ptCount val="15"/>
                  <c:pt idx="0">
                    <c:v>0.17806317143032013</c:v>
                  </c:pt>
                  <c:pt idx="1">
                    <c:v>0.18371564898638887</c:v>
                  </c:pt>
                  <c:pt idx="2">
                    <c:v>0.17847538123557488</c:v>
                  </c:pt>
                  <c:pt idx="3">
                    <c:v>0.17564168070250294</c:v>
                  </c:pt>
                  <c:pt idx="4">
                    <c:v>0.16988529308970762</c:v>
                  </c:pt>
                  <c:pt idx="5">
                    <c:v>0.16277916769789666</c:v>
                  </c:pt>
                  <c:pt idx="6">
                    <c:v>0.1520060702196207</c:v>
                  </c:pt>
                  <c:pt idx="7">
                    <c:v>0.1549888953994864</c:v>
                  </c:pt>
                  <c:pt idx="8">
                    <c:v>0.16202381017886577</c:v>
                  </c:pt>
                  <c:pt idx="9">
                    <c:v>0.16384862831351121</c:v>
                  </c:pt>
                  <c:pt idx="10">
                    <c:v>0.15884238344276308</c:v>
                  </c:pt>
                  <c:pt idx="11">
                    <c:v>0.14974597169208598</c:v>
                  </c:pt>
                  <c:pt idx="12">
                    <c:v>0.14784567814824764</c:v>
                  </c:pt>
                  <c:pt idx="13">
                    <c:v>0.14978169028771196</c:v>
                  </c:pt>
                  <c:pt idx="14">
                    <c:v>0.15355375083867884</c:v>
                  </c:pt>
                </c:numCache>
              </c:numRef>
            </c:plus>
            <c:minus>
              <c:numRef>
                <c:f>Лист2!$P$2:$P$16</c:f>
                <c:numCache>
                  <c:formatCode>General</c:formatCode>
                  <c:ptCount val="15"/>
                  <c:pt idx="0">
                    <c:v>0.17806317143032013</c:v>
                  </c:pt>
                  <c:pt idx="1">
                    <c:v>0.18371564898638887</c:v>
                  </c:pt>
                  <c:pt idx="2">
                    <c:v>0.17847538123557488</c:v>
                  </c:pt>
                  <c:pt idx="3">
                    <c:v>0.17564168070250294</c:v>
                  </c:pt>
                  <c:pt idx="4">
                    <c:v>0.16988529308970762</c:v>
                  </c:pt>
                  <c:pt idx="5">
                    <c:v>0.16277916769789666</c:v>
                  </c:pt>
                  <c:pt idx="6">
                    <c:v>0.1520060702196207</c:v>
                  </c:pt>
                  <c:pt idx="7">
                    <c:v>0.1549888953994864</c:v>
                  </c:pt>
                  <c:pt idx="8">
                    <c:v>0.16202381017886577</c:v>
                  </c:pt>
                  <c:pt idx="9">
                    <c:v>0.16384862831351121</c:v>
                  </c:pt>
                  <c:pt idx="10">
                    <c:v>0.15884238344276308</c:v>
                  </c:pt>
                  <c:pt idx="11">
                    <c:v>0.14974597169208598</c:v>
                  </c:pt>
                  <c:pt idx="12">
                    <c:v>0.14784567814824764</c:v>
                  </c:pt>
                  <c:pt idx="13">
                    <c:v>0.14978169028771196</c:v>
                  </c:pt>
                  <c:pt idx="14">
                    <c:v>0.15355375083867884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Лист2!$T$2:$T$16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3.0307324403760199E-3</c:v>
                  </c:pt>
                  <c:pt idx="2">
                    <c:v>5.9693776091758275E-3</c:v>
                  </c:pt>
                  <c:pt idx="3">
                    <c:v>8.726646259971646E-3</c:v>
                  </c:pt>
                  <c:pt idx="4">
                    <c:v>1.1218760180054306E-2</c:v>
                  </c:pt>
                  <c:pt idx="5">
                    <c:v>1.3369997749032586E-2</c:v>
                  </c:pt>
                  <c:pt idx="6">
                    <c:v>1.5114994701951814E-2</c:v>
                  </c:pt>
                  <c:pt idx="7">
                    <c:v>1.6400730189408606E-2</c:v>
                  </c:pt>
                  <c:pt idx="8">
                    <c:v>1.7188137789230135E-2</c:v>
                  </c:pt>
                  <c:pt idx="9">
                    <c:v>1.7453292519943295E-2</c:v>
                  </c:pt>
                  <c:pt idx="10">
                    <c:v>1.7188137789230135E-2</c:v>
                  </c:pt>
                  <c:pt idx="11">
                    <c:v>1.6400730189408606E-2</c:v>
                  </c:pt>
                  <c:pt idx="12">
                    <c:v>1.5114994701951816E-2</c:v>
                  </c:pt>
                  <c:pt idx="13">
                    <c:v>1.3369997749032586E-2</c:v>
                  </c:pt>
                  <c:pt idx="14">
                    <c:v>1.1218760180054309E-2</c:v>
                  </c:pt>
                </c:numCache>
              </c:numRef>
            </c:plus>
            <c:minus>
              <c:numRef>
                <c:f>Лист2!$T$2:$T$16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3.0307324403760199E-3</c:v>
                  </c:pt>
                  <c:pt idx="2">
                    <c:v>5.9693776091758275E-3</c:v>
                  </c:pt>
                  <c:pt idx="3">
                    <c:v>8.726646259971646E-3</c:v>
                  </c:pt>
                  <c:pt idx="4">
                    <c:v>1.1218760180054306E-2</c:v>
                  </c:pt>
                  <c:pt idx="5">
                    <c:v>1.3369997749032586E-2</c:v>
                  </c:pt>
                  <c:pt idx="6">
                    <c:v>1.5114994701951814E-2</c:v>
                  </c:pt>
                  <c:pt idx="7">
                    <c:v>1.6400730189408606E-2</c:v>
                  </c:pt>
                  <c:pt idx="8">
                    <c:v>1.7188137789230135E-2</c:v>
                  </c:pt>
                  <c:pt idx="9">
                    <c:v>1.7453292519943295E-2</c:v>
                  </c:pt>
                  <c:pt idx="10">
                    <c:v>1.7188137789230135E-2</c:v>
                  </c:pt>
                  <c:pt idx="11">
                    <c:v>1.6400730189408606E-2</c:v>
                  </c:pt>
                  <c:pt idx="12">
                    <c:v>1.5114994701951816E-2</c:v>
                  </c:pt>
                  <c:pt idx="13">
                    <c:v>1.3369997749032586E-2</c:v>
                  </c:pt>
                  <c:pt idx="14">
                    <c:v>1.1218760180054309E-2</c:v>
                  </c:pt>
                </c:numCache>
              </c:numRef>
            </c:minus>
          </c:errBars>
          <c:xVal>
            <c:numRef>
              <c:f>Лист2!$R$2:$R$16</c:f>
              <c:numCache>
                <c:formatCode>General</c:formatCode>
                <c:ptCount val="15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</c:numCache>
            </c:numRef>
          </c:xVal>
          <c:yVal>
            <c:numRef>
              <c:f>Лист2!$S$2:$S$16</c:f>
              <c:numCache>
                <c:formatCode>General</c:formatCode>
                <c:ptCount val="15"/>
                <c:pt idx="0">
                  <c:v>1</c:v>
                </c:pt>
                <c:pt idx="1">
                  <c:v>1.0226099093915109</c:v>
                </c:pt>
                <c:pt idx="2">
                  <c:v>0.93621155520264343</c:v>
                </c:pt>
                <c:pt idx="3">
                  <c:v>0.86045954291878246</c:v>
                </c:pt>
                <c:pt idx="4">
                  <c:v>0.81138316098411312</c:v>
                </c:pt>
                <c:pt idx="5">
                  <c:v>0.72722104371956364</c:v>
                </c:pt>
                <c:pt idx="6">
                  <c:v>0.52157685024767497</c:v>
                </c:pt>
                <c:pt idx="7">
                  <c:v>0.3414521995709453</c:v>
                </c:pt>
                <c:pt idx="8">
                  <c:v>0.1787913888031423</c:v>
                </c:pt>
                <c:pt idx="9">
                  <c:v>0.12009611535381536</c:v>
                </c:pt>
                <c:pt idx="10">
                  <c:v>0.24941337424043641</c:v>
                </c:pt>
                <c:pt idx="11">
                  <c:v>0.34710373795446331</c:v>
                </c:pt>
                <c:pt idx="12">
                  <c:v>0.40904954612468436</c:v>
                </c:pt>
                <c:pt idx="13">
                  <c:v>0.45281927892896512</c:v>
                </c:pt>
                <c:pt idx="14">
                  <c:v>0.56462350292544827</c:v>
                </c:pt>
              </c:numCache>
            </c:numRef>
          </c:yVal>
          <c:smooth val="0"/>
        </c:ser>
        <c:ser>
          <c:idx val="4"/>
          <c:order val="4"/>
          <c:tx>
            <c:v>111</c:v>
          </c:tx>
          <c:spPr>
            <a:ln w="28575">
              <a:noFill/>
            </a:ln>
          </c:spPr>
          <c:marker>
            <c:symbol val="none"/>
          </c:marker>
          <c:xVal>
            <c:numRef>
              <c:f>Лист2!$V$7:$V$8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Лист2!$W$7:$W$8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222</c:v>
          </c:tx>
          <c:spPr>
            <a:ln w="28575">
              <a:noFill/>
            </a:ln>
          </c:spPr>
          <c:marker>
            <c:symbol val="none"/>
          </c:marker>
          <c:xVal>
            <c:numRef>
              <c:f>Лист2!$V$8:$V$9</c:f>
              <c:numCache>
                <c:formatCode>General</c:formatCode>
                <c:ptCount val="2"/>
                <c:pt idx="0">
                  <c:v>0</c:v>
                </c:pt>
                <c:pt idx="1">
                  <c:v>-0.5</c:v>
                </c:pt>
              </c:numCache>
            </c:numRef>
          </c:xVal>
          <c:yVal>
            <c:numRef>
              <c:f>Лист2!$W$8:$W$9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</c:ser>
        <c:ser>
          <c:idx val="0"/>
          <c:order val="0"/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Лист2!$P$2:$P$16</c:f>
                <c:numCache>
                  <c:formatCode>General</c:formatCode>
                  <c:ptCount val="15"/>
                  <c:pt idx="0">
                    <c:v>0.17806317143032013</c:v>
                  </c:pt>
                  <c:pt idx="1">
                    <c:v>0.18371564898638887</c:v>
                  </c:pt>
                  <c:pt idx="2">
                    <c:v>0.17847538123557488</c:v>
                  </c:pt>
                  <c:pt idx="3">
                    <c:v>0.17564168070250294</c:v>
                  </c:pt>
                  <c:pt idx="4">
                    <c:v>0.16988529308970762</c:v>
                  </c:pt>
                  <c:pt idx="5">
                    <c:v>0.16277916769789666</c:v>
                  </c:pt>
                  <c:pt idx="6">
                    <c:v>0.1520060702196207</c:v>
                  </c:pt>
                  <c:pt idx="7">
                    <c:v>0.1549888953994864</c:v>
                  </c:pt>
                  <c:pt idx="8">
                    <c:v>0.16202381017886577</c:v>
                  </c:pt>
                  <c:pt idx="9">
                    <c:v>0.16384862831351121</c:v>
                  </c:pt>
                  <c:pt idx="10">
                    <c:v>0.15884238344276308</c:v>
                  </c:pt>
                  <c:pt idx="11">
                    <c:v>0.14974597169208598</c:v>
                  </c:pt>
                  <c:pt idx="12">
                    <c:v>0.14784567814824764</c:v>
                  </c:pt>
                  <c:pt idx="13">
                    <c:v>0.14978169028771196</c:v>
                  </c:pt>
                  <c:pt idx="14">
                    <c:v>0.15355375083867884</c:v>
                  </c:pt>
                </c:numCache>
              </c:numRef>
            </c:plus>
            <c:minus>
              <c:numRef>
                <c:f>Лист2!$P$2:$P$16</c:f>
                <c:numCache>
                  <c:formatCode>General</c:formatCode>
                  <c:ptCount val="15"/>
                  <c:pt idx="0">
                    <c:v>0.17806317143032013</c:v>
                  </c:pt>
                  <c:pt idx="1">
                    <c:v>0.18371564898638887</c:v>
                  </c:pt>
                  <c:pt idx="2">
                    <c:v>0.17847538123557488</c:v>
                  </c:pt>
                  <c:pt idx="3">
                    <c:v>0.17564168070250294</c:v>
                  </c:pt>
                  <c:pt idx="4">
                    <c:v>0.16988529308970762</c:v>
                  </c:pt>
                  <c:pt idx="5">
                    <c:v>0.16277916769789666</c:v>
                  </c:pt>
                  <c:pt idx="6">
                    <c:v>0.1520060702196207</c:v>
                  </c:pt>
                  <c:pt idx="7">
                    <c:v>0.1549888953994864</c:v>
                  </c:pt>
                  <c:pt idx="8">
                    <c:v>0.16202381017886577</c:v>
                  </c:pt>
                  <c:pt idx="9">
                    <c:v>0.16384862831351121</c:v>
                  </c:pt>
                  <c:pt idx="10">
                    <c:v>0.15884238344276308</c:v>
                  </c:pt>
                  <c:pt idx="11">
                    <c:v>0.14974597169208598</c:v>
                  </c:pt>
                  <c:pt idx="12">
                    <c:v>0.14784567814824764</c:v>
                  </c:pt>
                  <c:pt idx="13">
                    <c:v>0.14978169028771196</c:v>
                  </c:pt>
                  <c:pt idx="14">
                    <c:v>0.15355375083867884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Лист2!$T$2:$T$16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3.0307324403760199E-3</c:v>
                  </c:pt>
                  <c:pt idx="2">
                    <c:v>5.9693776091758275E-3</c:v>
                  </c:pt>
                  <c:pt idx="3">
                    <c:v>8.726646259971646E-3</c:v>
                  </c:pt>
                  <c:pt idx="4">
                    <c:v>1.1218760180054306E-2</c:v>
                  </c:pt>
                  <c:pt idx="5">
                    <c:v>1.3369997749032586E-2</c:v>
                  </c:pt>
                  <c:pt idx="6">
                    <c:v>1.5114994701951814E-2</c:v>
                  </c:pt>
                  <c:pt idx="7">
                    <c:v>1.6400730189408606E-2</c:v>
                  </c:pt>
                  <c:pt idx="8">
                    <c:v>1.7188137789230135E-2</c:v>
                  </c:pt>
                  <c:pt idx="9">
                    <c:v>1.7453292519943295E-2</c:v>
                  </c:pt>
                  <c:pt idx="10">
                    <c:v>1.7188137789230135E-2</c:v>
                  </c:pt>
                  <c:pt idx="11">
                    <c:v>1.6400730189408606E-2</c:v>
                  </c:pt>
                  <c:pt idx="12">
                    <c:v>1.5114994701951816E-2</c:v>
                  </c:pt>
                  <c:pt idx="13">
                    <c:v>1.3369997749032586E-2</c:v>
                  </c:pt>
                  <c:pt idx="14">
                    <c:v>1.1218760180054309E-2</c:v>
                  </c:pt>
                </c:numCache>
              </c:numRef>
            </c:plus>
            <c:minus>
              <c:numRef>
                <c:f>Лист2!$T$2:$T$16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3.0307324403760199E-3</c:v>
                  </c:pt>
                  <c:pt idx="2">
                    <c:v>5.9693776091758275E-3</c:v>
                  </c:pt>
                  <c:pt idx="3">
                    <c:v>8.726646259971646E-3</c:v>
                  </c:pt>
                  <c:pt idx="4">
                    <c:v>1.1218760180054306E-2</c:v>
                  </c:pt>
                  <c:pt idx="5">
                    <c:v>1.3369997749032586E-2</c:v>
                  </c:pt>
                  <c:pt idx="6">
                    <c:v>1.5114994701951814E-2</c:v>
                  </c:pt>
                  <c:pt idx="7">
                    <c:v>1.6400730189408606E-2</c:v>
                  </c:pt>
                  <c:pt idx="8">
                    <c:v>1.7188137789230135E-2</c:v>
                  </c:pt>
                  <c:pt idx="9">
                    <c:v>1.7453292519943295E-2</c:v>
                  </c:pt>
                  <c:pt idx="10">
                    <c:v>1.7188137789230135E-2</c:v>
                  </c:pt>
                  <c:pt idx="11">
                    <c:v>1.6400730189408606E-2</c:v>
                  </c:pt>
                  <c:pt idx="12">
                    <c:v>1.5114994701951816E-2</c:v>
                  </c:pt>
                  <c:pt idx="13">
                    <c:v>1.3369997749032586E-2</c:v>
                  </c:pt>
                  <c:pt idx="14">
                    <c:v>1.1218760180054309E-2</c:v>
                  </c:pt>
                </c:numCache>
              </c:numRef>
            </c:minus>
          </c:errBars>
          <c:xVal>
            <c:numRef>
              <c:f>Лист2!$R$2:$R$16</c:f>
              <c:numCache>
                <c:formatCode>General</c:formatCode>
                <c:ptCount val="15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</c:numCache>
            </c:numRef>
          </c:xVal>
          <c:yVal>
            <c:numRef>
              <c:f>Лист2!$S$2:$S$16</c:f>
              <c:numCache>
                <c:formatCode>General</c:formatCode>
                <c:ptCount val="15"/>
                <c:pt idx="0">
                  <c:v>1</c:v>
                </c:pt>
                <c:pt idx="1">
                  <c:v>1.0226099093915109</c:v>
                </c:pt>
                <c:pt idx="2">
                  <c:v>0.93621155520264343</c:v>
                </c:pt>
                <c:pt idx="3">
                  <c:v>0.86045954291878246</c:v>
                </c:pt>
                <c:pt idx="4">
                  <c:v>0.81138316098411312</c:v>
                </c:pt>
                <c:pt idx="5">
                  <c:v>0.72722104371956364</c:v>
                </c:pt>
                <c:pt idx="6">
                  <c:v>0.52157685024767497</c:v>
                </c:pt>
                <c:pt idx="7">
                  <c:v>0.3414521995709453</c:v>
                </c:pt>
                <c:pt idx="8">
                  <c:v>0.1787913888031423</c:v>
                </c:pt>
                <c:pt idx="9">
                  <c:v>0.12009611535381536</c:v>
                </c:pt>
                <c:pt idx="10">
                  <c:v>0.24941337424043641</c:v>
                </c:pt>
                <c:pt idx="11">
                  <c:v>0.34710373795446331</c:v>
                </c:pt>
                <c:pt idx="12">
                  <c:v>0.40904954612468436</c:v>
                </c:pt>
                <c:pt idx="13">
                  <c:v>0.45281927892896512</c:v>
                </c:pt>
                <c:pt idx="14">
                  <c:v>0.56462350292544827</c:v>
                </c:pt>
              </c:numCache>
            </c:numRef>
          </c:yVal>
          <c:smooth val="0"/>
        </c:ser>
        <c:ser>
          <c:idx val="1"/>
          <c:order val="1"/>
          <c:tx>
            <c:v>111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intercept val="0"/>
            <c:dispRSqr val="0"/>
            <c:dispEq val="0"/>
          </c:trendline>
          <c:xVal>
            <c:numRef>
              <c:f>Лист2!$V$7:$V$8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Лист2!$W$7:$W$8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222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backward val="0.30000000000000004"/>
            <c:dispRSqr val="0"/>
            <c:dispEq val="0"/>
          </c:trendline>
          <c:xVal>
            <c:numRef>
              <c:f>Лист2!$V$8:$V$9</c:f>
              <c:numCache>
                <c:formatCode>General</c:formatCode>
                <c:ptCount val="2"/>
                <c:pt idx="0">
                  <c:v>0</c:v>
                </c:pt>
                <c:pt idx="1">
                  <c:v>-0.5</c:v>
                </c:pt>
              </c:numCache>
            </c:numRef>
          </c:xVal>
          <c:yVal>
            <c:numRef>
              <c:f>Лист2!$W$8:$W$9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94080"/>
        <c:axId val="196896256"/>
      </c:scatterChart>
      <c:valAx>
        <c:axId val="196894080"/>
        <c:scaling>
          <c:orientation val="minMax"/>
          <c:max val="1"/>
          <c:min val="-0.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cos </a:t>
                </a:r>
                <a:r>
                  <a:rPr lang="el-GR" sz="1600"/>
                  <a:t>α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71289393762157"/>
              <c:y val="0.800525429248583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896256"/>
        <c:crosses val="autoZero"/>
        <c:crossBetween val="midCat"/>
      </c:valAx>
      <c:valAx>
        <c:axId val="19689625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800">
                    <a:latin typeface="Times New Roman"/>
                    <a:cs typeface="Times New Roman"/>
                  </a:rPr>
                  <a:t>γ</a:t>
                </a:r>
                <a:r>
                  <a:rPr lang="ru-RU" sz="1000">
                    <a:latin typeface="Times New Roman"/>
                    <a:cs typeface="Times New Roman"/>
                  </a:rPr>
                  <a:t>3</a:t>
                </a:r>
                <a:endParaRPr lang="ru-RU" sz="1000"/>
              </a:p>
            </c:rich>
          </c:tx>
          <c:layout>
            <c:manualLayout>
              <c:xMode val="edge"/>
              <c:yMode val="edge"/>
              <c:x val="0.48182411291441662"/>
              <c:y val="2.465963740854752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894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284303</xdr:colOff>
      <xdr:row>40</xdr:row>
      <xdr:rowOff>66971</xdr:rowOff>
    </xdr:from>
    <xdr:to>
      <xdr:col>21</xdr:col>
      <xdr:colOff>498519</xdr:colOff>
      <xdr:row>58</xdr:row>
      <xdr:rowOff>70780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119045</xdr:colOff>
      <xdr:row>9</xdr:row>
      <xdr:rowOff>14960</xdr:rowOff>
    </xdr:from>
    <xdr:to>
      <xdr:col>30</xdr:col>
      <xdr:colOff>329133</xdr:colOff>
      <xdr:row>37</xdr:row>
      <xdr:rowOff>28408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K12" sqref="K12"/>
    </sheetView>
  </sheetViews>
  <sheetFormatPr defaultRowHeight="14.4" x14ac:dyDescent="0.3"/>
  <sheetData>
    <row r="1" spans="1:15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</row>
    <row r="2" spans="1:15" x14ac:dyDescent="0.3">
      <c r="A2" t="s">
        <v>1</v>
      </c>
      <c r="B2">
        <v>1</v>
      </c>
      <c r="C2">
        <v>4</v>
      </c>
      <c r="D2">
        <f>D1*D1</f>
        <v>9</v>
      </c>
      <c r="E2">
        <f t="shared" ref="E2:O2" si="0">E1*E1</f>
        <v>16</v>
      </c>
      <c r="F2">
        <f t="shared" si="0"/>
        <v>25</v>
      </c>
      <c r="G2">
        <f t="shared" si="0"/>
        <v>36</v>
      </c>
      <c r="H2">
        <f t="shared" si="0"/>
        <v>49</v>
      </c>
      <c r="I2">
        <f t="shared" si="0"/>
        <v>64</v>
      </c>
      <c r="J2">
        <f t="shared" si="0"/>
        <v>81</v>
      </c>
      <c r="K2">
        <f t="shared" si="0"/>
        <v>100</v>
      </c>
      <c r="L2">
        <f t="shared" si="0"/>
        <v>121</v>
      </c>
      <c r="M2">
        <f t="shared" si="0"/>
        <v>144</v>
      </c>
      <c r="N2">
        <f t="shared" si="0"/>
        <v>169</v>
      </c>
      <c r="O2">
        <f t="shared" si="0"/>
        <v>196</v>
      </c>
    </row>
    <row r="3" spans="1:15" x14ac:dyDescent="0.3">
      <c r="A3" t="s">
        <v>2</v>
      </c>
      <c r="B3">
        <f>B1*B1</f>
        <v>1</v>
      </c>
      <c r="C3">
        <f t="shared" ref="C3:O4" si="1">C1*C1</f>
        <v>4</v>
      </c>
      <c r="D3">
        <f t="shared" si="1"/>
        <v>9</v>
      </c>
      <c r="E3">
        <f t="shared" si="1"/>
        <v>16</v>
      </c>
      <c r="F3">
        <f t="shared" si="1"/>
        <v>25</v>
      </c>
      <c r="G3">
        <f t="shared" si="1"/>
        <v>36</v>
      </c>
      <c r="H3">
        <f t="shared" si="1"/>
        <v>49</v>
      </c>
      <c r="I3">
        <f t="shared" si="1"/>
        <v>64</v>
      </c>
      <c r="J3">
        <f t="shared" si="1"/>
        <v>81</v>
      </c>
      <c r="K3">
        <f t="shared" si="1"/>
        <v>100</v>
      </c>
      <c r="L3">
        <f t="shared" si="1"/>
        <v>121</v>
      </c>
      <c r="M3">
        <f t="shared" si="1"/>
        <v>144</v>
      </c>
      <c r="N3">
        <f t="shared" si="1"/>
        <v>169</v>
      </c>
      <c r="O3">
        <f t="shared" si="1"/>
        <v>196</v>
      </c>
    </row>
    <row r="4" spans="1:15" x14ac:dyDescent="0.3">
      <c r="A4" t="s">
        <v>3</v>
      </c>
      <c r="B4">
        <f>B2*B2</f>
        <v>1</v>
      </c>
      <c r="C4">
        <f t="shared" si="1"/>
        <v>16</v>
      </c>
      <c r="D4">
        <f t="shared" si="1"/>
        <v>81</v>
      </c>
      <c r="E4">
        <f t="shared" si="1"/>
        <v>256</v>
      </c>
      <c r="F4">
        <f t="shared" si="1"/>
        <v>625</v>
      </c>
      <c r="G4">
        <f t="shared" si="1"/>
        <v>1296</v>
      </c>
      <c r="H4">
        <f t="shared" si="1"/>
        <v>2401</v>
      </c>
      <c r="I4">
        <f t="shared" si="1"/>
        <v>4096</v>
      </c>
      <c r="J4">
        <f t="shared" si="1"/>
        <v>6561</v>
      </c>
      <c r="K4">
        <f t="shared" si="1"/>
        <v>10000</v>
      </c>
      <c r="L4">
        <f t="shared" si="1"/>
        <v>14641</v>
      </c>
      <c r="M4">
        <f t="shared" si="1"/>
        <v>20736</v>
      </c>
      <c r="N4">
        <f t="shared" si="1"/>
        <v>28561</v>
      </c>
      <c r="O4">
        <f t="shared" si="1"/>
        <v>38416</v>
      </c>
    </row>
    <row r="5" spans="1:15" x14ac:dyDescent="0.3">
      <c r="A5" t="s">
        <v>4</v>
      </c>
      <c r="B5">
        <f>B1*B2</f>
        <v>1</v>
      </c>
      <c r="C5">
        <f t="shared" ref="C5:O5" si="2">C1*C2</f>
        <v>8</v>
      </c>
      <c r="D5">
        <f t="shared" si="2"/>
        <v>27</v>
      </c>
      <c r="E5">
        <f t="shared" si="2"/>
        <v>64</v>
      </c>
      <c r="F5">
        <f t="shared" si="2"/>
        <v>125</v>
      </c>
      <c r="G5">
        <f t="shared" si="2"/>
        <v>216</v>
      </c>
      <c r="H5">
        <f t="shared" si="2"/>
        <v>343</v>
      </c>
      <c r="I5">
        <f t="shared" si="2"/>
        <v>512</v>
      </c>
      <c r="J5">
        <f t="shared" si="2"/>
        <v>729</v>
      </c>
      <c r="K5">
        <f t="shared" si="2"/>
        <v>1000</v>
      </c>
      <c r="L5">
        <f t="shared" si="2"/>
        <v>1331</v>
      </c>
      <c r="M5">
        <f t="shared" si="2"/>
        <v>1728</v>
      </c>
      <c r="N5">
        <f t="shared" si="2"/>
        <v>2197</v>
      </c>
      <c r="O5">
        <f t="shared" si="2"/>
        <v>2744</v>
      </c>
    </row>
    <row r="6" spans="1:15" x14ac:dyDescent="0.3">
      <c r="A6" t="s">
        <v>5</v>
      </c>
      <c r="B6">
        <f>SUM(B1:O1)/14</f>
        <v>7.5</v>
      </c>
    </row>
    <row r="7" spans="1:15" x14ac:dyDescent="0.3">
      <c r="A7" t="s">
        <v>6</v>
      </c>
      <c r="B7">
        <f>SUM(B2:O2)/14</f>
        <v>72.5</v>
      </c>
    </row>
    <row r="8" spans="1:15" x14ac:dyDescent="0.3">
      <c r="A8" t="s">
        <v>7</v>
      </c>
      <c r="B8">
        <f>SUM(B3:O3)/14</f>
        <v>72.5</v>
      </c>
    </row>
    <row r="9" spans="1:15" x14ac:dyDescent="0.3">
      <c r="A9" t="s">
        <v>8</v>
      </c>
      <c r="B9">
        <f>SUM(B4:O4)/14</f>
        <v>9120.5</v>
      </c>
    </row>
    <row r="10" spans="1:15" x14ac:dyDescent="0.3">
      <c r="A10" t="s">
        <v>9</v>
      </c>
      <c r="B10">
        <f>SUM(B5:O5)/14</f>
        <v>787.5</v>
      </c>
    </row>
    <row r="11" spans="1:15" x14ac:dyDescent="0.3">
      <c r="A11" t="s">
        <v>10</v>
      </c>
      <c r="B11">
        <f>(B10-B6*B7)/(B8-B6*B6)</f>
        <v>15</v>
      </c>
      <c r="C11" t="s">
        <v>11</v>
      </c>
      <c r="D11">
        <f>B7-B11*B6</f>
        <v>-40</v>
      </c>
      <c r="E11" t="s">
        <v>12</v>
      </c>
      <c r="F11">
        <f>B10/B8</f>
        <v>10.862068965517242</v>
      </c>
    </row>
    <row r="12" spans="1:15" x14ac:dyDescent="0.3">
      <c r="A12" t="s">
        <v>13</v>
      </c>
      <c r="B12">
        <f>SQRT(((B9-B7*B7)/(B8-B6*B6) - B11*B11)/14)</f>
        <v>0.95618288746751534</v>
      </c>
      <c r="C12" t="s">
        <v>13</v>
      </c>
      <c r="D12">
        <f>B12*SQRT(B8)</f>
        <v>8.1416039135857226</v>
      </c>
      <c r="E12" t="s">
        <v>13</v>
      </c>
      <c r="F12">
        <f>SQRT((B9/B8) - F11*F11)/SQRT(15)</f>
        <v>0.72182443795090911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abSelected="1" zoomScale="85" zoomScaleNormal="85" workbookViewId="0">
      <selection activeCell="E15" sqref="E15"/>
    </sheetView>
  </sheetViews>
  <sheetFormatPr defaultRowHeight="14.4" x14ac:dyDescent="0.3"/>
  <cols>
    <col min="2" max="3" width="10.5546875" customWidth="1"/>
    <col min="4" max="4" width="11.109375" customWidth="1"/>
    <col min="5" max="5" width="9.88671875" customWidth="1"/>
    <col min="7" max="7" width="10.109375" customWidth="1"/>
    <col min="8" max="8" width="15" customWidth="1"/>
    <col min="9" max="9" width="14.88671875" customWidth="1"/>
    <col min="10" max="10" width="12.88671875" customWidth="1"/>
    <col min="13" max="13" width="8.6640625" customWidth="1"/>
    <col min="14" max="14" width="8.5546875" customWidth="1"/>
    <col min="21" max="21" width="11.21875" customWidth="1"/>
    <col min="22" max="23" width="12.33203125" customWidth="1"/>
    <col min="24" max="24" width="12" bestFit="1" customWidth="1"/>
  </cols>
  <sheetData>
    <row r="1" spans="1:23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  <c r="G1" t="s">
        <v>22</v>
      </c>
      <c r="H1" t="s">
        <v>21</v>
      </c>
      <c r="I1" t="s">
        <v>24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T1" t="s">
        <v>13</v>
      </c>
    </row>
    <row r="2" spans="1:23" x14ac:dyDescent="0.3">
      <c r="A2">
        <v>0</v>
      </c>
      <c r="B2">
        <v>2.6</v>
      </c>
      <c r="C2">
        <v>1.8</v>
      </c>
      <c r="D2">
        <v>0.6</v>
      </c>
      <c r="E2">
        <v>3.8</v>
      </c>
      <c r="F2">
        <f>B2/C2</f>
        <v>1.4444444444444444</v>
      </c>
      <c r="G2">
        <f>(E2-D2)/(E2+D2)</f>
        <v>0.72727272727272729</v>
      </c>
      <c r="H2">
        <f>2*SQRT(F2)/(1+F2)</f>
        <v>0.98333216603563334</v>
      </c>
      <c r="I2" s="1">
        <f t="shared" ref="I2:I14" si="0">G2/H2</f>
        <v>0.7396002616336389</v>
      </c>
      <c r="J2">
        <v>1</v>
      </c>
      <c r="K2">
        <v>0.1</v>
      </c>
      <c r="L2">
        <f>2*E2/((D2+E2)*H2)</f>
        <v>1.7565506213798923</v>
      </c>
      <c r="M2">
        <f>-2*D2/((D2+E2)*H2)</f>
        <v>-0.27735009811261457</v>
      </c>
      <c r="N2">
        <f>(G2/(2*B2))*(SQRT(B2/C2) - SQRT(C2/B2))</f>
        <v>5.172029801633838E-2</v>
      </c>
      <c r="O2">
        <f>(G2/(2*C2))*(-SQRT(B2/C2)+SQRT(C2/B2))</f>
        <v>-7.4707097134710992E-2</v>
      </c>
      <c r="P2" s="1">
        <f>SQRT((L2*L2 +M2*M2+N2*N2+O2*O2)*K2*K2)</f>
        <v>0.17806317143032013</v>
      </c>
      <c r="R2">
        <f t="shared" ref="R2:R16" si="1">COS(A2*PI()/180)</f>
        <v>1</v>
      </c>
      <c r="S2">
        <f>1</f>
        <v>1</v>
      </c>
      <c r="T2">
        <f>PI()*SIN(A2*PI()/180)/180</f>
        <v>0</v>
      </c>
    </row>
    <row r="3" spans="1:23" x14ac:dyDescent="0.3">
      <c r="A3">
        <v>10</v>
      </c>
      <c r="B3">
        <v>2.8</v>
      </c>
      <c r="C3">
        <v>1.5</v>
      </c>
      <c r="D3">
        <v>0.6</v>
      </c>
      <c r="E3">
        <v>3.7</v>
      </c>
      <c r="F3">
        <f t="shared" ref="F3:F14" si="2">B3/C3</f>
        <v>1.8666666666666665</v>
      </c>
      <c r="G3">
        <f t="shared" ref="G3:G14" si="3">(E3-D3)/(E3+D3)</f>
        <v>0.72093023255813959</v>
      </c>
      <c r="H3">
        <f t="shared" ref="H3:H14" si="4">2*SQRT(F3)/(1+F3)</f>
        <v>0.95320472241484644</v>
      </c>
      <c r="I3" s="1">
        <f t="shared" si="0"/>
        <v>0.75632255653511327</v>
      </c>
      <c r="J3">
        <v>1</v>
      </c>
      <c r="K3">
        <v>0.1</v>
      </c>
      <c r="L3">
        <f t="shared" ref="L3:L16" si="5">2*E3/((D3+E3)*H3)</f>
        <v>1.8054151349547862</v>
      </c>
      <c r="M3">
        <f t="shared" ref="M3:M16" si="6">-2*D3/((D3+E3)*H3)</f>
        <v>-0.29277002188455992</v>
      </c>
      <c r="N3">
        <f t="shared" ref="N3:N16" si="7">(G3/(2*B3))*(SQRT(B3/C3) - SQRT(C3/B3))</f>
        <v>8.1662734509605234E-2</v>
      </c>
      <c r="O3">
        <f t="shared" ref="O3:O16" si="8">(G3/(2*C3))*(-SQRT(B3/C3)+SQRT(C3/B3))</f>
        <v>-0.15243710441792976</v>
      </c>
      <c r="P3" s="1">
        <f t="shared" ref="P3:P16" si="9">SQRT((L3*L3 +M3*M3+N3*N3+O3*O3)*K3*K3)</f>
        <v>0.18371564898638887</v>
      </c>
      <c r="R3">
        <f t="shared" si="1"/>
        <v>0.98480775301220802</v>
      </c>
      <c r="S3">
        <f>I3/$I$2</f>
        <v>1.0226099093915109</v>
      </c>
      <c r="T3">
        <f t="shared" ref="T3:T15" si="10">PI()*SIN(A3*PI()/180)/180</f>
        <v>3.0307324403760199E-3</v>
      </c>
    </row>
    <row r="4" spans="1:23" x14ac:dyDescent="0.3">
      <c r="A4">
        <v>20</v>
      </c>
      <c r="B4">
        <v>3</v>
      </c>
      <c r="C4">
        <v>1.6</v>
      </c>
      <c r="D4">
        <v>0.8</v>
      </c>
      <c r="E4">
        <v>3.9</v>
      </c>
      <c r="F4">
        <f t="shared" si="2"/>
        <v>1.875</v>
      </c>
      <c r="G4">
        <f t="shared" si="3"/>
        <v>0.65957446808510634</v>
      </c>
      <c r="H4">
        <f t="shared" si="4"/>
        <v>0.952560969574202</v>
      </c>
      <c r="I4" s="1">
        <f t="shared" si="0"/>
        <v>0.69242231117231101</v>
      </c>
      <c r="J4">
        <v>1</v>
      </c>
      <c r="K4">
        <v>0.1</v>
      </c>
      <c r="L4">
        <f t="shared" si="5"/>
        <v>1.7422238797238794</v>
      </c>
      <c r="M4">
        <f t="shared" si="6"/>
        <v>-0.3573792573792573</v>
      </c>
      <c r="N4">
        <f t="shared" si="7"/>
        <v>7.0245741713133011E-2</v>
      </c>
      <c r="O4">
        <f t="shared" si="8"/>
        <v>-0.13171076571212439</v>
      </c>
      <c r="P4" s="1">
        <f t="shared" si="9"/>
        <v>0.17847538123557488</v>
      </c>
      <c r="R4">
        <f t="shared" si="1"/>
        <v>0.93969262078590843</v>
      </c>
      <c r="S4">
        <f t="shared" ref="S4:S16" si="11">I4/$I$2</f>
        <v>0.93621155520264343</v>
      </c>
      <c r="T4">
        <f t="shared" si="10"/>
        <v>5.9693776091758275E-3</v>
      </c>
      <c r="V4">
        <v>0.2</v>
      </c>
      <c r="W4">
        <v>0.2</v>
      </c>
    </row>
    <row r="5" spans="1:23" x14ac:dyDescent="0.3">
      <c r="A5">
        <v>30</v>
      </c>
      <c r="B5">
        <v>3</v>
      </c>
      <c r="C5">
        <v>1.5</v>
      </c>
      <c r="D5">
        <v>0.9</v>
      </c>
      <c r="E5">
        <v>3.6</v>
      </c>
      <c r="F5">
        <f t="shared" si="2"/>
        <v>2</v>
      </c>
      <c r="G5">
        <f t="shared" si="3"/>
        <v>0.60000000000000009</v>
      </c>
      <c r="H5">
        <f t="shared" si="4"/>
        <v>0.94280904158206347</v>
      </c>
      <c r="I5" s="1">
        <f t="shared" si="0"/>
        <v>0.63639610306789285</v>
      </c>
      <c r="J5">
        <v>1</v>
      </c>
      <c r="K5">
        <v>0.1</v>
      </c>
      <c r="L5">
        <f t="shared" si="5"/>
        <v>1.6970562748477138</v>
      </c>
      <c r="M5">
        <f t="shared" si="6"/>
        <v>-0.42426406871192845</v>
      </c>
      <c r="N5">
        <f t="shared" si="7"/>
        <v>7.0710678118654766E-2</v>
      </c>
      <c r="O5">
        <f t="shared" si="8"/>
        <v>-0.14142135623730953</v>
      </c>
      <c r="P5" s="1">
        <f t="shared" si="9"/>
        <v>0.17564168070250294</v>
      </c>
      <c r="R5">
        <f t="shared" si="1"/>
        <v>0.86602540378443871</v>
      </c>
      <c r="S5">
        <f t="shared" si="11"/>
        <v>0.86045954291878246</v>
      </c>
      <c r="T5">
        <f t="shared" si="10"/>
        <v>8.726646259971646E-3</v>
      </c>
    </row>
    <row r="6" spans="1:23" x14ac:dyDescent="0.3">
      <c r="A6">
        <v>40</v>
      </c>
      <c r="B6">
        <v>2.4</v>
      </c>
      <c r="C6">
        <v>1.4</v>
      </c>
      <c r="D6">
        <v>0.8</v>
      </c>
      <c r="E6">
        <v>3</v>
      </c>
      <c r="F6">
        <f t="shared" si="2"/>
        <v>1.7142857142857144</v>
      </c>
      <c r="G6">
        <f t="shared" si="3"/>
        <v>0.57894736842105265</v>
      </c>
      <c r="H6">
        <f t="shared" si="4"/>
        <v>0.96475277788544</v>
      </c>
      <c r="I6" s="1">
        <f t="shared" si="0"/>
        <v>0.60009919814897905</v>
      </c>
      <c r="J6">
        <v>1</v>
      </c>
      <c r="K6">
        <v>0.1</v>
      </c>
      <c r="L6">
        <f t="shared" si="5"/>
        <v>1.6366341767699428</v>
      </c>
      <c r="M6">
        <f t="shared" si="6"/>
        <v>-0.43643578047198478</v>
      </c>
      <c r="N6">
        <f t="shared" si="7"/>
        <v>6.5800350674230179E-2</v>
      </c>
      <c r="O6">
        <f t="shared" si="8"/>
        <v>-0.11280060115582315</v>
      </c>
      <c r="P6" s="1">
        <f t="shared" si="9"/>
        <v>0.16988529308970762</v>
      </c>
      <c r="R6">
        <f t="shared" si="1"/>
        <v>0.76604444311897801</v>
      </c>
      <c r="S6">
        <f t="shared" si="11"/>
        <v>0.81138316098411312</v>
      </c>
      <c r="T6">
        <f t="shared" si="10"/>
        <v>1.1218760180054306E-2</v>
      </c>
    </row>
    <row r="7" spans="1:23" x14ac:dyDescent="0.3">
      <c r="A7">
        <v>50</v>
      </c>
      <c r="B7">
        <v>2</v>
      </c>
      <c r="C7">
        <v>1.4</v>
      </c>
      <c r="D7">
        <v>0.8</v>
      </c>
      <c r="E7">
        <v>2.6</v>
      </c>
      <c r="F7">
        <f t="shared" si="2"/>
        <v>1.4285714285714286</v>
      </c>
      <c r="G7">
        <f t="shared" si="3"/>
        <v>0.52941176470588236</v>
      </c>
      <c r="H7">
        <f t="shared" si="4"/>
        <v>0.98430591356950048</v>
      </c>
      <c r="I7" s="1">
        <f t="shared" si="0"/>
        <v>0.53785287420047723</v>
      </c>
      <c r="J7">
        <v>1</v>
      </c>
      <c r="K7">
        <v>0.1</v>
      </c>
      <c r="L7">
        <f t="shared" si="5"/>
        <v>1.553797192134712</v>
      </c>
      <c r="M7">
        <f t="shared" si="6"/>
        <v>-0.47809144373375756</v>
      </c>
      <c r="N7">
        <f t="shared" si="7"/>
        <v>4.7457606547100913E-2</v>
      </c>
      <c r="O7">
        <f t="shared" si="8"/>
        <v>-6.7796580781572746E-2</v>
      </c>
      <c r="P7" s="1">
        <f t="shared" si="9"/>
        <v>0.16277916769789666</v>
      </c>
      <c r="R7">
        <f t="shared" si="1"/>
        <v>0.64278760968653936</v>
      </c>
      <c r="S7">
        <f t="shared" si="11"/>
        <v>0.72722104371956364</v>
      </c>
      <c r="T7">
        <f t="shared" si="10"/>
        <v>1.3369997749032586E-2</v>
      </c>
      <c r="V7">
        <v>1</v>
      </c>
      <c r="W7">
        <v>1</v>
      </c>
    </row>
    <row r="8" spans="1:23" x14ac:dyDescent="0.3">
      <c r="A8">
        <v>60</v>
      </c>
      <c r="B8">
        <v>1.2</v>
      </c>
      <c r="C8">
        <v>1.4</v>
      </c>
      <c r="D8">
        <v>0.8</v>
      </c>
      <c r="E8">
        <v>1.8</v>
      </c>
      <c r="F8">
        <f t="shared" si="2"/>
        <v>0.85714285714285721</v>
      </c>
      <c r="G8">
        <f t="shared" si="3"/>
        <v>0.38461538461538458</v>
      </c>
      <c r="H8">
        <f t="shared" si="4"/>
        <v>0.99703703052428627</v>
      </c>
      <c r="I8" s="1">
        <f t="shared" si="0"/>
        <v>0.38575837490522968</v>
      </c>
      <c r="J8">
        <v>1</v>
      </c>
      <c r="K8">
        <v>0.1</v>
      </c>
      <c r="L8">
        <f t="shared" si="5"/>
        <v>1.3887301496588271</v>
      </c>
      <c r="M8">
        <f t="shared" si="6"/>
        <v>-0.61721339984836765</v>
      </c>
      <c r="N8">
        <f t="shared" si="7"/>
        <v>-2.4728100955463451E-2</v>
      </c>
      <c r="O8">
        <f t="shared" si="8"/>
        <v>2.1195515104682955E-2</v>
      </c>
      <c r="P8" s="1">
        <f t="shared" si="9"/>
        <v>0.1520060702196207</v>
      </c>
      <c r="R8">
        <f t="shared" si="1"/>
        <v>0.50000000000000011</v>
      </c>
      <c r="S8">
        <f t="shared" si="11"/>
        <v>0.52157685024767497</v>
      </c>
      <c r="T8">
        <f t="shared" si="10"/>
        <v>1.5114994701951814E-2</v>
      </c>
      <c r="V8">
        <v>0</v>
      </c>
      <c r="W8">
        <v>0</v>
      </c>
    </row>
    <row r="9" spans="1:23" x14ac:dyDescent="0.3">
      <c r="A9">
        <v>70</v>
      </c>
      <c r="B9">
        <v>0.6</v>
      </c>
      <c r="C9">
        <v>1.2</v>
      </c>
      <c r="D9">
        <v>0.8</v>
      </c>
      <c r="E9">
        <v>1.3</v>
      </c>
      <c r="F9">
        <f t="shared" si="2"/>
        <v>0.5</v>
      </c>
      <c r="G9">
        <f t="shared" si="3"/>
        <v>0.23809523809523808</v>
      </c>
      <c r="H9">
        <f t="shared" si="4"/>
        <v>0.94280904158206347</v>
      </c>
      <c r="I9" s="1">
        <f t="shared" si="0"/>
        <v>0.25253813613805265</v>
      </c>
      <c r="J9">
        <v>1</v>
      </c>
      <c r="K9">
        <v>0.1</v>
      </c>
      <c r="L9">
        <f t="shared" si="5"/>
        <v>1.3131983079178737</v>
      </c>
      <c r="M9">
        <f t="shared" si="6"/>
        <v>-0.80812203564176854</v>
      </c>
      <c r="N9">
        <f t="shared" si="7"/>
        <v>-0.14029896452114038</v>
      </c>
      <c r="O9">
        <f t="shared" si="8"/>
        <v>7.014948226057019E-2</v>
      </c>
      <c r="P9" s="1">
        <f t="shared" si="9"/>
        <v>0.1549888953994864</v>
      </c>
      <c r="R9">
        <f t="shared" si="1"/>
        <v>0.34202014332566882</v>
      </c>
      <c r="S9">
        <f t="shared" si="11"/>
        <v>0.3414521995709453</v>
      </c>
      <c r="T9">
        <f t="shared" si="10"/>
        <v>1.6400730189408606E-2</v>
      </c>
      <c r="V9">
        <v>-0.5</v>
      </c>
      <c r="W9">
        <v>0.5</v>
      </c>
    </row>
    <row r="10" spans="1:23" x14ac:dyDescent="0.3">
      <c r="A10">
        <v>80</v>
      </c>
      <c r="B10">
        <v>1.1000000000000001</v>
      </c>
      <c r="C10">
        <v>3.1</v>
      </c>
      <c r="D10">
        <v>3.8</v>
      </c>
      <c r="E10">
        <v>4.8</v>
      </c>
      <c r="F10">
        <f t="shared" si="2"/>
        <v>0.35483870967741937</v>
      </c>
      <c r="G10">
        <f t="shared" si="3"/>
        <v>0.11627906976744186</v>
      </c>
      <c r="H10">
        <f t="shared" si="4"/>
        <v>0.87934215774378033</v>
      </c>
      <c r="I10" s="1">
        <f t="shared" si="0"/>
        <v>0.1322341579366457</v>
      </c>
      <c r="J10">
        <v>1</v>
      </c>
      <c r="K10">
        <v>0.1</v>
      </c>
      <c r="L10">
        <f t="shared" si="5"/>
        <v>1.2694479161917986</v>
      </c>
      <c r="M10">
        <f t="shared" si="6"/>
        <v>-1.0049796003185072</v>
      </c>
      <c r="N10">
        <f t="shared" si="7"/>
        <v>-5.7244224214998113E-2</v>
      </c>
      <c r="O10">
        <f t="shared" si="8"/>
        <v>2.0312466656934817E-2</v>
      </c>
      <c r="P10" s="1">
        <f t="shared" si="9"/>
        <v>0.16202381017886577</v>
      </c>
      <c r="R10">
        <f t="shared" si="1"/>
        <v>0.17364817766693041</v>
      </c>
      <c r="S10">
        <f t="shared" si="11"/>
        <v>0.1787913888031423</v>
      </c>
      <c r="T10">
        <f t="shared" si="10"/>
        <v>1.7188137789230135E-2</v>
      </c>
    </row>
    <row r="11" spans="1:23" x14ac:dyDescent="0.3">
      <c r="A11">
        <v>90</v>
      </c>
      <c r="B11">
        <v>1</v>
      </c>
      <c r="C11">
        <v>3</v>
      </c>
      <c r="D11">
        <v>3.6</v>
      </c>
      <c r="E11">
        <v>4.2</v>
      </c>
      <c r="F11">
        <f t="shared" si="2"/>
        <v>0.33333333333333331</v>
      </c>
      <c r="G11">
        <f t="shared" si="3"/>
        <v>7.6923076923076927E-2</v>
      </c>
      <c r="H11">
        <f t="shared" si="4"/>
        <v>0.8660254037844386</v>
      </c>
      <c r="I11" s="1">
        <f t="shared" si="0"/>
        <v>8.8823118336865514E-2</v>
      </c>
      <c r="J11">
        <v>1</v>
      </c>
      <c r="K11">
        <v>0.1</v>
      </c>
      <c r="L11">
        <f t="shared" si="5"/>
        <v>1.243523656716117</v>
      </c>
      <c r="M11">
        <f t="shared" si="6"/>
        <v>-1.0658774200423859</v>
      </c>
      <c r="N11">
        <f t="shared" si="7"/>
        <v>-4.441155916843275E-2</v>
      </c>
      <c r="O11">
        <f t="shared" si="8"/>
        <v>1.4803853056144251E-2</v>
      </c>
      <c r="P11" s="1">
        <f t="shared" si="9"/>
        <v>0.16384862831351121</v>
      </c>
      <c r="R11">
        <f t="shared" si="1"/>
        <v>6.1257422745431001E-17</v>
      </c>
      <c r="S11">
        <f t="shared" si="11"/>
        <v>0.12009611535381536</v>
      </c>
      <c r="T11">
        <f t="shared" si="10"/>
        <v>1.7453292519943295E-2</v>
      </c>
    </row>
    <row r="12" spans="1:23" x14ac:dyDescent="0.3">
      <c r="A12">
        <v>100</v>
      </c>
      <c r="B12" s="1">
        <v>1.2</v>
      </c>
      <c r="C12">
        <v>3</v>
      </c>
      <c r="D12">
        <v>3</v>
      </c>
      <c r="E12">
        <v>4.2</v>
      </c>
      <c r="F12">
        <f t="shared" si="2"/>
        <v>0.39999999999999997</v>
      </c>
      <c r="G12">
        <f t="shared" si="3"/>
        <v>0.16666666666666669</v>
      </c>
      <c r="H12">
        <f t="shared" si="4"/>
        <v>0.90350790290525129</v>
      </c>
      <c r="I12" s="1">
        <f t="shared" si="0"/>
        <v>0.18446619684315546</v>
      </c>
      <c r="J12">
        <v>1</v>
      </c>
      <c r="K12">
        <v>0.1</v>
      </c>
      <c r="L12">
        <f t="shared" si="5"/>
        <v>1.2912633779020881</v>
      </c>
      <c r="M12">
        <f t="shared" si="6"/>
        <v>-0.92233098421577719</v>
      </c>
      <c r="N12">
        <f t="shared" si="7"/>
        <v>-6.5880784586841254E-2</v>
      </c>
      <c r="O12">
        <f t="shared" si="8"/>
        <v>2.6352313834736497E-2</v>
      </c>
      <c r="P12" s="1">
        <f t="shared" si="9"/>
        <v>0.15884238344276308</v>
      </c>
      <c r="R12">
        <f t="shared" si="1"/>
        <v>-0.1736481776669303</v>
      </c>
      <c r="S12">
        <f t="shared" si="11"/>
        <v>0.24941337424043641</v>
      </c>
      <c r="T12">
        <f t="shared" si="10"/>
        <v>1.7188137789230135E-2</v>
      </c>
    </row>
    <row r="13" spans="1:23" x14ac:dyDescent="0.3">
      <c r="A13">
        <v>110</v>
      </c>
      <c r="B13">
        <v>1.7</v>
      </c>
      <c r="C13">
        <v>2.7</v>
      </c>
      <c r="D13">
        <v>1.2</v>
      </c>
      <c r="E13">
        <v>2</v>
      </c>
      <c r="F13">
        <f t="shared" si="2"/>
        <v>0.62962962962962954</v>
      </c>
      <c r="G13">
        <f t="shared" si="3"/>
        <v>0.25</v>
      </c>
      <c r="H13">
        <f t="shared" si="4"/>
        <v>0.9738311493467523</v>
      </c>
      <c r="I13" s="1">
        <f t="shared" si="0"/>
        <v>0.25671801540513511</v>
      </c>
      <c r="J13">
        <v>1</v>
      </c>
      <c r="K13">
        <v>0.1</v>
      </c>
      <c r="L13">
        <f t="shared" si="5"/>
        <v>1.2835900770256756</v>
      </c>
      <c r="M13">
        <f t="shared" si="6"/>
        <v>-0.77015404621540529</v>
      </c>
      <c r="N13">
        <f t="shared" si="7"/>
        <v>-3.4320590294804172E-2</v>
      </c>
      <c r="O13">
        <f t="shared" si="8"/>
        <v>2.160926055598781E-2</v>
      </c>
      <c r="P13" s="1">
        <f t="shared" si="9"/>
        <v>0.14974597169208598</v>
      </c>
      <c r="R13">
        <f t="shared" si="1"/>
        <v>-0.34202014332566871</v>
      </c>
      <c r="S13">
        <f t="shared" si="11"/>
        <v>0.34710373795446331</v>
      </c>
      <c r="T13">
        <f t="shared" si="10"/>
        <v>1.6400730189408606E-2</v>
      </c>
    </row>
    <row r="14" spans="1:23" x14ac:dyDescent="0.3">
      <c r="A14">
        <v>120</v>
      </c>
      <c r="B14">
        <v>2.6</v>
      </c>
      <c r="C14">
        <v>2.8</v>
      </c>
      <c r="D14">
        <v>1.5</v>
      </c>
      <c r="E14">
        <v>2.8</v>
      </c>
      <c r="F14">
        <f t="shared" si="2"/>
        <v>0.92857142857142871</v>
      </c>
      <c r="G14">
        <f t="shared" si="3"/>
        <v>0.30232558139534882</v>
      </c>
      <c r="H14">
        <f t="shared" si="4"/>
        <v>0.99931389357274381</v>
      </c>
      <c r="I14" s="1">
        <f t="shared" si="0"/>
        <v>0.3025331513349378</v>
      </c>
      <c r="J14">
        <v>1</v>
      </c>
      <c r="K14">
        <v>0.1</v>
      </c>
      <c r="L14">
        <f t="shared" si="5"/>
        <v>1.3032197288274243</v>
      </c>
      <c r="M14">
        <f t="shared" si="6"/>
        <v>-0.69815342615754883</v>
      </c>
      <c r="N14">
        <f t="shared" si="7"/>
        <v>-4.3095890503552321E-3</v>
      </c>
      <c r="O14">
        <f t="shared" si="8"/>
        <v>4.001761261044145E-3</v>
      </c>
      <c r="P14" s="1">
        <f t="shared" si="9"/>
        <v>0.14784567814824764</v>
      </c>
      <c r="R14">
        <f t="shared" si="1"/>
        <v>-0.49999999999999978</v>
      </c>
      <c r="S14">
        <f t="shared" si="11"/>
        <v>0.40904954612468436</v>
      </c>
      <c r="T14">
        <f t="shared" si="10"/>
        <v>1.5114994701951816E-2</v>
      </c>
    </row>
    <row r="15" spans="1:23" x14ac:dyDescent="0.3">
      <c r="A15">
        <v>130</v>
      </c>
      <c r="B15">
        <v>3.4</v>
      </c>
      <c r="C15">
        <v>2.8</v>
      </c>
      <c r="D15">
        <v>1.7</v>
      </c>
      <c r="E15">
        <v>3.4</v>
      </c>
      <c r="F15">
        <f t="shared" ref="F15:F16" si="12">B15/C15</f>
        <v>1.2142857142857144</v>
      </c>
      <c r="G15">
        <f t="shared" ref="G15:G16" si="13">(E15-D15)/(E15+D15)</f>
        <v>0.33333333333333337</v>
      </c>
      <c r="H15">
        <f t="shared" ref="H15:H16" si="14">2*SQRT(F15)/(1+F15)</f>
        <v>0.99530636261558147</v>
      </c>
      <c r="I15" s="1">
        <f t="shared" ref="I15:I16" si="15">G15/H15</f>
        <v>0.3349052571686183</v>
      </c>
      <c r="J15">
        <v>1</v>
      </c>
      <c r="K15">
        <v>0.1</v>
      </c>
      <c r="L15">
        <f t="shared" si="5"/>
        <v>1.339621028674473</v>
      </c>
      <c r="M15">
        <f t="shared" si="6"/>
        <v>-0.66981051433723648</v>
      </c>
      <c r="N15">
        <f t="shared" si="7"/>
        <v>9.5324076992965457E-3</v>
      </c>
      <c r="O15">
        <f t="shared" si="8"/>
        <v>-1.1575066492002949E-2</v>
      </c>
      <c r="P15" s="1">
        <f t="shared" si="9"/>
        <v>0.14978169028771196</v>
      </c>
      <c r="R15">
        <f t="shared" si="1"/>
        <v>-0.64278760968653936</v>
      </c>
      <c r="S15">
        <f t="shared" si="11"/>
        <v>0.45281927892896512</v>
      </c>
      <c r="T15">
        <f t="shared" si="10"/>
        <v>1.3369997749032586E-2</v>
      </c>
    </row>
    <row r="16" spans="1:23" x14ac:dyDescent="0.3">
      <c r="A16">
        <v>140</v>
      </c>
      <c r="B16">
        <v>3.2</v>
      </c>
      <c r="C16">
        <v>2.8</v>
      </c>
      <c r="D16">
        <v>1.4</v>
      </c>
      <c r="E16">
        <v>3.4</v>
      </c>
      <c r="F16">
        <f t="shared" si="12"/>
        <v>1.142857142857143</v>
      </c>
      <c r="G16">
        <f t="shared" si="13"/>
        <v>0.41666666666666669</v>
      </c>
      <c r="H16">
        <f t="shared" si="14"/>
        <v>0.99777530313971752</v>
      </c>
      <c r="I16" s="1">
        <f t="shared" si="15"/>
        <v>0.4175956904881632</v>
      </c>
      <c r="J16">
        <v>1</v>
      </c>
      <c r="K16">
        <v>0.1</v>
      </c>
      <c r="L16">
        <f t="shared" si="5"/>
        <v>1.4198253476597549</v>
      </c>
      <c r="M16">
        <f t="shared" si="6"/>
        <v>-0.58463396668342849</v>
      </c>
      <c r="N16">
        <f t="shared" si="7"/>
        <v>8.6999102185034028E-3</v>
      </c>
      <c r="O16">
        <f t="shared" si="8"/>
        <v>-9.9427545354324603E-3</v>
      </c>
      <c r="P16" s="1">
        <f t="shared" si="9"/>
        <v>0.15355375083867884</v>
      </c>
      <c r="R16">
        <f t="shared" si="1"/>
        <v>-0.7660444431189779</v>
      </c>
      <c r="S16">
        <f t="shared" si="11"/>
        <v>0.56462350292544827</v>
      </c>
      <c r="T16">
        <f>PI()*SIN(A16*PI()/180)/180</f>
        <v>1.1218760180054309E-2</v>
      </c>
    </row>
    <row r="20" spans="1:14" x14ac:dyDescent="0.3">
      <c r="A20" t="s">
        <v>19</v>
      </c>
      <c r="B20" t="s">
        <v>15</v>
      </c>
      <c r="C20" t="s">
        <v>16</v>
      </c>
      <c r="D20" t="s">
        <v>17</v>
      </c>
      <c r="E20" t="s">
        <v>18</v>
      </c>
      <c r="F20" t="s">
        <v>20</v>
      </c>
      <c r="G20" t="s">
        <v>22</v>
      </c>
      <c r="H20" t="s">
        <v>21</v>
      </c>
      <c r="I20" t="s">
        <v>23</v>
      </c>
      <c r="L20" t="s">
        <v>34</v>
      </c>
      <c r="M20">
        <f>3*10^(10)/(31*2)</f>
        <v>483870967.74193549</v>
      </c>
      <c r="N20">
        <f>M20*1.4/31</f>
        <v>21852237.2528616</v>
      </c>
    </row>
    <row r="21" spans="1:14" x14ac:dyDescent="0.3">
      <c r="A21">
        <v>10</v>
      </c>
      <c r="B21" s="2">
        <v>2.2000000000000002</v>
      </c>
      <c r="C21" s="2">
        <v>2.4</v>
      </c>
      <c r="D21" s="2">
        <v>2.4</v>
      </c>
      <c r="E21" s="2">
        <v>4</v>
      </c>
      <c r="F21">
        <f>C21/B21</f>
        <v>1.0909090909090908</v>
      </c>
      <c r="G21">
        <f>(E21-D21)/(E21+D21)</f>
        <v>0.25</v>
      </c>
      <c r="H21">
        <f>2*SQRT(F21)/(1+F21)</f>
        <v>0.99905437331096147</v>
      </c>
      <c r="I21" s="1">
        <f>G21/H21</f>
        <v>0.25023663043631567</v>
      </c>
      <c r="L21" t="s">
        <v>33</v>
      </c>
      <c r="M21">
        <f>0.26*3*10^(10)/10</f>
        <v>780000000</v>
      </c>
      <c r="N21">
        <f>M21*2/10</f>
        <v>156000000</v>
      </c>
    </row>
    <row r="22" spans="1:14" x14ac:dyDescent="0.3">
      <c r="A22">
        <v>12</v>
      </c>
      <c r="B22" s="2">
        <v>2.2999999999999998</v>
      </c>
      <c r="C22" s="2">
        <v>0.8</v>
      </c>
      <c r="D22" s="2">
        <v>2.6</v>
      </c>
      <c r="E22" s="2">
        <v>3.8</v>
      </c>
      <c r="F22">
        <f t="shared" ref="F22:F32" si="16">C22/B22</f>
        <v>0.34782608695652178</v>
      </c>
      <c r="G22">
        <f t="shared" ref="G22:G32" si="17">(E22-D22)/(E22+D22)</f>
        <v>0.18749999999999994</v>
      </c>
      <c r="H22">
        <f t="shared" ref="H22:H32" si="18">2*SQRT(F22)/(1+F22)</f>
        <v>0.87513935266132492</v>
      </c>
      <c r="I22" s="1">
        <f t="shared" ref="I22:I32" si="19">G22/H22</f>
        <v>0.21425159253758483</v>
      </c>
    </row>
    <row r="23" spans="1:14" x14ac:dyDescent="0.3">
      <c r="A23">
        <v>14</v>
      </c>
      <c r="B23" s="2">
        <v>2.2000000000000002</v>
      </c>
      <c r="C23" s="2">
        <v>1.2</v>
      </c>
      <c r="D23" s="2">
        <v>2.2999999999999998</v>
      </c>
      <c r="E23" s="2">
        <v>4.5999999999999996</v>
      </c>
      <c r="F23">
        <f t="shared" si="16"/>
        <v>0.54545454545454541</v>
      </c>
      <c r="G23">
        <f t="shared" si="17"/>
        <v>0.33333333333333331</v>
      </c>
      <c r="H23">
        <f t="shared" si="18"/>
        <v>0.9557692240748189</v>
      </c>
      <c r="I23" s="1">
        <f t="shared" si="19"/>
        <v>0.34875922444144269</v>
      </c>
      <c r="M23">
        <f>M21*2/M20</f>
        <v>3.2239999999999998</v>
      </c>
      <c r="N23">
        <f>SQRT((4*M21*M21*N20*N20)/(M20*M20*M20*M20) + (4*N21*N21)/(M20*M20))</f>
        <v>0.66103434101414127</v>
      </c>
    </row>
    <row r="24" spans="1:14" x14ac:dyDescent="0.3">
      <c r="A24">
        <v>16</v>
      </c>
      <c r="B24" s="2">
        <v>2.2000000000000002</v>
      </c>
      <c r="C24" s="2">
        <v>3.2</v>
      </c>
      <c r="D24" s="2">
        <v>4.7</v>
      </c>
      <c r="E24" s="2">
        <v>7</v>
      </c>
      <c r="F24">
        <f t="shared" si="16"/>
        <v>1.4545454545454546</v>
      </c>
      <c r="G24">
        <f t="shared" si="17"/>
        <v>0.19658119658119658</v>
      </c>
      <c r="H24">
        <f t="shared" si="18"/>
        <v>0.98270364158678514</v>
      </c>
      <c r="I24" s="1">
        <f t="shared" si="19"/>
        <v>0.2000411805371701</v>
      </c>
      <c r="K24" t="s">
        <v>25</v>
      </c>
    </row>
    <row r="25" spans="1:14" x14ac:dyDescent="0.3">
      <c r="A25">
        <v>18</v>
      </c>
      <c r="B25" s="2">
        <v>2.2000000000000002</v>
      </c>
      <c r="C25" s="2">
        <v>1.2</v>
      </c>
      <c r="D25" s="2">
        <v>2.6</v>
      </c>
      <c r="E25" s="2">
        <v>4.2</v>
      </c>
      <c r="F25">
        <f t="shared" si="16"/>
        <v>0.54545454545454541</v>
      </c>
      <c r="G25">
        <f t="shared" si="17"/>
        <v>0.23529411764705882</v>
      </c>
      <c r="H25">
        <f t="shared" si="18"/>
        <v>0.9557692240748189</v>
      </c>
      <c r="I25" s="1">
        <f t="shared" si="19"/>
        <v>0.24618298195866545</v>
      </c>
    </row>
    <row r="26" spans="1:14" x14ac:dyDescent="0.3">
      <c r="A26">
        <v>20</v>
      </c>
      <c r="B26" s="2">
        <v>2.2000000000000002</v>
      </c>
      <c r="C26" s="2">
        <v>2.2000000000000002</v>
      </c>
      <c r="D26" s="2">
        <v>3.6</v>
      </c>
      <c r="E26" s="2">
        <v>5.4</v>
      </c>
      <c r="F26">
        <f t="shared" si="16"/>
        <v>1</v>
      </c>
      <c r="G26">
        <f t="shared" si="17"/>
        <v>0.20000000000000004</v>
      </c>
      <c r="H26">
        <f t="shared" si="18"/>
        <v>1</v>
      </c>
      <c r="I26" s="1">
        <f t="shared" si="19"/>
        <v>0.20000000000000004</v>
      </c>
    </row>
    <row r="27" spans="1:14" x14ac:dyDescent="0.3">
      <c r="A27">
        <v>21</v>
      </c>
      <c r="B27" s="2">
        <v>2.2000000000000002</v>
      </c>
      <c r="C27" s="2">
        <v>2.2000000000000002</v>
      </c>
      <c r="D27" s="2">
        <v>3.8</v>
      </c>
      <c r="E27" s="2">
        <v>5.4</v>
      </c>
      <c r="F27">
        <f t="shared" si="16"/>
        <v>1</v>
      </c>
      <c r="G27">
        <f t="shared" si="17"/>
        <v>0.17391304347826095</v>
      </c>
      <c r="H27">
        <f t="shared" si="18"/>
        <v>1</v>
      </c>
      <c r="I27" s="1">
        <f t="shared" si="19"/>
        <v>0.17391304347826095</v>
      </c>
    </row>
    <row r="28" spans="1:14" x14ac:dyDescent="0.3">
      <c r="A28">
        <v>22</v>
      </c>
      <c r="B28" s="2">
        <v>2.2000000000000002</v>
      </c>
      <c r="C28" s="2">
        <v>2.2000000000000002</v>
      </c>
      <c r="D28" s="2">
        <v>3.8</v>
      </c>
      <c r="E28" s="2">
        <v>5.2</v>
      </c>
      <c r="F28">
        <f t="shared" si="16"/>
        <v>1</v>
      </c>
      <c r="G28">
        <f t="shared" si="17"/>
        <v>0.15555555555555559</v>
      </c>
      <c r="H28">
        <f t="shared" si="18"/>
        <v>1</v>
      </c>
      <c r="I28" s="1">
        <f t="shared" si="19"/>
        <v>0.15555555555555559</v>
      </c>
    </row>
    <row r="29" spans="1:14" x14ac:dyDescent="0.3">
      <c r="A29">
        <v>24</v>
      </c>
      <c r="B29" s="2">
        <v>2.2000000000000002</v>
      </c>
      <c r="C29" s="2">
        <v>2</v>
      </c>
      <c r="D29" s="2">
        <v>3.8</v>
      </c>
      <c r="E29" s="2">
        <v>5</v>
      </c>
      <c r="F29">
        <f t="shared" si="16"/>
        <v>0.90909090909090906</v>
      </c>
      <c r="G29">
        <f t="shared" si="17"/>
        <v>0.13636363636363638</v>
      </c>
      <c r="H29">
        <f t="shared" si="18"/>
        <v>0.9988655696858586</v>
      </c>
      <c r="I29" s="1">
        <f t="shared" si="19"/>
        <v>0.13651850709652802</v>
      </c>
    </row>
    <row r="30" spans="1:14" x14ac:dyDescent="0.3">
      <c r="A30">
        <v>26</v>
      </c>
      <c r="B30" s="2">
        <v>2.2000000000000002</v>
      </c>
      <c r="C30" s="2">
        <v>3.9</v>
      </c>
      <c r="D30" s="2">
        <v>4.8</v>
      </c>
      <c r="E30" s="2">
        <v>5.6</v>
      </c>
      <c r="F30">
        <f t="shared" si="16"/>
        <v>1.7727272727272725</v>
      </c>
      <c r="G30">
        <f t="shared" si="17"/>
        <v>7.6923076923076913E-2</v>
      </c>
      <c r="H30">
        <f t="shared" si="18"/>
        <v>0.96038154202470882</v>
      </c>
      <c r="I30" s="1">
        <f t="shared" si="19"/>
        <v>8.0096371657565474E-2</v>
      </c>
    </row>
    <row r="31" spans="1:14" x14ac:dyDescent="0.3">
      <c r="A31">
        <v>28</v>
      </c>
      <c r="B31" s="2">
        <v>2.2000000000000002</v>
      </c>
      <c r="C31" s="2">
        <v>2</v>
      </c>
      <c r="D31" s="2">
        <v>4.2</v>
      </c>
      <c r="E31" s="2">
        <v>4.4000000000000004</v>
      </c>
      <c r="F31">
        <f t="shared" si="16"/>
        <v>0.90909090909090906</v>
      </c>
      <c r="G31">
        <f t="shared" si="17"/>
        <v>2.3255813953488389E-2</v>
      </c>
      <c r="H31">
        <f t="shared" si="18"/>
        <v>0.9988655696858586</v>
      </c>
      <c r="I31" s="1">
        <f t="shared" si="19"/>
        <v>2.3282226016462154E-2</v>
      </c>
    </row>
    <row r="32" spans="1:14" x14ac:dyDescent="0.3">
      <c r="A32">
        <v>30</v>
      </c>
      <c r="B32" s="2">
        <v>2.2000000000000002</v>
      </c>
      <c r="C32" s="2">
        <v>1</v>
      </c>
      <c r="D32" s="2">
        <v>3.2</v>
      </c>
      <c r="E32" s="2">
        <v>3.3</v>
      </c>
      <c r="F32">
        <f t="shared" si="16"/>
        <v>0.45454545454545453</v>
      </c>
      <c r="G32">
        <f t="shared" si="17"/>
        <v>1.538461538461533E-2</v>
      </c>
      <c r="H32">
        <f t="shared" si="18"/>
        <v>0.92702481088695776</v>
      </c>
      <c r="I32" s="1">
        <f t="shared" si="19"/>
        <v>1.6595688922172055E-2</v>
      </c>
    </row>
    <row r="33" spans="1:11" x14ac:dyDescent="0.3">
      <c r="A33">
        <v>34</v>
      </c>
      <c r="B33" s="2">
        <v>2.2000000000000002</v>
      </c>
      <c r="C33" s="2">
        <v>1.4</v>
      </c>
      <c r="D33" s="2">
        <v>3.6</v>
      </c>
      <c r="E33" s="2">
        <v>3.8</v>
      </c>
      <c r="F33">
        <f t="shared" ref="F33:F56" si="20">C33/B33</f>
        <v>0.63636363636363624</v>
      </c>
      <c r="G33">
        <f t="shared" ref="G33:G56" si="21">(E33-D33)/(E33+D33)</f>
        <v>2.702702702702699E-2</v>
      </c>
      <c r="H33">
        <f t="shared" ref="H33:H56" si="22">2*SQRT(F33)/(1+F33)</f>
        <v>0.97499604304356913</v>
      </c>
      <c r="I33" s="1">
        <f t="shared" ref="I33:I56" si="23">G33/H33</f>
        <v>2.7720140219911895E-2</v>
      </c>
    </row>
    <row r="34" spans="1:11" x14ac:dyDescent="0.3">
      <c r="A34">
        <v>36</v>
      </c>
      <c r="B34" s="2">
        <v>2.2000000000000002</v>
      </c>
      <c r="C34" s="2">
        <v>2</v>
      </c>
      <c r="D34" s="2">
        <v>4.2</v>
      </c>
      <c r="E34" s="2">
        <v>4.4000000000000004</v>
      </c>
      <c r="F34">
        <f t="shared" si="20"/>
        <v>0.90909090909090906</v>
      </c>
      <c r="G34">
        <f t="shared" si="21"/>
        <v>2.3255813953488389E-2</v>
      </c>
      <c r="H34">
        <f t="shared" si="22"/>
        <v>0.9988655696858586</v>
      </c>
      <c r="I34" s="1">
        <f t="shared" si="23"/>
        <v>2.3282226016462154E-2</v>
      </c>
    </row>
    <row r="35" spans="1:11" x14ac:dyDescent="0.3">
      <c r="A35">
        <v>38</v>
      </c>
      <c r="B35" s="2">
        <v>2.2000000000000002</v>
      </c>
      <c r="C35" s="2">
        <v>0.8</v>
      </c>
      <c r="D35" s="2">
        <v>3</v>
      </c>
      <c r="E35" s="2">
        <v>3.2</v>
      </c>
      <c r="F35">
        <f t="shared" si="20"/>
        <v>0.36363636363636365</v>
      </c>
      <c r="G35">
        <f t="shared" si="21"/>
        <v>3.2258064516129059E-2</v>
      </c>
      <c r="H35">
        <f t="shared" si="22"/>
        <v>0.88443327742810651</v>
      </c>
      <c r="I35" s="1">
        <f t="shared" si="23"/>
        <v>3.6473146521503699E-2</v>
      </c>
    </row>
    <row r="36" spans="1:11" x14ac:dyDescent="0.3">
      <c r="A36">
        <v>42</v>
      </c>
      <c r="B36" s="2">
        <v>2.2000000000000002</v>
      </c>
      <c r="C36" s="2">
        <v>0.6</v>
      </c>
      <c r="D36" s="2">
        <v>2.6</v>
      </c>
      <c r="E36" s="2">
        <v>3.2</v>
      </c>
      <c r="F36">
        <f t="shared" si="20"/>
        <v>0.27272727272727271</v>
      </c>
      <c r="G36">
        <f t="shared" si="21"/>
        <v>0.10344827586206896</v>
      </c>
      <c r="H36">
        <f t="shared" si="22"/>
        <v>0.82065180664828985</v>
      </c>
      <c r="I36" s="1">
        <f t="shared" si="23"/>
        <v>0.12605623362309154</v>
      </c>
    </row>
    <row r="37" spans="1:11" x14ac:dyDescent="0.3">
      <c r="A37">
        <v>46</v>
      </c>
      <c r="B37" s="2">
        <v>2.2000000000000002</v>
      </c>
      <c r="C37" s="2">
        <v>1.2</v>
      </c>
      <c r="D37" s="2">
        <v>3.4</v>
      </c>
      <c r="E37" s="2">
        <v>3.6</v>
      </c>
      <c r="F37">
        <f t="shared" si="20"/>
        <v>0.54545454545454541</v>
      </c>
      <c r="G37">
        <f t="shared" si="21"/>
        <v>2.8571428571428598E-2</v>
      </c>
      <c r="H37">
        <f t="shared" si="22"/>
        <v>0.9557692240748189</v>
      </c>
      <c r="I37" s="1">
        <f t="shared" si="23"/>
        <v>2.9893647809266548E-2</v>
      </c>
    </row>
    <row r="38" spans="1:11" x14ac:dyDescent="0.3">
      <c r="A38">
        <v>50</v>
      </c>
      <c r="B38" s="2">
        <v>2.2000000000000002</v>
      </c>
      <c r="C38" s="2">
        <v>0.8</v>
      </c>
      <c r="D38" s="2">
        <v>3</v>
      </c>
      <c r="E38" s="2">
        <v>3</v>
      </c>
      <c r="F38">
        <f t="shared" si="20"/>
        <v>0.36363636363636365</v>
      </c>
      <c r="G38">
        <f t="shared" si="21"/>
        <v>0</v>
      </c>
      <c r="H38">
        <f t="shared" si="22"/>
        <v>0.88443327742810651</v>
      </c>
      <c r="I38" s="1">
        <f t="shared" si="23"/>
        <v>0</v>
      </c>
    </row>
    <row r="39" spans="1:11" x14ac:dyDescent="0.3">
      <c r="A39">
        <v>54</v>
      </c>
      <c r="B39" s="2">
        <v>2.4</v>
      </c>
      <c r="C39" s="2">
        <v>0.2</v>
      </c>
      <c r="D39" s="2">
        <v>2.4</v>
      </c>
      <c r="E39" s="2">
        <v>2.4</v>
      </c>
      <c r="F39">
        <f t="shared" si="20"/>
        <v>8.3333333333333343E-2</v>
      </c>
      <c r="G39">
        <f t="shared" si="21"/>
        <v>0</v>
      </c>
      <c r="H39">
        <f t="shared" si="22"/>
        <v>0.53293871002119308</v>
      </c>
      <c r="I39" s="1">
        <f t="shared" si="23"/>
        <v>0</v>
      </c>
    </row>
    <row r="40" spans="1:11" x14ac:dyDescent="0.3">
      <c r="A40">
        <v>56</v>
      </c>
      <c r="B40" s="2">
        <v>2.4</v>
      </c>
      <c r="C40" s="2">
        <v>0.4</v>
      </c>
      <c r="D40" s="2">
        <v>2.6</v>
      </c>
      <c r="E40" s="2">
        <v>2.8</v>
      </c>
      <c r="F40">
        <f t="shared" si="20"/>
        <v>0.16666666666666669</v>
      </c>
      <c r="G40">
        <f t="shared" si="21"/>
        <v>3.7037037037036986E-2</v>
      </c>
      <c r="H40">
        <f t="shared" si="22"/>
        <v>0.69985421222376509</v>
      </c>
      <c r="I40" s="1">
        <f t="shared" si="23"/>
        <v>5.2921074689759956E-2</v>
      </c>
      <c r="K40" t="e">
        <f>COS(#REF!*PI()/180)</f>
        <v>#REF!</v>
      </c>
    </row>
    <row r="41" spans="1:11" x14ac:dyDescent="0.3">
      <c r="A41">
        <v>58</v>
      </c>
      <c r="B41" s="2">
        <v>2.4</v>
      </c>
      <c r="C41" s="2">
        <v>0.8</v>
      </c>
      <c r="D41" s="2">
        <v>3</v>
      </c>
      <c r="E41" s="2">
        <v>3.2</v>
      </c>
      <c r="F41">
        <f t="shared" si="20"/>
        <v>0.33333333333333337</v>
      </c>
      <c r="G41">
        <f t="shared" si="21"/>
        <v>3.2258064516129059E-2</v>
      </c>
      <c r="H41">
        <f t="shared" si="22"/>
        <v>0.86602540378443871</v>
      </c>
      <c r="I41" s="1">
        <f t="shared" si="23"/>
        <v>3.7248404463846849E-2</v>
      </c>
      <c r="K41" t="e">
        <f>COS(#REF!*PI()/180)</f>
        <v>#REF!</v>
      </c>
    </row>
    <row r="42" spans="1:11" x14ac:dyDescent="0.3">
      <c r="A42">
        <v>60</v>
      </c>
      <c r="B42" s="2">
        <v>2.4</v>
      </c>
      <c r="C42" s="2">
        <v>0.6</v>
      </c>
      <c r="D42" s="2">
        <v>3</v>
      </c>
      <c r="E42" s="2">
        <v>3</v>
      </c>
      <c r="F42">
        <f t="shared" si="20"/>
        <v>0.25</v>
      </c>
      <c r="G42">
        <f t="shared" si="21"/>
        <v>0</v>
      </c>
      <c r="H42">
        <f t="shared" si="22"/>
        <v>0.8</v>
      </c>
      <c r="I42" s="1">
        <f t="shared" si="23"/>
        <v>0</v>
      </c>
    </row>
    <row r="43" spans="1:11" x14ac:dyDescent="0.3">
      <c r="A43">
        <v>62</v>
      </c>
      <c r="B43" s="2">
        <v>2.4</v>
      </c>
      <c r="C43" s="2">
        <v>0.4</v>
      </c>
      <c r="D43" s="2">
        <v>2.8</v>
      </c>
      <c r="E43" s="2">
        <v>3</v>
      </c>
      <c r="F43">
        <f t="shared" si="20"/>
        <v>0.16666666666666669</v>
      </c>
      <c r="G43">
        <f t="shared" si="21"/>
        <v>3.4482758620689689E-2</v>
      </c>
      <c r="H43">
        <f t="shared" si="22"/>
        <v>0.69985421222376509</v>
      </c>
      <c r="I43" s="1">
        <f t="shared" si="23"/>
        <v>4.9271345400811108E-2</v>
      </c>
    </row>
    <row r="44" spans="1:11" x14ac:dyDescent="0.3">
      <c r="A44">
        <v>64</v>
      </c>
      <c r="B44" s="2">
        <v>2.4</v>
      </c>
      <c r="C44" s="2">
        <v>0.4</v>
      </c>
      <c r="D44" s="2">
        <v>2.6</v>
      </c>
      <c r="E44" s="2">
        <v>3</v>
      </c>
      <c r="F44">
        <f t="shared" si="20"/>
        <v>0.16666666666666669</v>
      </c>
      <c r="G44">
        <f t="shared" si="21"/>
        <v>7.1428571428571411E-2</v>
      </c>
      <c r="H44">
        <f t="shared" si="22"/>
        <v>0.69985421222376509</v>
      </c>
      <c r="I44" s="1">
        <f t="shared" si="23"/>
        <v>0.10206207261596574</v>
      </c>
    </row>
    <row r="45" spans="1:11" x14ac:dyDescent="0.3">
      <c r="A45">
        <v>66</v>
      </c>
      <c r="B45" s="2">
        <v>2.4</v>
      </c>
      <c r="C45" s="2">
        <v>0.4</v>
      </c>
      <c r="D45" s="2">
        <v>2.6</v>
      </c>
      <c r="E45" s="2">
        <v>3.2</v>
      </c>
      <c r="F45">
        <f t="shared" si="20"/>
        <v>0.16666666666666669</v>
      </c>
      <c r="G45">
        <f t="shared" si="21"/>
        <v>0.10344827586206896</v>
      </c>
      <c r="H45">
        <f t="shared" si="22"/>
        <v>0.69985421222376509</v>
      </c>
      <c r="I45" s="1">
        <f t="shared" si="23"/>
        <v>0.14781403620243316</v>
      </c>
    </row>
    <row r="46" spans="1:11" x14ac:dyDescent="0.3">
      <c r="A46">
        <v>68</v>
      </c>
      <c r="B46" s="2">
        <v>2.4</v>
      </c>
      <c r="C46" s="2">
        <v>0.8</v>
      </c>
      <c r="D46" s="2">
        <v>2.8</v>
      </c>
      <c r="E46" s="2">
        <v>3.4</v>
      </c>
      <c r="F46">
        <f t="shared" si="20"/>
        <v>0.33333333333333337</v>
      </c>
      <c r="G46">
        <f t="shared" si="21"/>
        <v>9.6774193548387122E-2</v>
      </c>
      <c r="H46">
        <f t="shared" si="22"/>
        <v>0.86602540378443871</v>
      </c>
      <c r="I46" s="1">
        <f t="shared" si="23"/>
        <v>0.11174521339154049</v>
      </c>
    </row>
    <row r="47" spans="1:11" x14ac:dyDescent="0.3">
      <c r="A47">
        <v>70</v>
      </c>
      <c r="B47" s="2">
        <v>2.4</v>
      </c>
      <c r="C47" s="2">
        <v>0.4</v>
      </c>
      <c r="D47" s="2">
        <v>2.8</v>
      </c>
      <c r="E47" s="2">
        <v>3.2</v>
      </c>
      <c r="F47">
        <f t="shared" si="20"/>
        <v>0.16666666666666669</v>
      </c>
      <c r="G47">
        <f t="shared" si="21"/>
        <v>6.6666666666666721E-2</v>
      </c>
      <c r="H47">
        <f t="shared" si="22"/>
        <v>0.69985421222376509</v>
      </c>
      <c r="I47" s="1">
        <f t="shared" si="23"/>
        <v>9.5257934441568132E-2</v>
      </c>
    </row>
    <row r="48" spans="1:11" x14ac:dyDescent="0.3">
      <c r="A48">
        <v>72</v>
      </c>
      <c r="B48" s="2">
        <v>2.4</v>
      </c>
      <c r="C48" s="2">
        <v>0.6</v>
      </c>
      <c r="D48" s="2">
        <v>2.6</v>
      </c>
      <c r="E48" s="2">
        <v>3.7</v>
      </c>
      <c r="F48">
        <f t="shared" si="20"/>
        <v>0.25</v>
      </c>
      <c r="G48">
        <f t="shared" si="21"/>
        <v>0.17460317460317459</v>
      </c>
      <c r="H48">
        <f t="shared" si="22"/>
        <v>0.8</v>
      </c>
      <c r="I48" s="1">
        <f t="shared" si="23"/>
        <v>0.21825396825396823</v>
      </c>
    </row>
    <row r="49" spans="1:9" x14ac:dyDescent="0.3">
      <c r="A49">
        <v>74</v>
      </c>
      <c r="B49" s="2">
        <v>2.4</v>
      </c>
      <c r="C49" s="2">
        <v>0.8</v>
      </c>
      <c r="D49" s="2">
        <v>2.6</v>
      </c>
      <c r="E49" s="2">
        <v>4</v>
      </c>
      <c r="F49">
        <f t="shared" si="20"/>
        <v>0.33333333333333337</v>
      </c>
      <c r="G49">
        <f t="shared" si="21"/>
        <v>0.21212121212121213</v>
      </c>
      <c r="H49">
        <f t="shared" si="22"/>
        <v>0.86602540378443871</v>
      </c>
      <c r="I49" s="1">
        <f t="shared" si="23"/>
        <v>0.24493647783802305</v>
      </c>
    </row>
    <row r="50" spans="1:9" x14ac:dyDescent="0.3">
      <c r="A50">
        <v>76</v>
      </c>
      <c r="B50" s="2">
        <v>2.5</v>
      </c>
      <c r="C50" s="2">
        <v>1</v>
      </c>
      <c r="D50" s="2">
        <v>2.7</v>
      </c>
      <c r="E50" s="2">
        <v>4.3</v>
      </c>
      <c r="F50">
        <f t="shared" si="20"/>
        <v>0.4</v>
      </c>
      <c r="G50">
        <f t="shared" si="21"/>
        <v>0.22857142857142851</v>
      </c>
      <c r="H50">
        <f t="shared" si="22"/>
        <v>0.90350790290525129</v>
      </c>
      <c r="I50" s="1">
        <f t="shared" si="23"/>
        <v>0.25298221281347028</v>
      </c>
    </row>
    <row r="51" spans="1:9" x14ac:dyDescent="0.3">
      <c r="A51">
        <v>78</v>
      </c>
      <c r="B51" s="2">
        <v>2.8</v>
      </c>
      <c r="C51" s="2">
        <v>1.2</v>
      </c>
      <c r="D51" s="2">
        <v>3.2</v>
      </c>
      <c r="E51" s="2">
        <v>4.5999999999999996</v>
      </c>
      <c r="F51">
        <f t="shared" si="20"/>
        <v>0.4285714285714286</v>
      </c>
      <c r="G51">
        <f t="shared" si="21"/>
        <v>0.17948717948717943</v>
      </c>
      <c r="H51">
        <f t="shared" si="22"/>
        <v>0.9165151389911681</v>
      </c>
      <c r="I51" s="1">
        <f t="shared" si="23"/>
        <v>0.1958365681605059</v>
      </c>
    </row>
    <row r="52" spans="1:9" x14ac:dyDescent="0.3">
      <c r="A52">
        <v>80</v>
      </c>
      <c r="B52" s="2">
        <v>2.4</v>
      </c>
      <c r="C52" s="2">
        <v>2.4</v>
      </c>
      <c r="D52" s="2">
        <v>3.6</v>
      </c>
      <c r="E52" s="2">
        <v>5.7</v>
      </c>
      <c r="F52">
        <f t="shared" si="20"/>
        <v>1</v>
      </c>
      <c r="G52">
        <f t="shared" si="21"/>
        <v>0.22580645161290322</v>
      </c>
      <c r="H52">
        <f t="shared" si="22"/>
        <v>1</v>
      </c>
      <c r="I52" s="1">
        <f t="shared" si="23"/>
        <v>0.22580645161290322</v>
      </c>
    </row>
    <row r="53" spans="1:9" x14ac:dyDescent="0.3">
      <c r="A53">
        <v>82</v>
      </c>
      <c r="B53" s="2">
        <v>3.2</v>
      </c>
      <c r="C53" s="2">
        <v>1.6</v>
      </c>
      <c r="D53" s="2">
        <v>4.4000000000000004</v>
      </c>
      <c r="E53" s="2">
        <v>5.2</v>
      </c>
      <c r="F53">
        <f t="shared" si="20"/>
        <v>0.5</v>
      </c>
      <c r="G53">
        <f t="shared" si="21"/>
        <v>8.3333333333333301E-2</v>
      </c>
      <c r="H53">
        <f t="shared" si="22"/>
        <v>0.94280904158206347</v>
      </c>
      <c r="I53" s="1">
        <f t="shared" si="23"/>
        <v>8.8388347648318391E-2</v>
      </c>
    </row>
    <row r="54" spans="1:9" x14ac:dyDescent="0.3">
      <c r="A54">
        <v>84</v>
      </c>
      <c r="B54" s="2">
        <v>3.4</v>
      </c>
      <c r="C54" s="2">
        <v>1</v>
      </c>
      <c r="D54" s="2">
        <v>4</v>
      </c>
      <c r="E54" s="2">
        <v>4.8</v>
      </c>
      <c r="F54">
        <f t="shared" si="20"/>
        <v>0.29411764705882354</v>
      </c>
      <c r="G54">
        <f t="shared" si="21"/>
        <v>9.0909090909090884E-2</v>
      </c>
      <c r="H54">
        <f t="shared" si="22"/>
        <v>0.83814040520844424</v>
      </c>
      <c r="I54" s="1">
        <f t="shared" si="23"/>
        <v>0.10846522890932807</v>
      </c>
    </row>
    <row r="55" spans="1:9" x14ac:dyDescent="0.3">
      <c r="A55">
        <v>86</v>
      </c>
      <c r="B55" s="2">
        <v>3.4</v>
      </c>
      <c r="C55" s="2">
        <v>1.6</v>
      </c>
      <c r="D55" s="2">
        <v>4.5999999999999996</v>
      </c>
      <c r="E55" s="2">
        <v>5.2</v>
      </c>
      <c r="F55">
        <f t="shared" si="20"/>
        <v>0.4705882352941177</v>
      </c>
      <c r="G55">
        <f t="shared" si="21"/>
        <v>6.1224489795918415E-2</v>
      </c>
      <c r="H55">
        <f t="shared" si="22"/>
        <v>0.93295230317524802</v>
      </c>
      <c r="I55" s="1">
        <f t="shared" si="23"/>
        <v>6.5624458600449867E-2</v>
      </c>
    </row>
    <row r="56" spans="1:9" x14ac:dyDescent="0.3">
      <c r="A56">
        <v>88</v>
      </c>
      <c r="B56" s="2">
        <v>3.4</v>
      </c>
      <c r="C56" s="2">
        <v>2.2000000000000002</v>
      </c>
      <c r="D56" s="2">
        <v>3.4</v>
      </c>
      <c r="E56" s="2">
        <v>4</v>
      </c>
      <c r="F56">
        <f t="shared" si="20"/>
        <v>0.6470588235294118</v>
      </c>
      <c r="G56">
        <f t="shared" si="21"/>
        <v>8.1081081081081086E-2</v>
      </c>
      <c r="H56">
        <f t="shared" si="22"/>
        <v>0.9767710236555246</v>
      </c>
      <c r="I56" s="1">
        <f t="shared" si="23"/>
        <v>8.3009302198214827E-2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2020-03-21T07:44:40Z</dcterms:modified>
</cp:coreProperties>
</file>