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9" yWindow="14413" windowWidth="14806" windowHeight="8012" activeTab="5"/>
  </bookViews>
  <sheets>
    <sheet name="Лист1" sheetId="1" r:id="rId1"/>
    <sheet name="#8" sheetId="2" r:id="rId2"/>
    <sheet name="#10" sheetId="3" r:id="rId3"/>
    <sheet name="#12" sheetId="4" r:id="rId4"/>
    <sheet name="#14" sheetId="5" r:id="rId5"/>
    <sheet name="#16" sheetId="6" r:id="rId6"/>
    <sheet name="Dan#16" sheetId="11" r:id="rId7"/>
    <sheet name="#18" sheetId="7" r:id="rId8"/>
    <sheet name="#20" sheetId="8" r:id="rId9"/>
    <sheet name="#36" sheetId="10" r:id="rId10"/>
    <sheet name="#40" sheetId="9" r:id="rId11"/>
  </sheets>
  <calcPr calcId="152511"/>
</workbook>
</file>

<file path=xl/calcChain.xml><?xml version="1.0" encoding="utf-8"?>
<calcChain xmlns="http://schemas.openxmlformats.org/spreadsheetml/2006/main">
  <c r="B105" i="6" l="1"/>
  <c r="B66" i="6" l="1"/>
  <c r="B63" i="6"/>
  <c r="B60" i="6"/>
  <c r="B57" i="6"/>
  <c r="B54" i="6"/>
  <c r="B51" i="6"/>
  <c r="B48" i="6"/>
  <c r="B45" i="6"/>
  <c r="B42" i="6"/>
  <c r="B69" i="6"/>
  <c r="B30" i="6"/>
  <c r="B27" i="6"/>
  <c r="B24" i="6"/>
  <c r="B21" i="6"/>
  <c r="B18" i="6"/>
  <c r="B15" i="6"/>
  <c r="B12" i="6"/>
  <c r="B9" i="6"/>
  <c r="B6" i="6"/>
  <c r="D33" i="6"/>
  <c r="B32" i="6"/>
  <c r="O9" i="1" l="1"/>
  <c r="N9" i="1"/>
  <c r="M9" i="1"/>
  <c r="L9" i="1"/>
  <c r="K9" i="1"/>
  <c r="J9" i="1"/>
  <c r="I9" i="1"/>
  <c r="H9" i="1"/>
  <c r="G9" i="1"/>
  <c r="F9" i="1"/>
  <c r="D69" i="11" l="1"/>
  <c r="D35" i="11"/>
  <c r="B69" i="11"/>
  <c r="B35" i="11"/>
  <c r="C70" i="11"/>
  <c r="C36" i="11"/>
  <c r="S65" i="11" s="1"/>
  <c r="C2" i="11"/>
  <c r="S22" i="11" s="1"/>
  <c r="D1" i="11"/>
  <c r="B100" i="11"/>
  <c r="A99" i="11"/>
  <c r="A96" i="11"/>
  <c r="B97" i="11" s="1"/>
  <c r="B94" i="11"/>
  <c r="A93" i="11"/>
  <c r="A90" i="11"/>
  <c r="B91" i="11" s="1"/>
  <c r="B88" i="11"/>
  <c r="A87" i="11"/>
  <c r="A84" i="11"/>
  <c r="B85" i="11" s="1"/>
  <c r="B82" i="11"/>
  <c r="A81" i="11"/>
  <c r="A78" i="11"/>
  <c r="B76" i="11"/>
  <c r="A75" i="11"/>
  <c r="A72" i="11"/>
  <c r="B66" i="11"/>
  <c r="A65" i="11"/>
  <c r="A62" i="11"/>
  <c r="A59" i="11"/>
  <c r="B57" i="11"/>
  <c r="A56" i="11"/>
  <c r="A53" i="11"/>
  <c r="B51" i="11"/>
  <c r="A50" i="11"/>
  <c r="A47" i="11"/>
  <c r="B48" i="11" s="1"/>
  <c r="A44" i="11"/>
  <c r="A41" i="11"/>
  <c r="B39" i="11"/>
  <c r="A38" i="11"/>
  <c r="B32" i="11"/>
  <c r="A31" i="11"/>
  <c r="B29" i="11"/>
  <c r="A28" i="11"/>
  <c r="A25" i="11"/>
  <c r="B23" i="11"/>
  <c r="A22" i="11"/>
  <c r="A19" i="11"/>
  <c r="A16" i="11"/>
  <c r="B14" i="11"/>
  <c r="A13" i="11"/>
  <c r="B11" i="11"/>
  <c r="A10" i="11"/>
  <c r="A7" i="11"/>
  <c r="B5" i="11"/>
  <c r="A4" i="11"/>
  <c r="S99" i="11" l="1"/>
  <c r="F69" i="11"/>
  <c r="H69" i="11" s="1"/>
  <c r="T90" i="11" s="1"/>
  <c r="U90" i="11" s="1"/>
  <c r="V90" i="11" s="1"/>
  <c r="S75" i="11"/>
  <c r="S81" i="11"/>
  <c r="S87" i="11"/>
  <c r="S93" i="11"/>
  <c r="S56" i="11"/>
  <c r="S38" i="11"/>
  <c r="F35" i="11"/>
  <c r="H35" i="11" s="1"/>
  <c r="T65" i="11" s="1"/>
  <c r="U65" i="11" s="1"/>
  <c r="V65" i="11" s="1"/>
  <c r="S47" i="11"/>
  <c r="S10" i="11"/>
  <c r="S28" i="11"/>
  <c r="S19" i="11"/>
  <c r="S4" i="11"/>
  <c r="B8" i="11"/>
  <c r="S7" i="11"/>
  <c r="B20" i="11"/>
  <c r="S41" i="11"/>
  <c r="B42" i="11"/>
  <c r="S53" i="11"/>
  <c r="B54" i="11"/>
  <c r="S44" i="11"/>
  <c r="S13" i="11"/>
  <c r="B17" i="11"/>
  <c r="S16" i="11"/>
  <c r="S31" i="11"/>
  <c r="S50" i="11"/>
  <c r="S59" i="11"/>
  <c r="B73" i="11"/>
  <c r="S72" i="11"/>
  <c r="B26" i="11"/>
  <c r="S25" i="11"/>
  <c r="B45" i="11"/>
  <c r="B60" i="11"/>
  <c r="B63" i="11"/>
  <c r="S62" i="11"/>
  <c r="B79" i="11"/>
  <c r="S78" i="11"/>
  <c r="S84" i="11"/>
  <c r="S90" i="11"/>
  <c r="S96" i="11"/>
  <c r="B29" i="5"/>
  <c r="B30" i="5" s="1"/>
  <c r="B26" i="5"/>
  <c r="B27" i="5" s="1"/>
  <c r="B23" i="5"/>
  <c r="B24" i="5" s="1"/>
  <c r="B20" i="5"/>
  <c r="B21" i="5" s="1"/>
  <c r="B17" i="5"/>
  <c r="B18" i="5" s="1"/>
  <c r="B14" i="5"/>
  <c r="B15" i="5" s="1"/>
  <c r="B12" i="5"/>
  <c r="B11" i="5"/>
  <c r="B9" i="5"/>
  <c r="B8" i="5"/>
  <c r="B5" i="5"/>
  <c r="B6" i="5"/>
  <c r="B73" i="9"/>
  <c r="B74" i="9" s="1"/>
  <c r="B76" i="9"/>
  <c r="B77" i="9"/>
  <c r="B79" i="9"/>
  <c r="B80" i="9" s="1"/>
  <c r="B82" i="9"/>
  <c r="B83" i="9"/>
  <c r="B85" i="9"/>
  <c r="B86" i="9"/>
  <c r="B88" i="9"/>
  <c r="B89" i="9"/>
  <c r="B91" i="9"/>
  <c r="B92" i="9" s="1"/>
  <c r="B94" i="9"/>
  <c r="B95" i="9" s="1"/>
  <c r="B97" i="9"/>
  <c r="B98" i="9"/>
  <c r="B72" i="10"/>
  <c r="B75" i="10"/>
  <c r="B78" i="10"/>
  <c r="B81" i="10"/>
  <c r="B84" i="10"/>
  <c r="B87" i="10"/>
  <c r="B90" i="10"/>
  <c r="B93" i="10"/>
  <c r="B96" i="10"/>
  <c r="B99" i="10"/>
  <c r="W99" i="10"/>
  <c r="B38" i="10"/>
  <c r="B41" i="10"/>
  <c r="B44" i="10"/>
  <c r="B47" i="10"/>
  <c r="B50" i="10"/>
  <c r="B53" i="10"/>
  <c r="B56" i="10"/>
  <c r="B59" i="10"/>
  <c r="B62" i="10"/>
  <c r="B65" i="10"/>
  <c r="W65" i="10"/>
  <c r="B4" i="10"/>
  <c r="B7" i="10"/>
  <c r="B10" i="10"/>
  <c r="B13" i="10"/>
  <c r="B16" i="10"/>
  <c r="B19" i="10"/>
  <c r="B22" i="10"/>
  <c r="B25" i="10"/>
  <c r="B28" i="10"/>
  <c r="B31" i="10"/>
  <c r="W31" i="10"/>
  <c r="T75" i="11" l="1"/>
  <c r="U75" i="11" s="1"/>
  <c r="V75" i="11" s="1"/>
  <c r="T78" i="11"/>
  <c r="U78" i="11" s="1"/>
  <c r="V78" i="11" s="1"/>
  <c r="B83" i="11"/>
  <c r="C81" i="11" s="1"/>
  <c r="C82" i="11" s="1"/>
  <c r="T93" i="11"/>
  <c r="U93" i="11" s="1"/>
  <c r="V93" i="11" s="1"/>
  <c r="B98" i="11"/>
  <c r="T50" i="11"/>
  <c r="U50" i="11" s="1"/>
  <c r="V50" i="11" s="1"/>
  <c r="T38" i="11"/>
  <c r="U38" i="11" s="1"/>
  <c r="V38" i="11" s="1"/>
  <c r="V39" i="11" s="1"/>
  <c r="B58" i="11"/>
  <c r="C56" i="11" s="1"/>
  <c r="C57" i="11" s="1"/>
  <c r="B49" i="11"/>
  <c r="R35" i="11"/>
  <c r="S35" i="11" s="1"/>
  <c r="T35" i="11" s="1"/>
  <c r="U35" i="11" s="1"/>
  <c r="T56" i="11"/>
  <c r="U56" i="11" s="1"/>
  <c r="V56" i="11" s="1"/>
  <c r="T41" i="11"/>
  <c r="U41" i="11" s="1"/>
  <c r="V41" i="11" s="1"/>
  <c r="T62" i="11"/>
  <c r="U62" i="11" s="1"/>
  <c r="V62" i="11" s="1"/>
  <c r="T44" i="11"/>
  <c r="U44" i="11" s="1"/>
  <c r="V44" i="11" s="1"/>
  <c r="T53" i="11"/>
  <c r="U53" i="11" s="1"/>
  <c r="V53" i="11" s="1"/>
  <c r="B67" i="11"/>
  <c r="T47" i="11"/>
  <c r="U47" i="11" s="1"/>
  <c r="V47" i="11" s="1"/>
  <c r="T59" i="11"/>
  <c r="U59" i="11" s="1"/>
  <c r="V59" i="11" s="1"/>
  <c r="B52" i="11"/>
  <c r="C50" i="11" s="1"/>
  <c r="C51" i="11" s="1"/>
  <c r="B40" i="11"/>
  <c r="C38" i="11" s="1"/>
  <c r="C39" i="11" s="1"/>
  <c r="B101" i="11"/>
  <c r="T96" i="11"/>
  <c r="U96" i="11" s="1"/>
  <c r="V96" i="11" s="1"/>
  <c r="T87" i="11"/>
  <c r="U87" i="11" s="1"/>
  <c r="V87" i="11" s="1"/>
  <c r="B86" i="11"/>
  <c r="C84" i="11" s="1"/>
  <c r="C85" i="11" s="1"/>
  <c r="B92" i="11"/>
  <c r="T84" i="11"/>
  <c r="U84" i="11" s="1"/>
  <c r="V84" i="11" s="1"/>
  <c r="B77" i="11"/>
  <c r="B95" i="11"/>
  <c r="C93" i="11" s="1"/>
  <c r="C94" i="11" s="1"/>
  <c r="B89" i="11"/>
  <c r="T81" i="11"/>
  <c r="U81" i="11" s="1"/>
  <c r="V81" i="11" s="1"/>
  <c r="R69" i="11"/>
  <c r="S69" i="11" s="1"/>
  <c r="T69" i="11" s="1"/>
  <c r="U69" i="11" s="1"/>
  <c r="T99" i="11"/>
  <c r="U99" i="11" s="1"/>
  <c r="V99" i="11" s="1"/>
  <c r="T72" i="11"/>
  <c r="U72" i="11" s="1"/>
  <c r="V72" i="11" s="1"/>
  <c r="V73" i="11" s="1"/>
  <c r="B61" i="11"/>
  <c r="C59" i="11" s="1"/>
  <c r="B74" i="11"/>
  <c r="C72" i="11" s="1"/>
  <c r="B64" i="11"/>
  <c r="C62" i="11" s="1"/>
  <c r="B80" i="11"/>
  <c r="B46" i="11"/>
  <c r="C44" i="11" s="1"/>
  <c r="B55" i="11"/>
  <c r="C53" i="11" s="1"/>
  <c r="B43" i="11"/>
  <c r="C41" i="11" s="1"/>
  <c r="A104" i="6"/>
  <c r="A101" i="6"/>
  <c r="U101" i="6" s="1"/>
  <c r="A98" i="6"/>
  <c r="A95" i="6"/>
  <c r="A92" i="6"/>
  <c r="A89" i="6"/>
  <c r="U89" i="6" s="1"/>
  <c r="A86" i="6"/>
  <c r="B87" i="6" s="1"/>
  <c r="A83" i="6"/>
  <c r="A80" i="6"/>
  <c r="A77" i="6"/>
  <c r="B78" i="6" s="1"/>
  <c r="A68" i="6"/>
  <c r="A65" i="6"/>
  <c r="A62" i="6"/>
  <c r="A59" i="6"/>
  <c r="A56" i="6"/>
  <c r="A53" i="6"/>
  <c r="A50" i="6"/>
  <c r="A47" i="6"/>
  <c r="A44" i="6"/>
  <c r="A41" i="6"/>
  <c r="A32" i="6"/>
  <c r="A29" i="6"/>
  <c r="A26" i="6"/>
  <c r="A23" i="6"/>
  <c r="A20" i="6"/>
  <c r="A17" i="6"/>
  <c r="A14" i="6"/>
  <c r="A11" i="6"/>
  <c r="A8" i="6"/>
  <c r="A5" i="6"/>
  <c r="U5" i="6" s="1"/>
  <c r="H73" i="6"/>
  <c r="J73" i="6" s="1"/>
  <c r="U65" i="6"/>
  <c r="U44" i="6"/>
  <c r="H37" i="6"/>
  <c r="J37" i="6" s="1"/>
  <c r="H1" i="6"/>
  <c r="J1" i="6" s="1"/>
  <c r="B63" i="10"/>
  <c r="U77" i="6" l="1"/>
  <c r="U68" i="6"/>
  <c r="U56" i="6"/>
  <c r="U14" i="6"/>
  <c r="U98" i="6"/>
  <c r="B93" i="6"/>
  <c r="U86" i="6"/>
  <c r="B99" i="6"/>
  <c r="U53" i="6"/>
  <c r="C99" i="11"/>
  <c r="C100" i="11" s="1"/>
  <c r="C101" i="11" s="1"/>
  <c r="D99" i="11" s="1"/>
  <c r="C47" i="11"/>
  <c r="C48" i="11" s="1"/>
  <c r="C65" i="11"/>
  <c r="C66" i="11" s="1"/>
  <c r="C67" i="11" s="1"/>
  <c r="D65" i="11" s="1"/>
  <c r="D66" i="11" s="1"/>
  <c r="C75" i="11"/>
  <c r="C76" i="11" s="1"/>
  <c r="C90" i="11"/>
  <c r="C91" i="11" s="1"/>
  <c r="C92" i="11" s="1"/>
  <c r="D90" i="11" s="1"/>
  <c r="C87" i="11"/>
  <c r="C88" i="11" s="1"/>
  <c r="C78" i="11"/>
  <c r="C79" i="11" s="1"/>
  <c r="C80" i="11" s="1"/>
  <c r="D78" i="11" s="1"/>
  <c r="C96" i="11"/>
  <c r="C97" i="11" s="1"/>
  <c r="C54" i="11"/>
  <c r="C73" i="11"/>
  <c r="C95" i="11"/>
  <c r="D93" i="11" s="1"/>
  <c r="C86" i="11"/>
  <c r="D84" i="11" s="1"/>
  <c r="C40" i="11"/>
  <c r="D38" i="11" s="1"/>
  <c r="C58" i="11"/>
  <c r="D56" i="11" s="1"/>
  <c r="C52" i="11"/>
  <c r="D50" i="11" s="1"/>
  <c r="C63" i="11"/>
  <c r="C42" i="11"/>
  <c r="C45" i="11"/>
  <c r="C83" i="11"/>
  <c r="D81" i="11" s="1"/>
  <c r="C60" i="11"/>
  <c r="V50" i="6"/>
  <c r="W50" i="6" s="1"/>
  <c r="X50" i="6" s="1"/>
  <c r="V53" i="6"/>
  <c r="W53" i="6" s="1"/>
  <c r="X53" i="6" s="1"/>
  <c r="B55" i="6"/>
  <c r="V65" i="6"/>
  <c r="W65" i="6" s="1"/>
  <c r="X65" i="6" s="1"/>
  <c r="U29" i="6"/>
  <c r="U26" i="6"/>
  <c r="U20" i="6"/>
  <c r="B7" i="6"/>
  <c r="T1" i="6"/>
  <c r="U1" i="6" s="1"/>
  <c r="V1" i="6" s="1"/>
  <c r="W1" i="6" s="1"/>
  <c r="V29" i="6"/>
  <c r="W29" i="6" s="1"/>
  <c r="X29" i="6" s="1"/>
  <c r="V23" i="6"/>
  <c r="W23" i="6" s="1"/>
  <c r="X23" i="6" s="1"/>
  <c r="B31" i="6"/>
  <c r="V5" i="6"/>
  <c r="W5" i="6" s="1"/>
  <c r="X5" i="6" s="1"/>
  <c r="X6" i="6" s="1"/>
  <c r="V26" i="6"/>
  <c r="W26" i="6" s="1"/>
  <c r="X26" i="6" s="1"/>
  <c r="V20" i="6"/>
  <c r="W20" i="6" s="1"/>
  <c r="X20" i="6" s="1"/>
  <c r="X21" i="6" s="1"/>
  <c r="V14" i="6"/>
  <c r="W14" i="6" s="1"/>
  <c r="X14" i="6" s="1"/>
  <c r="X15" i="6" s="1"/>
  <c r="B28" i="6"/>
  <c r="E26" i="6" s="1"/>
  <c r="U11" i="6"/>
  <c r="U17" i="6"/>
  <c r="V11" i="6"/>
  <c r="W11" i="6" s="1"/>
  <c r="X11" i="6" s="1"/>
  <c r="X12" i="6" s="1"/>
  <c r="V17" i="6"/>
  <c r="W17" i="6" s="1"/>
  <c r="X17" i="6" s="1"/>
  <c r="X18" i="6" s="1"/>
  <c r="U41" i="6"/>
  <c r="V41" i="6"/>
  <c r="W41" i="6" s="1"/>
  <c r="X41" i="6" s="1"/>
  <c r="X42" i="6" s="1"/>
  <c r="U47" i="6"/>
  <c r="V47" i="6"/>
  <c r="W47" i="6" s="1"/>
  <c r="X47" i="6" s="1"/>
  <c r="B64" i="6"/>
  <c r="E62" i="6" s="1"/>
  <c r="T73" i="6"/>
  <c r="U73" i="6" s="1"/>
  <c r="V73" i="6" s="1"/>
  <c r="W73" i="6" s="1"/>
  <c r="V104" i="6"/>
  <c r="W104" i="6" s="1"/>
  <c r="X104" i="6" s="1"/>
  <c r="V92" i="6"/>
  <c r="W92" i="6" s="1"/>
  <c r="X92" i="6" s="1"/>
  <c r="V77" i="6"/>
  <c r="W77" i="6" s="1"/>
  <c r="X77" i="6" s="1"/>
  <c r="X78" i="6" s="1"/>
  <c r="V98" i="6"/>
  <c r="W98" i="6" s="1"/>
  <c r="X98" i="6" s="1"/>
  <c r="V83" i="6"/>
  <c r="W83" i="6" s="1"/>
  <c r="X83" i="6" s="1"/>
  <c r="B84" i="6"/>
  <c r="V95" i="6"/>
  <c r="W95" i="6" s="1"/>
  <c r="X95" i="6" s="1"/>
  <c r="B96" i="6"/>
  <c r="U95" i="6"/>
  <c r="U8" i="6"/>
  <c r="B16" i="6"/>
  <c r="B22" i="6"/>
  <c r="B33" i="6"/>
  <c r="V32" i="6"/>
  <c r="W32" i="6" s="1"/>
  <c r="X32" i="6" s="1"/>
  <c r="X33" i="6" s="1"/>
  <c r="U32" i="6"/>
  <c r="U83" i="6"/>
  <c r="V8" i="6"/>
  <c r="W8" i="6" s="1"/>
  <c r="X8" i="6" s="1"/>
  <c r="X9" i="6" s="1"/>
  <c r="U23" i="6"/>
  <c r="T37" i="6"/>
  <c r="U37" i="6" s="1"/>
  <c r="V37" i="6" s="1"/>
  <c r="W37" i="6" s="1"/>
  <c r="B52" i="6"/>
  <c r="E50" i="6" s="1"/>
  <c r="U59" i="6"/>
  <c r="V59" i="6"/>
  <c r="W59" i="6" s="1"/>
  <c r="X59" i="6" s="1"/>
  <c r="V62" i="6"/>
  <c r="W62" i="6" s="1"/>
  <c r="X62" i="6" s="1"/>
  <c r="B67" i="6"/>
  <c r="B79" i="6"/>
  <c r="E77" i="6" s="1"/>
  <c r="V80" i="6"/>
  <c r="W80" i="6" s="1"/>
  <c r="X80" i="6" s="1"/>
  <c r="V86" i="6"/>
  <c r="W86" i="6" s="1"/>
  <c r="X86" i="6" s="1"/>
  <c r="B100" i="6"/>
  <c r="B88" i="6"/>
  <c r="V89" i="6"/>
  <c r="W89" i="6" s="1"/>
  <c r="X89" i="6" s="1"/>
  <c r="V44" i="6"/>
  <c r="W44" i="6" s="1"/>
  <c r="X44" i="6" s="1"/>
  <c r="V56" i="6"/>
  <c r="W56" i="6" s="1"/>
  <c r="X56" i="6" s="1"/>
  <c r="V68" i="6"/>
  <c r="W68" i="6" s="1"/>
  <c r="X68" i="6" s="1"/>
  <c r="B81" i="6"/>
  <c r="U80" i="6"/>
  <c r="B90" i="6"/>
  <c r="B94" i="6"/>
  <c r="E92" i="6" s="1"/>
  <c r="V101" i="6"/>
  <c r="W101" i="6" s="1"/>
  <c r="X101" i="6" s="1"/>
  <c r="U50" i="6"/>
  <c r="U62" i="6"/>
  <c r="B102" i="6"/>
  <c r="B106" i="6"/>
  <c r="E104" i="6" s="1"/>
  <c r="U92" i="6"/>
  <c r="U104" i="6"/>
  <c r="B66" i="9"/>
  <c r="T65" i="9"/>
  <c r="U65" i="9" s="1"/>
  <c r="V65" i="9" s="1"/>
  <c r="S65" i="9"/>
  <c r="B63" i="9"/>
  <c r="T62" i="9"/>
  <c r="U62" i="9" s="1"/>
  <c r="V62" i="9" s="1"/>
  <c r="S62" i="9"/>
  <c r="B60" i="9"/>
  <c r="B61" i="9" s="1"/>
  <c r="C59" i="9" s="1"/>
  <c r="T59" i="9"/>
  <c r="U59" i="9" s="1"/>
  <c r="V59" i="9" s="1"/>
  <c r="S59" i="9"/>
  <c r="B57" i="9"/>
  <c r="U56" i="9"/>
  <c r="V56" i="9" s="1"/>
  <c r="T56" i="9"/>
  <c r="S56" i="9"/>
  <c r="B54" i="9"/>
  <c r="B55" i="9" s="1"/>
  <c r="C53" i="9" s="1"/>
  <c r="T53" i="9"/>
  <c r="U53" i="9" s="1"/>
  <c r="V53" i="9" s="1"/>
  <c r="S53" i="9"/>
  <c r="B51" i="9"/>
  <c r="T50" i="9"/>
  <c r="U50" i="9" s="1"/>
  <c r="V50" i="9" s="1"/>
  <c r="S50" i="9"/>
  <c r="B48" i="9"/>
  <c r="B49" i="9" s="1"/>
  <c r="C47" i="9" s="1"/>
  <c r="T47" i="9"/>
  <c r="U47" i="9" s="1"/>
  <c r="V47" i="9" s="1"/>
  <c r="S47" i="9"/>
  <c r="B45" i="9"/>
  <c r="U44" i="9"/>
  <c r="V44" i="9" s="1"/>
  <c r="T44" i="9"/>
  <c r="S44" i="9"/>
  <c r="B42" i="9"/>
  <c r="T41" i="9"/>
  <c r="U41" i="9" s="1"/>
  <c r="V41" i="9" s="1"/>
  <c r="S41" i="9"/>
  <c r="B39" i="9"/>
  <c r="B40" i="9" s="1"/>
  <c r="C38" i="9" s="1"/>
  <c r="T38" i="9"/>
  <c r="U38" i="9" s="1"/>
  <c r="V38" i="9" s="1"/>
  <c r="V39" i="9" s="1"/>
  <c r="S38" i="9"/>
  <c r="B5" i="9"/>
  <c r="B8" i="9"/>
  <c r="B11" i="9"/>
  <c r="B14" i="9"/>
  <c r="B17" i="9"/>
  <c r="B20" i="9"/>
  <c r="B23" i="9"/>
  <c r="B26" i="9"/>
  <c r="B29" i="9"/>
  <c r="E63" i="6" l="1"/>
  <c r="E64" i="6" s="1"/>
  <c r="C77" i="11"/>
  <c r="D75" i="11" s="1"/>
  <c r="D76" i="11" s="1"/>
  <c r="C49" i="11"/>
  <c r="D47" i="11" s="1"/>
  <c r="D48" i="11" s="1"/>
  <c r="C89" i="11"/>
  <c r="D87" i="11" s="1"/>
  <c r="D88" i="11" s="1"/>
  <c r="C98" i="11"/>
  <c r="D96" i="11" s="1"/>
  <c r="D97" i="11" s="1"/>
  <c r="E27" i="6"/>
  <c r="E28" i="6" s="1"/>
  <c r="F26" i="6" s="1"/>
  <c r="D82" i="11"/>
  <c r="D51" i="11"/>
  <c r="D57" i="11"/>
  <c r="D94" i="11"/>
  <c r="D39" i="11"/>
  <c r="D85" i="11"/>
  <c r="D91" i="11"/>
  <c r="C46" i="11"/>
  <c r="D44" i="11" s="1"/>
  <c r="C55" i="11"/>
  <c r="D53" i="11" s="1"/>
  <c r="D100" i="11"/>
  <c r="C64" i="11"/>
  <c r="D62" i="11" s="1"/>
  <c r="C61" i="11"/>
  <c r="D59" i="11" s="1"/>
  <c r="C43" i="11"/>
  <c r="D41" i="11" s="1"/>
  <c r="D79" i="11"/>
  <c r="D67" i="11"/>
  <c r="E65" i="11" s="1"/>
  <c r="C74" i="11"/>
  <c r="D72" i="11" s="1"/>
  <c r="E5" i="6"/>
  <c r="E51" i="6"/>
  <c r="E98" i="6"/>
  <c r="B58" i="6"/>
  <c r="E86" i="6"/>
  <c r="B61" i="6"/>
  <c r="E59" i="6" s="1"/>
  <c r="E14" i="6"/>
  <c r="B49" i="6"/>
  <c r="E47" i="6" s="1"/>
  <c r="E29" i="6"/>
  <c r="B103" i="6"/>
  <c r="E101" i="6" s="1"/>
  <c r="B91" i="6"/>
  <c r="E89" i="6" s="1"/>
  <c r="B70" i="6"/>
  <c r="E68" i="6" s="1"/>
  <c r="E78" i="6"/>
  <c r="B25" i="6"/>
  <c r="B34" i="6"/>
  <c r="E32" i="6" s="1"/>
  <c r="B10" i="6"/>
  <c r="E8" i="6" s="1"/>
  <c r="E105" i="6"/>
  <c r="B19" i="6"/>
  <c r="E65" i="6"/>
  <c r="E53" i="6"/>
  <c r="B46" i="6"/>
  <c r="E93" i="6"/>
  <c r="B82" i="6"/>
  <c r="E80" i="6" s="1"/>
  <c r="E20" i="6"/>
  <c r="B97" i="6"/>
  <c r="E95" i="6" s="1"/>
  <c r="B85" i="6"/>
  <c r="E83" i="6" s="1"/>
  <c r="B43" i="6"/>
  <c r="B13" i="6"/>
  <c r="E11" i="6" s="1"/>
  <c r="C54" i="9"/>
  <c r="C39" i="9"/>
  <c r="B46" i="9"/>
  <c r="C48" i="9"/>
  <c r="B58" i="9"/>
  <c r="C60" i="9"/>
  <c r="B43" i="9"/>
  <c r="B67" i="9"/>
  <c r="B52" i="9"/>
  <c r="B64" i="9"/>
  <c r="A72" i="9"/>
  <c r="A75" i="9"/>
  <c r="A78" i="9"/>
  <c r="A81" i="9"/>
  <c r="A84" i="9"/>
  <c r="A87" i="9"/>
  <c r="A90" i="9"/>
  <c r="A93" i="9"/>
  <c r="A96" i="9"/>
  <c r="A99" i="9"/>
  <c r="A38" i="9"/>
  <c r="A41" i="9"/>
  <c r="A44" i="9"/>
  <c r="A47" i="9"/>
  <c r="A50" i="9"/>
  <c r="A53" i="9"/>
  <c r="A56" i="9"/>
  <c r="A59" i="9"/>
  <c r="A62" i="9"/>
  <c r="A65" i="9"/>
  <c r="S4" i="9"/>
  <c r="E84" i="6" l="1"/>
  <c r="E60" i="6"/>
  <c r="E61" i="6" s="1"/>
  <c r="F59" i="6" s="1"/>
  <c r="F60" i="6" s="1"/>
  <c r="E69" i="6"/>
  <c r="E70" i="6" s="1"/>
  <c r="F68" i="6" s="1"/>
  <c r="E81" i="6"/>
  <c r="E90" i="6"/>
  <c r="E91" i="6" s="1"/>
  <c r="F89" i="6" s="1"/>
  <c r="D60" i="11"/>
  <c r="E12" i="6"/>
  <c r="E33" i="6"/>
  <c r="E34" i="6" s="1"/>
  <c r="F32" i="6" s="1"/>
  <c r="E6" i="6"/>
  <c r="E7" i="6" s="1"/>
  <c r="F5" i="6" s="1"/>
  <c r="F6" i="6" s="1"/>
  <c r="D73" i="11"/>
  <c r="E66" i="11"/>
  <c r="D40" i="11"/>
  <c r="E38" i="11" s="1"/>
  <c r="D63" i="11"/>
  <c r="D98" i="11"/>
  <c r="E96" i="11" s="1"/>
  <c r="D95" i="11"/>
  <c r="E93" i="11" s="1"/>
  <c r="D42" i="11"/>
  <c r="D101" i="11"/>
  <c r="E99" i="11" s="1"/>
  <c r="D92" i="11"/>
  <c r="E90" i="11" s="1"/>
  <c r="D86" i="11"/>
  <c r="E84" i="11" s="1"/>
  <c r="D89" i="11"/>
  <c r="E87" i="11" s="1"/>
  <c r="D83" i="11"/>
  <c r="E81" i="11" s="1"/>
  <c r="D49" i="11"/>
  <c r="E47" i="11" s="1"/>
  <c r="D58" i="11"/>
  <c r="E56" i="11" s="1"/>
  <c r="D80" i="11"/>
  <c r="D54" i="11"/>
  <c r="D45" i="11"/>
  <c r="D77" i="11"/>
  <c r="E75" i="11" s="1"/>
  <c r="D52" i="11"/>
  <c r="E85" i="6"/>
  <c r="F83" i="6" s="1"/>
  <c r="E102" i="6"/>
  <c r="E13" i="6"/>
  <c r="F11" i="6" s="1"/>
  <c r="F12" i="6" s="1"/>
  <c r="E9" i="6"/>
  <c r="E48" i="6"/>
  <c r="F27" i="6"/>
  <c r="E94" i="6"/>
  <c r="F92" i="6" s="1"/>
  <c r="E30" i="6"/>
  <c r="E21" i="6"/>
  <c r="E54" i="6"/>
  <c r="E17" i="6"/>
  <c r="E79" i="6"/>
  <c r="E15" i="6"/>
  <c r="E41" i="6"/>
  <c r="E44" i="6"/>
  <c r="E106" i="6"/>
  <c r="F104" i="6" s="1"/>
  <c r="E23" i="6"/>
  <c r="E56" i="6"/>
  <c r="F62" i="6"/>
  <c r="E82" i="6"/>
  <c r="E87" i="6"/>
  <c r="E99" i="6"/>
  <c r="E52" i="6"/>
  <c r="F50" i="6" s="1"/>
  <c r="E66" i="6"/>
  <c r="E96" i="6"/>
  <c r="C65" i="9"/>
  <c r="C62" i="9"/>
  <c r="C56" i="9"/>
  <c r="C50" i="9"/>
  <c r="C44" i="9"/>
  <c r="C41" i="9"/>
  <c r="C61" i="9"/>
  <c r="C55" i="9"/>
  <c r="C49" i="9"/>
  <c r="C40" i="9"/>
  <c r="F69" i="5"/>
  <c r="H69" i="5" s="1"/>
  <c r="F35" i="5"/>
  <c r="H35" i="5" s="1"/>
  <c r="F1" i="5"/>
  <c r="H1" i="5" s="1"/>
  <c r="F90" i="6" l="1"/>
  <c r="F91" i="6" s="1"/>
  <c r="F69" i="6"/>
  <c r="F70" i="6" s="1"/>
  <c r="F51" i="6"/>
  <c r="F52" i="6" s="1"/>
  <c r="G50" i="6" s="1"/>
  <c r="F105" i="6"/>
  <c r="E94" i="11"/>
  <c r="E78" i="11"/>
  <c r="E79" i="11" s="1"/>
  <c r="E80" i="11" s="1"/>
  <c r="D61" i="11"/>
  <c r="E59" i="11" s="1"/>
  <c r="E60" i="11" s="1"/>
  <c r="E50" i="11"/>
  <c r="E51" i="11" s="1"/>
  <c r="E88" i="11"/>
  <c r="E85" i="11"/>
  <c r="E100" i="11"/>
  <c r="E48" i="11"/>
  <c r="E91" i="11"/>
  <c r="E57" i="11"/>
  <c r="E39" i="11"/>
  <c r="D43" i="11"/>
  <c r="E41" i="11" s="1"/>
  <c r="E67" i="11"/>
  <c r="F65" i="11" s="1"/>
  <c r="D74" i="11"/>
  <c r="D55" i="11"/>
  <c r="E76" i="11"/>
  <c r="D46" i="11"/>
  <c r="E44" i="11" s="1"/>
  <c r="E82" i="11"/>
  <c r="E97" i="11"/>
  <c r="D64" i="11"/>
  <c r="E62" i="11" s="1"/>
  <c r="C66" i="9"/>
  <c r="C67" i="9" s="1"/>
  <c r="C63" i="9"/>
  <c r="C57" i="9"/>
  <c r="C51" i="9"/>
  <c r="C52" i="9" s="1"/>
  <c r="C45" i="9"/>
  <c r="C46" i="9" s="1"/>
  <c r="C42" i="9"/>
  <c r="C43" i="9" s="1"/>
  <c r="F33" i="6"/>
  <c r="F93" i="6"/>
  <c r="F84" i="6"/>
  <c r="F61" i="6"/>
  <c r="G59" i="6" s="1"/>
  <c r="F13" i="6"/>
  <c r="F106" i="6"/>
  <c r="G104" i="6" s="1"/>
  <c r="E97" i="6"/>
  <c r="F95" i="6" s="1"/>
  <c r="F80" i="6"/>
  <c r="E45" i="6"/>
  <c r="E18" i="6"/>
  <c r="F28" i="6"/>
  <c r="E100" i="6"/>
  <c r="F98" i="6" s="1"/>
  <c r="F77" i="6"/>
  <c r="E31" i="6"/>
  <c r="F29" i="6" s="1"/>
  <c r="E49" i="6"/>
  <c r="F47" i="6" s="1"/>
  <c r="F7" i="6"/>
  <c r="G5" i="6" s="1"/>
  <c r="E67" i="6"/>
  <c r="F63" i="6"/>
  <c r="E24" i="6"/>
  <c r="E42" i="6"/>
  <c r="E16" i="6"/>
  <c r="F14" i="6" s="1"/>
  <c r="E55" i="6"/>
  <c r="E22" i="6"/>
  <c r="F20" i="6" s="1"/>
  <c r="E103" i="6"/>
  <c r="F101" i="6" s="1"/>
  <c r="E57" i="6"/>
  <c r="E10" i="6"/>
  <c r="F8" i="6" s="1"/>
  <c r="E88" i="6"/>
  <c r="F86" i="6" s="1"/>
  <c r="D59" i="9"/>
  <c r="D53" i="9"/>
  <c r="D47" i="9"/>
  <c r="D38" i="9"/>
  <c r="C58" i="9"/>
  <c r="C64" i="9"/>
  <c r="R1" i="5"/>
  <c r="S1" i="5" s="1"/>
  <c r="T1" i="5" s="1"/>
  <c r="U1" i="5" s="1"/>
  <c r="R35" i="5"/>
  <c r="S35" i="5" s="1"/>
  <c r="T35" i="5" s="1"/>
  <c r="U35" i="5" s="1"/>
  <c r="R69" i="5"/>
  <c r="S69" i="5" s="1"/>
  <c r="T69" i="5" s="1"/>
  <c r="U69" i="5" s="1"/>
  <c r="F87" i="6" l="1"/>
  <c r="F88" i="6" s="1"/>
  <c r="G86" i="6" s="1"/>
  <c r="E95" i="11"/>
  <c r="F93" i="11" s="1"/>
  <c r="F94" i="11" s="1"/>
  <c r="F78" i="11"/>
  <c r="F79" i="11" s="1"/>
  <c r="E72" i="11"/>
  <c r="E73" i="11" s="1"/>
  <c r="E53" i="11"/>
  <c r="E54" i="11" s="1"/>
  <c r="E52" i="11"/>
  <c r="F50" i="11" s="1"/>
  <c r="F51" i="11" s="1"/>
  <c r="F21" i="6"/>
  <c r="F22" i="6" s="1"/>
  <c r="E42" i="11"/>
  <c r="E92" i="11"/>
  <c r="E83" i="11"/>
  <c r="F81" i="11" s="1"/>
  <c r="E77" i="11"/>
  <c r="F75" i="11" s="1"/>
  <c r="E58" i="11"/>
  <c r="E89" i="11"/>
  <c r="F87" i="11" s="1"/>
  <c r="E63" i="11"/>
  <c r="E61" i="11"/>
  <c r="E40" i="11"/>
  <c r="E101" i="11"/>
  <c r="F99" i="11" s="1"/>
  <c r="E86" i="11"/>
  <c r="F84" i="11" s="1"/>
  <c r="E45" i="11"/>
  <c r="F66" i="11"/>
  <c r="E49" i="11"/>
  <c r="F47" i="11" s="1"/>
  <c r="E98" i="11"/>
  <c r="F96" i="11" s="1"/>
  <c r="D65" i="9"/>
  <c r="D60" i="9"/>
  <c r="D54" i="9"/>
  <c r="D55" i="9" s="1"/>
  <c r="D50" i="9"/>
  <c r="D48" i="9"/>
  <c r="D49" i="9" s="1"/>
  <c r="D44" i="9"/>
  <c r="D41" i="9"/>
  <c r="D39" i="9"/>
  <c r="G26" i="6"/>
  <c r="G6" i="6"/>
  <c r="F99" i="6"/>
  <c r="G51" i="6"/>
  <c r="F102" i="6"/>
  <c r="F96" i="6"/>
  <c r="F15" i="6"/>
  <c r="G105" i="6"/>
  <c r="G60" i="6"/>
  <c r="F9" i="6"/>
  <c r="E43" i="6"/>
  <c r="F41" i="6" s="1"/>
  <c r="F64" i="6"/>
  <c r="E19" i="6"/>
  <c r="F17" i="6" s="1"/>
  <c r="F81" i="6"/>
  <c r="F94" i="6"/>
  <c r="G92" i="6" s="1"/>
  <c r="E58" i="6"/>
  <c r="F56" i="6" s="1"/>
  <c r="G68" i="6"/>
  <c r="G89" i="6"/>
  <c r="E25" i="6"/>
  <c r="F23" i="6" s="1"/>
  <c r="E46" i="6"/>
  <c r="F44" i="6" s="1"/>
  <c r="G11" i="6"/>
  <c r="F48" i="6"/>
  <c r="F30" i="6"/>
  <c r="F53" i="6"/>
  <c r="F65" i="6"/>
  <c r="F78" i="6"/>
  <c r="F85" i="6"/>
  <c r="F34" i="6"/>
  <c r="D62" i="9"/>
  <c r="D56" i="9"/>
  <c r="D61" i="9"/>
  <c r="D40" i="9"/>
  <c r="F35" i="10"/>
  <c r="H35" i="10" s="1"/>
  <c r="F1" i="10"/>
  <c r="H1" i="10" s="1"/>
  <c r="F69" i="10"/>
  <c r="H69" i="10" s="1"/>
  <c r="F57" i="6" l="1"/>
  <c r="F58" i="6" s="1"/>
  <c r="F95" i="11"/>
  <c r="G93" i="11" s="1"/>
  <c r="G94" i="11" s="1"/>
  <c r="F90" i="11"/>
  <c r="F91" i="11" s="1"/>
  <c r="F88" i="11"/>
  <c r="F89" i="11" s="1"/>
  <c r="F82" i="11"/>
  <c r="F83" i="11" s="1"/>
  <c r="E74" i="11"/>
  <c r="F72" i="11" s="1"/>
  <c r="F59" i="11"/>
  <c r="F60" i="11" s="1"/>
  <c r="F56" i="11"/>
  <c r="F57" i="11" s="1"/>
  <c r="E55" i="11"/>
  <c r="F53" i="11" s="1"/>
  <c r="F54" i="11" s="1"/>
  <c r="F48" i="11"/>
  <c r="F38" i="11"/>
  <c r="F39" i="11" s="1"/>
  <c r="F24" i="6"/>
  <c r="F25" i="6" s="1"/>
  <c r="G23" i="6" s="1"/>
  <c r="F85" i="11"/>
  <c r="F76" i="11"/>
  <c r="F97" i="11"/>
  <c r="E46" i="11"/>
  <c r="F44" i="11" s="1"/>
  <c r="E64" i="11"/>
  <c r="F62" i="11" s="1"/>
  <c r="F67" i="11"/>
  <c r="G65" i="11" s="1"/>
  <c r="F80" i="11"/>
  <c r="F52" i="11"/>
  <c r="G50" i="11" s="1"/>
  <c r="E43" i="11"/>
  <c r="F41" i="11" s="1"/>
  <c r="F100" i="11"/>
  <c r="D66" i="9"/>
  <c r="D67" i="9" s="1"/>
  <c r="D63" i="9"/>
  <c r="D64" i="9" s="1"/>
  <c r="D57" i="9"/>
  <c r="D58" i="9" s="1"/>
  <c r="D51" i="9"/>
  <c r="D45" i="9"/>
  <c r="D42" i="9"/>
  <c r="D43" i="9" s="1"/>
  <c r="B41" i="9"/>
  <c r="G106" i="6"/>
  <c r="G62" i="6"/>
  <c r="G61" i="6"/>
  <c r="G52" i="6"/>
  <c r="G7" i="6"/>
  <c r="G27" i="6"/>
  <c r="F18" i="6"/>
  <c r="F42" i="6"/>
  <c r="G87" i="6"/>
  <c r="F31" i="6"/>
  <c r="G90" i="6"/>
  <c r="G20" i="6"/>
  <c r="G32" i="6"/>
  <c r="G83" i="6"/>
  <c r="F66" i="6"/>
  <c r="F49" i="6"/>
  <c r="G69" i="6"/>
  <c r="F10" i="6"/>
  <c r="G8" i="6" s="1"/>
  <c r="F97" i="6"/>
  <c r="F79" i="6"/>
  <c r="G12" i="6"/>
  <c r="F45" i="6"/>
  <c r="G93" i="6"/>
  <c r="F82" i="6"/>
  <c r="G80" i="6" s="1"/>
  <c r="F100" i="6"/>
  <c r="G98" i="6" s="1"/>
  <c r="F54" i="6"/>
  <c r="F16" i="6"/>
  <c r="F103" i="6"/>
  <c r="E41" i="9"/>
  <c r="R41" i="9" s="1"/>
  <c r="E38" i="9"/>
  <c r="E47" i="9"/>
  <c r="E53" i="9"/>
  <c r="E59" i="9"/>
  <c r="R59" i="9"/>
  <c r="E42" i="9"/>
  <c r="E54" i="9"/>
  <c r="R69" i="10"/>
  <c r="S69" i="10" s="1"/>
  <c r="T69" i="10" s="1"/>
  <c r="U69" i="10" s="1"/>
  <c r="R35" i="10"/>
  <c r="S35" i="10" s="1"/>
  <c r="T35" i="10" s="1"/>
  <c r="U35" i="10" s="1"/>
  <c r="R1" i="10"/>
  <c r="S1" i="10" s="1"/>
  <c r="T1" i="10" s="1"/>
  <c r="U1" i="10" s="1"/>
  <c r="F69" i="9"/>
  <c r="H69" i="9" s="1"/>
  <c r="F35" i="9"/>
  <c r="H35" i="9" s="1"/>
  <c r="F1" i="9"/>
  <c r="H1" i="9" s="1"/>
  <c r="K37" i="4"/>
  <c r="M37" i="4" s="1"/>
  <c r="K23" i="4"/>
  <c r="M23" i="4" s="1"/>
  <c r="G63" i="6" l="1"/>
  <c r="G64" i="6" s="1"/>
  <c r="F92" i="11"/>
  <c r="G90" i="11" s="1"/>
  <c r="G87" i="11"/>
  <c r="G88" i="11" s="1"/>
  <c r="G81" i="11"/>
  <c r="G82" i="11" s="1"/>
  <c r="G78" i="11"/>
  <c r="G79" i="11" s="1"/>
  <c r="G80" i="11" s="1"/>
  <c r="F73" i="11"/>
  <c r="F61" i="11"/>
  <c r="G59" i="11" s="1"/>
  <c r="G60" i="11" s="1"/>
  <c r="F58" i="11"/>
  <c r="G56" i="11" s="1"/>
  <c r="F49" i="11"/>
  <c r="F45" i="11"/>
  <c r="F40" i="11"/>
  <c r="G38" i="11" s="1"/>
  <c r="F63" i="11"/>
  <c r="F42" i="11"/>
  <c r="G66" i="11"/>
  <c r="F101" i="11"/>
  <c r="G99" i="11" s="1"/>
  <c r="G51" i="11"/>
  <c r="F86" i="11"/>
  <c r="G84" i="11" s="1"/>
  <c r="F55" i="11"/>
  <c r="G53" i="11" s="1"/>
  <c r="G95" i="11"/>
  <c r="H93" i="11" s="1"/>
  <c r="F77" i="11"/>
  <c r="F98" i="11"/>
  <c r="G96" i="11" s="1"/>
  <c r="E65" i="9"/>
  <c r="E60" i="9"/>
  <c r="B59" i="9"/>
  <c r="R53" i="9"/>
  <c r="B53" i="9"/>
  <c r="D52" i="9"/>
  <c r="E50" i="9" s="1"/>
  <c r="E48" i="9"/>
  <c r="B47" i="9"/>
  <c r="R47" i="9"/>
  <c r="D46" i="9"/>
  <c r="E44" i="9" s="1"/>
  <c r="R38" i="9"/>
  <c r="B38" i="9"/>
  <c r="E39" i="9"/>
  <c r="H104" i="6"/>
  <c r="H59" i="6"/>
  <c r="H50" i="6"/>
  <c r="G70" i="6"/>
  <c r="G28" i="6"/>
  <c r="G14" i="6"/>
  <c r="G13" i="6"/>
  <c r="H11" i="6" s="1"/>
  <c r="H5" i="6"/>
  <c r="G88" i="6"/>
  <c r="G91" i="6"/>
  <c r="H89" i="6" s="1"/>
  <c r="G94" i="6"/>
  <c r="H92" i="6" s="1"/>
  <c r="G95" i="6"/>
  <c r="G29" i="6"/>
  <c r="G24" i="6"/>
  <c r="G81" i="6"/>
  <c r="G77" i="6"/>
  <c r="G84" i="6"/>
  <c r="G101" i="6"/>
  <c r="G56" i="6"/>
  <c r="F55" i="6"/>
  <c r="G47" i="6"/>
  <c r="G33" i="6"/>
  <c r="F43" i="6"/>
  <c r="G41" i="6" s="1"/>
  <c r="G9" i="6"/>
  <c r="F67" i="6"/>
  <c r="G21" i="6"/>
  <c r="F46" i="6"/>
  <c r="G99" i="6"/>
  <c r="F19" i="6"/>
  <c r="E56" i="9"/>
  <c r="E62" i="9"/>
  <c r="E63" i="9"/>
  <c r="E64" i="9" s="1"/>
  <c r="R69" i="9"/>
  <c r="S69" i="9" s="1"/>
  <c r="T69" i="9" s="1"/>
  <c r="U69" i="9" s="1"/>
  <c r="B6" i="9"/>
  <c r="B12" i="9"/>
  <c r="B21" i="9"/>
  <c r="B30" i="9"/>
  <c r="B27" i="9"/>
  <c r="B18" i="9"/>
  <c r="B15" i="9"/>
  <c r="B24" i="9"/>
  <c r="B9" i="9"/>
  <c r="T4" i="9"/>
  <c r="U4" i="9" s="1"/>
  <c r="V4" i="9" s="1"/>
  <c r="R1" i="9"/>
  <c r="S1" i="9" s="1"/>
  <c r="T1" i="9" s="1"/>
  <c r="U1" i="9" s="1"/>
  <c r="R35" i="9"/>
  <c r="S35" i="9" s="1"/>
  <c r="T35" i="9" s="1"/>
  <c r="U35" i="9" s="1"/>
  <c r="K1" i="4"/>
  <c r="H94" i="11" l="1"/>
  <c r="G91" i="11"/>
  <c r="H78" i="11"/>
  <c r="H79" i="11" s="1"/>
  <c r="G75" i="11"/>
  <c r="G76" i="11" s="1"/>
  <c r="F74" i="11"/>
  <c r="G72" i="11" s="1"/>
  <c r="G73" i="11" s="1"/>
  <c r="G57" i="11"/>
  <c r="G47" i="11"/>
  <c r="G48" i="11" s="1"/>
  <c r="F46" i="11"/>
  <c r="G39" i="11"/>
  <c r="H12" i="6"/>
  <c r="H13" i="6" s="1"/>
  <c r="I11" i="6" s="1"/>
  <c r="G54" i="11"/>
  <c r="G85" i="11"/>
  <c r="G100" i="11"/>
  <c r="F43" i="11"/>
  <c r="G41" i="11" s="1"/>
  <c r="G52" i="11"/>
  <c r="G89" i="11"/>
  <c r="G61" i="11"/>
  <c r="H59" i="11" s="1"/>
  <c r="F64" i="11"/>
  <c r="G62" i="11" s="1"/>
  <c r="G97" i="11"/>
  <c r="G67" i="11"/>
  <c r="H65" i="11" s="1"/>
  <c r="G83" i="11"/>
  <c r="H81" i="11" s="1"/>
  <c r="E66" i="9"/>
  <c r="E67" i="9" s="1"/>
  <c r="W65" i="9"/>
  <c r="R65" i="9"/>
  <c r="B65" i="9"/>
  <c r="R62" i="9"/>
  <c r="B62" i="9"/>
  <c r="R56" i="9"/>
  <c r="B56" i="9"/>
  <c r="E57" i="9"/>
  <c r="R50" i="9"/>
  <c r="E51" i="9"/>
  <c r="B50" i="9"/>
  <c r="R44" i="9"/>
  <c r="B44" i="9"/>
  <c r="E45" i="9"/>
  <c r="H105" i="6"/>
  <c r="H62" i="6"/>
  <c r="H60" i="6"/>
  <c r="H61" i="6" s="1"/>
  <c r="G53" i="6"/>
  <c r="H51" i="6"/>
  <c r="H68" i="6"/>
  <c r="G34" i="6"/>
  <c r="H26" i="6"/>
  <c r="G30" i="6"/>
  <c r="G25" i="6"/>
  <c r="G22" i="6"/>
  <c r="H20" i="6" s="1"/>
  <c r="G15" i="6"/>
  <c r="G10" i="6"/>
  <c r="H8" i="6" s="1"/>
  <c r="H6" i="6"/>
  <c r="G82" i="6"/>
  <c r="H80" i="6" s="1"/>
  <c r="G85" i="6"/>
  <c r="H86" i="6"/>
  <c r="H90" i="6"/>
  <c r="H93" i="6"/>
  <c r="G96" i="6"/>
  <c r="G100" i="6"/>
  <c r="G44" i="6"/>
  <c r="G17" i="6"/>
  <c r="G102" i="6"/>
  <c r="G65" i="6"/>
  <c r="G42" i="6"/>
  <c r="G48" i="6"/>
  <c r="G57" i="6"/>
  <c r="G78" i="6"/>
  <c r="M1" i="4"/>
  <c r="H95" i="11" l="1"/>
  <c r="G92" i="11"/>
  <c r="H90" i="11" s="1"/>
  <c r="H87" i="11"/>
  <c r="H88" i="11" s="1"/>
  <c r="G77" i="11"/>
  <c r="G74" i="11"/>
  <c r="H72" i="11" s="1"/>
  <c r="H73" i="11" s="1"/>
  <c r="G58" i="11"/>
  <c r="H56" i="11" s="1"/>
  <c r="H57" i="11" s="1"/>
  <c r="H50" i="11"/>
  <c r="H51" i="11" s="1"/>
  <c r="G49" i="11"/>
  <c r="H47" i="11" s="1"/>
  <c r="G44" i="11"/>
  <c r="G45" i="11" s="1"/>
  <c r="G42" i="11"/>
  <c r="G43" i="11" s="1"/>
  <c r="G40" i="11"/>
  <c r="H38" i="11" s="1"/>
  <c r="H66" i="11"/>
  <c r="G63" i="11"/>
  <c r="G98" i="11"/>
  <c r="H96" i="11" s="1"/>
  <c r="G101" i="11"/>
  <c r="H99" i="11" s="1"/>
  <c r="G86" i="11"/>
  <c r="H84" i="11" s="1"/>
  <c r="H80" i="11"/>
  <c r="H82" i="11"/>
  <c r="H60" i="11"/>
  <c r="G55" i="11"/>
  <c r="H53" i="11" s="1"/>
  <c r="H106" i="6"/>
  <c r="G49" i="6"/>
  <c r="H63" i="6"/>
  <c r="H64" i="6" s="1"/>
  <c r="I59" i="6"/>
  <c r="G58" i="6"/>
  <c r="G54" i="6"/>
  <c r="H52" i="6"/>
  <c r="I50" i="6" s="1"/>
  <c r="H69" i="6"/>
  <c r="G45" i="6"/>
  <c r="G43" i="6"/>
  <c r="H32" i="6"/>
  <c r="H27" i="6"/>
  <c r="G31" i="6"/>
  <c r="H29" i="6" s="1"/>
  <c r="H23" i="6"/>
  <c r="H21" i="6"/>
  <c r="G16" i="6"/>
  <c r="H14" i="6" s="1"/>
  <c r="I12" i="6"/>
  <c r="I13" i="6" s="1"/>
  <c r="J11" i="6" s="1"/>
  <c r="H9" i="6"/>
  <c r="H7" i="6"/>
  <c r="I5" i="6" s="1"/>
  <c r="H81" i="6"/>
  <c r="G79" i="6"/>
  <c r="H83" i="6"/>
  <c r="H87" i="6"/>
  <c r="H91" i="6"/>
  <c r="H94" i="6"/>
  <c r="G97" i="6"/>
  <c r="H95" i="6" s="1"/>
  <c r="H98" i="6"/>
  <c r="G103" i="6"/>
  <c r="G18" i="6"/>
  <c r="G66" i="6"/>
  <c r="N7" i="1"/>
  <c r="M16" i="1"/>
  <c r="I12" i="1"/>
  <c r="E19" i="1"/>
  <c r="M19" i="1" s="1"/>
  <c r="E18" i="1"/>
  <c r="N18" i="1" s="1"/>
  <c r="E17" i="1"/>
  <c r="O17" i="1" s="1"/>
  <c r="A99" i="10" s="1"/>
  <c r="E16" i="1"/>
  <c r="L16" i="1" s="1"/>
  <c r="E15" i="1"/>
  <c r="M15" i="1" s="1"/>
  <c r="E14" i="1"/>
  <c r="N14" i="1" s="1"/>
  <c r="E13" i="1"/>
  <c r="O13" i="1" s="1"/>
  <c r="E12" i="1"/>
  <c r="L12" i="1" s="1"/>
  <c r="E11" i="1"/>
  <c r="M11" i="1" s="1"/>
  <c r="E10" i="1"/>
  <c r="N10" i="1" s="1"/>
  <c r="E9" i="1"/>
  <c r="E8" i="1"/>
  <c r="O8" i="1" s="1"/>
  <c r="E7" i="1"/>
  <c r="M7" i="1" s="1"/>
  <c r="E6" i="1"/>
  <c r="O6" i="1" s="1"/>
  <c r="E5" i="1"/>
  <c r="M5" i="1" s="1"/>
  <c r="E4" i="1"/>
  <c r="O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J12" i="6" l="1"/>
  <c r="J13" i="6" s="1"/>
  <c r="K11" i="6" s="1"/>
  <c r="B93" i="11"/>
  <c r="R93" i="11"/>
  <c r="H91" i="11"/>
  <c r="H89" i="11"/>
  <c r="R87" i="11" s="1"/>
  <c r="H75" i="11"/>
  <c r="H76" i="11" s="1"/>
  <c r="H58" i="11"/>
  <c r="H52" i="11"/>
  <c r="H48" i="11"/>
  <c r="G46" i="11"/>
  <c r="H44" i="11" s="1"/>
  <c r="H45" i="11" s="1"/>
  <c r="H41" i="11"/>
  <c r="H42" i="11" s="1"/>
  <c r="H39" i="11"/>
  <c r="H54" i="11"/>
  <c r="H100" i="11"/>
  <c r="H97" i="11"/>
  <c r="R78" i="11"/>
  <c r="B78" i="11"/>
  <c r="H67" i="11"/>
  <c r="H74" i="11"/>
  <c r="H85" i="11"/>
  <c r="H61" i="11"/>
  <c r="H83" i="11"/>
  <c r="G64" i="11"/>
  <c r="I104" i="6"/>
  <c r="H47" i="6"/>
  <c r="G67" i="6"/>
  <c r="I62" i="6"/>
  <c r="I60" i="6"/>
  <c r="I61" i="6" s="1"/>
  <c r="H56" i="6"/>
  <c r="G55" i="6"/>
  <c r="I51" i="6"/>
  <c r="I52" i="6" s="1"/>
  <c r="J50" i="6" s="1"/>
  <c r="J51" i="6" s="1"/>
  <c r="H70" i="6"/>
  <c r="I68" i="6" s="1"/>
  <c r="G46" i="6"/>
  <c r="H41" i="6"/>
  <c r="H33" i="6"/>
  <c r="H28" i="6"/>
  <c r="H30" i="6"/>
  <c r="H24" i="6"/>
  <c r="H25" i="6" s="1"/>
  <c r="H22" i="6"/>
  <c r="I20" i="6" s="1"/>
  <c r="G19" i="6"/>
  <c r="H15" i="6"/>
  <c r="H10" i="6"/>
  <c r="I6" i="6"/>
  <c r="H82" i="6"/>
  <c r="H77" i="6"/>
  <c r="H84" i="6"/>
  <c r="H88" i="6"/>
  <c r="I86" i="6" s="1"/>
  <c r="I89" i="6"/>
  <c r="I92" i="6"/>
  <c r="H96" i="6"/>
  <c r="H99" i="6"/>
  <c r="H101" i="6"/>
  <c r="H13" i="1"/>
  <c r="H17" i="1"/>
  <c r="A78" i="10" s="1"/>
  <c r="J5" i="1"/>
  <c r="F5" i="1"/>
  <c r="F16" i="1"/>
  <c r="L13" i="1"/>
  <c r="L17" i="1"/>
  <c r="A90" i="10" s="1"/>
  <c r="N5" i="1"/>
  <c r="J11" i="1"/>
  <c r="J15" i="1"/>
  <c r="J19" i="1"/>
  <c r="F7" i="1"/>
  <c r="H4" i="1"/>
  <c r="A21" i="2" s="1"/>
  <c r="Z21" i="2" s="1"/>
  <c r="AC21" i="2" s="1"/>
  <c r="A28" i="5"/>
  <c r="A96" i="5"/>
  <c r="A62" i="5"/>
  <c r="M8" i="1"/>
  <c r="A25" i="5"/>
  <c r="A59" i="5"/>
  <c r="A93" i="5"/>
  <c r="F17" i="1"/>
  <c r="A72" i="10" s="1"/>
  <c r="J12" i="1"/>
  <c r="I13" i="1"/>
  <c r="N15" i="1"/>
  <c r="N16" i="1"/>
  <c r="M17" i="1"/>
  <c r="A93" i="10" s="1"/>
  <c r="I4" i="1"/>
  <c r="G5" i="1"/>
  <c r="O5" i="1"/>
  <c r="H8" i="1"/>
  <c r="F12" i="1"/>
  <c r="M12" i="1"/>
  <c r="I16" i="1"/>
  <c r="L4" i="1"/>
  <c r="A11" i="2" s="1"/>
  <c r="AA11" i="2" s="1"/>
  <c r="AC11" i="2" s="1"/>
  <c r="A4" i="5"/>
  <c r="A72" i="5"/>
  <c r="A38" i="5"/>
  <c r="I8" i="1"/>
  <c r="F13" i="1"/>
  <c r="N11" i="1"/>
  <c r="N12" i="1"/>
  <c r="M13" i="1"/>
  <c r="J16" i="1"/>
  <c r="I17" i="1"/>
  <c r="A81" i="10" s="1"/>
  <c r="N19" i="1"/>
  <c r="M4" i="1"/>
  <c r="A26" i="2" s="1"/>
  <c r="AA26" i="2" s="1"/>
  <c r="AC26" i="2" s="1"/>
  <c r="K5" i="1"/>
  <c r="J7" i="1"/>
  <c r="L8" i="1"/>
  <c r="A31" i="10"/>
  <c r="A65" i="10"/>
  <c r="A49" i="4"/>
  <c r="M49" i="4" s="1"/>
  <c r="A21" i="4"/>
  <c r="A35" i="4"/>
  <c r="A28" i="9"/>
  <c r="A28" i="2"/>
  <c r="AB28" i="2" s="1"/>
  <c r="AC28" i="2" s="1"/>
  <c r="A14" i="2"/>
  <c r="AA14" i="2" s="1"/>
  <c r="AC14" i="2" s="1"/>
  <c r="O10" i="1"/>
  <c r="G14" i="1"/>
  <c r="O14" i="1"/>
  <c r="A56" i="10"/>
  <c r="K18" i="1"/>
  <c r="H6" i="1"/>
  <c r="L6" i="1"/>
  <c r="H10" i="1"/>
  <c r="G11" i="1"/>
  <c r="O11" i="1"/>
  <c r="L14" i="1"/>
  <c r="K15" i="1"/>
  <c r="L18" i="1"/>
  <c r="K19" i="1"/>
  <c r="A12" i="2"/>
  <c r="AA12" i="2" s="1"/>
  <c r="AC12" i="2" s="1"/>
  <c r="I6" i="1"/>
  <c r="G7" i="1"/>
  <c r="O7" i="1"/>
  <c r="F10" i="1"/>
  <c r="F14" i="1"/>
  <c r="F18" i="1"/>
  <c r="I10" i="1"/>
  <c r="M10" i="1"/>
  <c r="H11" i="1"/>
  <c r="L11" i="1"/>
  <c r="G12" i="1"/>
  <c r="K12" i="1"/>
  <c r="O12" i="1"/>
  <c r="J13" i="1"/>
  <c r="N13" i="1"/>
  <c r="I14" i="1"/>
  <c r="M14" i="1"/>
  <c r="H15" i="1"/>
  <c r="L15" i="1"/>
  <c r="G16" i="1"/>
  <c r="K16" i="1"/>
  <c r="O16" i="1"/>
  <c r="J17" i="1"/>
  <c r="A84" i="10" s="1"/>
  <c r="N17" i="1"/>
  <c r="A96" i="10" s="1"/>
  <c r="I18" i="1"/>
  <c r="M18" i="1"/>
  <c r="H19" i="1"/>
  <c r="L19" i="1"/>
  <c r="F4" i="1"/>
  <c r="J4" i="1"/>
  <c r="N4" i="1"/>
  <c r="H5" i="1"/>
  <c r="L5" i="1"/>
  <c r="F6" i="1"/>
  <c r="J6" i="1"/>
  <c r="N6" i="1"/>
  <c r="H7" i="1"/>
  <c r="L7" i="1"/>
  <c r="F8" i="1"/>
  <c r="J8" i="1"/>
  <c r="N8" i="1"/>
  <c r="G10" i="1"/>
  <c r="K10" i="1"/>
  <c r="K14" i="1"/>
  <c r="A10" i="10"/>
  <c r="A44" i="10"/>
  <c r="G18" i="1"/>
  <c r="O18" i="1"/>
  <c r="A25" i="2"/>
  <c r="AA25" i="2" s="1"/>
  <c r="AC25" i="2" s="1"/>
  <c r="L10" i="1"/>
  <c r="K11" i="1"/>
  <c r="H14" i="1"/>
  <c r="G15" i="1"/>
  <c r="O15" i="1"/>
  <c r="A13" i="10"/>
  <c r="H18" i="1"/>
  <c r="G19" i="1"/>
  <c r="O19" i="1"/>
  <c r="A22" i="2"/>
  <c r="Z22" i="2" s="1"/>
  <c r="AC22" i="2" s="1"/>
  <c r="A8" i="2"/>
  <c r="AA8" i="2" s="1"/>
  <c r="AC8" i="2" s="1"/>
  <c r="M6" i="1"/>
  <c r="K7" i="1"/>
  <c r="F11" i="1"/>
  <c r="F15" i="1"/>
  <c r="F19" i="1"/>
  <c r="J10" i="1"/>
  <c r="I11" i="1"/>
  <c r="H12" i="1"/>
  <c r="G13" i="1"/>
  <c r="K13" i="1"/>
  <c r="J14" i="1"/>
  <c r="I15" i="1"/>
  <c r="H16" i="1"/>
  <c r="G17" i="1"/>
  <c r="A75" i="10" s="1"/>
  <c r="K17" i="1"/>
  <c r="A87" i="10" s="1"/>
  <c r="J18" i="1"/>
  <c r="I19" i="1"/>
  <c r="G4" i="1"/>
  <c r="K4" i="1"/>
  <c r="I5" i="1"/>
  <c r="G6" i="1"/>
  <c r="K6" i="1"/>
  <c r="I7" i="1"/>
  <c r="G8" i="1"/>
  <c r="K8" i="1"/>
  <c r="B68" i="6" l="1"/>
  <c r="B11" i="6"/>
  <c r="C12" i="6"/>
  <c r="D12" i="6" s="1"/>
  <c r="D11" i="6" s="1"/>
  <c r="H92" i="11"/>
  <c r="B87" i="11"/>
  <c r="H77" i="11"/>
  <c r="I66" i="11"/>
  <c r="I67" i="11" s="1"/>
  <c r="H62" i="11"/>
  <c r="H63" i="11" s="1"/>
  <c r="R56" i="11"/>
  <c r="B56" i="11"/>
  <c r="R50" i="11"/>
  <c r="H49" i="11"/>
  <c r="H46" i="11"/>
  <c r="H43" i="11"/>
  <c r="H40" i="11"/>
  <c r="R81" i="11"/>
  <c r="B81" i="11"/>
  <c r="B72" i="11"/>
  <c r="R72" i="11"/>
  <c r="H55" i="11"/>
  <c r="W65" i="11"/>
  <c r="B65" i="11"/>
  <c r="H101" i="11"/>
  <c r="R59" i="11"/>
  <c r="H86" i="11"/>
  <c r="H98" i="11"/>
  <c r="I105" i="6"/>
  <c r="I106" i="6" s="1"/>
  <c r="H48" i="6"/>
  <c r="H65" i="6"/>
  <c r="I63" i="6"/>
  <c r="I64" i="6" s="1"/>
  <c r="J59" i="6"/>
  <c r="H57" i="6"/>
  <c r="H53" i="6"/>
  <c r="J52" i="6"/>
  <c r="K50" i="6" s="1"/>
  <c r="B50" i="6" s="1"/>
  <c r="I69" i="6"/>
  <c r="I70" i="6" s="1"/>
  <c r="J68" i="6" s="1"/>
  <c r="J69" i="6" s="1"/>
  <c r="J70" i="6" s="1"/>
  <c r="K68" i="6" s="1"/>
  <c r="K69" i="6" s="1"/>
  <c r="K70" i="6" s="1"/>
  <c r="H44" i="6"/>
  <c r="H42" i="6"/>
  <c r="H34" i="6"/>
  <c r="I26" i="6"/>
  <c r="H31" i="6"/>
  <c r="I23" i="6"/>
  <c r="I21" i="6"/>
  <c r="I22" i="6" s="1"/>
  <c r="J20" i="6" s="1"/>
  <c r="J21" i="6" s="1"/>
  <c r="H17" i="6"/>
  <c r="H16" i="6"/>
  <c r="K12" i="6"/>
  <c r="K13" i="6" s="1"/>
  <c r="T11" i="6"/>
  <c r="I8" i="6"/>
  <c r="I7" i="6"/>
  <c r="J5" i="6" s="1"/>
  <c r="I80" i="6"/>
  <c r="H78" i="6"/>
  <c r="H85" i="6"/>
  <c r="I83" i="6" s="1"/>
  <c r="I87" i="6"/>
  <c r="I88" i="6" s="1"/>
  <c r="J86" i="6" s="1"/>
  <c r="J87" i="6" s="1"/>
  <c r="I90" i="6"/>
  <c r="I91" i="6" s="1"/>
  <c r="I93" i="6"/>
  <c r="I94" i="6" s="1"/>
  <c r="H97" i="6"/>
  <c r="H100" i="6"/>
  <c r="H102" i="6"/>
  <c r="A47" i="10"/>
  <c r="A59" i="10"/>
  <c r="A38" i="10"/>
  <c r="A22" i="10"/>
  <c r="B23" i="10" s="1"/>
  <c r="S4" i="5"/>
  <c r="T4" i="5"/>
  <c r="U4" i="5" s="1"/>
  <c r="V4" i="5" s="1"/>
  <c r="V5" i="5" s="1"/>
  <c r="A19" i="5"/>
  <c r="A87" i="5"/>
  <c r="A53" i="5"/>
  <c r="B94" i="5"/>
  <c r="S93" i="5"/>
  <c r="T93" i="5"/>
  <c r="U93" i="5" s="1"/>
  <c r="V93" i="5" s="1"/>
  <c r="B63" i="5"/>
  <c r="T62" i="5"/>
  <c r="U62" i="5" s="1"/>
  <c r="V62" i="5" s="1"/>
  <c r="S62" i="5"/>
  <c r="A31" i="5"/>
  <c r="A99" i="5"/>
  <c r="A65" i="5"/>
  <c r="A25" i="10"/>
  <c r="T25" i="10" s="1"/>
  <c r="U25" i="10" s="1"/>
  <c r="V25" i="10" s="1"/>
  <c r="A7" i="2"/>
  <c r="AA7" i="2" s="1"/>
  <c r="AC7" i="2" s="1"/>
  <c r="B39" i="5"/>
  <c r="B40" i="5" s="1"/>
  <c r="C38" i="5" s="1"/>
  <c r="S38" i="5"/>
  <c r="T38" i="5"/>
  <c r="U38" i="5" s="1"/>
  <c r="V38" i="5" s="1"/>
  <c r="V39" i="5" s="1"/>
  <c r="B60" i="5"/>
  <c r="S59" i="5"/>
  <c r="T59" i="5"/>
  <c r="U59" i="5" s="1"/>
  <c r="V59" i="5" s="1"/>
  <c r="B97" i="5"/>
  <c r="T96" i="5"/>
  <c r="U96" i="5" s="1"/>
  <c r="V96" i="5" s="1"/>
  <c r="S96" i="5"/>
  <c r="A4" i="10"/>
  <c r="A22" i="5"/>
  <c r="A56" i="5"/>
  <c r="A90" i="5"/>
  <c r="A7" i="5"/>
  <c r="A75" i="5"/>
  <c r="A41" i="5"/>
  <c r="A16" i="5"/>
  <c r="A84" i="5"/>
  <c r="A50" i="5"/>
  <c r="B73" i="5"/>
  <c r="S72" i="5"/>
  <c r="T72" i="5"/>
  <c r="U72" i="5" s="1"/>
  <c r="V72" i="5" s="1"/>
  <c r="V73" i="5" s="1"/>
  <c r="S25" i="5"/>
  <c r="T25" i="5"/>
  <c r="U25" i="5" s="1"/>
  <c r="V25" i="5" s="1"/>
  <c r="S28" i="5"/>
  <c r="T28" i="5"/>
  <c r="U28" i="5" s="1"/>
  <c r="V28" i="5" s="1"/>
  <c r="A13" i="5"/>
  <c r="A47" i="5"/>
  <c r="A81" i="5"/>
  <c r="A10" i="5"/>
  <c r="A44" i="5"/>
  <c r="A78" i="5"/>
  <c r="A16" i="9"/>
  <c r="A10" i="9"/>
  <c r="B5" i="10"/>
  <c r="B6" i="10" s="1"/>
  <c r="S4" i="10"/>
  <c r="T4" i="10"/>
  <c r="U4" i="10" s="1"/>
  <c r="V4" i="10" s="1"/>
  <c r="V5" i="10" s="1"/>
  <c r="A4" i="4"/>
  <c r="A40" i="4"/>
  <c r="L40" i="4" s="1"/>
  <c r="A26" i="4"/>
  <c r="A25" i="9"/>
  <c r="A4" i="9"/>
  <c r="S21" i="4"/>
  <c r="M21" i="4"/>
  <c r="R21" i="4" s="1"/>
  <c r="T21" i="4"/>
  <c r="U21" i="4" s="1"/>
  <c r="V21" i="4" s="1"/>
  <c r="A7" i="9"/>
  <c r="A19" i="2"/>
  <c r="Z19" i="2" s="1"/>
  <c r="AC19" i="2" s="1"/>
  <c r="A5" i="2"/>
  <c r="Y5" i="2" s="1"/>
  <c r="AC5" i="2" s="1"/>
  <c r="A32" i="4"/>
  <c r="A18" i="4"/>
  <c r="A46" i="4"/>
  <c r="M46" i="4" s="1"/>
  <c r="A19" i="9"/>
  <c r="A45" i="4"/>
  <c r="M45" i="4" s="1"/>
  <c r="A17" i="4"/>
  <c r="A31" i="4"/>
  <c r="A20" i="2"/>
  <c r="Z20" i="2" s="1"/>
  <c r="AC20" i="2" s="1"/>
  <c r="A6" i="2"/>
  <c r="Y6" i="2" s="1"/>
  <c r="AC6" i="2" s="1"/>
  <c r="A7" i="10"/>
  <c r="A41" i="10"/>
  <c r="S47" i="10"/>
  <c r="B48" i="10"/>
  <c r="B49" i="10" s="1"/>
  <c r="C47" i="10" s="1"/>
  <c r="T47" i="10"/>
  <c r="U47" i="10" s="1"/>
  <c r="V47" i="10" s="1"/>
  <c r="S44" i="10"/>
  <c r="B45" i="10"/>
  <c r="B46" i="10" s="1"/>
  <c r="C44" i="10" s="1"/>
  <c r="T44" i="10"/>
  <c r="U44" i="10" s="1"/>
  <c r="V44" i="10" s="1"/>
  <c r="A48" i="4"/>
  <c r="M48" i="4" s="1"/>
  <c r="A20" i="4"/>
  <c r="A34" i="4"/>
  <c r="A62" i="10"/>
  <c r="A28" i="10"/>
  <c r="S59" i="10"/>
  <c r="B60" i="10"/>
  <c r="B61" i="10" s="1"/>
  <c r="C59" i="10" s="1"/>
  <c r="T59" i="10"/>
  <c r="U59" i="10" s="1"/>
  <c r="V59" i="10" s="1"/>
  <c r="A28" i="4"/>
  <c r="A42" i="4"/>
  <c r="M42" i="4" s="1"/>
  <c r="A10" i="4"/>
  <c r="S22" i="10"/>
  <c r="B97" i="10"/>
  <c r="S96" i="10"/>
  <c r="T96" i="10"/>
  <c r="U96" i="10" s="1"/>
  <c r="V96" i="10" s="1"/>
  <c r="S65" i="10"/>
  <c r="B66" i="10"/>
  <c r="B67" i="10" s="1"/>
  <c r="C65" i="10" s="1"/>
  <c r="T65" i="10"/>
  <c r="U65" i="10" s="1"/>
  <c r="V65" i="10" s="1"/>
  <c r="A31" i="9"/>
  <c r="A23" i="2"/>
  <c r="Z23" i="2" s="1"/>
  <c r="AC23" i="2" s="1"/>
  <c r="A9" i="2"/>
  <c r="AA9" i="2" s="1"/>
  <c r="AC9" i="2" s="1"/>
  <c r="A10" i="2"/>
  <c r="AA10" i="2" s="1"/>
  <c r="AC10" i="2" s="1"/>
  <c r="A24" i="2"/>
  <c r="AA24" i="2" s="1"/>
  <c r="AC24" i="2" s="1"/>
  <c r="A19" i="10"/>
  <c r="A53" i="10"/>
  <c r="S13" i="10"/>
  <c r="B14" i="10"/>
  <c r="T13" i="10"/>
  <c r="U13" i="10" s="1"/>
  <c r="V13" i="10" s="1"/>
  <c r="V14" i="10" s="1"/>
  <c r="B39" i="10"/>
  <c r="T38" i="10"/>
  <c r="U38" i="10" s="1"/>
  <c r="V38" i="10" s="1"/>
  <c r="V39" i="10" s="1"/>
  <c r="S38" i="10"/>
  <c r="A13" i="9"/>
  <c r="A29" i="4"/>
  <c r="A43" i="4"/>
  <c r="M43" i="4" s="1"/>
  <c r="A13" i="4"/>
  <c r="A22" i="9"/>
  <c r="C28" i="9"/>
  <c r="T28" i="9"/>
  <c r="U28" i="9" s="1"/>
  <c r="V28" i="9" s="1"/>
  <c r="V29" i="9" s="1"/>
  <c r="S28" i="9"/>
  <c r="A41" i="4"/>
  <c r="L41" i="4" s="1"/>
  <c r="A7" i="4"/>
  <c r="A27" i="4"/>
  <c r="A33" i="4"/>
  <c r="A19" i="4"/>
  <c r="A47" i="4"/>
  <c r="M47" i="4" s="1"/>
  <c r="B11" i="10"/>
  <c r="B12" i="10" s="1"/>
  <c r="C10" i="10" s="1"/>
  <c r="S10" i="10"/>
  <c r="T10" i="10"/>
  <c r="U10" i="10" s="1"/>
  <c r="V10" i="10" s="1"/>
  <c r="V11" i="10" s="1"/>
  <c r="A44" i="4"/>
  <c r="M44" i="4" s="1"/>
  <c r="A16" i="4"/>
  <c r="A30" i="4"/>
  <c r="A27" i="2"/>
  <c r="AB27" i="2" s="1"/>
  <c r="AC27" i="2" s="1"/>
  <c r="A13" i="2"/>
  <c r="AA13" i="2" s="1"/>
  <c r="AC13" i="2" s="1"/>
  <c r="A50" i="10"/>
  <c r="A16" i="10"/>
  <c r="S56" i="10"/>
  <c r="B57" i="10"/>
  <c r="B58" i="10" s="1"/>
  <c r="C56" i="10" s="1"/>
  <c r="T56" i="10"/>
  <c r="U56" i="10" s="1"/>
  <c r="V56" i="10" s="1"/>
  <c r="S96" i="9"/>
  <c r="T96" i="9"/>
  <c r="U96" i="9" s="1"/>
  <c r="V96" i="9" s="1"/>
  <c r="S35" i="4"/>
  <c r="T35" i="4"/>
  <c r="U35" i="4" s="1"/>
  <c r="V35" i="4" s="1"/>
  <c r="N35" i="4"/>
  <c r="S31" i="10"/>
  <c r="T31" i="10"/>
  <c r="U31" i="10" s="1"/>
  <c r="V31" i="10" s="1"/>
  <c r="V32" i="10" s="1"/>
  <c r="B32" i="10"/>
  <c r="C51" i="6" l="1"/>
  <c r="D51" i="6" s="1"/>
  <c r="D50" i="6" s="1"/>
  <c r="C50" i="6" s="1"/>
  <c r="C69" i="6"/>
  <c r="D69" i="6" s="1"/>
  <c r="D68" i="6" s="1"/>
  <c r="C21" i="6"/>
  <c r="D21" i="6" s="1"/>
  <c r="D20" i="6" s="1"/>
  <c r="C11" i="6"/>
  <c r="Y68" i="6"/>
  <c r="K51" i="6"/>
  <c r="K52" i="6" s="1"/>
  <c r="B41" i="11"/>
  <c r="R99" i="11"/>
  <c r="R90" i="11"/>
  <c r="B90" i="11"/>
  <c r="R75" i="11"/>
  <c r="B75" i="11"/>
  <c r="R65" i="11"/>
  <c r="R62" i="11"/>
  <c r="H64" i="11"/>
  <c r="B59" i="11"/>
  <c r="B50" i="11"/>
  <c r="R47" i="11"/>
  <c r="B47" i="11"/>
  <c r="B44" i="11"/>
  <c r="R44" i="11"/>
  <c r="R41" i="11"/>
  <c r="B38" i="11"/>
  <c r="R38" i="11"/>
  <c r="J6" i="6"/>
  <c r="J7" i="6" s="1"/>
  <c r="R84" i="11"/>
  <c r="B84" i="11"/>
  <c r="R96" i="11"/>
  <c r="B96" i="11"/>
  <c r="R53" i="11"/>
  <c r="B53" i="11"/>
  <c r="W99" i="11"/>
  <c r="C29" i="9"/>
  <c r="J104" i="6"/>
  <c r="T68" i="6"/>
  <c r="H49" i="6"/>
  <c r="H66" i="6"/>
  <c r="J62" i="6"/>
  <c r="J60" i="6"/>
  <c r="H58" i="6"/>
  <c r="H54" i="6"/>
  <c r="T50" i="6"/>
  <c r="H45" i="6"/>
  <c r="H43" i="6"/>
  <c r="I32" i="6"/>
  <c r="I27" i="6"/>
  <c r="I28" i="6" s="1"/>
  <c r="I29" i="6"/>
  <c r="I24" i="6"/>
  <c r="I25" i="6" s="1"/>
  <c r="J22" i="6"/>
  <c r="K20" i="6" s="1"/>
  <c r="B20" i="6" s="1"/>
  <c r="H18" i="6"/>
  <c r="I14" i="6"/>
  <c r="I9" i="6"/>
  <c r="I10" i="6" s="1"/>
  <c r="I81" i="6"/>
  <c r="I82" i="6" s="1"/>
  <c r="H79" i="6"/>
  <c r="I84" i="6"/>
  <c r="J88" i="6"/>
  <c r="K86" i="6" s="1"/>
  <c r="J89" i="6"/>
  <c r="J92" i="6"/>
  <c r="I95" i="6"/>
  <c r="I98" i="6"/>
  <c r="H103" i="6"/>
  <c r="C4" i="10"/>
  <c r="B26" i="10"/>
  <c r="S25" i="10"/>
  <c r="T22" i="10"/>
  <c r="U22" i="10" s="1"/>
  <c r="V22" i="10" s="1"/>
  <c r="B82" i="5"/>
  <c r="S81" i="5"/>
  <c r="T81" i="5"/>
  <c r="U81" i="5" s="1"/>
  <c r="V81" i="5" s="1"/>
  <c r="B51" i="5"/>
  <c r="S50" i="5"/>
  <c r="T50" i="5"/>
  <c r="U50" i="5" s="1"/>
  <c r="V50" i="5" s="1"/>
  <c r="S75" i="5"/>
  <c r="B76" i="5"/>
  <c r="T75" i="5"/>
  <c r="U75" i="5" s="1"/>
  <c r="V75" i="5" s="1"/>
  <c r="S22" i="5"/>
  <c r="T22" i="5"/>
  <c r="U22" i="5" s="1"/>
  <c r="V22" i="5" s="1"/>
  <c r="B98" i="5"/>
  <c r="C96" i="5" s="1"/>
  <c r="C97" i="5" s="1"/>
  <c r="C98" i="5" s="1"/>
  <c r="D96" i="5" s="1"/>
  <c r="D97" i="5" s="1"/>
  <c r="S19" i="5"/>
  <c r="T19" i="5"/>
  <c r="U19" i="5" s="1"/>
  <c r="V19" i="5" s="1"/>
  <c r="V20" i="5" s="1"/>
  <c r="B33" i="10"/>
  <c r="C31" i="10" s="1"/>
  <c r="C32" i="10" s="1"/>
  <c r="C33" i="10" s="1"/>
  <c r="D31" i="10" s="1"/>
  <c r="D32" i="10" s="1"/>
  <c r="B24" i="10"/>
  <c r="C22" i="10" s="1"/>
  <c r="C23" i="10" s="1"/>
  <c r="S78" i="5"/>
  <c r="B79" i="5"/>
  <c r="T78" i="5"/>
  <c r="U78" i="5" s="1"/>
  <c r="V78" i="5" s="1"/>
  <c r="B48" i="5"/>
  <c r="S47" i="5"/>
  <c r="T47" i="5"/>
  <c r="U47" i="5" s="1"/>
  <c r="V47" i="5" s="1"/>
  <c r="B85" i="5"/>
  <c r="S84" i="5"/>
  <c r="T84" i="5"/>
  <c r="U84" i="5" s="1"/>
  <c r="V84" i="5" s="1"/>
  <c r="S7" i="5"/>
  <c r="T7" i="5"/>
  <c r="U7" i="5" s="1"/>
  <c r="V7" i="5" s="1"/>
  <c r="V8" i="5" s="1"/>
  <c r="S65" i="5"/>
  <c r="B66" i="5"/>
  <c r="T65" i="5"/>
  <c r="U65" i="5" s="1"/>
  <c r="V65" i="5" s="1"/>
  <c r="B95" i="5"/>
  <c r="C93" i="5" s="1"/>
  <c r="C94" i="5" s="1"/>
  <c r="C95" i="5" s="1"/>
  <c r="D93" i="5" s="1"/>
  <c r="D94" i="5" s="1"/>
  <c r="D95" i="5" s="1"/>
  <c r="E93" i="5" s="1"/>
  <c r="E94" i="5" s="1"/>
  <c r="B15" i="10"/>
  <c r="C13" i="10" s="1"/>
  <c r="C14" i="10" s="1"/>
  <c r="C15" i="10" s="1"/>
  <c r="B27" i="10"/>
  <c r="C25" i="10" s="1"/>
  <c r="C26" i="10" s="1"/>
  <c r="B40" i="10"/>
  <c r="C38" i="10" s="1"/>
  <c r="C39" i="10" s="1"/>
  <c r="C40" i="10" s="1"/>
  <c r="D38" i="10" s="1"/>
  <c r="S44" i="5"/>
  <c r="B45" i="5"/>
  <c r="T44" i="5"/>
  <c r="U44" i="5" s="1"/>
  <c r="V44" i="5" s="1"/>
  <c r="S13" i="5"/>
  <c r="T13" i="5"/>
  <c r="U13" i="5" s="1"/>
  <c r="V13" i="5" s="1"/>
  <c r="V14" i="5" s="1"/>
  <c r="S16" i="5"/>
  <c r="T16" i="5"/>
  <c r="U16" i="5" s="1"/>
  <c r="V16" i="5" s="1"/>
  <c r="V17" i="5" s="1"/>
  <c r="B91" i="5"/>
  <c r="S90" i="5"/>
  <c r="T90" i="5"/>
  <c r="U90" i="5" s="1"/>
  <c r="V90" i="5" s="1"/>
  <c r="C39" i="5"/>
  <c r="S99" i="5"/>
  <c r="B100" i="5"/>
  <c r="T99" i="5"/>
  <c r="U99" i="5" s="1"/>
  <c r="V99" i="5" s="1"/>
  <c r="B64" i="5"/>
  <c r="C62" i="5" s="1"/>
  <c r="C63" i="5" s="1"/>
  <c r="S53" i="5"/>
  <c r="B54" i="5"/>
  <c r="T53" i="5"/>
  <c r="U53" i="5" s="1"/>
  <c r="V53" i="5" s="1"/>
  <c r="S10" i="5"/>
  <c r="T10" i="5"/>
  <c r="U10" i="5" s="1"/>
  <c r="V10" i="5" s="1"/>
  <c r="V11" i="5" s="1"/>
  <c r="B74" i="5"/>
  <c r="C72" i="5" s="1"/>
  <c r="C73" i="5" s="1"/>
  <c r="S41" i="5"/>
  <c r="B42" i="5"/>
  <c r="T41" i="5"/>
  <c r="U41" i="5" s="1"/>
  <c r="V41" i="5" s="1"/>
  <c r="B57" i="5"/>
  <c r="S56" i="5"/>
  <c r="T56" i="5"/>
  <c r="U56" i="5" s="1"/>
  <c r="V56" i="5" s="1"/>
  <c r="B61" i="5"/>
  <c r="C59" i="5" s="1"/>
  <c r="C60" i="5" s="1"/>
  <c r="S31" i="5"/>
  <c r="B32" i="5"/>
  <c r="B33" i="5" s="1"/>
  <c r="C31" i="5" s="1"/>
  <c r="T31" i="5"/>
  <c r="U31" i="5" s="1"/>
  <c r="V31" i="5" s="1"/>
  <c r="V32" i="5" s="1"/>
  <c r="S87" i="5"/>
  <c r="B88" i="5"/>
  <c r="T87" i="5"/>
  <c r="U87" i="5" s="1"/>
  <c r="V87" i="5" s="1"/>
  <c r="C4" i="5"/>
  <c r="T7" i="4"/>
  <c r="U7" i="4" s="1"/>
  <c r="V7" i="4" s="1"/>
  <c r="S7" i="4"/>
  <c r="B8" i="4"/>
  <c r="B94" i="10"/>
  <c r="S93" i="10"/>
  <c r="T93" i="10"/>
  <c r="U93" i="10" s="1"/>
  <c r="V93" i="10" s="1"/>
  <c r="C30" i="9"/>
  <c r="S81" i="9"/>
  <c r="T81" i="9"/>
  <c r="U81" i="9" s="1"/>
  <c r="V81" i="9" s="1"/>
  <c r="T31" i="9"/>
  <c r="S31" i="9"/>
  <c r="B32" i="9"/>
  <c r="T28" i="4"/>
  <c r="U28" i="4" s="1"/>
  <c r="V28" i="4" s="1"/>
  <c r="S28" i="4"/>
  <c r="M28" i="4"/>
  <c r="S28" i="10"/>
  <c r="B29" i="10"/>
  <c r="B30" i="10" s="1"/>
  <c r="C28" i="10" s="1"/>
  <c r="T28" i="10"/>
  <c r="U28" i="10" s="1"/>
  <c r="V28" i="10" s="1"/>
  <c r="B8" i="10"/>
  <c r="B9" i="10" s="1"/>
  <c r="S7" i="10"/>
  <c r="T7" i="10"/>
  <c r="U7" i="10" s="1"/>
  <c r="V7" i="10" s="1"/>
  <c r="V8" i="10" s="1"/>
  <c r="V5" i="9"/>
  <c r="S93" i="9"/>
  <c r="T93" i="9"/>
  <c r="U93" i="9" s="1"/>
  <c r="V93" i="9" s="1"/>
  <c r="T26" i="4"/>
  <c r="U26" i="4" s="1"/>
  <c r="V26" i="4" s="1"/>
  <c r="S26" i="4"/>
  <c r="M26" i="4"/>
  <c r="C57" i="10"/>
  <c r="C58" i="10" s="1"/>
  <c r="S16" i="10"/>
  <c r="B17" i="10"/>
  <c r="T16" i="10"/>
  <c r="U16" i="10" s="1"/>
  <c r="V16" i="10" s="1"/>
  <c r="V17" i="10" s="1"/>
  <c r="S30" i="4"/>
  <c r="T30" i="4"/>
  <c r="U30" i="4" s="1"/>
  <c r="V30" i="4" s="1"/>
  <c r="M30" i="4"/>
  <c r="S33" i="4"/>
  <c r="T33" i="4"/>
  <c r="U33" i="4" s="1"/>
  <c r="V33" i="4" s="1"/>
  <c r="M33" i="4"/>
  <c r="S53" i="10"/>
  <c r="B54" i="10"/>
  <c r="B55" i="10" s="1"/>
  <c r="C53" i="10" s="1"/>
  <c r="T53" i="10"/>
  <c r="U53" i="10" s="1"/>
  <c r="V53" i="10" s="1"/>
  <c r="S62" i="10"/>
  <c r="B64" i="10"/>
  <c r="C62" i="10" s="1"/>
  <c r="T62" i="10"/>
  <c r="U62" i="10" s="1"/>
  <c r="V62" i="10" s="1"/>
  <c r="C48" i="10"/>
  <c r="C49" i="10" s="1"/>
  <c r="T18" i="4"/>
  <c r="U18" i="4" s="1"/>
  <c r="V18" i="4" s="1"/>
  <c r="S18" i="4"/>
  <c r="M18" i="4"/>
  <c r="R18" i="4" s="1"/>
  <c r="S75" i="9"/>
  <c r="T75" i="9"/>
  <c r="U75" i="9" s="1"/>
  <c r="V75" i="9" s="1"/>
  <c r="B73" i="10"/>
  <c r="S72" i="10"/>
  <c r="T72" i="10"/>
  <c r="U72" i="10" s="1"/>
  <c r="V72" i="10" s="1"/>
  <c r="V73" i="10" s="1"/>
  <c r="T16" i="9"/>
  <c r="U16" i="9" s="1"/>
  <c r="V16" i="9" s="1"/>
  <c r="V17" i="9" s="1"/>
  <c r="S16" i="9"/>
  <c r="S13" i="4"/>
  <c r="M13" i="4"/>
  <c r="R13" i="4" s="1"/>
  <c r="T13" i="4"/>
  <c r="U13" i="4" s="1"/>
  <c r="V13" i="4" s="1"/>
  <c r="B82" i="10"/>
  <c r="T81" i="10"/>
  <c r="U81" i="10" s="1"/>
  <c r="V81" i="10" s="1"/>
  <c r="S81" i="10"/>
  <c r="B100" i="9"/>
  <c r="S99" i="9"/>
  <c r="T99" i="9"/>
  <c r="U99" i="9" s="1"/>
  <c r="V99" i="9" s="1"/>
  <c r="B98" i="10"/>
  <c r="C96" i="10" s="1"/>
  <c r="C97" i="10" s="1"/>
  <c r="T20" i="4"/>
  <c r="U20" i="4" s="1"/>
  <c r="V20" i="4" s="1"/>
  <c r="S20" i="4"/>
  <c r="M20" i="4"/>
  <c r="R20" i="4" s="1"/>
  <c r="S41" i="10"/>
  <c r="B42" i="10"/>
  <c r="B43" i="10" s="1"/>
  <c r="C41" i="10" s="1"/>
  <c r="T41" i="10"/>
  <c r="U41" i="10" s="1"/>
  <c r="V41" i="10" s="1"/>
  <c r="S31" i="4"/>
  <c r="T31" i="4"/>
  <c r="U31" i="4" s="1"/>
  <c r="V31" i="4" s="1"/>
  <c r="M31" i="4"/>
  <c r="S87" i="9"/>
  <c r="T87" i="9"/>
  <c r="U87" i="9" s="1"/>
  <c r="V87" i="9" s="1"/>
  <c r="S78" i="9"/>
  <c r="T78" i="9"/>
  <c r="U78" i="9" s="1"/>
  <c r="V78" i="9" s="1"/>
  <c r="B79" i="10"/>
  <c r="T78" i="10"/>
  <c r="U78" i="10" s="1"/>
  <c r="V78" i="10" s="1"/>
  <c r="S78" i="10"/>
  <c r="S84" i="9"/>
  <c r="T84" i="9"/>
  <c r="U84" i="9" s="1"/>
  <c r="V84" i="9" s="1"/>
  <c r="T19" i="4"/>
  <c r="U19" i="4" s="1"/>
  <c r="V19" i="4" s="1"/>
  <c r="M19" i="4"/>
  <c r="R19" i="4" s="1"/>
  <c r="S19" i="4"/>
  <c r="M17" i="4"/>
  <c r="R17" i="4" s="1"/>
  <c r="T17" i="4"/>
  <c r="U17" i="4" s="1"/>
  <c r="V17" i="4" s="1"/>
  <c r="S17" i="4"/>
  <c r="B76" i="10"/>
  <c r="S75" i="10"/>
  <c r="T75" i="10"/>
  <c r="U75" i="10" s="1"/>
  <c r="V75" i="10" s="1"/>
  <c r="S10" i="9"/>
  <c r="T10" i="9"/>
  <c r="U10" i="9" s="1"/>
  <c r="V10" i="9" s="1"/>
  <c r="V11" i="9" s="1"/>
  <c r="S22" i="9"/>
  <c r="T22" i="9"/>
  <c r="U22" i="9" s="1"/>
  <c r="V22" i="9" s="1"/>
  <c r="V23" i="9" s="1"/>
  <c r="B91" i="10"/>
  <c r="T90" i="10"/>
  <c r="U90" i="10" s="1"/>
  <c r="V90" i="10" s="1"/>
  <c r="S90" i="10"/>
  <c r="S29" i="4"/>
  <c r="T29" i="4"/>
  <c r="U29" i="4" s="1"/>
  <c r="V29" i="4" s="1"/>
  <c r="M29" i="4"/>
  <c r="B51" i="10"/>
  <c r="B52" i="10" s="1"/>
  <c r="C50" i="10" s="1"/>
  <c r="S50" i="10"/>
  <c r="T50" i="10"/>
  <c r="U50" i="10" s="1"/>
  <c r="V50" i="10" s="1"/>
  <c r="T16" i="4"/>
  <c r="U16" i="4" s="1"/>
  <c r="V16" i="4" s="1"/>
  <c r="M16" i="4"/>
  <c r="R16" i="4" s="1"/>
  <c r="S16" i="4"/>
  <c r="C11" i="10"/>
  <c r="C12" i="10" s="1"/>
  <c r="S27" i="4"/>
  <c r="T27" i="4"/>
  <c r="U27" i="4" s="1"/>
  <c r="V27" i="4" s="1"/>
  <c r="M27" i="4"/>
  <c r="S90" i="9"/>
  <c r="T90" i="9"/>
  <c r="U90" i="9" s="1"/>
  <c r="V90" i="9" s="1"/>
  <c r="S13" i="9"/>
  <c r="T13" i="9"/>
  <c r="U13" i="9" s="1"/>
  <c r="V13" i="9" s="1"/>
  <c r="V14" i="9" s="1"/>
  <c r="S19" i="10"/>
  <c r="B20" i="10"/>
  <c r="T19" i="10"/>
  <c r="U19" i="10" s="1"/>
  <c r="V19" i="10" s="1"/>
  <c r="V20" i="10" s="1"/>
  <c r="B100" i="10"/>
  <c r="S99" i="10"/>
  <c r="T99" i="10"/>
  <c r="U99" i="10" s="1"/>
  <c r="V99" i="10" s="1"/>
  <c r="C66" i="10"/>
  <c r="C67" i="10" s="1"/>
  <c r="S10" i="4"/>
  <c r="M10" i="4"/>
  <c r="R10" i="4" s="1"/>
  <c r="T10" i="4"/>
  <c r="U10" i="4" s="1"/>
  <c r="V10" i="4" s="1"/>
  <c r="C60" i="10"/>
  <c r="C61" i="10" s="1"/>
  <c r="S34" i="4"/>
  <c r="T34" i="4"/>
  <c r="U34" i="4" s="1"/>
  <c r="V34" i="4" s="1"/>
  <c r="N34" i="4"/>
  <c r="C45" i="10"/>
  <c r="C46" i="10" s="1"/>
  <c r="S19" i="9"/>
  <c r="T19" i="9"/>
  <c r="U19" i="9" s="1"/>
  <c r="V19" i="9" s="1"/>
  <c r="V20" i="9" s="1"/>
  <c r="B88" i="10"/>
  <c r="S87" i="10"/>
  <c r="T87" i="10"/>
  <c r="U87" i="10" s="1"/>
  <c r="V87" i="10" s="1"/>
  <c r="T32" i="4"/>
  <c r="U32" i="4" s="1"/>
  <c r="V32" i="4" s="1"/>
  <c r="S32" i="4"/>
  <c r="M32" i="4"/>
  <c r="T7" i="9"/>
  <c r="U7" i="9" s="1"/>
  <c r="V7" i="9" s="1"/>
  <c r="V8" i="9" s="1"/>
  <c r="S7" i="9"/>
  <c r="S72" i="9"/>
  <c r="T72" i="9"/>
  <c r="U72" i="9" s="1"/>
  <c r="V72" i="9" s="1"/>
  <c r="S25" i="9"/>
  <c r="T25" i="9"/>
  <c r="U25" i="9" s="1"/>
  <c r="V25" i="9" s="1"/>
  <c r="V26" i="9" s="1"/>
  <c r="C25" i="9"/>
  <c r="B5" i="4"/>
  <c r="S4" i="4"/>
  <c r="T4" i="4"/>
  <c r="U4" i="4" s="1"/>
  <c r="W4" i="4" s="1"/>
  <c r="B85" i="10"/>
  <c r="S84" i="10"/>
  <c r="T84" i="10"/>
  <c r="U84" i="10" s="1"/>
  <c r="V84" i="10" s="1"/>
  <c r="C68" i="6" l="1"/>
  <c r="C20" i="6"/>
  <c r="K87" i="6"/>
  <c r="K88" i="6" s="1"/>
  <c r="B86" i="6"/>
  <c r="B99" i="11"/>
  <c r="I100" i="11"/>
  <c r="I101" i="11" s="1"/>
  <c r="B62" i="11"/>
  <c r="C5" i="5"/>
  <c r="D98" i="5"/>
  <c r="E96" i="5" s="1"/>
  <c r="E97" i="5" s="1"/>
  <c r="E95" i="5"/>
  <c r="F93" i="5" s="1"/>
  <c r="J105" i="6"/>
  <c r="J106" i="6" s="1"/>
  <c r="I47" i="6"/>
  <c r="H67" i="6"/>
  <c r="J63" i="6"/>
  <c r="J61" i="6"/>
  <c r="I56" i="6"/>
  <c r="H55" i="6"/>
  <c r="H46" i="6"/>
  <c r="I41" i="6"/>
  <c r="I33" i="6"/>
  <c r="I34" i="6" s="1"/>
  <c r="J26" i="6"/>
  <c r="I30" i="6"/>
  <c r="I31" i="6" s="1"/>
  <c r="J23" i="6"/>
  <c r="K21" i="6"/>
  <c r="K22" i="6" s="1"/>
  <c r="T20" i="6"/>
  <c r="H19" i="6"/>
  <c r="I17" i="6" s="1"/>
  <c r="I15" i="6"/>
  <c r="I16" i="6" s="1"/>
  <c r="J8" i="6"/>
  <c r="K5" i="6"/>
  <c r="J80" i="6"/>
  <c r="I77" i="6"/>
  <c r="I85" i="6"/>
  <c r="T86" i="6"/>
  <c r="J90" i="6"/>
  <c r="J93" i="6"/>
  <c r="I96" i="6"/>
  <c r="I97" i="6" s="1"/>
  <c r="I99" i="6"/>
  <c r="I100" i="6" s="1"/>
  <c r="I101" i="6"/>
  <c r="C7" i="10"/>
  <c r="D28" i="9"/>
  <c r="C24" i="10"/>
  <c r="D22" i="10" s="1"/>
  <c r="D23" i="10" s="1"/>
  <c r="C6" i="5"/>
  <c r="D4" i="5" s="1"/>
  <c r="D5" i="5" s="1"/>
  <c r="C74" i="5"/>
  <c r="D72" i="5" s="1"/>
  <c r="C27" i="10"/>
  <c r="D25" i="10" s="1"/>
  <c r="D26" i="10" s="1"/>
  <c r="B21" i="10"/>
  <c r="C19" i="10" s="1"/>
  <c r="C20" i="10" s="1"/>
  <c r="B89" i="5"/>
  <c r="C87" i="5" s="1"/>
  <c r="C88" i="5" s="1"/>
  <c r="C89" i="5" s="1"/>
  <c r="D87" i="5" s="1"/>
  <c r="D88" i="5" s="1"/>
  <c r="C64" i="5"/>
  <c r="D62" i="5" s="1"/>
  <c r="D63" i="5" s="1"/>
  <c r="D64" i="5" s="1"/>
  <c r="E62" i="5" s="1"/>
  <c r="E63" i="5" s="1"/>
  <c r="E64" i="5" s="1"/>
  <c r="F62" i="5" s="1"/>
  <c r="F63" i="5" s="1"/>
  <c r="B92" i="5"/>
  <c r="C90" i="5" s="1"/>
  <c r="C91" i="5" s="1"/>
  <c r="C92" i="5" s="1"/>
  <c r="D90" i="5" s="1"/>
  <c r="D91" i="5" s="1"/>
  <c r="D92" i="5" s="1"/>
  <c r="E90" i="5" s="1"/>
  <c r="E91" i="5" s="1"/>
  <c r="E92" i="5" s="1"/>
  <c r="F90" i="5" s="1"/>
  <c r="F91" i="5" s="1"/>
  <c r="F92" i="5" s="1"/>
  <c r="G90" i="5" s="1"/>
  <c r="G91" i="5" s="1"/>
  <c r="G92" i="5" s="1"/>
  <c r="H90" i="5" s="1"/>
  <c r="H91" i="5" s="1"/>
  <c r="H92" i="5" s="1"/>
  <c r="I90" i="5" s="1"/>
  <c r="I91" i="5" s="1"/>
  <c r="I92" i="5" s="1"/>
  <c r="J90" i="5" s="1"/>
  <c r="J91" i="5" s="1"/>
  <c r="J92" i="5" s="1"/>
  <c r="B77" i="5"/>
  <c r="C75" i="5" s="1"/>
  <c r="C76" i="5" s="1"/>
  <c r="C77" i="5" s="1"/>
  <c r="D75" i="5" s="1"/>
  <c r="D76" i="5" s="1"/>
  <c r="D77" i="5" s="1"/>
  <c r="E75" i="5" s="1"/>
  <c r="E76" i="5" s="1"/>
  <c r="E77" i="5" s="1"/>
  <c r="F75" i="5" s="1"/>
  <c r="F76" i="5" s="1"/>
  <c r="F77" i="5" s="1"/>
  <c r="G75" i="5" s="1"/>
  <c r="G76" i="5" s="1"/>
  <c r="G77" i="5" s="1"/>
  <c r="H75" i="5" s="1"/>
  <c r="H76" i="5" s="1"/>
  <c r="H77" i="5" s="1"/>
  <c r="I75" i="5" s="1"/>
  <c r="I76" i="5" s="1"/>
  <c r="I77" i="5" s="1"/>
  <c r="J75" i="5" s="1"/>
  <c r="J76" i="5" s="1"/>
  <c r="J77" i="5" s="1"/>
  <c r="B52" i="5"/>
  <c r="C50" i="5" s="1"/>
  <c r="C51" i="5" s="1"/>
  <c r="C52" i="5" s="1"/>
  <c r="D50" i="5" s="1"/>
  <c r="D51" i="5" s="1"/>
  <c r="D52" i="5" s="1"/>
  <c r="E50" i="5" s="1"/>
  <c r="E51" i="5" s="1"/>
  <c r="E52" i="5" s="1"/>
  <c r="F50" i="5" s="1"/>
  <c r="F51" i="5" s="1"/>
  <c r="B18" i="10"/>
  <c r="C16" i="10" s="1"/>
  <c r="C17" i="10" s="1"/>
  <c r="D13" i="10"/>
  <c r="D14" i="10" s="1"/>
  <c r="D15" i="10" s="1"/>
  <c r="B58" i="5"/>
  <c r="C56" i="5" s="1"/>
  <c r="C57" i="5" s="1"/>
  <c r="B55" i="5"/>
  <c r="C53" i="5" s="1"/>
  <c r="C40" i="5"/>
  <c r="D38" i="5" s="1"/>
  <c r="D39" i="5" s="1"/>
  <c r="B80" i="5"/>
  <c r="C78" i="5" s="1"/>
  <c r="C79" i="5" s="1"/>
  <c r="C80" i="5" s="1"/>
  <c r="D78" i="5" s="1"/>
  <c r="D79" i="5" s="1"/>
  <c r="D80" i="5" s="1"/>
  <c r="E78" i="5" s="1"/>
  <c r="E79" i="5" s="1"/>
  <c r="E80" i="5" s="1"/>
  <c r="F78" i="5" s="1"/>
  <c r="F79" i="5" s="1"/>
  <c r="F80" i="5" s="1"/>
  <c r="G78" i="5" s="1"/>
  <c r="G79" i="5" s="1"/>
  <c r="G80" i="5" s="1"/>
  <c r="H78" i="5" s="1"/>
  <c r="H79" i="5" s="1"/>
  <c r="H80" i="5" s="1"/>
  <c r="I78" i="5" s="1"/>
  <c r="I79" i="5" s="1"/>
  <c r="I80" i="5" s="1"/>
  <c r="J78" i="5" s="1"/>
  <c r="J79" i="5" s="1"/>
  <c r="J80" i="5" s="1"/>
  <c r="B46" i="5"/>
  <c r="C44" i="5" s="1"/>
  <c r="C61" i="5"/>
  <c r="D59" i="5" s="1"/>
  <c r="D60" i="5" s="1"/>
  <c r="B101" i="5"/>
  <c r="C99" i="5" s="1"/>
  <c r="C100" i="5" s="1"/>
  <c r="C101" i="5" s="1"/>
  <c r="D99" i="5" s="1"/>
  <c r="D100" i="5" s="1"/>
  <c r="D101" i="5" s="1"/>
  <c r="E99" i="5" s="1"/>
  <c r="E100" i="5" s="1"/>
  <c r="E101" i="5" s="1"/>
  <c r="F99" i="5" s="1"/>
  <c r="F100" i="5" s="1"/>
  <c r="F101" i="5" s="1"/>
  <c r="G99" i="5" s="1"/>
  <c r="G100" i="5" s="1"/>
  <c r="G101" i="5" s="1"/>
  <c r="H99" i="5" s="1"/>
  <c r="H100" i="5" s="1"/>
  <c r="H101" i="5" s="1"/>
  <c r="I99" i="5" s="1"/>
  <c r="I100" i="5" s="1"/>
  <c r="I101" i="5" s="1"/>
  <c r="J99" i="5" s="1"/>
  <c r="J100" i="5" s="1"/>
  <c r="J101" i="5" s="1"/>
  <c r="B86" i="5"/>
  <c r="C84" i="5" s="1"/>
  <c r="C85" i="5" s="1"/>
  <c r="C86" i="5" s="1"/>
  <c r="D84" i="5" s="1"/>
  <c r="D85" i="5" s="1"/>
  <c r="D86" i="5" s="1"/>
  <c r="E84" i="5" s="1"/>
  <c r="E85" i="5" s="1"/>
  <c r="E86" i="5" s="1"/>
  <c r="F84" i="5" s="1"/>
  <c r="F85" i="5" s="1"/>
  <c r="F86" i="5" s="1"/>
  <c r="G84" i="5" s="1"/>
  <c r="G85" i="5" s="1"/>
  <c r="G86" i="5" s="1"/>
  <c r="H84" i="5" s="1"/>
  <c r="H85" i="5" s="1"/>
  <c r="H86" i="5" s="1"/>
  <c r="I84" i="5" s="1"/>
  <c r="I85" i="5" s="1"/>
  <c r="I86" i="5" s="1"/>
  <c r="J84" i="5" s="1"/>
  <c r="J85" i="5" s="1"/>
  <c r="J86" i="5" s="1"/>
  <c r="C32" i="5"/>
  <c r="B43" i="5"/>
  <c r="C41" i="5" s="1"/>
  <c r="B67" i="5"/>
  <c r="C65" i="5" s="1"/>
  <c r="B49" i="5"/>
  <c r="C47" i="5" s="1"/>
  <c r="B83" i="5"/>
  <c r="C81" i="5" s="1"/>
  <c r="C82" i="5" s="1"/>
  <c r="C83" i="5" s="1"/>
  <c r="D81" i="5" s="1"/>
  <c r="D82" i="5" s="1"/>
  <c r="D83" i="5" s="1"/>
  <c r="E81" i="5" s="1"/>
  <c r="E82" i="5" s="1"/>
  <c r="E83" i="5" s="1"/>
  <c r="F81" i="5" s="1"/>
  <c r="F82" i="5" s="1"/>
  <c r="F83" i="5" s="1"/>
  <c r="G81" i="5" s="1"/>
  <c r="G82" i="5" s="1"/>
  <c r="G83" i="5" s="1"/>
  <c r="H81" i="5" s="1"/>
  <c r="H82" i="5" s="1"/>
  <c r="H83" i="5" s="1"/>
  <c r="I81" i="5" s="1"/>
  <c r="I82" i="5" s="1"/>
  <c r="I83" i="5" s="1"/>
  <c r="J81" i="5" s="1"/>
  <c r="J82" i="5" s="1"/>
  <c r="J83" i="5" s="1"/>
  <c r="D33" i="10"/>
  <c r="E31" i="10" s="1"/>
  <c r="R31" i="10" s="1"/>
  <c r="D65" i="10"/>
  <c r="D66" i="10" s="1"/>
  <c r="D59" i="10"/>
  <c r="D60" i="10" s="1"/>
  <c r="D44" i="10"/>
  <c r="D56" i="10"/>
  <c r="D47" i="10"/>
  <c r="E13" i="10"/>
  <c r="D10" i="10"/>
  <c r="D39" i="10"/>
  <c r="B77" i="10"/>
  <c r="C75" i="10" s="1"/>
  <c r="C76" i="10" s="1"/>
  <c r="B80" i="10"/>
  <c r="C78" i="10" s="1"/>
  <c r="C79" i="10" s="1"/>
  <c r="C63" i="10"/>
  <c r="C64" i="10" s="1"/>
  <c r="U31" i="9"/>
  <c r="V31" i="9" s="1"/>
  <c r="V32" i="9" s="1"/>
  <c r="C7" i="4"/>
  <c r="C8" i="4" s="1"/>
  <c r="B9" i="4"/>
  <c r="C4" i="4"/>
  <c r="C5" i="4" s="1"/>
  <c r="B6" i="4"/>
  <c r="B89" i="10"/>
  <c r="C87" i="10" s="1"/>
  <c r="C88" i="10" s="1"/>
  <c r="B92" i="10"/>
  <c r="C90" i="10" s="1"/>
  <c r="C91" i="10" s="1"/>
  <c r="B74" i="10"/>
  <c r="C72" i="10" s="1"/>
  <c r="C73" i="10" s="1"/>
  <c r="C8" i="10"/>
  <c r="B95" i="10"/>
  <c r="C93" i="10" s="1"/>
  <c r="C94" i="10" s="1"/>
  <c r="B86" i="10"/>
  <c r="C84" i="10" s="1"/>
  <c r="C85" i="10" s="1"/>
  <c r="B101" i="10"/>
  <c r="C99" i="10" s="1"/>
  <c r="C100" i="10" s="1"/>
  <c r="C42" i="10"/>
  <c r="C29" i="10"/>
  <c r="C30" i="10" s="1"/>
  <c r="C5" i="10"/>
  <c r="C6" i="10" s="1"/>
  <c r="C98" i="10"/>
  <c r="D96" i="10" s="1"/>
  <c r="D97" i="10" s="1"/>
  <c r="B101" i="9"/>
  <c r="V4" i="4"/>
  <c r="C51" i="10"/>
  <c r="C52" i="10" s="1"/>
  <c r="B83" i="10"/>
  <c r="C81" i="10" s="1"/>
  <c r="C82" i="10" s="1"/>
  <c r="C54" i="10"/>
  <c r="C55" i="10" s="1"/>
  <c r="B33" i="9"/>
  <c r="C18" i="6" l="1"/>
  <c r="D18" i="6" s="1"/>
  <c r="D17" i="6" s="1"/>
  <c r="C6" i="6"/>
  <c r="D6" i="6" s="1"/>
  <c r="D5" i="6" s="1"/>
  <c r="B5" i="6"/>
  <c r="C5" i="6" s="1"/>
  <c r="R28" i="9"/>
  <c r="B28" i="9"/>
  <c r="D29" i="9"/>
  <c r="F94" i="5"/>
  <c r="F95" i="5" s="1"/>
  <c r="G93" i="5" s="1"/>
  <c r="G94" i="5" s="1"/>
  <c r="G95" i="5" s="1"/>
  <c r="H93" i="5" s="1"/>
  <c r="H94" i="5" s="1"/>
  <c r="H95" i="5" s="1"/>
  <c r="I93" i="5" s="1"/>
  <c r="I94" i="5" s="1"/>
  <c r="I95" i="5" s="1"/>
  <c r="J93" i="5" s="1"/>
  <c r="J94" i="5" s="1"/>
  <c r="J95" i="5" s="1"/>
  <c r="D89" i="5"/>
  <c r="E87" i="5" s="1"/>
  <c r="E88" i="5" s="1"/>
  <c r="E89" i="5" s="1"/>
  <c r="F87" i="5" s="1"/>
  <c r="F88" i="5" s="1"/>
  <c r="F89" i="5" s="1"/>
  <c r="G87" i="5" s="1"/>
  <c r="G88" i="5" s="1"/>
  <c r="G89" i="5" s="1"/>
  <c r="H87" i="5" s="1"/>
  <c r="H88" i="5" s="1"/>
  <c r="H89" i="5" s="1"/>
  <c r="I87" i="5" s="1"/>
  <c r="I88" i="5" s="1"/>
  <c r="I89" i="5" s="1"/>
  <c r="J87" i="5" s="1"/>
  <c r="J88" i="5" s="1"/>
  <c r="J89" i="5" s="1"/>
  <c r="E98" i="5"/>
  <c r="F96" i="5" s="1"/>
  <c r="F97" i="5" s="1"/>
  <c r="K104" i="6"/>
  <c r="I48" i="6"/>
  <c r="I49" i="6" s="1"/>
  <c r="I65" i="6"/>
  <c r="J64" i="6"/>
  <c r="K59" i="6"/>
  <c r="I57" i="6"/>
  <c r="I58" i="6" s="1"/>
  <c r="I53" i="6"/>
  <c r="I44" i="6"/>
  <c r="I42" i="6"/>
  <c r="I43" i="6" s="1"/>
  <c r="J32" i="6"/>
  <c r="J27" i="6"/>
  <c r="J29" i="6"/>
  <c r="J24" i="6"/>
  <c r="J25" i="6" s="1"/>
  <c r="I18" i="6"/>
  <c r="I19" i="6" s="1"/>
  <c r="J17" i="6" s="1"/>
  <c r="J18" i="6" s="1"/>
  <c r="J19" i="6" s="1"/>
  <c r="K17" i="6" s="1"/>
  <c r="K18" i="6" s="1"/>
  <c r="K19" i="6" s="1"/>
  <c r="J14" i="6"/>
  <c r="J9" i="6"/>
  <c r="K6" i="6"/>
  <c r="K7" i="6" s="1"/>
  <c r="T5" i="6"/>
  <c r="J81" i="6"/>
  <c r="J82" i="6" s="1"/>
  <c r="I78" i="6"/>
  <c r="I79" i="6" s="1"/>
  <c r="J83" i="6"/>
  <c r="J91" i="6"/>
  <c r="J94" i="6"/>
  <c r="J95" i="6"/>
  <c r="J98" i="6"/>
  <c r="I102" i="6"/>
  <c r="I103" i="6" s="1"/>
  <c r="C99" i="9"/>
  <c r="D4" i="10"/>
  <c r="C31" i="9"/>
  <c r="D24" i="10"/>
  <c r="E22" i="10" s="1"/>
  <c r="C21" i="10"/>
  <c r="D19" i="10" s="1"/>
  <c r="D20" i="10" s="1"/>
  <c r="F64" i="5"/>
  <c r="G62" i="5" s="1"/>
  <c r="G63" i="5" s="1"/>
  <c r="D6" i="5"/>
  <c r="E4" i="5" s="1"/>
  <c r="E5" i="5" s="1"/>
  <c r="C54" i="5"/>
  <c r="C18" i="10"/>
  <c r="D16" i="10" s="1"/>
  <c r="D17" i="10" s="1"/>
  <c r="C42" i="5"/>
  <c r="C43" i="5" s="1"/>
  <c r="D41" i="5" s="1"/>
  <c r="D42" i="5" s="1"/>
  <c r="D43" i="5" s="1"/>
  <c r="E41" i="5" s="1"/>
  <c r="E42" i="5" s="1"/>
  <c r="F52" i="5"/>
  <c r="G50" i="5"/>
  <c r="G51" i="5" s="1"/>
  <c r="D27" i="10"/>
  <c r="E25" i="10" s="1"/>
  <c r="C66" i="5"/>
  <c r="C67" i="5" s="1"/>
  <c r="D65" i="5" s="1"/>
  <c r="D66" i="5" s="1"/>
  <c r="D67" i="5" s="1"/>
  <c r="E65" i="5" s="1"/>
  <c r="E66" i="5" s="1"/>
  <c r="E67" i="5" s="1"/>
  <c r="F65" i="5" s="1"/>
  <c r="F66" i="5" s="1"/>
  <c r="C58" i="5"/>
  <c r="D56" i="5" s="1"/>
  <c r="D73" i="5"/>
  <c r="C45" i="5"/>
  <c r="C46" i="5" s="1"/>
  <c r="D44" i="5" s="1"/>
  <c r="D45" i="5" s="1"/>
  <c r="D46" i="5" s="1"/>
  <c r="E44" i="5" s="1"/>
  <c r="E45" i="5" s="1"/>
  <c r="E46" i="5" s="1"/>
  <c r="F44" i="5" s="1"/>
  <c r="F45" i="5" s="1"/>
  <c r="D61" i="10"/>
  <c r="E59" i="10" s="1"/>
  <c r="E60" i="10" s="1"/>
  <c r="C33" i="5"/>
  <c r="D31" i="5" s="1"/>
  <c r="D61" i="5"/>
  <c r="E59" i="5" s="1"/>
  <c r="E60" i="5" s="1"/>
  <c r="E61" i="5" s="1"/>
  <c r="F59" i="5" s="1"/>
  <c r="F60" i="5" s="1"/>
  <c r="R13" i="10"/>
  <c r="D67" i="10"/>
  <c r="E65" i="10" s="1"/>
  <c r="D40" i="5"/>
  <c r="E38" i="5" s="1"/>
  <c r="E39" i="5" s="1"/>
  <c r="C48" i="5"/>
  <c r="C49" i="5" s="1"/>
  <c r="D47" i="5" s="1"/>
  <c r="D48" i="5" s="1"/>
  <c r="D49" i="5" s="1"/>
  <c r="E47" i="5" s="1"/>
  <c r="E48" i="5" s="1"/>
  <c r="C9" i="10"/>
  <c r="C43" i="10"/>
  <c r="D41" i="10" s="1"/>
  <c r="D53" i="10"/>
  <c r="D50" i="10"/>
  <c r="D62" i="10"/>
  <c r="D63" i="10" s="1"/>
  <c r="D40" i="10"/>
  <c r="E38" i="10" s="1"/>
  <c r="E39" i="10" s="1"/>
  <c r="D28" i="10"/>
  <c r="D29" i="10" s="1"/>
  <c r="D30" i="10" s="1"/>
  <c r="D11" i="10"/>
  <c r="D12" i="10" s="1"/>
  <c r="D5" i="10"/>
  <c r="E14" i="10"/>
  <c r="D48" i="10"/>
  <c r="D45" i="10"/>
  <c r="D46" i="10" s="1"/>
  <c r="D57" i="10"/>
  <c r="C83" i="10"/>
  <c r="D81" i="10" s="1"/>
  <c r="D82" i="10" s="1"/>
  <c r="C77" i="10"/>
  <c r="D75" i="10" s="1"/>
  <c r="D76" i="10" s="1"/>
  <c r="C80" i="10"/>
  <c r="D78" i="10" s="1"/>
  <c r="D79" i="10" s="1"/>
  <c r="C92" i="10"/>
  <c r="D90" i="10" s="1"/>
  <c r="D91" i="10" s="1"/>
  <c r="C74" i="10"/>
  <c r="D72" i="10" s="1"/>
  <c r="D73" i="10" s="1"/>
  <c r="C89" i="10"/>
  <c r="D87" i="10" s="1"/>
  <c r="D88" i="10" s="1"/>
  <c r="D98" i="10"/>
  <c r="E96" i="10" s="1"/>
  <c r="E97" i="10" s="1"/>
  <c r="C101" i="10"/>
  <c r="D99" i="10" s="1"/>
  <c r="C95" i="10"/>
  <c r="D93" i="10" s="1"/>
  <c r="D8" i="4"/>
  <c r="C9" i="4"/>
  <c r="C6" i="4"/>
  <c r="D4" i="4"/>
  <c r="D5" i="4" s="1"/>
  <c r="C86" i="10"/>
  <c r="D84" i="10" s="1"/>
  <c r="D85" i="10" s="1"/>
  <c r="E32" i="10"/>
  <c r="C105" i="6" l="1"/>
  <c r="D105" i="6" s="1"/>
  <c r="D104" i="6" s="1"/>
  <c r="B104" i="6"/>
  <c r="B59" i="6"/>
  <c r="C60" i="6"/>
  <c r="D60" i="6" s="1"/>
  <c r="D59" i="6" s="1"/>
  <c r="B17" i="6"/>
  <c r="C17" i="6" s="1"/>
  <c r="Y104" i="6"/>
  <c r="C32" i="9"/>
  <c r="C33" i="9" s="1"/>
  <c r="D31" i="9" s="1"/>
  <c r="D32" i="5"/>
  <c r="C100" i="9"/>
  <c r="C101" i="9" s="1"/>
  <c r="D99" i="9" s="1"/>
  <c r="R93" i="5"/>
  <c r="F98" i="5"/>
  <c r="G96" i="5" s="1"/>
  <c r="K105" i="6"/>
  <c r="K106" i="6" s="1"/>
  <c r="T104" i="6"/>
  <c r="J47" i="6"/>
  <c r="I66" i="6"/>
  <c r="I67" i="6" s="1"/>
  <c r="K62" i="6"/>
  <c r="K60" i="6"/>
  <c r="K61" i="6" s="1"/>
  <c r="T59" i="6"/>
  <c r="J56" i="6"/>
  <c r="I54" i="6"/>
  <c r="I55" i="6" s="1"/>
  <c r="I45" i="6"/>
  <c r="I46" i="6" s="1"/>
  <c r="J41" i="6"/>
  <c r="J33" i="6"/>
  <c r="J28" i="6"/>
  <c r="J30" i="6"/>
  <c r="K23" i="6"/>
  <c r="T17" i="6"/>
  <c r="J15" i="6"/>
  <c r="J10" i="6"/>
  <c r="K80" i="6"/>
  <c r="B80" i="6" s="1"/>
  <c r="J77" i="6"/>
  <c r="J84" i="6"/>
  <c r="J85" i="6" s="1"/>
  <c r="K89" i="6"/>
  <c r="B89" i="6" s="1"/>
  <c r="K92" i="6"/>
  <c r="B92" i="6" s="1"/>
  <c r="J96" i="6"/>
  <c r="J99" i="6"/>
  <c r="J100" i="6" s="1"/>
  <c r="J101" i="6"/>
  <c r="D7" i="10"/>
  <c r="C26" i="9"/>
  <c r="D21" i="10"/>
  <c r="E19" i="10" s="1"/>
  <c r="R22" i="10"/>
  <c r="E23" i="10"/>
  <c r="R65" i="10"/>
  <c r="E66" i="10"/>
  <c r="D18" i="10"/>
  <c r="E16" i="10" s="1"/>
  <c r="R99" i="5"/>
  <c r="R25" i="10"/>
  <c r="E26" i="10"/>
  <c r="G52" i="5"/>
  <c r="H50" i="5" s="1"/>
  <c r="H51" i="5" s="1"/>
  <c r="E6" i="5"/>
  <c r="F4" i="5" s="1"/>
  <c r="F5" i="5" s="1"/>
  <c r="F6" i="5" s="1"/>
  <c r="G4" i="5" s="1"/>
  <c r="G5" i="5" s="1"/>
  <c r="D33" i="5"/>
  <c r="E31" i="5" s="1"/>
  <c r="E32" i="5" s="1"/>
  <c r="D57" i="5"/>
  <c r="D58" i="5" s="1"/>
  <c r="E56" i="5" s="1"/>
  <c r="E57" i="5" s="1"/>
  <c r="E58" i="5" s="1"/>
  <c r="F56" i="5" s="1"/>
  <c r="F57" i="5" s="1"/>
  <c r="G64" i="5"/>
  <c r="H62" i="5" s="1"/>
  <c r="H63" i="5" s="1"/>
  <c r="F61" i="5"/>
  <c r="G59" i="5" s="1"/>
  <c r="G60" i="5" s="1"/>
  <c r="F67" i="5"/>
  <c r="G65" i="5" s="1"/>
  <c r="G66" i="5" s="1"/>
  <c r="C55" i="5"/>
  <c r="D53" i="5" s="1"/>
  <c r="D49" i="10"/>
  <c r="E47" i="10" s="1"/>
  <c r="E48" i="10" s="1"/>
  <c r="E49" i="5"/>
  <c r="F47" i="5" s="1"/>
  <c r="E40" i="5"/>
  <c r="F38" i="5"/>
  <c r="F39" i="5" s="1"/>
  <c r="D64" i="10"/>
  <c r="E62" i="10" s="1"/>
  <c r="E63" i="10" s="1"/>
  <c r="F46" i="5"/>
  <c r="G44" i="5" s="1"/>
  <c r="G45" i="5" s="1"/>
  <c r="D74" i="5"/>
  <c r="E72" i="5" s="1"/>
  <c r="D58" i="10"/>
  <c r="E56" i="10" s="1"/>
  <c r="E57" i="10" s="1"/>
  <c r="R90" i="5"/>
  <c r="E43" i="5"/>
  <c r="F41" i="5" s="1"/>
  <c r="D6" i="10"/>
  <c r="E44" i="10"/>
  <c r="E28" i="10"/>
  <c r="R28" i="10" s="1"/>
  <c r="E10" i="10"/>
  <c r="E11" i="10" s="1"/>
  <c r="D8" i="10"/>
  <c r="D42" i="10"/>
  <c r="D54" i="10"/>
  <c r="D51" i="10"/>
  <c r="R59" i="10"/>
  <c r="D74" i="10"/>
  <c r="E72" i="10" s="1"/>
  <c r="R72" i="10" s="1"/>
  <c r="D80" i="10"/>
  <c r="E78" i="10" s="1"/>
  <c r="R78" i="10" s="1"/>
  <c r="D77" i="10"/>
  <c r="E75" i="10" s="1"/>
  <c r="R75" i="10" s="1"/>
  <c r="D94" i="10"/>
  <c r="D89" i="10"/>
  <c r="E87" i="10" s="1"/>
  <c r="R87" i="10" s="1"/>
  <c r="D83" i="10"/>
  <c r="E81" i="10" s="1"/>
  <c r="R81" i="10" s="1"/>
  <c r="D86" i="10"/>
  <c r="E84" i="10" s="1"/>
  <c r="R84" i="10" s="1"/>
  <c r="D6" i="4"/>
  <c r="E4" i="4"/>
  <c r="E5" i="4" s="1"/>
  <c r="D9" i="4"/>
  <c r="E8" i="4"/>
  <c r="D92" i="10"/>
  <c r="E90" i="10" s="1"/>
  <c r="R90" i="10" s="1"/>
  <c r="C104" i="6" l="1"/>
  <c r="C63" i="6"/>
  <c r="D63" i="6" s="1"/>
  <c r="D62" i="6" s="1"/>
  <c r="B62" i="6"/>
  <c r="C59" i="6"/>
  <c r="B23" i="6"/>
  <c r="C24" i="6"/>
  <c r="D24" i="6" s="1"/>
  <c r="D23" i="6" s="1"/>
  <c r="R31" i="9"/>
  <c r="B31" i="9"/>
  <c r="W31" i="9"/>
  <c r="G97" i="5"/>
  <c r="G98" i="5" s="1"/>
  <c r="H96" i="5" s="1"/>
  <c r="H97" i="5" s="1"/>
  <c r="H98" i="5" s="1"/>
  <c r="I96" i="5" s="1"/>
  <c r="I97" i="5" s="1"/>
  <c r="I98" i="5" s="1"/>
  <c r="J96" i="5" s="1"/>
  <c r="J97" i="5" s="1"/>
  <c r="J98" i="5" s="1"/>
  <c r="J48" i="6"/>
  <c r="J65" i="6"/>
  <c r="K63" i="6"/>
  <c r="K64" i="6" s="1"/>
  <c r="T62" i="6"/>
  <c r="J57" i="6"/>
  <c r="J53" i="6"/>
  <c r="J44" i="6"/>
  <c r="J42" i="6"/>
  <c r="J34" i="6"/>
  <c r="K32" i="6" s="1"/>
  <c r="K26" i="6"/>
  <c r="J31" i="6"/>
  <c r="K29" i="6" s="1"/>
  <c r="K24" i="6"/>
  <c r="K25" i="6" s="1"/>
  <c r="T23" i="6"/>
  <c r="J16" i="6"/>
  <c r="K14" i="6" s="1"/>
  <c r="K8" i="6"/>
  <c r="K81" i="6"/>
  <c r="K82" i="6" s="1"/>
  <c r="T80" i="6"/>
  <c r="J78" i="6"/>
  <c r="J79" i="6" s="1"/>
  <c r="K83" i="6"/>
  <c r="B83" i="6" s="1"/>
  <c r="K90" i="6"/>
  <c r="K91" i="6" s="1"/>
  <c r="T89" i="6"/>
  <c r="K93" i="6"/>
  <c r="K94" i="6" s="1"/>
  <c r="T92" i="6"/>
  <c r="J97" i="6"/>
  <c r="K98" i="6"/>
  <c r="B98" i="6" s="1"/>
  <c r="J102" i="6"/>
  <c r="D100" i="9"/>
  <c r="E99" i="9" s="1"/>
  <c r="E100" i="9" s="1"/>
  <c r="E101" i="9" s="1"/>
  <c r="E4" i="10"/>
  <c r="R4" i="10" s="1"/>
  <c r="D32" i="9"/>
  <c r="C27" i="9"/>
  <c r="E73" i="5"/>
  <c r="R19" i="10"/>
  <c r="E20" i="10"/>
  <c r="E82" i="10"/>
  <c r="F42" i="5"/>
  <c r="G67" i="5"/>
  <c r="H65" i="5" s="1"/>
  <c r="H66" i="5" s="1"/>
  <c r="E33" i="5"/>
  <c r="F31" i="5" s="1"/>
  <c r="R16" i="10"/>
  <c r="E17" i="10"/>
  <c r="F40" i="5"/>
  <c r="G38" i="5" s="1"/>
  <c r="G39" i="5" s="1"/>
  <c r="G61" i="5"/>
  <c r="H59" i="5" s="1"/>
  <c r="H64" i="5"/>
  <c r="I62" i="5" s="1"/>
  <c r="I63" i="5" s="1"/>
  <c r="R75" i="5"/>
  <c r="H52" i="5"/>
  <c r="I50" i="5" s="1"/>
  <c r="I51" i="5" s="1"/>
  <c r="F48" i="5"/>
  <c r="F49" i="5" s="1"/>
  <c r="G47" i="5" s="1"/>
  <c r="G48" i="5" s="1"/>
  <c r="D54" i="5"/>
  <c r="E91" i="10"/>
  <c r="E76" i="10"/>
  <c r="R78" i="5"/>
  <c r="E73" i="10"/>
  <c r="G6" i="5"/>
  <c r="H4" i="5" s="1"/>
  <c r="D52" i="10"/>
  <c r="E50" i="10" s="1"/>
  <c r="E51" i="10" s="1"/>
  <c r="E88" i="10"/>
  <c r="F58" i="5"/>
  <c r="G56" i="5" s="1"/>
  <c r="G57" i="5" s="1"/>
  <c r="G46" i="5"/>
  <c r="H44" i="5" s="1"/>
  <c r="D55" i="10"/>
  <c r="E53" i="10" s="1"/>
  <c r="E54" i="10" s="1"/>
  <c r="E79" i="10"/>
  <c r="R84" i="5"/>
  <c r="E85" i="10"/>
  <c r="D9" i="10"/>
  <c r="D43" i="10"/>
  <c r="E41" i="10" s="1"/>
  <c r="E42" i="10" s="1"/>
  <c r="E29" i="10"/>
  <c r="R10" i="10"/>
  <c r="E5" i="10"/>
  <c r="E45" i="10"/>
  <c r="R56" i="10"/>
  <c r="R47" i="10"/>
  <c r="R62" i="10"/>
  <c r="E6" i="4"/>
  <c r="F4" i="4"/>
  <c r="F5" i="4" s="1"/>
  <c r="F8" i="4"/>
  <c r="E9" i="4"/>
  <c r="D95" i="10"/>
  <c r="E93" i="10" s="1"/>
  <c r="R93" i="10" s="1"/>
  <c r="C62" i="6" l="1"/>
  <c r="C30" i="6"/>
  <c r="D30" i="6" s="1"/>
  <c r="D29" i="6" s="1"/>
  <c r="B29" i="6"/>
  <c r="C29" i="6" s="1"/>
  <c r="C27" i="6"/>
  <c r="D27" i="6" s="1"/>
  <c r="D26" i="6" s="1"/>
  <c r="B26" i="6"/>
  <c r="C23" i="6"/>
  <c r="C15" i="6"/>
  <c r="D15" i="6" s="1"/>
  <c r="D14" i="6" s="1"/>
  <c r="B14" i="6"/>
  <c r="C14" i="6" s="1"/>
  <c r="C9" i="6"/>
  <c r="D9" i="6" s="1"/>
  <c r="D8" i="6" s="1"/>
  <c r="B8" i="6"/>
  <c r="C8" i="6" s="1"/>
  <c r="C33" i="6"/>
  <c r="D32" i="6" s="1"/>
  <c r="H5" i="5"/>
  <c r="H6" i="5" s="1"/>
  <c r="I4" i="5" s="1"/>
  <c r="I5" i="5" s="1"/>
  <c r="I6" i="5" s="1"/>
  <c r="J4" i="5" s="1"/>
  <c r="W4" i="5" s="1"/>
  <c r="B99" i="9"/>
  <c r="W99" i="9"/>
  <c r="R96" i="5"/>
  <c r="E74" i="5"/>
  <c r="F72" i="5" s="1"/>
  <c r="J49" i="6"/>
  <c r="J66" i="6"/>
  <c r="J58" i="6"/>
  <c r="J54" i="6"/>
  <c r="J45" i="6"/>
  <c r="J43" i="6"/>
  <c r="K41" i="6" s="1"/>
  <c r="K33" i="6"/>
  <c r="K34" i="6" s="1"/>
  <c r="T32" i="6"/>
  <c r="K27" i="6"/>
  <c r="K28" i="6" s="1"/>
  <c r="T26" i="6"/>
  <c r="K30" i="6"/>
  <c r="K31" i="6" s="1"/>
  <c r="T29" i="6"/>
  <c r="K15" i="6"/>
  <c r="K16" i="6" s="1"/>
  <c r="T14" i="6"/>
  <c r="K9" i="6"/>
  <c r="K10" i="6" s="1"/>
  <c r="T8" i="6"/>
  <c r="K77" i="6"/>
  <c r="B77" i="6" s="1"/>
  <c r="K84" i="6"/>
  <c r="K85" i="6" s="1"/>
  <c r="T83" i="6"/>
  <c r="K95" i="6"/>
  <c r="B95" i="6" s="1"/>
  <c r="K99" i="6"/>
  <c r="K100" i="6" s="1"/>
  <c r="T98" i="6"/>
  <c r="J103" i="6"/>
  <c r="R99" i="9"/>
  <c r="E7" i="10"/>
  <c r="E8" i="10" s="1"/>
  <c r="C22" i="9"/>
  <c r="D25" i="9"/>
  <c r="B25" i="9" s="1"/>
  <c r="H60" i="5"/>
  <c r="F32" i="5"/>
  <c r="F33" i="5" s="1"/>
  <c r="G31" i="5" s="1"/>
  <c r="H45" i="5"/>
  <c r="H67" i="5"/>
  <c r="I65" i="5" s="1"/>
  <c r="G58" i="5"/>
  <c r="H56" i="5" s="1"/>
  <c r="H57" i="5" s="1"/>
  <c r="D55" i="5"/>
  <c r="E53" i="5" s="1"/>
  <c r="G40" i="5"/>
  <c r="H38" i="5" s="1"/>
  <c r="H39" i="5" s="1"/>
  <c r="H40" i="5" s="1"/>
  <c r="I38" i="5" s="1"/>
  <c r="I39" i="5" s="1"/>
  <c r="G49" i="5"/>
  <c r="H47" i="5" s="1"/>
  <c r="H48" i="5" s="1"/>
  <c r="E94" i="10"/>
  <c r="R87" i="5"/>
  <c r="I52" i="5"/>
  <c r="J50" i="5" s="1"/>
  <c r="I64" i="5"/>
  <c r="J62" i="5" s="1"/>
  <c r="R81" i="5"/>
  <c r="F43" i="5"/>
  <c r="G41" i="5"/>
  <c r="R41" i="10"/>
  <c r="R44" i="10"/>
  <c r="R50" i="10"/>
  <c r="R53" i="10"/>
  <c r="G8" i="4"/>
  <c r="F9" i="4"/>
  <c r="F6" i="4"/>
  <c r="G4" i="4"/>
  <c r="G5" i="4" s="1"/>
  <c r="C42" i="6" l="1"/>
  <c r="D42" i="6" s="1"/>
  <c r="D41" i="6" s="1"/>
  <c r="B41" i="6"/>
  <c r="C26" i="6"/>
  <c r="C32" i="6"/>
  <c r="G32" i="5"/>
  <c r="G33" i="5" s="1"/>
  <c r="H31" i="5" s="1"/>
  <c r="H32" i="5" s="1"/>
  <c r="H33" i="5" s="1"/>
  <c r="I31" i="5" s="1"/>
  <c r="I32" i="5" s="1"/>
  <c r="I33" i="5" s="1"/>
  <c r="J31" i="5" s="1"/>
  <c r="J32" i="5" s="1"/>
  <c r="J33" i="5" s="1"/>
  <c r="R4" i="5"/>
  <c r="J5" i="5"/>
  <c r="J6" i="5" s="1"/>
  <c r="B4" i="5"/>
  <c r="F73" i="5"/>
  <c r="F74" i="5"/>
  <c r="G72" i="5" s="1"/>
  <c r="K47" i="6"/>
  <c r="J67" i="6"/>
  <c r="K56" i="6"/>
  <c r="J55" i="6"/>
  <c r="K53" i="6" s="1"/>
  <c r="J46" i="6"/>
  <c r="K42" i="6"/>
  <c r="K43" i="6" s="1"/>
  <c r="T41" i="6"/>
  <c r="K78" i="6"/>
  <c r="K79" i="6" s="1"/>
  <c r="T77" i="6"/>
  <c r="K96" i="6"/>
  <c r="K97" i="6" s="1"/>
  <c r="T95" i="6"/>
  <c r="K101" i="6"/>
  <c r="B101" i="6" s="1"/>
  <c r="R25" i="9"/>
  <c r="D26" i="9"/>
  <c r="R62" i="5"/>
  <c r="J63" i="5"/>
  <c r="J64" i="5" s="1"/>
  <c r="R50" i="5"/>
  <c r="J51" i="5"/>
  <c r="J52" i="5" s="1"/>
  <c r="H58" i="5"/>
  <c r="I56" i="5" s="1"/>
  <c r="I57" i="5" s="1"/>
  <c r="H49" i="5"/>
  <c r="I47" i="5" s="1"/>
  <c r="I48" i="5" s="1"/>
  <c r="I66" i="5"/>
  <c r="I40" i="5"/>
  <c r="J38" i="5" s="1"/>
  <c r="R38" i="5" s="1"/>
  <c r="J39" i="5"/>
  <c r="J40" i="5" s="1"/>
  <c r="E54" i="5"/>
  <c r="G42" i="5"/>
  <c r="H46" i="5"/>
  <c r="I44" i="5" s="1"/>
  <c r="H61" i="5"/>
  <c r="I59" i="5" s="1"/>
  <c r="I60" i="5"/>
  <c r="R7" i="10"/>
  <c r="G6" i="4"/>
  <c r="H4" i="4"/>
  <c r="H5" i="4" s="1"/>
  <c r="H8" i="4"/>
  <c r="G9" i="4"/>
  <c r="B56" i="6" l="1"/>
  <c r="C57" i="6"/>
  <c r="D57" i="6" s="1"/>
  <c r="D56" i="6" s="1"/>
  <c r="B53" i="6"/>
  <c r="C54" i="6"/>
  <c r="D54" i="6" s="1"/>
  <c r="D53" i="6" s="1"/>
  <c r="C48" i="6"/>
  <c r="D48" i="6" s="1"/>
  <c r="D47" i="6" s="1"/>
  <c r="B47" i="6"/>
  <c r="C41" i="6"/>
  <c r="R31" i="5"/>
  <c r="B31" i="5"/>
  <c r="G73" i="5"/>
  <c r="G74" i="5" s="1"/>
  <c r="H72" i="5" s="1"/>
  <c r="H73" i="5" s="1"/>
  <c r="H74" i="5" s="1"/>
  <c r="I72" i="5" s="1"/>
  <c r="I73" i="5" s="1"/>
  <c r="I74" i="5" s="1"/>
  <c r="J72" i="5" s="1"/>
  <c r="J73" i="5" s="1"/>
  <c r="J74" i="5" s="1"/>
  <c r="K48" i="6"/>
  <c r="K49" i="6" s="1"/>
  <c r="T47" i="6"/>
  <c r="K65" i="6"/>
  <c r="K57" i="6"/>
  <c r="K58" i="6" s="1"/>
  <c r="T56" i="6"/>
  <c r="K54" i="6"/>
  <c r="K55" i="6" s="1"/>
  <c r="T53" i="6"/>
  <c r="K44" i="6"/>
  <c r="K102" i="6"/>
  <c r="K103" i="6" s="1"/>
  <c r="T101" i="6"/>
  <c r="C23" i="9"/>
  <c r="I49" i="5"/>
  <c r="J47" i="5" s="1"/>
  <c r="I58" i="5"/>
  <c r="J56" i="5" s="1"/>
  <c r="J57" i="5" s="1"/>
  <c r="J58" i="5" s="1"/>
  <c r="I45" i="5"/>
  <c r="I61" i="5"/>
  <c r="J59" i="5" s="1"/>
  <c r="J60" i="5" s="1"/>
  <c r="J61" i="5" s="1"/>
  <c r="G43" i="5"/>
  <c r="H41" i="5" s="1"/>
  <c r="E55" i="5"/>
  <c r="F53" i="5" s="1"/>
  <c r="F54" i="5" s="1"/>
  <c r="I67" i="5"/>
  <c r="J65" i="5" s="1"/>
  <c r="R65" i="5" s="1"/>
  <c r="I8" i="4"/>
  <c r="H9" i="4"/>
  <c r="H6" i="4"/>
  <c r="I4" i="4"/>
  <c r="I5" i="4" s="1"/>
  <c r="R7" i="4"/>
  <c r="B65" i="6" l="1"/>
  <c r="C66" i="6"/>
  <c r="D66" i="6" s="1"/>
  <c r="D65" i="6" s="1"/>
  <c r="C56" i="6"/>
  <c r="C53" i="6"/>
  <c r="C47" i="6"/>
  <c r="B44" i="6"/>
  <c r="C45" i="6"/>
  <c r="D45" i="6" s="1"/>
  <c r="D44" i="6" s="1"/>
  <c r="R72" i="5"/>
  <c r="K66" i="6"/>
  <c r="K67" i="6" s="1"/>
  <c r="T65" i="6"/>
  <c r="K45" i="6"/>
  <c r="K46" i="6" s="1"/>
  <c r="T44" i="6"/>
  <c r="C24" i="9"/>
  <c r="R59" i="5"/>
  <c r="F55" i="5"/>
  <c r="G53" i="5" s="1"/>
  <c r="G54" i="5" s="1"/>
  <c r="J48" i="5"/>
  <c r="J49" i="5" s="1"/>
  <c r="R47" i="5"/>
  <c r="J66" i="5"/>
  <c r="J67" i="5" s="1"/>
  <c r="I46" i="5"/>
  <c r="J44" i="5" s="1"/>
  <c r="R44" i="5" s="1"/>
  <c r="R56" i="5"/>
  <c r="H42" i="5"/>
  <c r="I6" i="4"/>
  <c r="J4" i="4"/>
  <c r="J5" i="4" s="1"/>
  <c r="J8" i="4"/>
  <c r="I9" i="4"/>
  <c r="C65" i="6" l="1"/>
  <c r="C44" i="6"/>
  <c r="C19" i="9"/>
  <c r="D22" i="9"/>
  <c r="B22" i="9" s="1"/>
  <c r="G55" i="5"/>
  <c r="H53" i="5" s="1"/>
  <c r="H54" i="5" s="1"/>
  <c r="H43" i="5"/>
  <c r="I41" i="5" s="1"/>
  <c r="I42" i="5" s="1"/>
  <c r="J45" i="5"/>
  <c r="J46" i="5" s="1"/>
  <c r="J9" i="4"/>
  <c r="K8" i="4"/>
  <c r="J6" i="4"/>
  <c r="K4" i="4"/>
  <c r="R22" i="9" l="1"/>
  <c r="D23" i="9"/>
  <c r="C20" i="9"/>
  <c r="H55" i="5"/>
  <c r="I53" i="5" s="1"/>
  <c r="I54" i="5" s="1"/>
  <c r="I43" i="5"/>
  <c r="J41" i="5" s="1"/>
  <c r="R41" i="5" s="1"/>
  <c r="K5" i="4"/>
  <c r="R4" i="4"/>
  <c r="L8" i="4"/>
  <c r="L9" i="4" s="1"/>
  <c r="K9" i="4"/>
  <c r="C21" i="9" l="1"/>
  <c r="J42" i="5"/>
  <c r="J43" i="5" s="1"/>
  <c r="I55" i="5"/>
  <c r="J53" i="5" s="1"/>
  <c r="R53" i="5" s="1"/>
  <c r="K6" i="4"/>
  <c r="L5" i="4"/>
  <c r="L6" i="4" s="1"/>
  <c r="D19" i="9" l="1"/>
  <c r="B19" i="9" s="1"/>
  <c r="C16" i="9"/>
  <c r="J54" i="5"/>
  <c r="J55" i="5" s="1"/>
  <c r="R19" i="9" l="1"/>
  <c r="D20" i="9"/>
  <c r="R38" i="10"/>
  <c r="C17" i="9" l="1"/>
  <c r="R96" i="10"/>
  <c r="D100" i="10"/>
  <c r="C18" i="9" l="1"/>
  <c r="D101" i="10"/>
  <c r="E99" i="10" s="1"/>
  <c r="D16" i="9" l="1"/>
  <c r="B16" i="9" s="1"/>
  <c r="C13" i="9"/>
  <c r="R99" i="10"/>
  <c r="E100" i="10"/>
  <c r="R16" i="9" l="1"/>
  <c r="D17" i="9"/>
  <c r="C14" i="9" l="1"/>
  <c r="C10" i="9" l="1"/>
  <c r="C15" i="9"/>
  <c r="D13" i="9" l="1"/>
  <c r="B13" i="9" s="1"/>
  <c r="R13" i="9" l="1"/>
  <c r="D14" i="9"/>
  <c r="C11" i="9"/>
  <c r="C12" i="9" l="1"/>
  <c r="C7" i="9" l="1"/>
  <c r="D10" i="9"/>
  <c r="B10" i="9" s="1"/>
  <c r="R10" i="9" l="1"/>
  <c r="D11" i="9"/>
  <c r="C8" i="9" l="1"/>
  <c r="C9" i="9" l="1"/>
  <c r="C4" i="9" l="1"/>
  <c r="D7" i="9"/>
  <c r="B7" i="9" s="1"/>
  <c r="R7" i="9" l="1"/>
  <c r="D8" i="9"/>
  <c r="C5" i="9"/>
  <c r="C6" i="9" l="1"/>
  <c r="D4" i="9" l="1"/>
  <c r="B4" i="9" s="1"/>
  <c r="D5" i="9" l="1"/>
  <c r="R4" i="9"/>
  <c r="C81" i="9"/>
  <c r="C90" i="9"/>
  <c r="C84" i="9"/>
  <c r="C96" i="9"/>
  <c r="C87" i="9"/>
  <c r="C72" i="9"/>
  <c r="C75" i="9"/>
  <c r="C76" i="9" s="1"/>
  <c r="C93" i="9"/>
  <c r="C78" i="9"/>
  <c r="C97" i="9" l="1"/>
  <c r="C98" i="9" s="1"/>
  <c r="C94" i="9"/>
  <c r="C95" i="9" s="1"/>
  <c r="C91" i="9"/>
  <c r="C92" i="9" s="1"/>
  <c r="D90" i="9" s="1"/>
  <c r="C88" i="9"/>
  <c r="C89" i="9" s="1"/>
  <c r="C85" i="9"/>
  <c r="C82" i="9"/>
  <c r="C83" i="9" s="1"/>
  <c r="D81" i="9" s="1"/>
  <c r="C73" i="9"/>
  <c r="D96" i="9"/>
  <c r="C86" i="9"/>
  <c r="C74" i="9"/>
  <c r="C79" i="9"/>
  <c r="C77" i="9"/>
  <c r="D93" i="9"/>
  <c r="D94" i="9" s="1"/>
  <c r="B96" i="9" l="1"/>
  <c r="D97" i="9"/>
  <c r="D91" i="9"/>
  <c r="E93" i="9"/>
  <c r="E94" i="9" s="1"/>
  <c r="D72" i="9"/>
  <c r="D82" i="9"/>
  <c r="C80" i="9"/>
  <c r="E90" i="9"/>
  <c r="E91" i="9" s="1"/>
  <c r="E97" i="9"/>
  <c r="E98" i="9" s="1"/>
  <c r="E96" i="9"/>
  <c r="R96" i="9" s="1"/>
  <c r="D75" i="9"/>
  <c r="D87" i="9"/>
  <c r="D84" i="9"/>
  <c r="B93" i="9" l="1"/>
  <c r="B90" i="9"/>
  <c r="R90" i="9"/>
  <c r="D78" i="9"/>
  <c r="D85" i="9"/>
  <c r="D76" i="9"/>
  <c r="E81" i="9"/>
  <c r="R93" i="9"/>
  <c r="D88" i="9"/>
  <c r="D73" i="9"/>
  <c r="R81" i="9" l="1"/>
  <c r="B81" i="9"/>
  <c r="E84" i="9"/>
  <c r="E72" i="9"/>
  <c r="E75" i="9"/>
  <c r="E82" i="9"/>
  <c r="E87" i="9"/>
  <c r="D79" i="9"/>
  <c r="R87" i="9" l="1"/>
  <c r="B87" i="9"/>
  <c r="R84" i="9"/>
  <c r="B84" i="9"/>
  <c r="R75" i="9"/>
  <c r="B75" i="9"/>
  <c r="R72" i="9"/>
  <c r="B72" i="9"/>
  <c r="E78" i="9"/>
  <c r="E73" i="9"/>
  <c r="E88" i="9"/>
  <c r="E76" i="9"/>
  <c r="E85" i="9"/>
  <c r="R78" i="9" l="1"/>
  <c r="B78" i="9"/>
  <c r="E79" i="9"/>
  <c r="C7" i="5"/>
  <c r="C9" i="5"/>
  <c r="C8" i="5"/>
  <c r="D7" i="5" s="1"/>
  <c r="D8" i="5" l="1"/>
  <c r="D9" i="5" l="1"/>
  <c r="E7" i="5" s="1"/>
  <c r="E8" i="5" l="1"/>
  <c r="E9" i="5" l="1"/>
  <c r="F7" i="5" s="1"/>
  <c r="F8" i="5" l="1"/>
  <c r="G7" i="5" l="1"/>
  <c r="F9" i="5"/>
  <c r="G8" i="5" l="1"/>
  <c r="G9" i="5" l="1"/>
  <c r="H7" i="5"/>
  <c r="H8" i="5" l="1"/>
  <c r="H9" i="5" l="1"/>
  <c r="I7" i="5"/>
  <c r="I8" i="5" l="1"/>
  <c r="I9" i="5" l="1"/>
  <c r="J7" i="5" s="1"/>
  <c r="R7" i="5" l="1"/>
  <c r="B7" i="5"/>
  <c r="J8" i="5"/>
  <c r="J9" i="5" s="1"/>
  <c r="C10" i="5"/>
  <c r="C11" i="5"/>
  <c r="C12" i="5" l="1"/>
  <c r="D10" i="5" s="1"/>
  <c r="D11" i="5" l="1"/>
  <c r="D12" i="5" l="1"/>
  <c r="E10" i="5" s="1"/>
  <c r="E11" i="5" l="1"/>
  <c r="E12" i="5" l="1"/>
  <c r="F10" i="5" s="1"/>
  <c r="F11" i="5" l="1"/>
  <c r="F12" i="5" l="1"/>
  <c r="G10" i="5" s="1"/>
  <c r="G11" i="5" l="1"/>
  <c r="G12" i="5" l="1"/>
  <c r="H10" i="5" s="1"/>
  <c r="H11" i="5" l="1"/>
  <c r="H12" i="5" l="1"/>
  <c r="I10" i="5"/>
  <c r="I11" i="5" l="1"/>
  <c r="I12" i="5" l="1"/>
  <c r="J10" i="5" s="1"/>
  <c r="R10" i="5" l="1"/>
  <c r="B10" i="5"/>
  <c r="J11" i="5"/>
  <c r="J12" i="5" s="1"/>
  <c r="C13" i="5"/>
  <c r="C14" i="5"/>
  <c r="C15" i="5" s="1"/>
  <c r="D13" i="5" s="1"/>
  <c r="D14" i="5" s="1"/>
  <c r="D15" i="5" l="1"/>
  <c r="E13" i="5" s="1"/>
  <c r="E14" i="5" l="1"/>
  <c r="E15" i="5" l="1"/>
  <c r="F13" i="5" s="1"/>
  <c r="F14" i="5" l="1"/>
  <c r="F15" i="5" l="1"/>
  <c r="G13" i="5" s="1"/>
  <c r="G14" i="5" l="1"/>
  <c r="G15" i="5" l="1"/>
  <c r="H13" i="5" s="1"/>
  <c r="H14" i="5" l="1"/>
  <c r="H15" i="5" l="1"/>
  <c r="I13" i="5" s="1"/>
  <c r="I14" i="5" l="1"/>
  <c r="I15" i="5" l="1"/>
  <c r="J13" i="5"/>
  <c r="R13" i="5" l="1"/>
  <c r="B13" i="5"/>
  <c r="J14" i="5"/>
  <c r="J15" i="5" s="1"/>
  <c r="C16" i="5"/>
  <c r="C17" i="5"/>
  <c r="D16" i="5" l="1"/>
  <c r="C18" i="5"/>
  <c r="D17" i="5" l="1"/>
  <c r="D18" i="5" l="1"/>
  <c r="E16" i="5" s="1"/>
  <c r="E17" i="5" l="1"/>
  <c r="E18" i="5" l="1"/>
  <c r="F16" i="5" s="1"/>
  <c r="F17" i="5" l="1"/>
  <c r="F18" i="5" l="1"/>
  <c r="G16" i="5" s="1"/>
  <c r="G17" i="5" l="1"/>
  <c r="G18" i="5" l="1"/>
  <c r="H16" i="5" s="1"/>
  <c r="H17" i="5" l="1"/>
  <c r="H18" i="5" l="1"/>
  <c r="I16" i="5" s="1"/>
  <c r="I17" i="5" l="1"/>
  <c r="I18" i="5" l="1"/>
  <c r="J16" i="5" s="1"/>
  <c r="R16" i="5" l="1"/>
  <c r="B16" i="5"/>
  <c r="J17" i="5"/>
  <c r="J18" i="5" s="1"/>
  <c r="C19" i="5"/>
  <c r="C20" i="5" l="1"/>
  <c r="C21" i="5" l="1"/>
  <c r="D19" i="5" s="1"/>
  <c r="D20" i="5" l="1"/>
  <c r="D21" i="5" l="1"/>
  <c r="E19" i="5" s="1"/>
  <c r="E20" i="5" l="1"/>
  <c r="E21" i="5" l="1"/>
  <c r="F19" i="5" s="1"/>
  <c r="F20" i="5" l="1"/>
  <c r="F21" i="5" l="1"/>
  <c r="G19" i="5" s="1"/>
  <c r="G20" i="5" l="1"/>
  <c r="G21" i="5" l="1"/>
  <c r="H19" i="5" s="1"/>
  <c r="H20" i="5" l="1"/>
  <c r="H21" i="5" l="1"/>
  <c r="I19" i="5" s="1"/>
  <c r="I20" i="5" l="1"/>
  <c r="I21" i="5" l="1"/>
  <c r="J19" i="5" s="1"/>
  <c r="R19" i="5" l="1"/>
  <c r="B19" i="5"/>
  <c r="J20" i="5"/>
  <c r="J21" i="5" s="1"/>
  <c r="C22" i="5"/>
  <c r="C23" i="5"/>
  <c r="C24" i="5" l="1"/>
  <c r="D22" i="5" s="1"/>
  <c r="D23" i="5" l="1"/>
  <c r="D24" i="5" l="1"/>
  <c r="E22" i="5" s="1"/>
  <c r="E23" i="5" l="1"/>
  <c r="E24" i="5" l="1"/>
  <c r="F22" i="5" s="1"/>
  <c r="F23" i="5" l="1"/>
  <c r="F24" i="5" l="1"/>
  <c r="G22" i="5" s="1"/>
  <c r="G23" i="5" l="1"/>
  <c r="G24" i="5" l="1"/>
  <c r="H22" i="5" s="1"/>
  <c r="H23" i="5" l="1"/>
  <c r="H24" i="5" l="1"/>
  <c r="I22" i="5" s="1"/>
  <c r="I23" i="5" l="1"/>
  <c r="I24" i="5" l="1"/>
  <c r="J22" i="5"/>
  <c r="J23" i="5"/>
  <c r="J24" i="5" s="1"/>
  <c r="R22" i="5" l="1"/>
  <c r="B22" i="5"/>
  <c r="C25" i="5"/>
  <c r="C26" i="5" l="1"/>
  <c r="C27" i="5" l="1"/>
  <c r="D25" i="5" s="1"/>
  <c r="D26" i="5" l="1"/>
  <c r="D27" i="5" l="1"/>
  <c r="E25" i="5" s="1"/>
  <c r="E26" i="5" l="1"/>
  <c r="E27" i="5" l="1"/>
  <c r="F25" i="5" s="1"/>
  <c r="F26" i="5" l="1"/>
  <c r="F27" i="5" l="1"/>
  <c r="G25" i="5" s="1"/>
  <c r="G26" i="5" l="1"/>
  <c r="G27" i="5" l="1"/>
  <c r="H25" i="5" s="1"/>
  <c r="H26" i="5" l="1"/>
  <c r="H27" i="5" l="1"/>
  <c r="I25" i="5" s="1"/>
  <c r="I26" i="5" l="1"/>
  <c r="I27" i="5" l="1"/>
  <c r="J25" i="5" s="1"/>
  <c r="R25" i="5" l="1"/>
  <c r="B25" i="5"/>
  <c r="J26" i="5"/>
  <c r="J27" i="5" s="1"/>
  <c r="C28" i="5"/>
  <c r="C29" i="5" l="1"/>
  <c r="C30" i="5" l="1"/>
  <c r="D28" i="5" s="1"/>
  <c r="D29" i="5" l="1"/>
  <c r="D30" i="5" l="1"/>
  <c r="E28" i="5" s="1"/>
  <c r="E29" i="5" l="1"/>
  <c r="E30" i="5" l="1"/>
  <c r="F28" i="5" s="1"/>
  <c r="F29" i="5" l="1"/>
  <c r="F30" i="5" l="1"/>
  <c r="G28" i="5" s="1"/>
  <c r="G29" i="5" l="1"/>
  <c r="G30" i="5" l="1"/>
  <c r="H28" i="5" s="1"/>
  <c r="H29" i="5" l="1"/>
  <c r="H30" i="5" l="1"/>
  <c r="I28" i="5" s="1"/>
  <c r="I29" i="5" l="1"/>
  <c r="I30" i="5" l="1"/>
  <c r="J28" i="5" s="1"/>
  <c r="R28" i="5" l="1"/>
  <c r="B28" i="5"/>
  <c r="J29" i="5"/>
  <c r="J30" i="5" s="1"/>
  <c r="F1" i="11"/>
  <c r="H1" i="11" s="1"/>
  <c r="B33" i="11" l="1"/>
  <c r="T13" i="11"/>
  <c r="U13" i="11" s="1"/>
  <c r="V13" i="11" s="1"/>
  <c r="V14" i="11" s="1"/>
  <c r="B27" i="11"/>
  <c r="C25" i="11" s="1"/>
  <c r="B9" i="11"/>
  <c r="C7" i="11" s="1"/>
  <c r="B15" i="11"/>
  <c r="C13" i="11" s="1"/>
  <c r="R1" i="11"/>
  <c r="S1" i="11" s="1"/>
  <c r="T1" i="11" s="1"/>
  <c r="U1" i="11" s="1"/>
  <c r="T31" i="11"/>
  <c r="U31" i="11" s="1"/>
  <c r="V31" i="11" s="1"/>
  <c r="V32" i="11" s="1"/>
  <c r="T28" i="11"/>
  <c r="U28" i="11" s="1"/>
  <c r="V28" i="11" s="1"/>
  <c r="T10" i="11"/>
  <c r="U10" i="11" s="1"/>
  <c r="V10" i="11" s="1"/>
  <c r="V11" i="11" s="1"/>
  <c r="T22" i="11"/>
  <c r="U22" i="11" s="1"/>
  <c r="V22" i="11" s="1"/>
  <c r="B30" i="11"/>
  <c r="C28" i="11" s="1"/>
  <c r="B24" i="11"/>
  <c r="C22" i="11" s="1"/>
  <c r="B21" i="11"/>
  <c r="C19" i="11" s="1"/>
  <c r="B12" i="11"/>
  <c r="C10" i="11" s="1"/>
  <c r="B6" i="11"/>
  <c r="C4" i="11" s="1"/>
  <c r="T7" i="11"/>
  <c r="U7" i="11" s="1"/>
  <c r="V7" i="11" s="1"/>
  <c r="V8" i="11" s="1"/>
  <c r="B18" i="11"/>
  <c r="C16" i="11" s="1"/>
  <c r="T19" i="11"/>
  <c r="U19" i="11" s="1"/>
  <c r="V19" i="11" s="1"/>
  <c r="V20" i="11" s="1"/>
  <c r="T4" i="11"/>
  <c r="U4" i="11" s="1"/>
  <c r="V4" i="11" s="1"/>
  <c r="V5" i="11" s="1"/>
  <c r="T16" i="11"/>
  <c r="U16" i="11" s="1"/>
  <c r="V16" i="11" s="1"/>
  <c r="V17" i="11" s="1"/>
  <c r="T25" i="11"/>
  <c r="U25" i="11" s="1"/>
  <c r="V25" i="11" s="1"/>
  <c r="C31" i="11" l="1"/>
  <c r="C32" i="11" s="1"/>
  <c r="C33" i="11" s="1"/>
  <c r="D31" i="11" s="1"/>
  <c r="C29" i="11"/>
  <c r="C26" i="11"/>
  <c r="C11" i="11"/>
  <c r="C17" i="11"/>
  <c r="C20" i="11"/>
  <c r="C14" i="11"/>
  <c r="C5" i="11"/>
  <c r="C23" i="11"/>
  <c r="C8" i="11"/>
  <c r="C18" i="11" l="1"/>
  <c r="D16" i="11" s="1"/>
  <c r="C24" i="11"/>
  <c r="C30" i="11"/>
  <c r="D28" i="11" s="1"/>
  <c r="C9" i="11"/>
  <c r="C6" i="11"/>
  <c r="D4" i="11" s="1"/>
  <c r="C27" i="11"/>
  <c r="D25" i="11" s="1"/>
  <c r="D32" i="11"/>
  <c r="C15" i="11"/>
  <c r="D13" i="11" s="1"/>
  <c r="C21" i="11"/>
  <c r="D19" i="11" s="1"/>
  <c r="C12" i="11"/>
  <c r="D10" i="11" s="1"/>
  <c r="D22" i="11" l="1"/>
  <c r="D23" i="11" s="1"/>
  <c r="D7" i="11"/>
  <c r="D8" i="11" s="1"/>
  <c r="D20" i="11"/>
  <c r="D5" i="11"/>
  <c r="D26" i="11"/>
  <c r="D29" i="11"/>
  <c r="D17" i="11"/>
  <c r="D33" i="11"/>
  <c r="E31" i="11" s="1"/>
  <c r="D11" i="11"/>
  <c r="D14" i="11"/>
  <c r="D24" i="11" l="1"/>
  <c r="D9" i="11"/>
  <c r="E7" i="11" s="1"/>
  <c r="E8" i="11" s="1"/>
  <c r="D30" i="11"/>
  <c r="E28" i="11" s="1"/>
  <c r="D21" i="11"/>
  <c r="E19" i="11" s="1"/>
  <c r="D15" i="11"/>
  <c r="E13" i="11" s="1"/>
  <c r="D18" i="11"/>
  <c r="E16" i="11" s="1"/>
  <c r="D27" i="11"/>
  <c r="E25" i="11" s="1"/>
  <c r="D12" i="11"/>
  <c r="E10" i="11" s="1"/>
  <c r="E32" i="11"/>
  <c r="D6" i="11"/>
  <c r="E4" i="11" s="1"/>
  <c r="E22" i="11" l="1"/>
  <c r="E23" i="11" s="1"/>
  <c r="E26" i="11"/>
  <c r="E17" i="11"/>
  <c r="E29" i="11"/>
  <c r="E11" i="11"/>
  <c r="E14" i="11"/>
  <c r="E5" i="11"/>
  <c r="E9" i="11"/>
  <c r="F7" i="11" s="1"/>
  <c r="E33" i="11"/>
  <c r="F31" i="11" s="1"/>
  <c r="E20" i="11"/>
  <c r="E24" i="11" l="1"/>
  <c r="F22" i="11" s="1"/>
  <c r="F23" i="11" s="1"/>
  <c r="F8" i="11"/>
  <c r="F32" i="11"/>
  <c r="E21" i="11"/>
  <c r="F19" i="11" s="1"/>
  <c r="E30" i="11"/>
  <c r="F28" i="11" s="1"/>
  <c r="E6" i="11"/>
  <c r="F4" i="11" s="1"/>
  <c r="E12" i="11"/>
  <c r="F10" i="11" s="1"/>
  <c r="E27" i="11"/>
  <c r="F25" i="11" s="1"/>
  <c r="E15" i="11"/>
  <c r="F13" i="11" s="1"/>
  <c r="E18" i="11"/>
  <c r="F16" i="11" s="1"/>
  <c r="F29" i="11" l="1"/>
  <c r="F30" i="11" s="1"/>
  <c r="F24" i="11"/>
  <c r="F20" i="11"/>
  <c r="F17" i="11"/>
  <c r="F26" i="11"/>
  <c r="F11" i="11"/>
  <c r="F5" i="11"/>
  <c r="F33" i="11"/>
  <c r="G31" i="11" s="1"/>
  <c r="F9" i="11"/>
  <c r="G7" i="11" s="1"/>
  <c r="F14" i="11"/>
  <c r="G28" i="11" l="1"/>
  <c r="G29" i="11" s="1"/>
  <c r="G22" i="11"/>
  <c r="G23" i="11" s="1"/>
  <c r="G8" i="11"/>
  <c r="F12" i="11"/>
  <c r="G10" i="11" s="1"/>
  <c r="F21" i="11"/>
  <c r="F27" i="11"/>
  <c r="G25" i="11" s="1"/>
  <c r="F6" i="11"/>
  <c r="G4" i="11" s="1"/>
  <c r="F15" i="11"/>
  <c r="G13" i="11" s="1"/>
  <c r="G32" i="11"/>
  <c r="F18" i="11"/>
  <c r="G16" i="11" s="1"/>
  <c r="G30" i="11" l="1"/>
  <c r="H28" i="11" s="1"/>
  <c r="H29" i="11" s="1"/>
  <c r="G24" i="11"/>
  <c r="H22" i="11" s="1"/>
  <c r="H23" i="11" s="1"/>
  <c r="G19" i="11"/>
  <c r="G20" i="11" s="1"/>
  <c r="G17" i="11"/>
  <c r="G26" i="11"/>
  <c r="G5" i="11"/>
  <c r="G11" i="11"/>
  <c r="G33" i="11"/>
  <c r="H31" i="11" s="1"/>
  <c r="G9" i="11"/>
  <c r="H7" i="11" s="1"/>
  <c r="G14" i="11"/>
  <c r="H24" i="11" l="1"/>
  <c r="G21" i="11"/>
  <c r="G18" i="11"/>
  <c r="H16" i="11" s="1"/>
  <c r="H17" i="11" s="1"/>
  <c r="H8" i="11"/>
  <c r="G12" i="11"/>
  <c r="G27" i="11"/>
  <c r="H25" i="11" s="1"/>
  <c r="H32" i="11"/>
  <c r="G15" i="11"/>
  <c r="H13" i="11" s="1"/>
  <c r="H30" i="11"/>
  <c r="G6" i="11"/>
  <c r="H4" i="11" s="1"/>
  <c r="I28" i="11" l="1"/>
  <c r="I29" i="11" s="1"/>
  <c r="I30" i="11" s="1"/>
  <c r="B22" i="11"/>
  <c r="R22" i="11"/>
  <c r="H19" i="11"/>
  <c r="H20" i="11" s="1"/>
  <c r="H10" i="11"/>
  <c r="H11" i="11" s="1"/>
  <c r="H5" i="11"/>
  <c r="H14" i="11"/>
  <c r="H9" i="11"/>
  <c r="H33" i="11"/>
  <c r="I31" i="11" s="1"/>
  <c r="B28" i="11"/>
  <c r="H26" i="11"/>
  <c r="H18" i="11"/>
  <c r="R28" i="11" l="1"/>
  <c r="H21" i="11"/>
  <c r="H12" i="11"/>
  <c r="R31" i="11"/>
  <c r="B31" i="11"/>
  <c r="W31" i="11"/>
  <c r="I32" i="11"/>
  <c r="I33" i="11" s="1"/>
  <c r="R16" i="11"/>
  <c r="B16" i="11"/>
  <c r="H27" i="11"/>
  <c r="R7" i="11"/>
  <c r="B7" i="11"/>
  <c r="H15" i="11"/>
  <c r="H6" i="11"/>
  <c r="B10" i="11" l="1"/>
  <c r="R10" i="11"/>
  <c r="R25" i="11"/>
  <c r="B25" i="11"/>
  <c r="I26" i="11"/>
  <c r="I27" i="11" s="1"/>
  <c r="R4" i="11"/>
  <c r="B4" i="11"/>
  <c r="R13" i="11"/>
  <c r="B13" i="11"/>
  <c r="B19" i="11" l="1"/>
  <c r="R19" i="11"/>
  <c r="R30" i="4"/>
  <c r="R29" i="4"/>
  <c r="R40" i="4"/>
  <c r="R43" i="4"/>
  <c r="R26" i="4"/>
  <c r="R41" i="4"/>
  <c r="R42" i="4"/>
  <c r="R34" i="4"/>
  <c r="R27" i="4"/>
  <c r="R47" i="4"/>
  <c r="R33" i="4"/>
  <c r="R31" i="4"/>
  <c r="R28" i="4"/>
  <c r="R44" i="4"/>
  <c r="R35" i="4"/>
  <c r="R46" i="4"/>
  <c r="R48" i="4"/>
  <c r="R32" i="4"/>
  <c r="R45" i="4"/>
  <c r="R49" i="4"/>
</calcChain>
</file>

<file path=xl/sharedStrings.xml><?xml version="1.0" encoding="utf-8"?>
<sst xmlns="http://schemas.openxmlformats.org/spreadsheetml/2006/main" count="416" uniqueCount="51">
  <si>
    <t>Арматура</t>
  </si>
  <si>
    <t>Вага п.м., кг</t>
  </si>
  <si>
    <t>Площа, см²</t>
  </si>
  <si>
    <t>Коефіцієнт витяжки</t>
  </si>
  <si>
    <t>Заготовка</t>
  </si>
  <si>
    <t>Мера</t>
  </si>
  <si>
    <t>Запас =</t>
  </si>
  <si>
    <t>Холодильник =</t>
  </si>
  <si>
    <t>n=</t>
  </si>
  <si>
    <t>Pm=</t>
  </si>
  <si>
    <t>Мера=</t>
  </si>
  <si>
    <t>N</t>
  </si>
  <si>
    <t>p</t>
  </si>
  <si>
    <t>P</t>
  </si>
  <si>
    <t>Холод-к =</t>
  </si>
  <si>
    <t>M</t>
  </si>
  <si>
    <t>L</t>
  </si>
  <si>
    <t>X</t>
  </si>
  <si>
    <t xml:space="preserve"> - міра, на яку будемо різати 800т ножицями</t>
  </si>
  <si>
    <t xml:space="preserve"> - прогноз довжини розкату після 23 клітини</t>
  </si>
  <si>
    <t>Z</t>
  </si>
  <si>
    <t xml:space="preserve"> - запас, який додаємо до полоси, про всяк випадок </t>
  </si>
  <si>
    <t xml:space="preserve"> - довжина полоси, розрахована за цим алгоритмом</t>
  </si>
  <si>
    <t xml:space="preserve"> - кількість полос</t>
  </si>
  <si>
    <t>n</t>
  </si>
  <si>
    <t xml:space="preserve"> - число мір у полосі P</t>
  </si>
  <si>
    <t xml:space="preserve"> - число мір у розкаті</t>
  </si>
  <si>
    <t xml:space="preserve"> - максимально дозволена полоса для холодильнику</t>
  </si>
  <si>
    <t>%</t>
  </si>
  <si>
    <t>#16</t>
  </si>
  <si>
    <t>#36</t>
  </si>
  <si>
    <t>#40</t>
  </si>
  <si>
    <t>#8</t>
  </si>
  <si>
    <t>#14</t>
  </si>
  <si>
    <t>Pmax=</t>
  </si>
  <si>
    <t>#10</t>
  </si>
  <si>
    <t>#12</t>
  </si>
  <si>
    <t>#42</t>
  </si>
  <si>
    <t>#32</t>
  </si>
  <si>
    <t>#30</t>
  </si>
  <si>
    <t>#28</t>
  </si>
  <si>
    <t>#25</t>
  </si>
  <si>
    <t>#24</t>
  </si>
  <si>
    <t>#22</t>
  </si>
  <si>
    <t>#20</t>
  </si>
  <si>
    <t>#18</t>
  </si>
  <si>
    <t>Двухразделка</t>
  </si>
  <si>
    <t>Xmax=</t>
  </si>
  <si>
    <t>Xmin=</t>
  </si>
  <si>
    <t>немеры</t>
  </si>
  <si>
    <t xml:space="preserve">  %  в кор-ку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</si>
</sst>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 Light"/>
      <family val="2"/>
      <charset val="204"/>
    </font>
    <font>
      <b/>
      <sz val="14"/>
      <color theme="1"/>
      <name val="Calibri Light"/>
      <family val="2"/>
      <charset val="204"/>
    </font>
    <font>
      <sz val="13"/>
      <color theme="1"/>
      <name val="Calibri Light"/>
      <family val="2"/>
      <charset val="204"/>
    </font>
    <font>
      <b/>
      <sz val="13"/>
      <color theme="1"/>
      <name val="Calibri Light"/>
      <family val="2"/>
      <charset val="204"/>
    </font>
    <font>
      <sz val="12"/>
      <color theme="1"/>
      <name val="Calibri Light"/>
      <family val="2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3"/>
      <color rgb="FFC00000"/>
      <name val="Calibri Light"/>
      <family val="2"/>
      <charset val="204"/>
    </font>
    <font>
      <sz val="11"/>
      <color rgb="FFC00000"/>
      <name val="Calibri"/>
      <family val="2"/>
      <charset val="204"/>
    </font>
    <font>
      <sz val="11"/>
      <color rgb="FFC00000"/>
      <name val="Calibri"/>
      <family val="2"/>
      <scheme val="minor"/>
    </font>
    <font>
      <sz val="11"/>
      <name val="Calibri"/>
      <family val="2"/>
      <charset val="204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charset val="204"/>
    </font>
    <font>
      <b/>
      <sz val="10"/>
      <color theme="1"/>
      <name val="Calibri Light"/>
      <family val="2"/>
      <charset val="204"/>
    </font>
    <font>
      <sz val="10"/>
      <color rgb="FF000000"/>
      <name val="Arial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3CCB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2" fontId="2" fillId="0" borderId="2" xfId="0" applyNumberFormat="1" applyFont="1" applyBorder="1"/>
    <xf numFmtId="2" fontId="3" fillId="0" borderId="2" xfId="0" applyNumberFormat="1" applyFont="1" applyBorder="1"/>
    <xf numFmtId="164" fontId="4" fillId="3" borderId="2" xfId="0" applyNumberFormat="1" applyFont="1" applyFill="1" applyBorder="1"/>
    <xf numFmtId="164" fontId="5" fillId="3" borderId="2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/>
    <xf numFmtId="0" fontId="8" fillId="0" borderId="0" xfId="0" applyFont="1"/>
    <xf numFmtId="164" fontId="8" fillId="3" borderId="2" xfId="0" applyNumberFormat="1" applyFont="1" applyFill="1" applyBorder="1"/>
    <xf numFmtId="2" fontId="8" fillId="0" borderId="2" xfId="0" applyNumberFormat="1" applyFont="1" applyBorder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164" fontId="4" fillId="0" borderId="2" xfId="0" applyNumberFormat="1" applyFont="1" applyFill="1" applyBorder="1"/>
    <xf numFmtId="164" fontId="8" fillId="0" borderId="2" xfId="0" applyNumberFormat="1" applyFont="1" applyFill="1" applyBorder="1"/>
    <xf numFmtId="164" fontId="5" fillId="0" borderId="2" xfId="0" applyNumberFormat="1" applyFont="1" applyFill="1" applyBorder="1"/>
    <xf numFmtId="0" fontId="0" fillId="0" borderId="0" xfId="0" applyFill="1"/>
    <xf numFmtId="0" fontId="0" fillId="0" borderId="8" xfId="0" applyBorder="1" applyAlignment="1"/>
    <xf numFmtId="165" fontId="8" fillId="0" borderId="0" xfId="0" applyNumberFormat="1" applyFont="1" applyAlignment="1">
      <alignment horizontal="left"/>
    </xf>
    <xf numFmtId="165" fontId="8" fillId="0" borderId="2" xfId="0" applyNumberFormat="1" applyFont="1" applyBorder="1"/>
    <xf numFmtId="0" fontId="4" fillId="0" borderId="0" xfId="0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4" fillId="0" borderId="6" xfId="0" applyFont="1" applyBorder="1"/>
    <xf numFmtId="0" fontId="2" fillId="0" borderId="0" xfId="0" applyFont="1" applyAlignment="1">
      <alignment horizontal="left"/>
    </xf>
    <xf numFmtId="2" fontId="8" fillId="0" borderId="5" xfId="0" applyNumberFormat="1" applyFont="1" applyBorder="1"/>
    <xf numFmtId="2" fontId="8" fillId="0" borderId="0" xfId="0" applyNumberFormat="1" applyFont="1" applyBorder="1"/>
    <xf numFmtId="165" fontId="8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0" xfId="0" applyBorder="1"/>
    <xf numFmtId="165" fontId="8" fillId="0" borderId="0" xfId="0" applyNumberFormat="1" applyFont="1" applyBorder="1"/>
    <xf numFmtId="164" fontId="4" fillId="0" borderId="3" xfId="0" applyNumberFormat="1" applyFont="1" applyFill="1" applyBorder="1"/>
    <xf numFmtId="164" fontId="8" fillId="0" borderId="3" xfId="0" applyNumberFormat="1" applyFont="1" applyFill="1" applyBorder="1"/>
    <xf numFmtId="164" fontId="5" fillId="0" borderId="3" xfId="0" applyNumberFormat="1" applyFont="1" applyFill="1" applyBorder="1"/>
    <xf numFmtId="165" fontId="8" fillId="0" borderId="2" xfId="0" applyNumberFormat="1" applyFont="1" applyBorder="1" applyAlignment="1">
      <alignment horizontal="left"/>
    </xf>
    <xf numFmtId="2" fontId="8" fillId="0" borderId="6" xfId="0" applyNumberFormat="1" applyFont="1" applyBorder="1"/>
    <xf numFmtId="164" fontId="1" fillId="0" borderId="0" xfId="0" applyNumberFormat="1" applyFont="1"/>
    <xf numFmtId="0" fontId="9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/>
    <xf numFmtId="164" fontId="9" fillId="0" borderId="0" xfId="0" applyNumberFormat="1" applyFont="1" applyAlignment="1">
      <alignment horizontal="center"/>
    </xf>
    <xf numFmtId="165" fontId="12" fillId="0" borderId="2" xfId="0" applyNumberFormat="1" applyFont="1" applyBorder="1"/>
    <xf numFmtId="165" fontId="12" fillId="0" borderId="6" xfId="0" applyNumberFormat="1" applyFont="1" applyBorder="1"/>
    <xf numFmtId="2" fontId="12" fillId="0" borderId="6" xfId="0" applyNumberFormat="1" applyFont="1" applyBorder="1"/>
    <xf numFmtId="165" fontId="12" fillId="0" borderId="0" xfId="0" applyNumberFormat="1" applyFont="1" applyBorder="1"/>
    <xf numFmtId="2" fontId="12" fillId="0" borderId="0" xfId="0" applyNumberFormat="1" applyFont="1" applyBorder="1"/>
    <xf numFmtId="0" fontId="2" fillId="0" borderId="0" xfId="0" applyFont="1" applyAlignment="1"/>
    <xf numFmtId="0" fontId="13" fillId="0" borderId="0" xfId="0" applyFont="1" applyAlignment="1">
      <alignment horizontal="center"/>
    </xf>
    <xf numFmtId="0" fontId="7" fillId="0" borderId="0" xfId="0" applyFont="1"/>
    <xf numFmtId="0" fontId="14" fillId="0" borderId="2" xfId="0" applyFont="1" applyBorder="1"/>
    <xf numFmtId="0" fontId="15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" fontId="15" fillId="0" borderId="2" xfId="0" applyNumberFormat="1" applyFont="1" applyBorder="1"/>
    <xf numFmtId="2" fontId="16" fillId="0" borderId="2" xfId="0" applyNumberFormat="1" applyFont="1" applyBorder="1"/>
    <xf numFmtId="2" fontId="14" fillId="0" borderId="2" xfId="0" applyNumberFormat="1" applyFont="1" applyBorder="1"/>
    <xf numFmtId="0" fontId="15" fillId="0" borderId="2" xfId="0" applyFont="1" applyBorder="1"/>
    <xf numFmtId="0" fontId="16" fillId="0" borderId="2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4" fontId="15" fillId="0" borderId="2" xfId="0" applyNumberFormat="1" applyFont="1" applyBorder="1"/>
    <xf numFmtId="0" fontId="18" fillId="0" borderId="0" xfId="0" applyFont="1" applyAlignment="1">
      <alignment horizontal="center"/>
    </xf>
    <xf numFmtId="165" fontId="8" fillId="0" borderId="6" xfId="0" applyNumberFormat="1" applyFont="1" applyBorder="1"/>
    <xf numFmtId="164" fontId="9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" fontId="6" fillId="0" borderId="2" xfId="0" applyNumberFormat="1" applyFont="1" applyFill="1" applyBorder="1" applyAlignment="1"/>
    <xf numFmtId="0" fontId="7" fillId="0" borderId="2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164" fontId="3" fillId="0" borderId="4" xfId="0" applyNumberFormat="1" applyFont="1" applyBorder="1" applyAlignment="1"/>
    <xf numFmtId="164" fontId="3" fillId="0" borderId="5" xfId="0" applyNumberFormat="1" applyFont="1" applyBorder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2" fontId="0" fillId="0" borderId="0" xfId="0" applyNumberFormat="1" applyBorder="1"/>
    <xf numFmtId="0" fontId="8" fillId="0" borderId="0" xfId="0" applyFont="1" applyBorder="1"/>
    <xf numFmtId="0" fontId="7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164" fontId="4" fillId="4" borderId="3" xfId="0" applyNumberFormat="1" applyFont="1" applyFill="1" applyBorder="1"/>
    <xf numFmtId="164" fontId="8" fillId="4" borderId="3" xfId="0" applyNumberFormat="1" applyFont="1" applyFill="1" applyBorder="1"/>
    <xf numFmtId="164" fontId="5" fillId="4" borderId="3" xfId="0" applyNumberFormat="1" applyFont="1" applyFill="1" applyBorder="1"/>
    <xf numFmtId="2" fontId="15" fillId="4" borderId="2" xfId="0" applyNumberFormat="1" applyFont="1" applyFill="1" applyBorder="1"/>
    <xf numFmtId="2" fontId="16" fillId="4" borderId="2" xfId="0" applyNumberFormat="1" applyFont="1" applyFill="1" applyBorder="1"/>
    <xf numFmtId="1" fontId="7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15" fillId="0" borderId="9" xfId="0" applyFont="1" applyBorder="1" applyAlignment="1">
      <alignment horizontal="center" wrapText="1"/>
    </xf>
    <xf numFmtId="0" fontId="15" fillId="0" borderId="11" xfId="0" applyFont="1" applyBorder="1" applyAlignment="1">
      <alignment horizontal="center" vertical="top" wrapText="1"/>
    </xf>
    <xf numFmtId="2" fontId="6" fillId="0" borderId="2" xfId="0" applyNumberFormat="1" applyFont="1" applyBorder="1"/>
    <xf numFmtId="165" fontId="6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right"/>
    </xf>
    <xf numFmtId="0" fontId="6" fillId="0" borderId="10" xfId="0" applyFont="1" applyBorder="1" applyAlignment="1">
      <alignment horizontal="center" wrapText="1"/>
    </xf>
    <xf numFmtId="165" fontId="8" fillId="0" borderId="11" xfId="0" applyNumberFormat="1" applyFont="1" applyBorder="1"/>
    <xf numFmtId="1" fontId="6" fillId="0" borderId="3" xfId="0" applyNumberFormat="1" applyFont="1" applyFill="1" applyBorder="1" applyAlignment="1"/>
    <xf numFmtId="165" fontId="19" fillId="0" borderId="2" xfId="0" applyNumberFormat="1" applyFont="1" applyBorder="1"/>
    <xf numFmtId="165" fontId="19" fillId="0" borderId="2" xfId="0" applyNumberFormat="1" applyFont="1" applyBorder="1" applyAlignment="1">
      <alignment horizontal="left"/>
    </xf>
    <xf numFmtId="0" fontId="14" fillId="0" borderId="9" xfId="0" applyFont="1" applyBorder="1" applyAlignment="1">
      <alignment horizontal="center" vertical="center" textRotation="45"/>
    </xf>
    <xf numFmtId="0" fontId="14" fillId="0" borderId="10" xfId="0" applyFont="1" applyBorder="1" applyAlignment="1">
      <alignment horizontal="center" vertical="center" textRotation="45"/>
    </xf>
    <xf numFmtId="0" fontId="14" fillId="0" borderId="11" xfId="0" applyFont="1" applyBorder="1" applyAlignment="1">
      <alignment horizontal="center" vertical="center" textRotation="45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" fontId="6" fillId="0" borderId="9" xfId="0" applyNumberFormat="1" applyFon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zoomScale="110" zoomScaleNormal="110" workbookViewId="0">
      <selection activeCell="P4" sqref="P4:P8"/>
    </sheetView>
  </sheetViews>
  <sheetFormatPr defaultRowHeight="15.05" x14ac:dyDescent="0.3"/>
  <cols>
    <col min="1" max="1" width="4.6640625" customWidth="1"/>
    <col min="2" max="2" width="9.6640625" customWidth="1"/>
    <col min="4" max="4" width="11.44140625" customWidth="1"/>
    <col min="5" max="5" width="10.88671875" customWidth="1"/>
    <col min="6" max="16" width="8.77734375" customWidth="1"/>
  </cols>
  <sheetData>
    <row r="2" spans="1:16" ht="15.75" thickBot="1" x14ac:dyDescent="0.35">
      <c r="E2">
        <v>225</v>
      </c>
    </row>
    <row r="3" spans="1:16" ht="49.6" customHeight="1" thickBot="1" x14ac:dyDescent="0.35">
      <c r="A3" s="65"/>
      <c r="B3" s="66" t="s">
        <v>0</v>
      </c>
      <c r="C3" s="66" t="s">
        <v>1</v>
      </c>
      <c r="D3" s="66" t="s">
        <v>2</v>
      </c>
      <c r="E3" s="67" t="s">
        <v>3</v>
      </c>
      <c r="F3" s="68">
        <v>11</v>
      </c>
      <c r="G3" s="68">
        <v>11.1</v>
      </c>
      <c r="H3" s="68">
        <v>11.2</v>
      </c>
      <c r="I3" s="68">
        <v>11.3</v>
      </c>
      <c r="J3" s="68">
        <v>11.4</v>
      </c>
      <c r="K3" s="68">
        <v>11.5</v>
      </c>
      <c r="L3" s="68">
        <v>11.6</v>
      </c>
      <c r="M3" s="69">
        <v>11.7</v>
      </c>
      <c r="N3" s="68">
        <v>11.8</v>
      </c>
      <c r="O3" s="68">
        <v>11.9</v>
      </c>
      <c r="P3" s="70"/>
    </row>
    <row r="4" spans="1:16" x14ac:dyDescent="0.3">
      <c r="A4" s="71">
        <v>1</v>
      </c>
      <c r="B4" s="72" t="s">
        <v>32</v>
      </c>
      <c r="C4" s="73">
        <v>0.39500000000000002</v>
      </c>
      <c r="D4" s="73">
        <v>0.50270000000000004</v>
      </c>
      <c r="E4" s="74">
        <f>E$2 / D4</f>
        <v>447.58305152178235</v>
      </c>
      <c r="F4" s="96">
        <f>F$3 * $E4/2</f>
        <v>2461.7067833698029</v>
      </c>
      <c r="G4" s="96">
        <f t="shared" ref="G4:O8" si="0">G$3 * $E4/2</f>
        <v>2484.0859359458918</v>
      </c>
      <c r="H4" s="96">
        <f t="shared" si="0"/>
        <v>2506.4650885219812</v>
      </c>
      <c r="I4" s="96">
        <f t="shared" si="0"/>
        <v>2528.8442410980706</v>
      </c>
      <c r="J4" s="96">
        <f t="shared" si="0"/>
        <v>2551.2233936741595</v>
      </c>
      <c r="K4" s="96">
        <f t="shared" si="0"/>
        <v>2573.6025462502485</v>
      </c>
      <c r="L4" s="96">
        <f t="shared" si="0"/>
        <v>2595.9816988263374</v>
      </c>
      <c r="M4" s="97">
        <f t="shared" si="0"/>
        <v>2618.3608514024268</v>
      </c>
      <c r="N4" s="96">
        <f t="shared" si="0"/>
        <v>2640.7400039785161</v>
      </c>
      <c r="O4" s="96">
        <f t="shared" si="0"/>
        <v>2663.1191565546051</v>
      </c>
      <c r="P4" s="115" t="s">
        <v>46</v>
      </c>
    </row>
    <row r="5" spans="1:16" x14ac:dyDescent="0.3">
      <c r="A5" s="71">
        <f>1+A4</f>
        <v>2</v>
      </c>
      <c r="B5" s="72" t="s">
        <v>35</v>
      </c>
      <c r="C5" s="73">
        <v>0.61599999999999999</v>
      </c>
      <c r="D5" s="73">
        <v>0.78539999999999999</v>
      </c>
      <c r="E5" s="74">
        <f>E$2 / D5</f>
        <v>286.47822765469823</v>
      </c>
      <c r="F5" s="96">
        <f t="shared" ref="F5:F8" si="1">F$3 * $E5/2</f>
        <v>1575.6302521008402</v>
      </c>
      <c r="G5" s="96">
        <f t="shared" si="0"/>
        <v>1589.954163483575</v>
      </c>
      <c r="H5" s="96">
        <f t="shared" si="0"/>
        <v>1604.2780748663099</v>
      </c>
      <c r="I5" s="96">
        <f t="shared" si="0"/>
        <v>1618.601986249045</v>
      </c>
      <c r="J5" s="96">
        <f t="shared" si="0"/>
        <v>1632.9258976317799</v>
      </c>
      <c r="K5" s="96">
        <f t="shared" si="0"/>
        <v>1647.2498090145148</v>
      </c>
      <c r="L5" s="96">
        <f t="shared" si="0"/>
        <v>1661.5737203972496</v>
      </c>
      <c r="M5" s="97">
        <f t="shared" si="0"/>
        <v>1675.8976317799845</v>
      </c>
      <c r="N5" s="96">
        <f t="shared" si="0"/>
        <v>1690.2215431627196</v>
      </c>
      <c r="O5" s="96">
        <f t="shared" si="0"/>
        <v>1704.5454545454545</v>
      </c>
      <c r="P5" s="116"/>
    </row>
    <row r="6" spans="1:16" x14ac:dyDescent="0.3">
      <c r="A6" s="71">
        <f t="shared" ref="A6:A19" si="2">1+A5</f>
        <v>3</v>
      </c>
      <c r="B6" s="72" t="s">
        <v>36</v>
      </c>
      <c r="C6" s="73">
        <v>0.88800000000000001</v>
      </c>
      <c r="D6" s="73">
        <v>1.131</v>
      </c>
      <c r="E6" s="74">
        <f t="shared" ref="E6:E19" si="3">E$2 / D6</f>
        <v>198.9389920424403</v>
      </c>
      <c r="F6" s="96">
        <f t="shared" si="1"/>
        <v>1094.1644562334218</v>
      </c>
      <c r="G6" s="96">
        <f t="shared" si="0"/>
        <v>1104.1114058355436</v>
      </c>
      <c r="H6" s="96">
        <f t="shared" si="0"/>
        <v>1114.0583554376656</v>
      </c>
      <c r="I6" s="96">
        <f t="shared" si="0"/>
        <v>1124.0053050397878</v>
      </c>
      <c r="J6" s="96">
        <f t="shared" si="0"/>
        <v>1133.9522546419098</v>
      </c>
      <c r="K6" s="96">
        <f t="shared" si="0"/>
        <v>1143.8992042440318</v>
      </c>
      <c r="L6" s="96">
        <f t="shared" si="0"/>
        <v>1153.8461538461538</v>
      </c>
      <c r="M6" s="97">
        <f t="shared" si="0"/>
        <v>1163.7931034482758</v>
      </c>
      <c r="N6" s="96">
        <f t="shared" si="0"/>
        <v>1173.7400530503978</v>
      </c>
      <c r="O6" s="96">
        <f t="shared" si="0"/>
        <v>1183.6870026525198</v>
      </c>
      <c r="P6" s="116"/>
    </row>
    <row r="7" spans="1:16" x14ac:dyDescent="0.3">
      <c r="A7" s="71">
        <f t="shared" si="2"/>
        <v>4</v>
      </c>
      <c r="B7" s="72" t="s">
        <v>33</v>
      </c>
      <c r="C7" s="73">
        <v>1.21</v>
      </c>
      <c r="D7" s="73">
        <v>1.5389999999999999</v>
      </c>
      <c r="E7" s="74">
        <f t="shared" si="3"/>
        <v>146.19883040935673</v>
      </c>
      <c r="F7" s="96">
        <f t="shared" si="1"/>
        <v>804.09356725146199</v>
      </c>
      <c r="G7" s="96">
        <f t="shared" si="0"/>
        <v>811.40350877192986</v>
      </c>
      <c r="H7" s="96">
        <f t="shared" si="0"/>
        <v>818.71345029239762</v>
      </c>
      <c r="I7" s="96">
        <f t="shared" si="0"/>
        <v>826.02339181286561</v>
      </c>
      <c r="J7" s="96">
        <f t="shared" si="0"/>
        <v>833.33333333333337</v>
      </c>
      <c r="K7" s="96">
        <f t="shared" si="0"/>
        <v>840.64327485380124</v>
      </c>
      <c r="L7" s="96">
        <f t="shared" si="0"/>
        <v>847.953216374269</v>
      </c>
      <c r="M7" s="97">
        <f t="shared" si="0"/>
        <v>855.26315789473688</v>
      </c>
      <c r="N7" s="96">
        <f t="shared" si="0"/>
        <v>862.57309941520475</v>
      </c>
      <c r="O7" s="96">
        <f t="shared" si="0"/>
        <v>869.88304093567262</v>
      </c>
      <c r="P7" s="116"/>
    </row>
    <row r="8" spans="1:16" x14ac:dyDescent="0.3">
      <c r="A8" s="71">
        <f t="shared" si="2"/>
        <v>5</v>
      </c>
      <c r="B8" s="72" t="s">
        <v>29</v>
      </c>
      <c r="C8" s="73">
        <v>1.58</v>
      </c>
      <c r="D8" s="73">
        <v>2.0110000000000001</v>
      </c>
      <c r="E8" s="74">
        <f t="shared" si="3"/>
        <v>111.88463451019393</v>
      </c>
      <c r="F8" s="96">
        <f t="shared" si="1"/>
        <v>615.36548980606665</v>
      </c>
      <c r="G8" s="96">
        <f t="shared" si="0"/>
        <v>620.95972153157629</v>
      </c>
      <c r="H8" s="96">
        <f t="shared" si="0"/>
        <v>626.55395325708594</v>
      </c>
      <c r="I8" s="96">
        <f t="shared" si="0"/>
        <v>632.14818498259581</v>
      </c>
      <c r="J8" s="96">
        <f t="shared" si="0"/>
        <v>637.74241670810545</v>
      </c>
      <c r="K8" s="96">
        <f t="shared" si="0"/>
        <v>643.3366484336151</v>
      </c>
      <c r="L8" s="96">
        <f t="shared" si="0"/>
        <v>648.93088015912474</v>
      </c>
      <c r="M8" s="97">
        <f t="shared" si="0"/>
        <v>654.5251118846345</v>
      </c>
      <c r="N8" s="96">
        <f t="shared" si="0"/>
        <v>660.11934361014426</v>
      </c>
      <c r="O8" s="96">
        <f t="shared" si="0"/>
        <v>665.7135753356539</v>
      </c>
      <c r="P8" s="117"/>
    </row>
    <row r="9" spans="1:16" x14ac:dyDescent="0.3">
      <c r="A9" s="71">
        <f t="shared" si="2"/>
        <v>6</v>
      </c>
      <c r="B9" s="72" t="s">
        <v>45</v>
      </c>
      <c r="C9" s="73">
        <v>2</v>
      </c>
      <c r="D9" s="73">
        <v>2.5449999999999999</v>
      </c>
      <c r="E9" s="74">
        <f t="shared" si="3"/>
        <v>88.40864440078586</v>
      </c>
      <c r="F9" s="68">
        <f t="shared" ref="F9:O19" si="4">F$3 * $E9</f>
        <v>972.49508840864451</v>
      </c>
      <c r="G9" s="68">
        <f t="shared" si="4"/>
        <v>981.33595284872297</v>
      </c>
      <c r="H9" s="68">
        <f t="shared" si="4"/>
        <v>990.17681728880154</v>
      </c>
      <c r="I9" s="68">
        <f t="shared" si="4"/>
        <v>999.01768172888023</v>
      </c>
      <c r="J9" s="68">
        <f t="shared" si="4"/>
        <v>1007.8585461689588</v>
      </c>
      <c r="K9" s="68">
        <f t="shared" si="4"/>
        <v>1016.6994106090374</v>
      </c>
      <c r="L9" s="68">
        <f t="shared" si="4"/>
        <v>1025.540275049116</v>
      </c>
      <c r="M9" s="68">
        <f t="shared" si="4"/>
        <v>1034.3811394891945</v>
      </c>
      <c r="N9" s="68">
        <f t="shared" si="4"/>
        <v>1043.2220039292731</v>
      </c>
      <c r="O9" s="68">
        <f t="shared" si="4"/>
        <v>1052.0628683693517</v>
      </c>
      <c r="P9" s="65"/>
    </row>
    <row r="10" spans="1:16" x14ac:dyDescent="0.3">
      <c r="A10" s="71">
        <f t="shared" si="2"/>
        <v>7</v>
      </c>
      <c r="B10" s="72" t="s">
        <v>44</v>
      </c>
      <c r="C10" s="73">
        <v>2.4700000000000002</v>
      </c>
      <c r="D10" s="73">
        <v>3.1419999999999999</v>
      </c>
      <c r="E10" s="74">
        <f t="shared" si="3"/>
        <v>71.610439210693826</v>
      </c>
      <c r="F10" s="68">
        <f t="shared" si="4"/>
        <v>787.71483131763205</v>
      </c>
      <c r="G10" s="68">
        <f t="shared" si="4"/>
        <v>794.8758752387015</v>
      </c>
      <c r="H10" s="68">
        <f t="shared" si="4"/>
        <v>802.03691915977083</v>
      </c>
      <c r="I10" s="68">
        <f t="shared" si="4"/>
        <v>809.19796308084028</v>
      </c>
      <c r="J10" s="68">
        <f t="shared" si="4"/>
        <v>816.35900700190962</v>
      </c>
      <c r="K10" s="68">
        <f t="shared" si="4"/>
        <v>823.52005092297895</v>
      </c>
      <c r="L10" s="68">
        <f t="shared" si="4"/>
        <v>830.6810948440484</v>
      </c>
      <c r="M10" s="69">
        <f t="shared" si="4"/>
        <v>837.84213876511774</v>
      </c>
      <c r="N10" s="68">
        <f t="shared" si="4"/>
        <v>845.00318268618719</v>
      </c>
      <c r="O10" s="68">
        <f t="shared" si="4"/>
        <v>852.16422660725652</v>
      </c>
      <c r="P10" s="65"/>
    </row>
    <row r="11" spans="1:16" x14ac:dyDescent="0.3">
      <c r="A11" s="71">
        <f t="shared" si="2"/>
        <v>8</v>
      </c>
      <c r="B11" s="72" t="s">
        <v>43</v>
      </c>
      <c r="C11" s="73">
        <v>2.98</v>
      </c>
      <c r="D11" s="73">
        <v>3.8010000000000002</v>
      </c>
      <c r="E11" s="74">
        <f t="shared" si="3"/>
        <v>59.194948697711126</v>
      </c>
      <c r="F11" s="68">
        <f t="shared" si="4"/>
        <v>651.14443567482238</v>
      </c>
      <c r="G11" s="68">
        <f t="shared" si="4"/>
        <v>657.06393054459352</v>
      </c>
      <c r="H11" s="68">
        <f t="shared" si="4"/>
        <v>662.98342541436455</v>
      </c>
      <c r="I11" s="68">
        <f t="shared" si="4"/>
        <v>668.9029202841358</v>
      </c>
      <c r="J11" s="68">
        <f t="shared" si="4"/>
        <v>674.82241515390683</v>
      </c>
      <c r="K11" s="68">
        <f t="shared" si="4"/>
        <v>680.74191002367797</v>
      </c>
      <c r="L11" s="68">
        <f t="shared" si="4"/>
        <v>686.661404893449</v>
      </c>
      <c r="M11" s="69">
        <f t="shared" si="4"/>
        <v>692.58089976322015</v>
      </c>
      <c r="N11" s="68">
        <f t="shared" si="4"/>
        <v>698.50039463299129</v>
      </c>
      <c r="O11" s="68">
        <f t="shared" si="4"/>
        <v>704.41988950276243</v>
      </c>
      <c r="P11" s="65"/>
    </row>
    <row r="12" spans="1:16" x14ac:dyDescent="0.3">
      <c r="A12" s="71">
        <f t="shared" si="2"/>
        <v>9</v>
      </c>
      <c r="B12" s="72" t="s">
        <v>42</v>
      </c>
      <c r="C12" s="73">
        <v>3.55</v>
      </c>
      <c r="D12" s="73">
        <v>4.524</v>
      </c>
      <c r="E12" s="74">
        <f t="shared" si="3"/>
        <v>49.734748010610076</v>
      </c>
      <c r="F12" s="68">
        <f t="shared" si="4"/>
        <v>547.08222811671089</v>
      </c>
      <c r="G12" s="68">
        <f t="shared" si="4"/>
        <v>552.05570291777178</v>
      </c>
      <c r="H12" s="68">
        <f t="shared" si="4"/>
        <v>557.02917771883278</v>
      </c>
      <c r="I12" s="68">
        <f t="shared" si="4"/>
        <v>562.0026525198939</v>
      </c>
      <c r="J12" s="68">
        <f t="shared" si="4"/>
        <v>566.9761273209549</v>
      </c>
      <c r="K12" s="68">
        <f t="shared" si="4"/>
        <v>571.9496021220159</v>
      </c>
      <c r="L12" s="68">
        <f t="shared" si="4"/>
        <v>576.92307692307691</v>
      </c>
      <c r="M12" s="69">
        <f t="shared" si="4"/>
        <v>581.89655172413791</v>
      </c>
      <c r="N12" s="68">
        <f t="shared" si="4"/>
        <v>586.87002652519891</v>
      </c>
      <c r="O12" s="68">
        <f t="shared" si="4"/>
        <v>591.84350132625991</v>
      </c>
      <c r="P12" s="65"/>
    </row>
    <row r="13" spans="1:16" x14ac:dyDescent="0.3">
      <c r="A13" s="71">
        <f t="shared" si="2"/>
        <v>10</v>
      </c>
      <c r="B13" s="72" t="s">
        <v>41</v>
      </c>
      <c r="C13" s="73">
        <v>3.85</v>
      </c>
      <c r="D13" s="73">
        <v>4.9089999999999998</v>
      </c>
      <c r="E13" s="74">
        <f t="shared" si="3"/>
        <v>45.834182114483603</v>
      </c>
      <c r="F13" s="68">
        <f t="shared" si="4"/>
        <v>504.17600325931966</v>
      </c>
      <c r="G13" s="68">
        <f t="shared" si="4"/>
        <v>508.75942147076796</v>
      </c>
      <c r="H13" s="68">
        <f t="shared" si="4"/>
        <v>513.34283968221632</v>
      </c>
      <c r="I13" s="68">
        <f t="shared" si="4"/>
        <v>517.9262578936648</v>
      </c>
      <c r="J13" s="68">
        <f t="shared" si="4"/>
        <v>522.50967610511304</v>
      </c>
      <c r="K13" s="68">
        <f t="shared" si="4"/>
        <v>527.09309431656141</v>
      </c>
      <c r="L13" s="68">
        <f t="shared" si="4"/>
        <v>531.67651252800977</v>
      </c>
      <c r="M13" s="69">
        <f t="shared" si="4"/>
        <v>536.25993073945813</v>
      </c>
      <c r="N13" s="68">
        <f t="shared" si="4"/>
        <v>540.8433489509066</v>
      </c>
      <c r="O13" s="68">
        <f t="shared" si="4"/>
        <v>545.42676716235485</v>
      </c>
      <c r="P13" s="65"/>
    </row>
    <row r="14" spans="1:16" x14ac:dyDescent="0.3">
      <c r="A14" s="71">
        <f t="shared" si="2"/>
        <v>11</v>
      </c>
      <c r="B14" s="72" t="s">
        <v>40</v>
      </c>
      <c r="C14" s="73">
        <v>4.83</v>
      </c>
      <c r="D14" s="73">
        <v>6.1580000000000004</v>
      </c>
      <c r="E14" s="74">
        <f t="shared" si="3"/>
        <v>36.537836960051962</v>
      </c>
      <c r="F14" s="68">
        <f t="shared" si="4"/>
        <v>401.9162065605716</v>
      </c>
      <c r="G14" s="68">
        <f t="shared" si="4"/>
        <v>405.56999025657677</v>
      </c>
      <c r="H14" s="68">
        <f t="shared" si="4"/>
        <v>409.22377395258195</v>
      </c>
      <c r="I14" s="68">
        <f t="shared" si="4"/>
        <v>412.87755764858719</v>
      </c>
      <c r="J14" s="68">
        <f t="shared" si="4"/>
        <v>416.53134134459236</v>
      </c>
      <c r="K14" s="68">
        <f t="shared" si="4"/>
        <v>420.18512504059754</v>
      </c>
      <c r="L14" s="68">
        <f t="shared" si="4"/>
        <v>423.83890873660272</v>
      </c>
      <c r="M14" s="69">
        <f t="shared" si="4"/>
        <v>427.49269243260795</v>
      </c>
      <c r="N14" s="68">
        <f t="shared" si="4"/>
        <v>431.14647612861319</v>
      </c>
      <c r="O14" s="68">
        <f t="shared" si="4"/>
        <v>434.80025982461837</v>
      </c>
      <c r="P14" s="65"/>
    </row>
    <row r="15" spans="1:16" x14ac:dyDescent="0.3">
      <c r="A15" s="71">
        <f t="shared" si="2"/>
        <v>12</v>
      </c>
      <c r="B15" s="72" t="s">
        <v>39</v>
      </c>
      <c r="C15" s="73">
        <v>5.55</v>
      </c>
      <c r="D15" s="73">
        <v>7.069</v>
      </c>
      <c r="E15" s="74">
        <f t="shared" si="3"/>
        <v>31.829113028716932</v>
      </c>
      <c r="F15" s="68">
        <f t="shared" si="4"/>
        <v>350.12024331588623</v>
      </c>
      <c r="G15" s="68">
        <f t="shared" si="4"/>
        <v>353.30315461875796</v>
      </c>
      <c r="H15" s="68">
        <f t="shared" si="4"/>
        <v>356.48606592162963</v>
      </c>
      <c r="I15" s="68">
        <f t="shared" si="4"/>
        <v>359.66897722450136</v>
      </c>
      <c r="J15" s="68">
        <f t="shared" si="4"/>
        <v>362.85188852737303</v>
      </c>
      <c r="K15" s="68">
        <f t="shared" si="4"/>
        <v>366.03479983024471</v>
      </c>
      <c r="L15" s="68">
        <f t="shared" si="4"/>
        <v>369.21771113311638</v>
      </c>
      <c r="M15" s="69">
        <f t="shared" si="4"/>
        <v>372.40062243598811</v>
      </c>
      <c r="N15" s="68">
        <f t="shared" si="4"/>
        <v>375.58353373885984</v>
      </c>
      <c r="O15" s="68">
        <f t="shared" si="4"/>
        <v>378.76644504173152</v>
      </c>
      <c r="P15" s="65"/>
    </row>
    <row r="16" spans="1:16" x14ac:dyDescent="0.3">
      <c r="A16" s="71">
        <f t="shared" si="2"/>
        <v>13</v>
      </c>
      <c r="B16" s="72" t="s">
        <v>38</v>
      </c>
      <c r="C16" s="73">
        <v>6.31</v>
      </c>
      <c r="D16" s="73">
        <v>8.0419999999999998</v>
      </c>
      <c r="E16" s="74">
        <f t="shared" si="3"/>
        <v>27.978114896791844</v>
      </c>
      <c r="F16" s="68">
        <f t="shared" si="4"/>
        <v>307.75926386471031</v>
      </c>
      <c r="G16" s="68">
        <f t="shared" si="4"/>
        <v>310.55707535438944</v>
      </c>
      <c r="H16" s="68">
        <f t="shared" si="4"/>
        <v>313.35488684406863</v>
      </c>
      <c r="I16" s="68">
        <f t="shared" si="4"/>
        <v>316.15269833374788</v>
      </c>
      <c r="J16" s="68">
        <f t="shared" si="4"/>
        <v>318.95050982342701</v>
      </c>
      <c r="K16" s="68">
        <f t="shared" si="4"/>
        <v>321.7483213131062</v>
      </c>
      <c r="L16" s="68">
        <f t="shared" si="4"/>
        <v>324.54613280278539</v>
      </c>
      <c r="M16" s="69">
        <f t="shared" si="4"/>
        <v>327.34394429246453</v>
      </c>
      <c r="N16" s="68">
        <f t="shared" si="4"/>
        <v>330.14175578214378</v>
      </c>
      <c r="O16" s="68">
        <f t="shared" si="4"/>
        <v>332.93956727182297</v>
      </c>
      <c r="P16" s="65"/>
    </row>
    <row r="17" spans="1:16" x14ac:dyDescent="0.3">
      <c r="A17" s="71">
        <f t="shared" si="2"/>
        <v>14</v>
      </c>
      <c r="B17" s="72" t="s">
        <v>30</v>
      </c>
      <c r="C17" s="73">
        <v>7.99</v>
      </c>
      <c r="D17" s="73">
        <v>10.18</v>
      </c>
      <c r="E17" s="74">
        <f t="shared" si="3"/>
        <v>22.102161100196465</v>
      </c>
      <c r="F17" s="68">
        <f t="shared" si="4"/>
        <v>243.12377210216113</v>
      </c>
      <c r="G17" s="68">
        <f t="shared" si="4"/>
        <v>245.33398821218074</v>
      </c>
      <c r="H17" s="68">
        <f t="shared" si="4"/>
        <v>247.54420432220039</v>
      </c>
      <c r="I17" s="68">
        <f t="shared" si="4"/>
        <v>249.75442043222006</v>
      </c>
      <c r="J17" s="68">
        <f t="shared" si="4"/>
        <v>251.9646365422397</v>
      </c>
      <c r="K17" s="68">
        <f t="shared" si="4"/>
        <v>254.17485265225935</v>
      </c>
      <c r="L17" s="68">
        <f t="shared" si="4"/>
        <v>256.38506876227899</v>
      </c>
      <c r="M17" s="69">
        <f t="shared" si="4"/>
        <v>258.59528487229863</v>
      </c>
      <c r="N17" s="68">
        <f t="shared" si="4"/>
        <v>260.80550098231828</v>
      </c>
      <c r="O17" s="68">
        <f t="shared" si="4"/>
        <v>263.01571709233792</v>
      </c>
      <c r="P17" s="65"/>
    </row>
    <row r="18" spans="1:16" x14ac:dyDescent="0.3">
      <c r="A18" s="71">
        <f t="shared" si="2"/>
        <v>15</v>
      </c>
      <c r="B18" s="72" t="s">
        <v>31</v>
      </c>
      <c r="C18" s="73">
        <v>9.86</v>
      </c>
      <c r="D18" s="73">
        <v>12.57</v>
      </c>
      <c r="E18" s="74">
        <f t="shared" si="3"/>
        <v>17.899761336515514</v>
      </c>
      <c r="F18" s="68">
        <f t="shared" si="4"/>
        <v>196.89737470167066</v>
      </c>
      <c r="G18" s="68">
        <f t="shared" si="4"/>
        <v>198.68735083532221</v>
      </c>
      <c r="H18" s="68">
        <f t="shared" si="4"/>
        <v>200.47732696897376</v>
      </c>
      <c r="I18" s="68">
        <f t="shared" si="4"/>
        <v>202.26730310262533</v>
      </c>
      <c r="J18" s="68">
        <f t="shared" si="4"/>
        <v>204.05727923627686</v>
      </c>
      <c r="K18" s="68">
        <f t="shared" si="4"/>
        <v>205.8472553699284</v>
      </c>
      <c r="L18" s="68">
        <f t="shared" si="4"/>
        <v>207.63723150357995</v>
      </c>
      <c r="M18" s="69">
        <f t="shared" si="4"/>
        <v>209.4272076372315</v>
      </c>
      <c r="N18" s="68">
        <f t="shared" si="4"/>
        <v>211.21718377088308</v>
      </c>
      <c r="O18" s="68">
        <f t="shared" si="4"/>
        <v>213.00715990453463</v>
      </c>
      <c r="P18" s="65"/>
    </row>
    <row r="19" spans="1:16" x14ac:dyDescent="0.3">
      <c r="A19" s="71">
        <f t="shared" si="2"/>
        <v>16</v>
      </c>
      <c r="B19" s="72" t="s">
        <v>37</v>
      </c>
      <c r="C19" s="73">
        <v>10.88</v>
      </c>
      <c r="D19" s="73">
        <v>13.85</v>
      </c>
      <c r="E19" s="74">
        <f t="shared" si="3"/>
        <v>16.245487364620939</v>
      </c>
      <c r="F19" s="68">
        <f t="shared" si="4"/>
        <v>178.70036101083033</v>
      </c>
      <c r="G19" s="68">
        <f t="shared" si="4"/>
        <v>180.32490974729242</v>
      </c>
      <c r="H19" s="68">
        <f t="shared" si="4"/>
        <v>181.94945848375451</v>
      </c>
      <c r="I19" s="68">
        <f t="shared" si="4"/>
        <v>183.57400722021663</v>
      </c>
      <c r="J19" s="68">
        <f t="shared" si="4"/>
        <v>185.19855595667872</v>
      </c>
      <c r="K19" s="68">
        <f t="shared" si="4"/>
        <v>186.82310469314081</v>
      </c>
      <c r="L19" s="68">
        <f t="shared" si="4"/>
        <v>188.44765342960289</v>
      </c>
      <c r="M19" s="69">
        <f t="shared" si="4"/>
        <v>190.07220216606498</v>
      </c>
      <c r="N19" s="68">
        <f t="shared" si="4"/>
        <v>191.6967509025271</v>
      </c>
      <c r="O19" s="68">
        <f t="shared" si="4"/>
        <v>193.32129963898919</v>
      </c>
      <c r="P19" s="65"/>
    </row>
    <row r="21" spans="1:16" ht="20.3" x14ac:dyDescent="0.35">
      <c r="C21" s="75" t="s">
        <v>15</v>
      </c>
      <c r="D21" s="64" t="s">
        <v>18</v>
      </c>
    </row>
    <row r="22" spans="1:16" ht="20.3" x14ac:dyDescent="0.35">
      <c r="C22" s="75" t="s">
        <v>16</v>
      </c>
      <c r="D22" s="64" t="s">
        <v>19</v>
      </c>
    </row>
    <row r="23" spans="1:16" ht="20.3" x14ac:dyDescent="0.35">
      <c r="C23" s="75" t="s">
        <v>17</v>
      </c>
      <c r="D23" s="64" t="s">
        <v>27</v>
      </c>
    </row>
    <row r="24" spans="1:16" ht="20.3" x14ac:dyDescent="0.35">
      <c r="C24" s="75" t="s">
        <v>20</v>
      </c>
      <c r="D24" s="64" t="s">
        <v>21</v>
      </c>
    </row>
    <row r="25" spans="1:16" ht="20.3" x14ac:dyDescent="0.35">
      <c r="C25" s="75" t="s">
        <v>13</v>
      </c>
      <c r="D25" s="64" t="s">
        <v>22</v>
      </c>
    </row>
    <row r="26" spans="1:16" ht="20.3" x14ac:dyDescent="0.35">
      <c r="C26" s="75" t="s">
        <v>12</v>
      </c>
      <c r="D26" s="64" t="s">
        <v>23</v>
      </c>
    </row>
    <row r="27" spans="1:16" ht="20.3" x14ac:dyDescent="0.35">
      <c r="C27" s="75" t="s">
        <v>24</v>
      </c>
      <c r="D27" s="64" t="s">
        <v>25</v>
      </c>
    </row>
    <row r="28" spans="1:16" ht="20.3" x14ac:dyDescent="0.35">
      <c r="C28" s="75" t="s">
        <v>11</v>
      </c>
      <c r="D28" s="64" t="s">
        <v>26</v>
      </c>
    </row>
    <row r="29" spans="1:16" ht="18.350000000000001" x14ac:dyDescent="0.35">
      <c r="A29" s="63"/>
      <c r="B29" s="64"/>
    </row>
    <row r="30" spans="1:16" ht="18.350000000000001" x14ac:dyDescent="0.35">
      <c r="A30" s="63"/>
    </row>
    <row r="31" spans="1:16" ht="18.350000000000001" x14ac:dyDescent="0.35">
      <c r="A31" s="63"/>
    </row>
  </sheetData>
  <mergeCells count="1">
    <mergeCell ref="P4:P8"/>
  </mergeCells>
  <pageMargins left="0.23622047244094491" right="0.23622047244094491" top="0.55118110236220474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zoomScale="90" zoomScaleNormal="90" workbookViewId="0"/>
  </sheetViews>
  <sheetFormatPr defaultRowHeight="17.05" x14ac:dyDescent="0.3"/>
  <cols>
    <col min="1" max="1" width="9.109375" style="30"/>
    <col min="9" max="17" width="9.109375" hidden="1" customWidth="1"/>
    <col min="18" max="18" width="9.109375" style="34"/>
  </cols>
  <sheetData>
    <row r="1" spans="1:23" ht="18.350000000000001" x14ac:dyDescent="0.35">
      <c r="A1" s="26" t="s">
        <v>6</v>
      </c>
      <c r="B1" s="38">
        <v>2</v>
      </c>
      <c r="C1" s="31" t="s">
        <v>14</v>
      </c>
      <c r="D1" s="38">
        <v>119</v>
      </c>
      <c r="E1" s="6" t="s">
        <v>8</v>
      </c>
      <c r="F1" s="7">
        <f>ROUNDDOWN((D1-B1)/C2,0)</f>
        <v>9</v>
      </c>
      <c r="G1" s="24" t="s">
        <v>9</v>
      </c>
      <c r="H1" s="78">
        <f>F1*C2+B1</f>
        <v>110</v>
      </c>
      <c r="R1" s="52">
        <f>H1-$C2</f>
        <v>98</v>
      </c>
      <c r="S1" s="52">
        <f>R1-$C2</f>
        <v>86</v>
      </c>
      <c r="T1" s="52">
        <f>S1-$C2</f>
        <v>74</v>
      </c>
      <c r="U1" s="52">
        <f>T1-$C2</f>
        <v>62</v>
      </c>
    </row>
    <row r="2" spans="1:23" ht="18.350000000000001" x14ac:dyDescent="0.35">
      <c r="A2" s="87" t="s">
        <v>30</v>
      </c>
      <c r="B2" s="62" t="s">
        <v>10</v>
      </c>
      <c r="C2" s="126">
        <v>12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8"/>
      <c r="R2" s="37"/>
      <c r="S2" s="11"/>
    </row>
    <row r="3" spans="1:23" x14ac:dyDescent="0.3">
      <c r="A3" s="79" t="s">
        <v>4</v>
      </c>
      <c r="B3" s="80" t="s">
        <v>28</v>
      </c>
      <c r="C3" s="9">
        <v>1</v>
      </c>
      <c r="D3" s="9">
        <v>2</v>
      </c>
      <c r="E3" s="9">
        <v>3</v>
      </c>
      <c r="F3" s="9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10">
        <v>13</v>
      </c>
      <c r="P3" s="10">
        <v>14</v>
      </c>
      <c r="Q3" s="10">
        <v>15</v>
      </c>
      <c r="R3" s="35"/>
      <c r="S3" s="25" t="s">
        <v>11</v>
      </c>
      <c r="T3" s="25" t="s">
        <v>11</v>
      </c>
      <c r="U3" s="5" t="s">
        <v>12</v>
      </c>
      <c r="V3" s="25" t="s">
        <v>13</v>
      </c>
      <c r="W3" s="25" t="s">
        <v>28</v>
      </c>
    </row>
    <row r="4" spans="1:23" x14ac:dyDescent="0.3">
      <c r="A4" s="47">
        <f>Лист1!F$17</f>
        <v>243.12377210216113</v>
      </c>
      <c r="B4" s="89">
        <f>($A4-$C$2*(ROUNDDOWN($C4/$C$2,0)+ROUNDDOWN($D4/$C$2,0)+ROUNDDOWN($E4/$C$2,0)+ROUNDDOWN($F4/$C$2,0)+ROUNDDOWN($G4/$C$2,0)+ROUNDDOWN($H4/$C$2,0)+ROUNDDOWN($I4/$C$2,0)+ROUNDDOWN($J4/$C$2,0)+ROUNDDOWN($K4/$C$2,0)+ROUNDDOWN($L4/$C$2,0))) / $A4 * 100</f>
        <v>6.2206060606060714</v>
      </c>
      <c r="C4" s="56">
        <f>IF(B5&gt;($C$2*(B6+1)),(ROUND(B6,0)*$C$2+$B$1),(B6*$C$2+$B$1))</f>
        <v>86</v>
      </c>
      <c r="D4" s="56">
        <f>IF(C5&gt;($C$2*(C6+1)),(ROUND(C6,0)*$C$2+$B$1),(C6*$C$2+$B$1))</f>
        <v>74</v>
      </c>
      <c r="E4" s="56">
        <f>IF(D5&gt;($C$2*(D6+1)),(ROUND(D6,0)*$C$2+$B$1),(D6*$C$2+$B$1))</f>
        <v>83.123772102161126</v>
      </c>
      <c r="F4" s="14"/>
      <c r="G4" s="14"/>
      <c r="H4" s="14"/>
      <c r="I4" s="14"/>
      <c r="J4" s="12"/>
      <c r="K4" s="14"/>
      <c r="L4" s="12"/>
      <c r="M4" s="12"/>
      <c r="N4" s="12"/>
      <c r="O4" s="13"/>
      <c r="P4" s="5"/>
      <c r="Q4" s="5"/>
      <c r="R4" s="36">
        <f>SUM(C4:Q4)</f>
        <v>243.12377210216113</v>
      </c>
      <c r="S4">
        <f>$A4/$C$2</f>
        <v>20.260314341846762</v>
      </c>
      <c r="T4">
        <f>ROUNDUP((($A4-($B$1*ROUNDUP($A4/$H$1,0)))/$C$2),0)</f>
        <v>20</v>
      </c>
      <c r="U4">
        <f>ROUNDUP(T4/$F$1,0)</f>
        <v>3</v>
      </c>
      <c r="V4">
        <f>$A4/U4</f>
        <v>81.041257367387047</v>
      </c>
      <c r="W4" s="89"/>
    </row>
    <row r="5" spans="1:23" x14ac:dyDescent="0.3">
      <c r="A5" s="48"/>
      <c r="B5" s="33">
        <f>A4</f>
        <v>243.12377210216113</v>
      </c>
      <c r="C5" s="46">
        <f>B5-C4</f>
        <v>157.12377210216113</v>
      </c>
      <c r="D5" s="46">
        <f>C5-D4</f>
        <v>83.123772102161126</v>
      </c>
      <c r="E5" s="46">
        <f t="shared" ref="E5" si="0">D5-E4</f>
        <v>0</v>
      </c>
      <c r="F5" s="40"/>
      <c r="G5" s="40"/>
      <c r="H5" s="40"/>
      <c r="I5" s="39"/>
      <c r="J5" s="22"/>
      <c r="K5" s="22"/>
      <c r="L5" s="23"/>
      <c r="M5" s="17"/>
      <c r="N5" s="17"/>
      <c r="O5" s="22"/>
      <c r="P5" s="17"/>
      <c r="Q5" s="17"/>
      <c r="R5" s="36"/>
      <c r="S5" s="19"/>
      <c r="T5" s="19"/>
      <c r="U5" s="6" t="s">
        <v>8</v>
      </c>
      <c r="V5" s="32">
        <f>(V4-$B$1)/$C$2</f>
        <v>6.5867714472822536</v>
      </c>
      <c r="W5" s="90"/>
    </row>
    <row r="6" spans="1:23" x14ac:dyDescent="0.3">
      <c r="A6" s="47"/>
      <c r="B6" s="32">
        <f>IF(B5&gt;0,(B5/ROUNDUP(ROUNDUP(((B5-($B$1*ROUNDUP(B5/$H$1,0)))/$C$2),0)/$F$1,0)-$B$1)/$C$2,0-$B$1/$C$2)</f>
        <v>6.5867714472822536</v>
      </c>
      <c r="C6" s="32">
        <f>IF(C5&gt;0,(C5/ROUNDUP(ROUNDUP(((C5-($B$1*ROUNDUP(C5/$H$1,0)))/$C$2),0)/$F$1,0)-$B$1)/$C$2,0-$B$1/$C$2)</f>
        <v>6.38015717092338</v>
      </c>
      <c r="D6" s="32">
        <f>IF(D5&gt;0,(D5/ROUNDUP(ROUNDUP(((D5-($B$1*ROUNDUP(D5/$H$1,0)))/$C$2),0)/$F$1,0)-$B$1)/$C$2,0-$B$1/$C$2)</f>
        <v>6.7603143418467608</v>
      </c>
      <c r="E6" s="41"/>
      <c r="F6" s="41"/>
      <c r="G6" s="41"/>
      <c r="H6" s="41"/>
      <c r="M6" s="12"/>
      <c r="N6" s="12"/>
      <c r="O6" s="13"/>
      <c r="P6" s="5"/>
      <c r="Q6" s="5"/>
      <c r="R6" s="36"/>
      <c r="W6" s="45"/>
    </row>
    <row r="7" spans="1:23" x14ac:dyDescent="0.3">
      <c r="A7" s="47">
        <f>Лист1!G$17</f>
        <v>245.33398821218074</v>
      </c>
      <c r="B7" s="89">
        <f>($A7-$C$2*(ROUNDDOWN($C7/$C$2,0)+ROUNDDOWN($D7/$C$2,0)+ROUNDDOWN($E7/$C$2,0)+ROUNDDOWN($F7/$C$2,0)+ROUNDDOWN($G7/$C$2,0)+ROUNDDOWN($H7/$C$2,0)+ROUNDDOWN($I7/$C$2,0)+ROUNDDOWN($J7/$C$2,0)+ROUNDDOWN($K7/$C$2,0)+ROUNDDOWN($L7/$C$2,0))) / $A7 * 100</f>
        <v>2.1741741741741722</v>
      </c>
      <c r="C7" s="56">
        <f>IF(B8&gt;($C$2*(B9+1)),(ROUND(B9,0)*$C$2+$B$1),(B9*$C$2+$B$1))</f>
        <v>86</v>
      </c>
      <c r="D7" s="56">
        <f>IF(C8&gt;($C$2*(C9+1)),(ROUND(C9,0)*$C$2+$B$1),(C9*$C$2+$B$1))</f>
        <v>74</v>
      </c>
      <c r="E7" s="56">
        <f>IF(D8&gt;($C$2*(D9+1)),(ROUND(D9,0)*$C$2+$B$1),(D9*$C$2+$B$1))</f>
        <v>85.333988212180742</v>
      </c>
      <c r="F7" s="14"/>
      <c r="G7" s="14"/>
      <c r="H7" s="14"/>
      <c r="I7" s="14"/>
      <c r="J7" s="12"/>
      <c r="K7" s="14"/>
      <c r="L7" s="12"/>
      <c r="M7" s="12"/>
      <c r="N7" s="12"/>
      <c r="O7" s="13"/>
      <c r="P7" s="5"/>
      <c r="Q7" s="5"/>
      <c r="R7" s="36">
        <f>SUM(C7:Q7)</f>
        <v>245.33398821218074</v>
      </c>
      <c r="S7">
        <f>$A7/$C$2</f>
        <v>20.444499017681729</v>
      </c>
      <c r="T7">
        <f>ROUNDUP((($A7-($B$1*ROUNDUP($A7/$H$1,0)))/$C$2),0)</f>
        <v>20</v>
      </c>
      <c r="U7">
        <f>ROUNDUP(T7/$F$1,0)</f>
        <v>3</v>
      </c>
      <c r="V7">
        <f>$A7/U7</f>
        <v>81.777996070726914</v>
      </c>
      <c r="W7" s="89"/>
    </row>
    <row r="8" spans="1:23" x14ac:dyDescent="0.3">
      <c r="A8" s="47"/>
      <c r="B8" s="21">
        <f>A7</f>
        <v>245.33398821218074</v>
      </c>
      <c r="C8" s="51">
        <f>B8-C7</f>
        <v>159.33398821218074</v>
      </c>
      <c r="D8" s="40">
        <f>C8-D7</f>
        <v>85.333988212180742</v>
      </c>
      <c r="E8" s="40">
        <f t="shared" ref="E8" si="1">D8-E7</f>
        <v>0</v>
      </c>
      <c r="F8" s="40"/>
      <c r="G8" s="40"/>
      <c r="H8" s="40"/>
      <c r="I8" s="39"/>
      <c r="J8" s="22"/>
      <c r="K8" s="22"/>
      <c r="L8" s="23"/>
      <c r="M8" s="17"/>
      <c r="N8" s="17"/>
      <c r="O8" s="22"/>
      <c r="P8" s="17"/>
      <c r="Q8" s="17"/>
      <c r="R8" s="36"/>
      <c r="S8" s="19"/>
      <c r="T8" s="19"/>
      <c r="U8" s="6" t="s">
        <v>8</v>
      </c>
      <c r="V8" s="32">
        <f>(V7-$B$1)/$C$2</f>
        <v>6.6481663392272425</v>
      </c>
      <c r="W8" s="19"/>
    </row>
    <row r="9" spans="1:23" x14ac:dyDescent="0.3">
      <c r="A9" s="47"/>
      <c r="B9" s="32">
        <f>IF(B8&gt;0,(B8/ROUNDUP(ROUNDUP(((B8-($B$1*ROUNDUP(B8/$H$1,0)))/$C$2),0)/$F$1,0)-$B$1)/$C$2,0-$B$1/$C$2)</f>
        <v>6.6481663392272425</v>
      </c>
      <c r="C9" s="32">
        <f>IF(C8&gt;0,(C8/ROUNDUP(ROUNDUP(((C8-($B$1*ROUNDUP(C8/$H$1,0)))/$C$2),0)/$F$1,0)-$B$1)/$C$2,0-$B$1/$C$2)</f>
        <v>6.4722495088408643</v>
      </c>
      <c r="D9" s="32">
        <f>IF(D8&gt;0,(D8/ROUNDUP(ROUNDUP(((D8-($B$1*ROUNDUP(D8/$H$1,0)))/$C$2),0)/$F$1,0)-$B$1)/$C$2,0-$B$1/$C$2)</f>
        <v>6.9444990176817285</v>
      </c>
      <c r="E9" s="41"/>
      <c r="F9" s="41"/>
      <c r="G9" s="41"/>
      <c r="H9" s="41"/>
      <c r="M9" s="12"/>
      <c r="N9" s="12"/>
      <c r="O9" s="13"/>
      <c r="P9" s="5"/>
      <c r="Q9" s="5"/>
      <c r="R9" s="36"/>
    </row>
    <row r="10" spans="1:23" x14ac:dyDescent="0.3">
      <c r="A10" s="47">
        <f>Лист1!H$17</f>
        <v>247.54420432220039</v>
      </c>
      <c r="B10" s="89">
        <f>($A10-$C$2*(ROUNDDOWN($C10/$C$2,0)+ROUNDDOWN($D10/$C$2,0)+ROUNDDOWN($E10/$C$2,0)+ROUNDDOWN($F10/$C$2,0)+ROUNDDOWN($G10/$C$2,0)+ROUNDDOWN($H10/$C$2,0)+ROUNDDOWN($I10/$C$2,0)+ROUNDDOWN($J10/$C$2,0)+ROUNDDOWN($K10/$C$2,0)+ROUNDDOWN($L10/$C$2,0))) / $A10 * 100</f>
        <v>3.0476190476190448</v>
      </c>
      <c r="C10" s="56">
        <f>IF(B11&gt;($C$2*(B12+1)),(ROUND(B12,0)*$C$2+$B$1),(B12*$C$2+$B$1))</f>
        <v>86</v>
      </c>
      <c r="D10" s="56">
        <f>IF(C11&gt;($C$2*(C12+1)),(ROUND(C12,0)*$C$2+$B$1),(C12*$C$2+$B$1))</f>
        <v>86</v>
      </c>
      <c r="E10" s="56">
        <f>IF(D11&gt;($C$2*(D12+1)),(ROUND(D12,0)*$C$2+$B$1),(D12*$C$2+$B$1))</f>
        <v>75.544204322200386</v>
      </c>
      <c r="F10" s="14"/>
      <c r="G10" s="14"/>
      <c r="H10" s="14"/>
      <c r="I10" s="14"/>
      <c r="J10" s="12"/>
      <c r="K10" s="14"/>
      <c r="L10" s="12"/>
      <c r="M10" s="12"/>
      <c r="N10" s="12"/>
      <c r="O10" s="13"/>
      <c r="P10" s="5"/>
      <c r="Q10" s="5"/>
      <c r="R10" s="36">
        <f>SUM(C10:Q10)</f>
        <v>247.54420432220039</v>
      </c>
      <c r="S10">
        <f>$A10/$C$2</f>
        <v>20.628683693516699</v>
      </c>
      <c r="T10">
        <f>ROUNDUP((($A10-($B$1*ROUNDUP($A10/$H$1,0)))/$C$2),0)</f>
        <v>21</v>
      </c>
      <c r="U10">
        <f>ROUNDUP(T10/$F$1,0)</f>
        <v>3</v>
      </c>
      <c r="V10">
        <f>$A10/U10</f>
        <v>82.514734774066795</v>
      </c>
    </row>
    <row r="11" spans="1:23" x14ac:dyDescent="0.3">
      <c r="A11" s="47"/>
      <c r="B11" s="21">
        <f>A10</f>
        <v>247.54420432220039</v>
      </c>
      <c r="C11" s="51">
        <f>B11-C10</f>
        <v>161.54420432220039</v>
      </c>
      <c r="D11" s="40">
        <f>C11-D10</f>
        <v>75.544204322200386</v>
      </c>
      <c r="E11" s="40">
        <f t="shared" ref="E11" si="2">D11-E10</f>
        <v>0</v>
      </c>
      <c r="F11" s="40"/>
      <c r="G11" s="40"/>
      <c r="H11" s="40"/>
      <c r="I11" s="39"/>
      <c r="J11" s="22"/>
      <c r="K11" s="22"/>
      <c r="L11" s="23"/>
      <c r="M11" s="17"/>
      <c r="N11" s="17"/>
      <c r="O11" s="22"/>
      <c r="P11" s="17"/>
      <c r="Q11" s="17"/>
      <c r="R11" s="36"/>
      <c r="S11" s="19"/>
      <c r="T11" s="19"/>
      <c r="U11" s="6" t="s">
        <v>8</v>
      </c>
      <c r="V11" s="32">
        <f>(V10-$B$1)/$C$2</f>
        <v>6.7095612311722332</v>
      </c>
      <c r="W11" s="19"/>
    </row>
    <row r="12" spans="1:23" x14ac:dyDescent="0.3">
      <c r="A12" s="47"/>
      <c r="B12" s="32">
        <f>IF(B11&gt;0,(B11/ROUNDUP(ROUNDUP(((B11-($B$1*ROUNDUP(B11/$H$1,0)))/$C$2),0)/$F$1,0)-$B$1)/$C$2,0-$B$1/$C$2)</f>
        <v>6.7095612311722332</v>
      </c>
      <c r="C12" s="32">
        <f>IF(C11&gt;0,(C11/ROUNDUP(ROUNDUP(((C11-($B$1*ROUNDUP(C11/$H$1,0)))/$C$2),0)/$F$1,0)-$B$1)/$C$2,0-$B$1/$C$2)</f>
        <v>6.5643418467583494</v>
      </c>
      <c r="D12" s="32">
        <f>IF(D11&gt;0,(D11/ROUNDUP(ROUNDUP(((D11-($B$1*ROUNDUP(D11/$H$1,0)))/$C$2),0)/$F$1,0)-$B$1)/$C$2,0-$B$1/$C$2)</f>
        <v>6.1286836935166988</v>
      </c>
      <c r="E12" s="41"/>
      <c r="F12" s="41"/>
      <c r="G12" s="41"/>
      <c r="H12" s="41"/>
      <c r="M12" s="12"/>
      <c r="N12" s="12"/>
      <c r="O12" s="13"/>
      <c r="P12" s="5"/>
      <c r="Q12" s="5"/>
      <c r="R12" s="36"/>
    </row>
    <row r="13" spans="1:23" x14ac:dyDescent="0.3">
      <c r="A13" s="47">
        <f>Лист1!I$17</f>
        <v>249.75442043222006</v>
      </c>
      <c r="B13" s="89">
        <f>($A13-$C$2*(ROUNDDOWN($C13/$C$2,0)+ROUNDDOWN($D13/$C$2,0)+ROUNDDOWN($E13/$C$2,0)+ROUNDDOWN($F13/$C$2,0)+ROUNDDOWN($G13/$C$2,0)+ROUNDDOWN($H13/$C$2,0)+ROUNDDOWN($I13/$C$2,0)+ROUNDDOWN($J13/$C$2,0)+ROUNDDOWN($K13/$C$2,0)+ROUNDDOWN($L13/$C$2,0))) / $A13 * 100</f>
        <v>3.9056047197640194</v>
      </c>
      <c r="C13" s="56">
        <f>IF(B14&gt;($C$2*(B15+1)),(ROUND(B15,0)*$C$2+$B$1),(B15*$C$2+$B$1))</f>
        <v>86</v>
      </c>
      <c r="D13" s="56">
        <f>IF(C14&gt;($C$2*(C15+1)),(ROUND(C15,0)*$C$2+$B$1),(C15*$C$2+$B$1))</f>
        <v>86</v>
      </c>
      <c r="E13" s="56">
        <f>IF(D14&gt;($C$2*(D15+1)),(ROUND(D15,0)*$C$2+$B$1),(D15*$C$2+$B$1))</f>
        <v>77.754420432220059</v>
      </c>
      <c r="F13" s="14"/>
      <c r="G13" s="14"/>
      <c r="H13" s="14"/>
      <c r="I13" s="14"/>
      <c r="J13" s="12"/>
      <c r="K13" s="14"/>
      <c r="L13" s="12"/>
      <c r="M13" s="12"/>
      <c r="N13" s="12"/>
      <c r="O13" s="13"/>
      <c r="P13" s="5"/>
      <c r="Q13" s="5"/>
      <c r="R13" s="36">
        <f>SUM(C13:Q13)</f>
        <v>249.75442043222006</v>
      </c>
      <c r="S13">
        <f>$A13/$C$2</f>
        <v>20.812868369351673</v>
      </c>
      <c r="T13">
        <f>ROUNDUP((($A13-($B$1*ROUNDUP($A13/$H$1,0)))/$C$2),0)</f>
        <v>21</v>
      </c>
      <c r="U13">
        <f>ROUNDUP(T13/$F$1,0)</f>
        <v>3</v>
      </c>
      <c r="V13">
        <f>$A13/U13</f>
        <v>83.251473477406691</v>
      </c>
    </row>
    <row r="14" spans="1:23" x14ac:dyDescent="0.3">
      <c r="A14" s="47"/>
      <c r="B14" s="21">
        <f>A13</f>
        <v>249.75442043222006</v>
      </c>
      <c r="C14" s="40">
        <f>B14-C13</f>
        <v>163.75442043222006</v>
      </c>
      <c r="D14" s="40">
        <f>C14-D13</f>
        <v>77.754420432220059</v>
      </c>
      <c r="E14" s="40">
        <f t="shared" ref="E14" si="3">D14-E13</f>
        <v>0</v>
      </c>
      <c r="F14" s="40"/>
      <c r="G14" s="40"/>
      <c r="H14" s="40"/>
      <c r="I14" s="39"/>
      <c r="J14" s="22"/>
      <c r="K14" s="22"/>
      <c r="L14" s="23"/>
      <c r="M14" s="17"/>
      <c r="N14" s="17"/>
      <c r="O14" s="22"/>
      <c r="P14" s="17"/>
      <c r="Q14" s="17"/>
      <c r="R14" s="36"/>
      <c r="S14" s="19"/>
      <c r="T14" s="19"/>
      <c r="U14" s="6" t="s">
        <v>8</v>
      </c>
      <c r="V14" s="32">
        <f>(V13-$B$1)/$C$2</f>
        <v>6.7709561231172239</v>
      </c>
      <c r="W14" s="19"/>
    </row>
    <row r="15" spans="1:23" x14ac:dyDescent="0.3">
      <c r="A15" s="47"/>
      <c r="B15" s="32">
        <f>IF(B14&gt;0,(B14/ROUNDUP(ROUNDUP(((B14-($B$1*ROUNDUP(B14/$H$1,0)))/$C$2),0)/$F$1,0)-$B$1)/$C$2,0-$B$1/$C$2)</f>
        <v>6.7709561231172239</v>
      </c>
      <c r="C15" s="32">
        <f>IF(C14&gt;0,(C14/ROUNDUP(ROUNDUP(((C14-($B$1*ROUNDUP(C14/$H$1,0)))/$C$2),0)/$F$1,0)-$B$1)/$C$2,0-$B$1/$C$2)</f>
        <v>6.6564341846758355</v>
      </c>
      <c r="D15" s="32">
        <f>IF(D14&gt;0,(D14/ROUNDUP(ROUNDUP(((D14-($B$1*ROUNDUP(D14/$H$1,0)))/$C$2),0)/$F$1,0)-$B$1)/$C$2,0-$B$1/$C$2)</f>
        <v>6.3128683693516718</v>
      </c>
      <c r="E15" s="41"/>
      <c r="F15" s="41"/>
      <c r="G15" s="41"/>
      <c r="H15" s="41"/>
      <c r="M15" s="12"/>
      <c r="N15" s="12"/>
      <c r="O15" s="13"/>
      <c r="P15" s="5"/>
      <c r="Q15" s="5"/>
      <c r="R15" s="36"/>
    </row>
    <row r="16" spans="1:23" x14ac:dyDescent="0.3">
      <c r="A16" s="47">
        <f>Лист1!J$17</f>
        <v>251.9646365422397</v>
      </c>
      <c r="B16" s="89">
        <f>($A16-$C$2*(ROUNDDOWN($C16/$C$2,0)+ROUNDDOWN($D16/$C$2,0)+ROUNDDOWN($E16/$C$2,0)+ROUNDDOWN($F16/$C$2,0)+ROUNDDOWN($G16/$C$2,0)+ROUNDDOWN($H16/$C$2,0)+ROUNDDOWN($I16/$C$2,0)+ROUNDDOWN($J16/$C$2,0)+ROUNDDOWN($K16/$C$2,0)+ROUNDDOWN($L16/$C$2,0))) / $A16 * 100</f>
        <v>4.7485380116959135</v>
      </c>
      <c r="C16" s="56">
        <f>IF(B17&gt;($C$2*(B18+1)),(ROUND(B18,0)*$C$2+$B$1),(B18*$C$2+$B$1))</f>
        <v>86</v>
      </c>
      <c r="D16" s="56">
        <f>IF(C17&gt;($C$2*(C18+1)),(ROUND(C18,0)*$C$2+$B$1),(C18*$C$2+$B$1))</f>
        <v>86</v>
      </c>
      <c r="E16" s="56">
        <f>IF(D17&gt;($C$2*(D18+1)),(ROUND(D18,0)*$C$2+$B$1),(D18*$C$2+$B$1))</f>
        <v>79.964636542239703</v>
      </c>
      <c r="F16" s="14"/>
      <c r="G16" s="14"/>
      <c r="H16" s="14"/>
      <c r="I16" s="14"/>
      <c r="J16" s="12"/>
      <c r="K16" s="14"/>
      <c r="L16" s="12"/>
      <c r="M16" s="12"/>
      <c r="N16" s="12"/>
      <c r="O16" s="13"/>
      <c r="P16" s="5"/>
      <c r="Q16" s="5"/>
      <c r="R16" s="36">
        <f>SUM(C16:Q16)</f>
        <v>251.9646365422397</v>
      </c>
      <c r="S16">
        <f>$A16/$C$2</f>
        <v>20.997053045186643</v>
      </c>
      <c r="T16">
        <f>ROUNDUP((($A16-($B$1*ROUNDUP($A16/$H$1,0)))/$C$2),0)</f>
        <v>21</v>
      </c>
      <c r="U16">
        <f>ROUNDUP(T16/$F$1,0)</f>
        <v>3</v>
      </c>
      <c r="V16">
        <f>$A16/U16</f>
        <v>83.988212180746572</v>
      </c>
    </row>
    <row r="17" spans="1:23" x14ac:dyDescent="0.3">
      <c r="A17" s="47"/>
      <c r="B17" s="21">
        <f>A16</f>
        <v>251.9646365422397</v>
      </c>
      <c r="C17" s="40">
        <f>B17-C16</f>
        <v>165.9646365422397</v>
      </c>
      <c r="D17" s="40">
        <f>C17-D16</f>
        <v>79.964636542239703</v>
      </c>
      <c r="E17" s="40">
        <f t="shared" ref="E17" si="4">D17-E16</f>
        <v>0</v>
      </c>
      <c r="F17" s="40"/>
      <c r="G17" s="40"/>
      <c r="H17" s="40"/>
      <c r="I17" s="39"/>
      <c r="J17" s="22"/>
      <c r="K17" s="22"/>
      <c r="L17" s="23"/>
      <c r="M17" s="17"/>
      <c r="N17" s="17"/>
      <c r="O17" s="22"/>
      <c r="P17" s="17"/>
      <c r="Q17" s="17"/>
      <c r="R17" s="36"/>
      <c r="S17" s="19"/>
      <c r="T17" s="19"/>
      <c r="U17" s="6" t="s">
        <v>8</v>
      </c>
      <c r="V17" s="32">
        <f>(V16-$B$1)/$C$2</f>
        <v>6.8323510150622146</v>
      </c>
      <c r="W17" s="19"/>
    </row>
    <row r="18" spans="1:23" x14ac:dyDescent="0.3">
      <c r="A18" s="47"/>
      <c r="B18" s="32">
        <f>IF(B17&gt;0,(B17/ROUNDUP(ROUNDUP(((B17-($B$1*ROUNDUP(B17/$H$1,0)))/$C$2),0)/$F$1,0)-$B$1)/$C$2,0-$B$1/$C$2)</f>
        <v>6.8323510150622146</v>
      </c>
      <c r="C18" s="32">
        <f>IF(C17&gt;0,(C17/ROUNDUP(ROUNDUP(((C17-($B$1*ROUNDUP(C17/$H$1,0)))/$C$2),0)/$F$1,0)-$B$1)/$C$2,0-$B$1/$C$2)</f>
        <v>6.7485265225933206</v>
      </c>
      <c r="D18" s="32">
        <f>IF(D17&gt;0,(D17/ROUNDUP(ROUNDUP(((D17-($B$1*ROUNDUP(D17/$H$1,0)))/$C$2),0)/$F$1,0)-$B$1)/$C$2,0-$B$1/$C$2)</f>
        <v>6.4970530451866422</v>
      </c>
      <c r="E18" s="41"/>
      <c r="F18" s="41"/>
      <c r="G18" s="41"/>
      <c r="H18" s="41"/>
      <c r="M18" s="12"/>
      <c r="N18" s="12"/>
      <c r="O18" s="13"/>
      <c r="P18" s="5"/>
      <c r="Q18" s="5"/>
      <c r="R18" s="36"/>
    </row>
    <row r="19" spans="1:23" x14ac:dyDescent="0.3">
      <c r="A19" s="47">
        <f>Лист1!K$17</f>
        <v>254.17485265225935</v>
      </c>
      <c r="B19" s="89">
        <f>($A19-$C$2*(ROUNDDOWN($C19/$C$2,0)+ROUNDDOWN($D19/$C$2,0)+ROUNDDOWN($E19/$C$2,0)+ROUNDDOWN($F19/$C$2,0)+ROUNDDOWN($G19/$C$2,0)+ROUNDDOWN($H19/$C$2,0)+ROUNDDOWN($I19/$C$2,0)+ROUNDDOWN($J19/$C$2,0)+ROUNDDOWN($K19/$C$2,0)+ROUNDDOWN($L19/$C$2,0))) / $A19 * 100</f>
        <v>5.576811594202904</v>
      </c>
      <c r="C19" s="56">
        <f>IF(B20&gt;($C$2*(B21+1)),(ROUND(B21,0)*$C$2+$B$1),(B21*$C$2+$B$1))</f>
        <v>86</v>
      </c>
      <c r="D19" s="56">
        <f>IF(C20&gt;($C$2*(C21+1)),(ROUND(C21,0)*$C$2+$B$1),(C21*$C$2+$B$1))</f>
        <v>86</v>
      </c>
      <c r="E19" s="56">
        <f>IF(D20&gt;($C$2*(D21+1)),(ROUND(D21,0)*$C$2+$B$1),(D21*$C$2+$B$1))</f>
        <v>82.174852652259347</v>
      </c>
      <c r="F19" s="14"/>
      <c r="G19" s="14"/>
      <c r="H19" s="14"/>
      <c r="I19" s="14"/>
      <c r="J19" s="12"/>
      <c r="K19" s="14"/>
      <c r="L19" s="12"/>
      <c r="M19" s="12"/>
      <c r="N19" s="12"/>
      <c r="O19" s="13"/>
      <c r="P19" s="5"/>
      <c r="Q19" s="5"/>
      <c r="R19" s="36">
        <f>SUM(C19:Q19)</f>
        <v>254.17485265225935</v>
      </c>
      <c r="S19">
        <f>$A19/$C$2</f>
        <v>21.181237721021613</v>
      </c>
      <c r="T19">
        <f>ROUNDUP((($A19-($B$1*ROUNDUP($A19/$H$1,0)))/$C$2),0)</f>
        <v>21</v>
      </c>
      <c r="U19">
        <f>ROUNDUP(T19/$F$1,0)</f>
        <v>3</v>
      </c>
      <c r="V19">
        <f>$A19/U19</f>
        <v>84.724950884086454</v>
      </c>
    </row>
    <row r="20" spans="1:23" x14ac:dyDescent="0.3">
      <c r="A20" s="47"/>
      <c r="B20" s="21">
        <f>A19</f>
        <v>254.17485265225935</v>
      </c>
      <c r="C20" s="40">
        <f>B20-C19</f>
        <v>168.17485265225935</v>
      </c>
      <c r="D20" s="40">
        <f>C20-D19</f>
        <v>82.174852652259347</v>
      </c>
      <c r="E20" s="40">
        <f t="shared" ref="E20" si="5">D20-E19</f>
        <v>0</v>
      </c>
      <c r="F20" s="40"/>
      <c r="G20" s="40"/>
      <c r="H20" s="40"/>
      <c r="I20" s="39"/>
      <c r="J20" s="22"/>
      <c r="K20" s="22"/>
      <c r="L20" s="23"/>
      <c r="M20" s="17"/>
      <c r="N20" s="17"/>
      <c r="O20" s="22"/>
      <c r="P20" s="17"/>
      <c r="Q20" s="17"/>
      <c r="R20" s="36"/>
      <c r="S20" s="19"/>
      <c r="T20" s="19"/>
      <c r="U20" s="6" t="s">
        <v>8</v>
      </c>
      <c r="V20" s="32">
        <f>(V19-$B$1)/$C$2</f>
        <v>6.8937459070072045</v>
      </c>
      <c r="W20" s="19"/>
    </row>
    <row r="21" spans="1:23" x14ac:dyDescent="0.3">
      <c r="A21" s="47"/>
      <c r="B21" s="32">
        <f>IF(B20&gt;0,(B20/ROUNDUP(ROUNDUP(((B20-($B$1*ROUNDUP(B20/$H$1,0)))/$C$2),0)/$F$1,0)-$B$1)/$C$2,0-$B$1/$C$2)</f>
        <v>6.8937459070072045</v>
      </c>
      <c r="C21" s="32">
        <f>IF(C20&gt;0,(C20/ROUNDUP(ROUNDUP(((C20-($B$1*ROUNDUP(C20/$H$1,0)))/$C$2),0)/$F$1,0)-$B$1)/$C$2,0-$B$1/$C$2)</f>
        <v>6.8406188605108058</v>
      </c>
      <c r="D21" s="32">
        <f>IF(D20&gt;0,(D20/ROUNDUP(ROUNDUP(((D20-($B$1*ROUNDUP(D20/$H$1,0)))/$C$2),0)/$F$1,0)-$B$1)/$C$2,0-$B$1/$C$2)</f>
        <v>6.6812377210216125</v>
      </c>
      <c r="E21" s="41"/>
      <c r="F21" s="41"/>
      <c r="G21" s="41"/>
      <c r="H21" s="41"/>
      <c r="M21" s="12"/>
      <c r="N21" s="12"/>
      <c r="O21" s="13"/>
      <c r="P21" s="5"/>
      <c r="Q21" s="5"/>
      <c r="R21" s="36"/>
    </row>
    <row r="22" spans="1:23" x14ac:dyDescent="0.3">
      <c r="A22" s="47">
        <f>Лист1!L$17</f>
        <v>256.38506876227899</v>
      </c>
      <c r="B22" s="89">
        <f>($A22-$C$2*(ROUNDDOWN($C22/$C$2,0)+ROUNDDOWN($D22/$C$2,0)+ROUNDDOWN($E22/$C$2,0)+ROUNDDOWN($F22/$C$2,0)+ROUNDDOWN($G22/$C$2,0)+ROUNDDOWN($H22/$C$2,0)+ROUNDDOWN($I22/$C$2,0)+ROUNDDOWN($J22/$C$2,0)+ROUNDDOWN($K22/$C$2,0)+ROUNDDOWN($L22/$C$2,0))) / $A22 * 100</f>
        <v>1.7103448275862114</v>
      </c>
      <c r="C22" s="56">
        <f>IF(B23&gt;($C$2*(B24+1)),(ROUND(B24,0)*$C$2+$B$1),(B24*$C$2+$B$1))</f>
        <v>86</v>
      </c>
      <c r="D22" s="56">
        <f>IF(C23&gt;($C$2*(C24+1)),(ROUND(C24,0)*$C$2+$B$1),(C24*$C$2+$B$1))</f>
        <v>86</v>
      </c>
      <c r="E22" s="56">
        <f>IF(D23&gt;($C$2*(D24+1)),(ROUND(D24,0)*$C$2+$B$1),(D24*$C$2+$B$1))</f>
        <v>84.385068762278991</v>
      </c>
      <c r="F22" s="14"/>
      <c r="G22" s="14"/>
      <c r="H22" s="14"/>
      <c r="I22" s="14"/>
      <c r="J22" s="12"/>
      <c r="K22" s="14"/>
      <c r="L22" s="12"/>
      <c r="M22" s="12"/>
      <c r="N22" s="12"/>
      <c r="O22" s="13"/>
      <c r="P22" s="5"/>
      <c r="Q22" s="5"/>
      <c r="R22" s="36">
        <f>SUM(C22:Q22)</f>
        <v>256.38506876227899</v>
      </c>
      <c r="S22">
        <f>$A22/$C$2</f>
        <v>21.365422396856584</v>
      </c>
      <c r="T22">
        <f>ROUNDUP((($A22-($B$1*ROUNDUP($A22/$H$1,0)))/$C$2),0)</f>
        <v>21</v>
      </c>
      <c r="U22">
        <f>ROUNDUP(T22/$F$1,0)</f>
        <v>3</v>
      </c>
      <c r="V22">
        <f>$A22/U22</f>
        <v>85.461689587426335</v>
      </c>
    </row>
    <row r="23" spans="1:23" x14ac:dyDescent="0.3">
      <c r="A23" s="47"/>
      <c r="B23" s="21">
        <f>A22</f>
        <v>256.38506876227899</v>
      </c>
      <c r="C23" s="40">
        <f>B23-C22</f>
        <v>170.38506876227899</v>
      </c>
      <c r="D23" s="40">
        <f>C23-D22</f>
        <v>84.385068762278991</v>
      </c>
      <c r="E23" s="40">
        <f t="shared" ref="E23" si="6">D23-E22</f>
        <v>0</v>
      </c>
      <c r="F23" s="40"/>
      <c r="G23" s="40"/>
      <c r="H23" s="40"/>
      <c r="I23" s="39"/>
      <c r="J23" s="22"/>
      <c r="K23" s="22"/>
      <c r="L23" s="23"/>
      <c r="M23" s="17"/>
      <c r="N23" s="17"/>
      <c r="O23" s="22"/>
      <c r="P23" s="17"/>
      <c r="Q23" s="17"/>
      <c r="R23" s="36"/>
      <c r="S23" s="19"/>
      <c r="T23" s="19"/>
      <c r="U23" s="6" t="s">
        <v>8</v>
      </c>
      <c r="V23" s="32"/>
      <c r="W23" s="19"/>
    </row>
    <row r="24" spans="1:23" x14ac:dyDescent="0.3">
      <c r="A24" s="47"/>
      <c r="B24" s="32">
        <f>IF(B23&gt;0,(B23/ROUNDUP(ROUNDUP(((B23-($B$1*ROUNDUP(B23/$H$1,0)))/$C$2),0)/$F$1,0)-$B$1)/$C$2,0-$B$1/$C$2)</f>
        <v>6.9551407989521943</v>
      </c>
      <c r="C24" s="32">
        <f>IF(C23&gt;0,(C23/ROUNDUP(ROUNDUP(((C23-($B$1*ROUNDUP(C23/$H$1,0)))/$C$2),0)/$F$1,0)-$B$1)/$C$2,0-$B$1/$C$2)</f>
        <v>6.932711198428291</v>
      </c>
      <c r="D24" s="32">
        <f>IF(D23&gt;0,(D23/ROUNDUP(ROUNDUP(((D23-($B$1*ROUNDUP(D23/$H$1,0)))/$C$2),0)/$F$1,0)-$B$1)/$C$2,0-$B$1/$C$2)</f>
        <v>6.8654223968565828</v>
      </c>
      <c r="E24" s="41"/>
      <c r="F24" s="41"/>
      <c r="G24" s="41"/>
      <c r="H24" s="41"/>
      <c r="M24" s="12"/>
      <c r="N24" s="12"/>
      <c r="O24" s="13"/>
      <c r="P24" s="5"/>
      <c r="Q24" s="5"/>
      <c r="R24" s="36"/>
    </row>
    <row r="25" spans="1:23" x14ac:dyDescent="0.3">
      <c r="A25" s="49">
        <f>Лист1!M$17</f>
        <v>258.59528487229863</v>
      </c>
      <c r="B25" s="89">
        <f>($A25-$C$2*(ROUNDDOWN($C25/$C$2,0)+ROUNDDOWN($D25/$C$2,0)+ROUNDDOWN($E25/$C$2,0)+ROUNDDOWN($F25/$C$2,0)+ROUNDDOWN($G25/$C$2,0)+ROUNDDOWN($H25/$C$2,0)+ROUNDDOWN($I25/$C$2,0)+ROUNDDOWN($J25/$C$2,0)+ROUNDDOWN($K25/$C$2,0)+ROUNDDOWN($L25/$C$2,0))) / $A25 * 100</f>
        <v>2.5504273504273542</v>
      </c>
      <c r="C25" s="56">
        <f>IF(B26&gt;($C$2*(B27+1)),(ROUND(B27,0)*$C$2+$B$1),(B27*$C$2+$B$1))</f>
        <v>86</v>
      </c>
      <c r="D25" s="56">
        <f>IF(C26&gt;($C$2*(C27+1)),(ROUND(C27,0)*$C$2+$B$1),(C27*$C$2+$B$1))</f>
        <v>86</v>
      </c>
      <c r="E25" s="56">
        <f>IF(D26&gt;($C$2*(D27+1)),(ROUND(D27,0)*$C$2+$B$1),(D27*$C$2+$B$1))</f>
        <v>86.595284872298635</v>
      </c>
      <c r="F25" s="14"/>
      <c r="G25" s="14"/>
      <c r="H25" s="14"/>
      <c r="I25" s="14"/>
      <c r="J25" s="12"/>
      <c r="K25" s="14"/>
      <c r="L25" s="12"/>
      <c r="M25" s="12"/>
      <c r="N25" s="12"/>
      <c r="O25" s="13"/>
      <c r="P25" s="5"/>
      <c r="Q25" s="5"/>
      <c r="R25" s="36">
        <f>SUM(C25:Q25)</f>
        <v>258.59528487229863</v>
      </c>
      <c r="S25">
        <f>$A25/$C$2</f>
        <v>21.549607072691554</v>
      </c>
      <c r="T25">
        <f>ROUNDUP((($A25-($B$1*ROUNDUP($A25/$H$1,0)))/$C$2),0)</f>
        <v>22</v>
      </c>
      <c r="U25">
        <f>ROUNDUP(T25/$F$1,0)</f>
        <v>3</v>
      </c>
      <c r="V25">
        <f>$A25/U25</f>
        <v>86.198428290766216</v>
      </c>
    </row>
    <row r="26" spans="1:23" x14ac:dyDescent="0.3">
      <c r="A26" s="49"/>
      <c r="B26" s="21">
        <f>A25</f>
        <v>258.59528487229863</v>
      </c>
      <c r="C26" s="40">
        <f>B26-C25</f>
        <v>172.59528487229863</v>
      </c>
      <c r="D26" s="40">
        <f>C26-D25</f>
        <v>86.595284872298635</v>
      </c>
      <c r="E26" s="40">
        <f t="shared" ref="E26" si="7">D26-E25</f>
        <v>0</v>
      </c>
      <c r="F26" s="40"/>
      <c r="G26" s="40"/>
      <c r="H26" s="40"/>
      <c r="I26" s="39"/>
      <c r="J26" s="22"/>
      <c r="K26" s="22"/>
      <c r="L26" s="23"/>
      <c r="M26" s="17"/>
      <c r="N26" s="17"/>
      <c r="O26" s="22"/>
      <c r="P26" s="17"/>
      <c r="Q26" s="17"/>
      <c r="R26" s="36"/>
      <c r="S26" s="19"/>
      <c r="T26" s="19"/>
      <c r="U26" s="6" t="s">
        <v>8</v>
      </c>
      <c r="V26" s="32"/>
      <c r="W26" s="19"/>
    </row>
    <row r="27" spans="1:23" x14ac:dyDescent="0.3">
      <c r="A27" s="49"/>
      <c r="B27" s="32">
        <f>IF(B26&gt;0,(B26/ROUNDUP(ROUNDUP(((B26-($B$1*ROUNDUP(B26/$H$1,0)))/$C$2),0)/$F$1,0)-$B$1)/$C$2,0-$B$1/$C$2)</f>
        <v>7.016535690897185</v>
      </c>
      <c r="C27" s="32">
        <f>IF(C26&gt;0,(C26/ROUNDUP(ROUNDUP(((C26-($B$1*ROUNDUP(C26/$H$1,0)))/$C$2),0)/$F$1,0)-$B$1)/$C$2,0-$B$1/$C$2)</f>
        <v>7.0248035363457761</v>
      </c>
      <c r="D27" s="32">
        <f>IF(D26&gt;0,(D26/ROUNDUP(ROUNDUP(((D26-($B$1*ROUNDUP(D26/$H$1,0)))/$C$2),0)/$F$1,0)-$B$1)/$C$2,0-$B$1/$C$2)</f>
        <v>7.0496070726915532</v>
      </c>
      <c r="E27" s="41"/>
      <c r="F27" s="41"/>
      <c r="G27" s="41"/>
      <c r="H27" s="41"/>
      <c r="M27" s="12"/>
      <c r="N27" s="12"/>
      <c r="O27" s="13"/>
      <c r="P27" s="5"/>
      <c r="Q27" s="5"/>
      <c r="R27" s="36"/>
    </row>
    <row r="28" spans="1:23" x14ac:dyDescent="0.3">
      <c r="A28" s="47">
        <f>Лист1!N$17</f>
        <v>260.80550098231828</v>
      </c>
      <c r="B28" s="89">
        <f>($A28-$C$2*(ROUNDDOWN($C28/$C$2,0)+ROUNDDOWN($D28/$C$2,0)+ROUNDDOWN($E28/$C$2,0)+ROUNDDOWN($F28/$C$2,0)+ROUNDDOWN($G28/$C$2,0)+ROUNDDOWN($H28/$C$2,0)+ROUNDDOWN($I28/$C$2,0)+ROUNDDOWN($J28/$C$2,0)+ROUNDDOWN($K28/$C$2,0)+ROUNDDOWN($L28/$C$2,0))) / $A28 * 100</f>
        <v>3.3762711864406811</v>
      </c>
      <c r="C28" s="56">
        <f>IF(B29&gt;($C$2*(B30+1)),(ROUND(B30,0)*$C$2+$B$1),(B30*$C$2+$B$1))</f>
        <v>86</v>
      </c>
      <c r="D28" s="56">
        <f>IF(C29&gt;($C$2*(C30+1)),(ROUND(C30,0)*$C$2+$B$1),(C30*$C$2+$B$1))</f>
        <v>86</v>
      </c>
      <c r="E28" s="56">
        <f>IF(D29&gt;($C$2*(D30+1)),(ROUND(D30,0)*$C$2+$B$1),(D30*$C$2+$B$1))</f>
        <v>88.805500982318279</v>
      </c>
      <c r="F28" s="14"/>
      <c r="G28" s="14"/>
      <c r="H28" s="14"/>
      <c r="I28" s="14"/>
      <c r="J28" s="12"/>
      <c r="K28" s="14"/>
      <c r="L28" s="12"/>
      <c r="M28" s="12"/>
      <c r="N28" s="12"/>
      <c r="O28" s="13"/>
      <c r="P28" s="5"/>
      <c r="Q28" s="5"/>
      <c r="R28" s="36">
        <f>SUM(C28:Q28)</f>
        <v>260.80550098231828</v>
      </c>
      <c r="S28">
        <f>$A28/$C$2</f>
        <v>21.733791748526524</v>
      </c>
      <c r="T28">
        <f>ROUNDUP((($A28-($B$1*ROUNDUP($A28/$H$1,0)))/$C$2),0)</f>
        <v>22</v>
      </c>
      <c r="U28">
        <f>ROUNDUP(T28/$F$1,0)</f>
        <v>3</v>
      </c>
      <c r="V28">
        <f>$A28/U28</f>
        <v>86.935166994106098</v>
      </c>
    </row>
    <row r="29" spans="1:23" x14ac:dyDescent="0.3">
      <c r="A29" s="47"/>
      <c r="B29" s="21">
        <f>A28</f>
        <v>260.80550098231828</v>
      </c>
      <c r="C29" s="40">
        <f>B29-C28</f>
        <v>174.80550098231828</v>
      </c>
      <c r="D29" s="40">
        <f>C29-D28</f>
        <v>88.805500982318279</v>
      </c>
      <c r="E29" s="40">
        <f t="shared" ref="E29" si="8">D29-E28</f>
        <v>0</v>
      </c>
      <c r="F29" s="40"/>
      <c r="G29" s="40"/>
      <c r="H29" s="40"/>
      <c r="I29" s="39"/>
      <c r="J29" s="22"/>
      <c r="K29" s="22"/>
      <c r="L29" s="23"/>
      <c r="M29" s="17"/>
      <c r="N29" s="17"/>
      <c r="O29" s="22"/>
      <c r="P29" s="17"/>
      <c r="Q29" s="17"/>
      <c r="R29" s="36"/>
      <c r="S29" s="19"/>
      <c r="T29" s="19"/>
      <c r="U29" s="6" t="s">
        <v>8</v>
      </c>
      <c r="V29" s="32"/>
      <c r="W29" s="19"/>
    </row>
    <row r="30" spans="1:23" x14ac:dyDescent="0.3">
      <c r="A30" s="47"/>
      <c r="B30" s="32">
        <f>IF(B29&gt;0,(B29/ROUNDUP(ROUNDUP(((B29-($B$1*ROUNDUP(B29/$H$1,0)))/$C$2),0)/$F$1,0)-$B$1)/$C$2,0-$B$1/$C$2)</f>
        <v>7.0779305828421748</v>
      </c>
      <c r="C30" s="32">
        <f>IF(C29&gt;0,(C29/ROUNDUP(ROUNDUP(((C29-($B$1*ROUNDUP(C29/$H$1,0)))/$C$2),0)/$F$1,0)-$B$1)/$C$2,0-$B$1/$C$2)</f>
        <v>7.1168958742632613</v>
      </c>
      <c r="D30" s="32">
        <f>IF(D29&gt;0,(D29/ROUNDUP(ROUNDUP(((D29-($B$1*ROUNDUP(D29/$H$1,0)))/$C$2),0)/$F$1,0)-$B$1)/$C$2,0-$B$1/$C$2)</f>
        <v>7.2337917485265235</v>
      </c>
      <c r="E30" s="41"/>
      <c r="F30" s="41"/>
      <c r="G30" s="41"/>
      <c r="H30" s="41"/>
      <c r="M30" s="12"/>
      <c r="N30" s="12"/>
      <c r="O30" s="13"/>
      <c r="P30" s="5"/>
      <c r="Q30" s="5"/>
      <c r="R30" s="36"/>
    </row>
    <row r="31" spans="1:23" x14ac:dyDescent="0.3">
      <c r="A31" s="47">
        <f>Лист1!O$17</f>
        <v>263.01571709233792</v>
      </c>
      <c r="B31" s="89">
        <f>($A31-$C$2*(ROUNDDOWN($C31/$C$2,0)+ROUNDDOWN($D31/$C$2,0)+ROUNDDOWN($E31/$C$2,0)+ROUNDDOWN($F31/$C$2,0)+ROUNDDOWN($G31/$C$2,0)+ROUNDDOWN($H31/$C$2,0)+ROUNDDOWN($I31/$C$2,0)+ROUNDDOWN($J31/$C$2,0)+ROUNDDOWN($K31/$C$2,0)+ROUNDDOWN($L31/$C$2,0))) / $A31 * 100</f>
        <v>4.1882352941176491</v>
      </c>
      <c r="C31" s="56">
        <f>IF(B32&gt;($C$2*(B33+1)),(ROUND(B33,0)*$C$2+$B$1),(B33*$C$2+$B$1))</f>
        <v>86</v>
      </c>
      <c r="D31" s="56">
        <f>IF(C32&gt;($C$2*(C33+1)),(ROUND(C33,0)*$C$2+$B$1),(C33*$C$2+$B$1))</f>
        <v>86</v>
      </c>
      <c r="E31" s="56">
        <f>IF(D32&gt;($C$2*(D33+1)),(ROUND(D33,0)*$C$2+$B$1),(D33*$C$2+$B$1))</f>
        <v>91.015717092337923</v>
      </c>
      <c r="F31" s="14"/>
      <c r="G31" s="14"/>
      <c r="H31" s="14"/>
      <c r="I31" s="14"/>
      <c r="J31" s="12"/>
      <c r="K31" s="14"/>
      <c r="L31" s="12"/>
      <c r="M31" s="12"/>
      <c r="N31" s="12"/>
      <c r="O31" s="13"/>
      <c r="P31" s="5"/>
      <c r="Q31" s="5"/>
      <c r="R31" s="36">
        <f>SUM(C31:Q31)</f>
        <v>263.01571709233792</v>
      </c>
      <c r="S31">
        <f>$A31/$C$2</f>
        <v>21.917976424361495</v>
      </c>
      <c r="T31">
        <f>ROUNDUP((($A31-($B$1*ROUNDUP($A31/$H$1,0)))/$C$2),0)</f>
        <v>22</v>
      </c>
      <c r="U31">
        <f>ROUNDUP(T31/$F$1,0)</f>
        <v>3</v>
      </c>
      <c r="V31">
        <f>$A31/U31</f>
        <v>87.671905697445979</v>
      </c>
      <c r="W31" s="89">
        <f>($A31-$C$2*(ROUNDDOWN($C31/$C$2,0)+ROUNDDOWN($D31/$C$2,0)+ROUNDDOWN($E31/$C$2,0)+ROUNDDOWN($F31/$C$2,0)+ROUNDDOWN($G31/$C$2,0)+ROUNDDOWN($H31/$C$2,0)+ROUNDDOWN($I31/$C$2,0)+ROUNDDOWN($J31/$C$2,0)+ROUNDDOWN($K31/$C$2,0)+ROUNDDOWN($L31/$C$2,0))) / $A31 * 100</f>
        <v>4.1882352941176491</v>
      </c>
    </row>
    <row r="32" spans="1:23" x14ac:dyDescent="0.3">
      <c r="B32" s="21">
        <f>A31</f>
        <v>263.01571709233792</v>
      </c>
      <c r="C32" s="40">
        <f>B32-C31</f>
        <v>177.01571709233792</v>
      </c>
      <c r="D32" s="40">
        <f>C32-D31</f>
        <v>91.015717092337923</v>
      </c>
      <c r="E32" s="40">
        <f t="shared" ref="E32" si="9">D32-E31</f>
        <v>0</v>
      </c>
      <c r="F32" s="40"/>
      <c r="G32" s="40"/>
      <c r="H32" s="40"/>
      <c r="I32" s="39"/>
      <c r="J32" s="22"/>
      <c r="K32" s="22"/>
      <c r="L32" s="23"/>
      <c r="M32" s="17"/>
      <c r="N32" s="17"/>
      <c r="O32" s="22"/>
      <c r="P32" s="17"/>
      <c r="Q32" s="17"/>
      <c r="R32" s="36"/>
      <c r="S32" s="19"/>
      <c r="T32" s="19"/>
      <c r="U32" s="6" t="s">
        <v>8</v>
      </c>
      <c r="V32" s="32">
        <f>(V31-$B$1)/$C$2</f>
        <v>7.1393254747871646</v>
      </c>
      <c r="W32" s="19"/>
    </row>
    <row r="33" spans="1:23" x14ac:dyDescent="0.3">
      <c r="B33" s="32">
        <f>IF(B32&gt;0,(B32/ROUNDUP(ROUNDUP(((B32-($B$1*ROUNDUP(B32/$H$1,0)))/$C$2),0)/$F$1,0)-$B$1)/$C$2,0-$B$1/$C$2)</f>
        <v>7.1393254747871646</v>
      </c>
      <c r="C33" s="32">
        <f>IF(C32&gt;0,(C32/ROUNDUP(ROUNDUP(((C32-($B$1*ROUNDUP(C32/$H$1,0)))/$C$2),0)/$F$1,0)-$B$1)/$C$2,0-$B$1/$C$2)</f>
        <v>7.2089882121807465</v>
      </c>
      <c r="D33" s="32">
        <f>IF(D32&gt;0,(D32/ROUNDUP(ROUNDUP(((D32-($B$1*ROUNDUP(D32/$H$1,0)))/$C$2),0)/$F$1,0)-$B$1)/$C$2,0-$B$1/$C$2)</f>
        <v>7.4179764243614938</v>
      </c>
      <c r="E33" s="41"/>
      <c r="F33" s="41"/>
      <c r="G33" s="41"/>
      <c r="H33" s="41"/>
      <c r="M33" s="12"/>
      <c r="N33" s="12"/>
      <c r="O33" s="13"/>
      <c r="P33" s="5"/>
      <c r="Q33" s="5"/>
      <c r="R33" s="36"/>
    </row>
    <row r="35" spans="1:23" ht="18.350000000000001" x14ac:dyDescent="0.35">
      <c r="A35" s="26" t="s">
        <v>6</v>
      </c>
      <c r="B35" s="38">
        <v>3</v>
      </c>
      <c r="C35" s="31" t="s">
        <v>14</v>
      </c>
      <c r="D35" s="38">
        <v>125</v>
      </c>
      <c r="E35" s="6" t="s">
        <v>8</v>
      </c>
      <c r="F35" s="7">
        <f>ROUNDDOWN((D35-B35)/C36,0)</f>
        <v>10</v>
      </c>
      <c r="G35" s="24" t="s">
        <v>9</v>
      </c>
      <c r="H35" s="78">
        <f>F35*C36+B35</f>
        <v>120</v>
      </c>
      <c r="R35" s="52">
        <f>H35-$C36</f>
        <v>108.3</v>
      </c>
      <c r="S35" s="52">
        <f>R35-$C36</f>
        <v>96.6</v>
      </c>
      <c r="T35" s="52">
        <f>S35-$C36</f>
        <v>84.899999999999991</v>
      </c>
      <c r="U35" s="52">
        <f>T35-$C36</f>
        <v>73.199999999999989</v>
      </c>
    </row>
    <row r="36" spans="1:23" ht="18.350000000000001" x14ac:dyDescent="0.35">
      <c r="A36" s="87" t="s">
        <v>30</v>
      </c>
      <c r="B36" s="62" t="s">
        <v>10</v>
      </c>
      <c r="C36" s="121">
        <v>11.7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37"/>
      <c r="S36" s="11"/>
    </row>
    <row r="37" spans="1:23" x14ac:dyDescent="0.3">
      <c r="A37" s="79" t="s">
        <v>4</v>
      </c>
      <c r="B37" s="80" t="s">
        <v>28</v>
      </c>
      <c r="C37" s="9">
        <v>1</v>
      </c>
      <c r="D37" s="9">
        <v>2</v>
      </c>
      <c r="E37" s="9">
        <v>3</v>
      </c>
      <c r="F37" s="9">
        <v>4</v>
      </c>
      <c r="G37" s="10">
        <v>5</v>
      </c>
      <c r="H37" s="10">
        <v>6</v>
      </c>
      <c r="I37" s="10">
        <v>7</v>
      </c>
      <c r="J37" s="10">
        <v>8</v>
      </c>
      <c r="K37" s="10">
        <v>9</v>
      </c>
      <c r="L37" s="10">
        <v>10</v>
      </c>
      <c r="M37" s="10">
        <v>11</v>
      </c>
      <c r="N37" s="10">
        <v>12</v>
      </c>
      <c r="O37" s="10">
        <v>13</v>
      </c>
      <c r="P37" s="10">
        <v>14</v>
      </c>
      <c r="Q37" s="10">
        <v>15</v>
      </c>
      <c r="R37" s="35"/>
      <c r="S37" s="25" t="s">
        <v>11</v>
      </c>
      <c r="T37" s="25" t="s">
        <v>11</v>
      </c>
      <c r="U37" s="5" t="s">
        <v>12</v>
      </c>
      <c r="V37" s="25" t="s">
        <v>13</v>
      </c>
      <c r="W37" s="25" t="s">
        <v>28</v>
      </c>
    </row>
    <row r="38" spans="1:23" x14ac:dyDescent="0.3">
      <c r="A38" s="47">
        <f>Лист1!F$17</f>
        <v>243.12377210216113</v>
      </c>
      <c r="B38" s="89">
        <f>($A38-$C$36*(ROUNDDOWN($C38/$C$36,0)+ROUNDDOWN($D38/$C$36,0)+ROUNDDOWN($E38/$C$36,0)+ROUNDDOWN($F38/$C$36,0)+ROUNDDOWN($G38/$C$36,0)+ROUNDDOWN($H38/$C$36,0)+ROUNDDOWN($I38/$C$36,0)+ROUNDDOWN($J38/$C$36,0)+ROUNDDOWN($K38/$C$36,0)+ROUNDDOWN($L38/$C$36,0))) / $A38 * 100</f>
        <v>3.7527272727272831</v>
      </c>
      <c r="C38" s="56">
        <f>IF(B39&gt;($C$36*(B40+1)),(ROUND(B40,0)*$C$36+$B$35),(B40*$C$36+$B$35))</f>
        <v>84.899999999999991</v>
      </c>
      <c r="D38" s="56">
        <f>IF(C39&gt;($C$36*(C40+1)),(ROUND(C40,0)*$C$36+$B$35),(C40*$C$36+$B$35))</f>
        <v>84.899999999999991</v>
      </c>
      <c r="E38" s="56">
        <f>IF(D39&gt;($C$36*(D40+1)),(ROUND(D40,0)*$C$36+$B$35),(D40*$C$36+$B$35))</f>
        <v>73.323772102161158</v>
      </c>
      <c r="F38" s="53"/>
      <c r="G38" s="53"/>
      <c r="H38" s="53"/>
      <c r="I38" s="12"/>
      <c r="J38" s="12"/>
      <c r="K38" s="12"/>
      <c r="L38" s="12"/>
      <c r="M38" s="12"/>
      <c r="N38" s="12"/>
      <c r="O38" s="13"/>
      <c r="P38" s="5"/>
      <c r="Q38" s="5"/>
      <c r="R38" s="36">
        <f>SUM(C38:Q38)</f>
        <v>243.12377210216113</v>
      </c>
      <c r="S38">
        <f>$A38/$C$36</f>
        <v>20.779809581381294</v>
      </c>
      <c r="T38">
        <f>ROUNDUP((($A38-($B$35*ROUNDUP($A38/$H$35,0)))/$C$36),0)</f>
        <v>21</v>
      </c>
      <c r="U38">
        <f>ROUNDUP(T38/$F$35,0)</f>
        <v>3</v>
      </c>
      <c r="V38">
        <f>$A38/U38</f>
        <v>81.041257367387047</v>
      </c>
      <c r="W38" s="89"/>
    </row>
    <row r="39" spans="1:23" x14ac:dyDescent="0.3">
      <c r="A39" s="48"/>
      <c r="B39" s="33">
        <f>A38</f>
        <v>243.12377210216113</v>
      </c>
      <c r="C39" s="58">
        <f>B39-C38</f>
        <v>158.22377210216115</v>
      </c>
      <c r="D39" s="58">
        <f>C39-D38</f>
        <v>73.323772102161158</v>
      </c>
      <c r="E39" s="58">
        <f>D39-E38</f>
        <v>0</v>
      </c>
      <c r="F39" s="54"/>
      <c r="G39" s="54"/>
      <c r="H39" s="54"/>
      <c r="I39" s="22"/>
      <c r="J39" s="22"/>
      <c r="K39" s="22"/>
      <c r="L39" s="23"/>
      <c r="M39" s="17"/>
      <c r="N39" s="17"/>
      <c r="O39" s="22"/>
      <c r="P39" s="17"/>
      <c r="Q39" s="17"/>
      <c r="R39" s="36"/>
      <c r="S39" s="19"/>
      <c r="T39" s="19"/>
      <c r="U39" s="6" t="s">
        <v>8</v>
      </c>
      <c r="V39" s="32">
        <f>(V38-$B$35)/$C$36</f>
        <v>6.6701929373835087</v>
      </c>
      <c r="W39" s="19"/>
    </row>
    <row r="40" spans="1:23" x14ac:dyDescent="0.3">
      <c r="A40" s="47"/>
      <c r="B40" s="32">
        <f>IF(B39&gt;0,(B39/ROUNDUP(ROUNDUP(((B39-($B$35*ROUNDUP(B39/$H$35,0)))/$C$36),0)/$F$35,0)-$B$35)/$C$36,0-$B$35/$C$36)</f>
        <v>6.6701929373835087</v>
      </c>
      <c r="C40" s="32">
        <f t="shared" ref="C40:D40" si="10">IF(C39&gt;0,(C39/ROUNDUP(ROUNDUP(((C39-($B$35*ROUNDUP(C39/$H$35,0)))/$C$36),0)/$F$35,0)-$B$35)/$C$36,0-$B$35/$C$36)</f>
        <v>6.5052894060752635</v>
      </c>
      <c r="D40" s="32">
        <f t="shared" si="10"/>
        <v>6.010578812150527</v>
      </c>
      <c r="E40" s="55"/>
      <c r="F40" s="55"/>
      <c r="G40" s="55"/>
      <c r="H40" s="55"/>
      <c r="M40" s="12"/>
      <c r="N40" s="12"/>
      <c r="O40" s="13"/>
      <c r="P40" s="5"/>
      <c r="Q40" s="5"/>
      <c r="R40" s="36"/>
    </row>
    <row r="41" spans="1:23" x14ac:dyDescent="0.3">
      <c r="A41" s="47">
        <f>Лист1!G$17</f>
        <v>245.33398821218074</v>
      </c>
      <c r="B41" s="89">
        <f>($A41-$C$36*(ROUNDDOWN($C41/$C$36,0)+ROUNDDOWN($D41/$C$36,0)+ROUNDDOWN($E41/$C$36,0)+ROUNDDOWN($F41/$C$36,0)+ROUNDDOWN($G41/$C$36,0)+ROUNDDOWN($H41/$C$36,0)+ROUNDDOWN($I41/$C$36,0)+ROUNDDOWN($J41/$C$36,0)+ROUNDDOWN($K41/$C$36,0)+ROUNDDOWN($L41/$C$36,0))) / $A41 * 100</f>
        <v>4.6198198198198179</v>
      </c>
      <c r="C41" s="56">
        <f>IF(B42&gt;($C$36*(B43+1)),(ROUND(B43,0)*$C$36+$B$35),(B43*$C$36+$B$35))</f>
        <v>84.899999999999991</v>
      </c>
      <c r="D41" s="56">
        <f>IF(C42&gt;($C$36*(C43+1)),(ROUND(C43,0)*$C$36+$B$35),(C43*$C$36+$B$35))</f>
        <v>84.899999999999991</v>
      </c>
      <c r="E41" s="56">
        <f>IF(D42&gt;($C$36*(D43+1)),(ROUND(D43,0)*$C$36+$B$35),(D43*$C$36+$B$35))</f>
        <v>75.533988212180745</v>
      </c>
      <c r="F41" s="53"/>
      <c r="G41" s="53"/>
      <c r="H41" s="53"/>
      <c r="I41" s="12"/>
      <c r="J41" s="12"/>
      <c r="K41" s="12"/>
      <c r="L41" s="12"/>
      <c r="M41" s="12"/>
      <c r="N41" s="12"/>
      <c r="O41" s="13"/>
      <c r="P41" s="5"/>
      <c r="Q41" s="5"/>
      <c r="R41" s="36">
        <f>SUM(C41:Q41)</f>
        <v>245.33398821218071</v>
      </c>
      <c r="S41">
        <f>$A41/$C$36</f>
        <v>20.96871694121203</v>
      </c>
      <c r="T41">
        <f>ROUNDUP((($A41-($B$35*ROUNDUP($A41/$H$35,0)))/$C$36),0)</f>
        <v>21</v>
      </c>
      <c r="U41">
        <f>ROUNDUP(T41/$F$35,0)</f>
        <v>3</v>
      </c>
      <c r="V41">
        <f>$A41/U41</f>
        <v>81.777996070726914</v>
      </c>
    </row>
    <row r="42" spans="1:23" x14ac:dyDescent="0.3">
      <c r="A42" s="47"/>
      <c r="B42" s="21">
        <f>A41</f>
        <v>245.33398821218074</v>
      </c>
      <c r="C42" s="59">
        <f>B42-C41</f>
        <v>160.43398821218074</v>
      </c>
      <c r="D42" s="60">
        <f>C42-D41</f>
        <v>75.533988212180745</v>
      </c>
      <c r="E42" s="61">
        <f t="shared" ref="E42" si="11">D42-E41</f>
        <v>0</v>
      </c>
      <c r="F42" s="54"/>
      <c r="G42" s="54"/>
      <c r="H42" s="54"/>
      <c r="I42" s="22"/>
      <c r="J42" s="22"/>
      <c r="K42" s="22"/>
      <c r="L42" s="23"/>
      <c r="M42" s="17"/>
      <c r="N42" s="17"/>
      <c r="O42" s="22"/>
      <c r="P42" s="17"/>
      <c r="Q42" s="17"/>
      <c r="R42" s="36"/>
      <c r="S42" s="19"/>
      <c r="T42" s="19"/>
      <c r="U42" s="6" t="s">
        <v>8</v>
      </c>
      <c r="V42" s="32"/>
      <c r="W42" s="19"/>
    </row>
    <row r="43" spans="1:23" x14ac:dyDescent="0.3">
      <c r="A43" s="47"/>
      <c r="B43" s="32">
        <f>IF(B42&gt;0,(B42/ROUNDUP(ROUNDUP(((B42-($B$35*ROUNDUP(B42/$H$35,0)))/$C$36),0)/$F$35,0)-$B$35)/$C$36,0-$B$35/$C$36)</f>
        <v>6.7331620573270872</v>
      </c>
      <c r="C43" s="32">
        <f t="shared" ref="C43" si="12">IF(C42&gt;0,(C42/ROUNDUP(ROUNDUP(((C42-($B$35*ROUNDUP(C42/$H$35,0)))/$C$36),0)/$F$35,0)-$B$35)/$C$36,0-$B$35/$C$36)</f>
        <v>6.5997430859906299</v>
      </c>
      <c r="D43" s="32">
        <f t="shared" ref="D43" si="13">IF(D42&gt;0,(D42/ROUNDUP(ROUNDUP(((D42-($B$35*ROUNDUP(D42/$H$35,0)))/$C$36),0)/$F$35,0)-$B$35)/$C$36,0-$B$35/$C$36)</f>
        <v>6.1994861719812606</v>
      </c>
      <c r="E43" s="55"/>
      <c r="F43" s="55"/>
      <c r="G43" s="55"/>
      <c r="H43" s="55"/>
      <c r="M43" s="12"/>
      <c r="N43" s="12"/>
      <c r="O43" s="13"/>
      <c r="P43" s="5"/>
      <c r="Q43" s="5"/>
      <c r="R43" s="36"/>
    </row>
    <row r="44" spans="1:23" x14ac:dyDescent="0.3">
      <c r="A44" s="47">
        <f>Лист1!H$17</f>
        <v>247.54420432220039</v>
      </c>
      <c r="B44" s="89">
        <f>($A44-$C$36*(ROUNDDOWN($C44/$C$36,0)+ROUNDDOWN($D44/$C$36,0)+ROUNDDOWN($E44/$C$36,0)+ROUNDDOWN($F44/$C$36,0)+ROUNDDOWN($G44/$C$36,0)+ROUNDDOWN($H44/$C$36,0)+ROUNDDOWN($I44/$C$36,0)+ROUNDDOWN($J44/$C$36,0)+ROUNDDOWN($K44/$C$36,0)+ROUNDDOWN($L44/$C$36,0))) / $A44 * 100</f>
        <v>5.4714285714285689</v>
      </c>
      <c r="C44" s="56">
        <f>IF(B45&gt;($C$36*(B46+1)),(ROUND(B46,0)*$C$36+$B$35),(B46*$C$36+$B$35))</f>
        <v>84.899999999999991</v>
      </c>
      <c r="D44" s="56">
        <f>IF(C45&gt;($C$36*(C46+1)),(ROUND(C46,0)*$C$36+$B$35),(C46*$C$36+$B$35))</f>
        <v>84.899999999999991</v>
      </c>
      <c r="E44" s="56">
        <f>IF(D45&gt;($C$36*(D46+1)),(ROUND(D46,0)*$C$36+$B$35),(D46*$C$36+$B$35))</f>
        <v>77.744204322200389</v>
      </c>
      <c r="F44" s="53"/>
      <c r="G44" s="53"/>
      <c r="H44" s="53"/>
      <c r="I44" s="12"/>
      <c r="J44" s="12"/>
      <c r="K44" s="12"/>
      <c r="L44" s="12"/>
      <c r="M44" s="12"/>
      <c r="N44" s="12"/>
      <c r="O44" s="13"/>
      <c r="P44" s="5"/>
      <c r="Q44" s="5"/>
      <c r="R44" s="36">
        <f>SUM(C44:Q44)</f>
        <v>247.54420432220036</v>
      </c>
      <c r="S44">
        <f>$A44/$C$36</f>
        <v>21.15762430104277</v>
      </c>
      <c r="T44">
        <f>ROUNDUP((($A44-($B$35*ROUNDUP($A44/$H$35,0)))/$C$36),0)</f>
        <v>21</v>
      </c>
      <c r="U44">
        <f>ROUNDUP(T44/$F$35,0)</f>
        <v>3</v>
      </c>
      <c r="V44">
        <f>$A44/U44</f>
        <v>82.514734774066795</v>
      </c>
    </row>
    <row r="45" spans="1:23" x14ac:dyDescent="0.3">
      <c r="A45" s="47"/>
      <c r="B45" s="21">
        <f>A44</f>
        <v>247.54420432220039</v>
      </c>
      <c r="C45" s="59">
        <f>B45-C44</f>
        <v>162.64420432220038</v>
      </c>
      <c r="D45" s="60">
        <f>C45-D44</f>
        <v>77.744204322200389</v>
      </c>
      <c r="E45" s="61">
        <f t="shared" ref="E45" si="14">D45-E44</f>
        <v>0</v>
      </c>
      <c r="F45" s="54"/>
      <c r="G45" s="54"/>
      <c r="H45" s="54"/>
      <c r="I45" s="22"/>
      <c r="J45" s="22"/>
      <c r="K45" s="22"/>
      <c r="L45" s="23"/>
      <c r="M45" s="17"/>
      <c r="N45" s="17"/>
      <c r="O45" s="22"/>
      <c r="P45" s="17"/>
      <c r="Q45" s="17"/>
      <c r="R45" s="36"/>
      <c r="S45" s="19"/>
      <c r="T45" s="19"/>
      <c r="U45" s="6" t="s">
        <v>8</v>
      </c>
      <c r="V45" s="32"/>
      <c r="W45" s="19"/>
    </row>
    <row r="46" spans="1:23" x14ac:dyDescent="0.3">
      <c r="A46" s="47"/>
      <c r="B46" s="32">
        <f>IF(B45&gt;0,(B45/ROUNDUP(ROUNDUP(((B45-($B$35*ROUNDUP(B45/$H$35,0)))/$C$36),0)/$F$35,0)-$B$35)/$C$36,0-$B$35/$C$36)</f>
        <v>6.7961311772706665</v>
      </c>
      <c r="C46" s="32">
        <f t="shared" ref="C46" si="15">IF(C45&gt;0,(C45/ROUNDUP(ROUNDUP(((C45-($B$35*ROUNDUP(C45/$H$35,0)))/$C$36),0)/$F$35,0)-$B$35)/$C$36,0-$B$35/$C$36)</f>
        <v>6.6941967659059998</v>
      </c>
      <c r="D46" s="32">
        <f t="shared" ref="D46" si="16">IF(D45&gt;0,(D45/ROUNDUP(ROUNDUP(((D45-($B$35*ROUNDUP(D45/$H$35,0)))/$C$36),0)/$F$35,0)-$B$35)/$C$36,0-$B$35/$C$36)</f>
        <v>6.3883935318119995</v>
      </c>
      <c r="E46" s="55"/>
      <c r="F46" s="55"/>
      <c r="G46" s="55"/>
      <c r="H46" s="55"/>
      <c r="M46" s="12"/>
      <c r="N46" s="12"/>
      <c r="O46" s="13"/>
      <c r="P46" s="5"/>
      <c r="Q46" s="5"/>
      <c r="R46" s="36"/>
    </row>
    <row r="47" spans="1:23" x14ac:dyDescent="0.3">
      <c r="A47" s="47">
        <f>Лист1!I$17</f>
        <v>249.75442043222006</v>
      </c>
      <c r="B47" s="89">
        <f>($A47-$C$36*(ROUNDDOWN($C47/$C$36,0)+ROUNDDOWN($D47/$C$36,0)+ROUNDDOWN($E47/$C$36,0)+ROUNDDOWN($F47/$C$36,0)+ROUNDDOWN($G47/$C$36,0)+ROUNDDOWN($H47/$C$36,0)+ROUNDDOWN($I47/$C$36,0)+ROUNDDOWN($J47/$C$36,0)+ROUNDDOWN($K47/$C$36,0)+ROUNDDOWN($L47/$C$36,0))) / $A47 * 100</f>
        <v>6.3079646017699194</v>
      </c>
      <c r="C47" s="56">
        <f>IF(B48&gt;($C$36*(B49+1)),(ROUND(B49,0)*$C$36+$B$35),(B49*$C$36+$B$35))</f>
        <v>84.899999999999991</v>
      </c>
      <c r="D47" s="56">
        <f>IF(C48&gt;($C$36*(C49+1)),(ROUND(C49,0)*$C$36+$B$35),(C49*$C$36+$B$35))</f>
        <v>84.899999999999991</v>
      </c>
      <c r="E47" s="56">
        <f>IF(D48&gt;($C$36*(D49+1)),(ROUND(D49,0)*$C$36+$B$35),(D49*$C$36+$B$35))</f>
        <v>79.95442043222009</v>
      </c>
      <c r="F47" s="53"/>
      <c r="G47" s="53"/>
      <c r="H47" s="53"/>
      <c r="I47" s="12"/>
      <c r="J47" s="12"/>
      <c r="K47" s="12"/>
      <c r="L47" s="12"/>
      <c r="M47" s="12"/>
      <c r="N47" s="12"/>
      <c r="O47" s="13"/>
      <c r="P47" s="5"/>
      <c r="Q47" s="5"/>
      <c r="R47" s="36">
        <f>SUM(C47:Q47)</f>
        <v>249.75442043222006</v>
      </c>
      <c r="S47">
        <f>$A47/$C$36</f>
        <v>21.346531660873509</v>
      </c>
      <c r="T47">
        <f>ROUNDUP((($A47-($B$35*ROUNDUP($A47/$H$35,0)))/$C$36),0)</f>
        <v>21</v>
      </c>
      <c r="U47">
        <f>ROUNDUP(T47/$F$35,0)</f>
        <v>3</v>
      </c>
      <c r="V47">
        <f>$A47/U47</f>
        <v>83.251473477406691</v>
      </c>
    </row>
    <row r="48" spans="1:23" x14ac:dyDescent="0.3">
      <c r="A48" s="47"/>
      <c r="B48" s="21">
        <f>A47</f>
        <v>249.75442043222006</v>
      </c>
      <c r="C48" s="59">
        <f>B48-C47</f>
        <v>164.85442043222008</v>
      </c>
      <c r="D48" s="60">
        <f>C48-D47</f>
        <v>79.95442043222009</v>
      </c>
      <c r="E48" s="58">
        <f>D48-E47</f>
        <v>0</v>
      </c>
      <c r="F48" s="54"/>
      <c r="G48" s="54"/>
      <c r="H48" s="54"/>
      <c r="I48" s="22"/>
      <c r="J48" s="22"/>
      <c r="K48" s="22"/>
      <c r="L48" s="23"/>
      <c r="M48" s="17"/>
      <c r="N48" s="17"/>
      <c r="O48" s="22"/>
      <c r="P48" s="17"/>
      <c r="Q48" s="17"/>
      <c r="R48" s="36"/>
      <c r="S48" s="19"/>
      <c r="T48" s="19"/>
      <c r="U48" s="6" t="s">
        <v>8</v>
      </c>
      <c r="V48" s="32"/>
      <c r="W48" s="19"/>
    </row>
    <row r="49" spans="1:23" x14ac:dyDescent="0.3">
      <c r="A49" s="47"/>
      <c r="B49" s="32">
        <f>IF(B48&gt;0,(B48/ROUNDUP(ROUNDUP(((B48-($B$35*ROUNDUP(B48/$H$35,0)))/$C$36),0)/$F$35,0)-$B$35)/$C$36,0-$B$35/$C$36)</f>
        <v>6.8591002972142476</v>
      </c>
      <c r="C49" s="32">
        <f t="shared" ref="C49" si="17">IF(C48&gt;0,(C48/ROUNDUP(ROUNDUP(((C48-($B$35*ROUNDUP(C48/$H$35,0)))/$C$36),0)/$F$35,0)-$B$35)/$C$36,0-$B$35/$C$36)</f>
        <v>6.7886504458213714</v>
      </c>
      <c r="D49" s="32">
        <f t="shared" ref="D49" si="18">IF(D48&gt;0,(D48/ROUNDUP(ROUNDUP(((D48-($B$35*ROUNDUP(D48/$H$35,0)))/$C$36),0)/$F$35,0)-$B$35)/$C$36,0-$B$35/$C$36)</f>
        <v>6.5773008916427429</v>
      </c>
      <c r="E49" s="55"/>
      <c r="F49" s="55"/>
      <c r="G49" s="55"/>
      <c r="H49" s="55"/>
      <c r="M49" s="12"/>
      <c r="N49" s="12"/>
      <c r="O49" s="13"/>
      <c r="P49" s="5"/>
      <c r="Q49" s="5"/>
      <c r="R49" s="36"/>
    </row>
    <row r="50" spans="1:23" x14ac:dyDescent="0.3">
      <c r="A50" s="47">
        <f>Лист1!J$17</f>
        <v>251.9646365422397</v>
      </c>
      <c r="B50" s="89">
        <f>($A50-$C$36*(ROUNDDOWN($C50/$C$36,0)+ROUNDDOWN($D50/$C$36,0)+ROUNDDOWN($E50/$C$36,0)+ROUNDDOWN($F50/$C$36,0)+ROUNDDOWN($G50/$C$36,0)+ROUNDDOWN($H50/$C$36,0)+ROUNDDOWN($I50/$C$36,0)+ROUNDDOWN($J50/$C$36,0)+ROUNDDOWN($K50/$C$36,0)+ROUNDDOWN($L50/$C$36,0))) / $A50 * 100</f>
        <v>2.4863157894736951</v>
      </c>
      <c r="C50" s="56">
        <f>IF(B51&gt;($C$36*(B52+1)),(ROUND(B52,0)*$C$36+$B$35),(B52*$C$36+$B$35))</f>
        <v>84.899999999999991</v>
      </c>
      <c r="D50" s="56">
        <f>IF(C51&gt;($C$36*(C52+1)),(ROUND(C52,0)*$C$36+$B$35),(C52*$C$36+$B$35))</f>
        <v>84.899999999999991</v>
      </c>
      <c r="E50" s="56">
        <f>IF(D51&gt;($C$36*(D52+1)),(ROUND(D52,0)*$C$36+$B$35),(D52*$C$36+$B$35))</f>
        <v>82.164636542239734</v>
      </c>
      <c r="F50" s="53"/>
      <c r="G50" s="53"/>
      <c r="H50" s="53"/>
      <c r="I50" s="12"/>
      <c r="J50" s="12"/>
      <c r="K50" s="12"/>
      <c r="L50" s="12"/>
      <c r="M50" s="12"/>
      <c r="N50" s="12"/>
      <c r="O50" s="13"/>
      <c r="P50" s="5"/>
      <c r="Q50" s="5"/>
      <c r="R50" s="36">
        <f>SUM(C50:Q50)</f>
        <v>251.9646365422397</v>
      </c>
      <c r="S50">
        <f>$A50/$C$36</f>
        <v>21.535439020704249</v>
      </c>
      <c r="T50">
        <f>ROUNDUP((($A50-($B$35*ROUNDUP($A50/$H$35,0)))/$C$36),0)</f>
        <v>21</v>
      </c>
      <c r="U50">
        <f>ROUNDUP(T50/$F$35,0)</f>
        <v>3</v>
      </c>
      <c r="V50">
        <f>$A50/U50</f>
        <v>83.988212180746572</v>
      </c>
    </row>
    <row r="51" spans="1:23" x14ac:dyDescent="0.3">
      <c r="A51" s="47"/>
      <c r="B51" s="21">
        <f>A50</f>
        <v>251.9646365422397</v>
      </c>
      <c r="C51" s="59">
        <f>B51-C50</f>
        <v>167.06463654223973</v>
      </c>
      <c r="D51" s="60">
        <f>C51-D50</f>
        <v>82.164636542239734</v>
      </c>
      <c r="E51" s="58">
        <f>D51-E50</f>
        <v>0</v>
      </c>
      <c r="F51" s="54"/>
      <c r="G51" s="54"/>
      <c r="H51" s="54"/>
      <c r="I51" s="22"/>
      <c r="J51" s="22"/>
      <c r="K51" s="22"/>
      <c r="L51" s="23"/>
      <c r="M51" s="17"/>
      <c r="N51" s="17"/>
      <c r="O51" s="22"/>
      <c r="P51" s="17"/>
      <c r="Q51" s="17"/>
      <c r="R51" s="36"/>
      <c r="S51" s="19"/>
      <c r="T51" s="19"/>
      <c r="U51" s="6" t="s">
        <v>8</v>
      </c>
      <c r="V51" s="32"/>
      <c r="W51" s="19"/>
    </row>
    <row r="52" spans="1:23" x14ac:dyDescent="0.3">
      <c r="A52" s="47"/>
      <c r="B52" s="32">
        <f>IF(B51&gt;0,(B51/ROUNDUP(ROUNDUP(((B51-($B$35*ROUNDUP(B51/$H$35,0)))/$C$36),0)/$F$35,0)-$B$35)/$C$36,0-$B$35/$C$36)</f>
        <v>6.922069417157827</v>
      </c>
      <c r="C52" s="32">
        <f t="shared" ref="C52" si="19">IF(C51&gt;0,(C51/ROUNDUP(ROUNDUP(((C51-($B$35*ROUNDUP(C51/$H$35,0)))/$C$36),0)/$F$35,0)-$B$35)/$C$36,0-$B$35/$C$36)</f>
        <v>6.8831041257367405</v>
      </c>
      <c r="D52" s="32">
        <f t="shared" ref="D52" si="20">IF(D51&gt;0,(D51/ROUNDUP(ROUNDUP(((D51-($B$35*ROUNDUP(D51/$H$35,0)))/$C$36),0)/$F$35,0)-$B$35)/$C$36,0-$B$35/$C$36)</f>
        <v>6.7662082514734818</v>
      </c>
      <c r="E52" s="55"/>
      <c r="F52" s="55"/>
      <c r="G52" s="55"/>
      <c r="H52" s="55"/>
      <c r="M52" s="12"/>
      <c r="N52" s="12"/>
      <c r="O52" s="13"/>
      <c r="P52" s="5"/>
      <c r="Q52" s="5"/>
      <c r="R52" s="36"/>
    </row>
    <row r="53" spans="1:23" x14ac:dyDescent="0.3">
      <c r="A53" s="47">
        <f>Лист1!K$17</f>
        <v>254.17485265225935</v>
      </c>
      <c r="B53" s="89">
        <f>($A53-$C$36*(ROUNDDOWN($C53/$C$36,0)+ROUNDDOWN($D53/$C$36,0)+ROUNDDOWN($E53/$C$36,0)+ROUNDDOWN($F53/$C$36,0)+ROUNDDOWN($G53/$C$36,0)+ROUNDDOWN($H53/$C$36,0)+ROUNDDOWN($I53/$C$36,0)+ROUNDDOWN($J53/$C$36,0)+ROUNDDOWN($K53/$C$36,0)+ROUNDDOWN($L53/$C$36,0))) / $A53 * 100</f>
        <v>3.3342608695652274</v>
      </c>
      <c r="C53" s="56">
        <f>IF(B54&gt;($C$36*(B55+1)),(ROUND(B55,0)*$C$36+$B$35),(B55*$C$36+$B$35))</f>
        <v>84.899999999999991</v>
      </c>
      <c r="D53" s="56">
        <f>IF(C54&gt;($C$36*(C55+1)),(ROUND(C55,0)*$C$36+$B$35),(C55*$C$36+$B$35))</f>
        <v>84.899999999999991</v>
      </c>
      <c r="E53" s="56">
        <f>IF(D54&gt;($C$36*(D55+1)),(ROUND(D55,0)*$C$36+$B$35),(D55*$C$36+$B$35))</f>
        <v>84.374852652259378</v>
      </c>
      <c r="F53" s="53"/>
      <c r="G53" s="53"/>
      <c r="H53" s="53"/>
      <c r="I53" s="12"/>
      <c r="J53" s="12"/>
      <c r="K53" s="12"/>
      <c r="L53" s="12"/>
      <c r="M53" s="12"/>
      <c r="N53" s="12"/>
      <c r="O53" s="13"/>
      <c r="P53" s="5"/>
      <c r="Q53" s="5"/>
      <c r="R53" s="36">
        <f>SUM(C53:Q53)</f>
        <v>254.17485265225935</v>
      </c>
      <c r="S53">
        <f>$A53/$C$36</f>
        <v>21.724346380534989</v>
      </c>
      <c r="T53">
        <f>ROUNDUP((($A53-($B$35*ROUNDUP($A53/$H$35,0)))/$C$36),0)</f>
        <v>21</v>
      </c>
      <c r="U53">
        <f>ROUNDUP(T53/$F$35,0)</f>
        <v>3</v>
      </c>
      <c r="V53">
        <f>$A53/U53</f>
        <v>84.724950884086454</v>
      </c>
    </row>
    <row r="54" spans="1:23" x14ac:dyDescent="0.3">
      <c r="A54" s="47"/>
      <c r="B54" s="21">
        <f>A53</f>
        <v>254.17485265225935</v>
      </c>
      <c r="C54" s="59">
        <f>B54-C53</f>
        <v>169.27485265225937</v>
      </c>
      <c r="D54" s="60">
        <f>C54-D53</f>
        <v>84.374852652259378</v>
      </c>
      <c r="E54" s="58">
        <f>D54-E53</f>
        <v>0</v>
      </c>
      <c r="F54" s="54"/>
      <c r="G54" s="54"/>
      <c r="H54" s="54"/>
      <c r="I54" s="22"/>
      <c r="J54" s="22"/>
      <c r="K54" s="22"/>
      <c r="L54" s="23"/>
      <c r="M54" s="17"/>
      <c r="N54" s="17"/>
      <c r="O54" s="22"/>
      <c r="P54" s="17"/>
      <c r="Q54" s="17"/>
      <c r="R54" s="36"/>
      <c r="S54" s="19"/>
      <c r="T54" s="19"/>
      <c r="U54" s="6" t="s">
        <v>8</v>
      </c>
      <c r="V54" s="32"/>
      <c r="W54" s="19"/>
    </row>
    <row r="55" spans="1:23" x14ac:dyDescent="0.3">
      <c r="A55" s="47"/>
      <c r="B55" s="32">
        <f>IF(B54&gt;0,(B54/ROUNDUP(ROUNDUP(((B54-($B$35*ROUNDUP(B54/$H$35,0)))/$C$36),0)/$F$35,0)-$B$35)/$C$36,0-$B$35/$C$36)</f>
        <v>6.9850385371014063</v>
      </c>
      <c r="C55" s="32">
        <f t="shared" ref="C55" si="21">IF(C54&gt;0,(C54/ROUNDUP(ROUNDUP(((C54-($B$35*ROUNDUP(C54/$H$35,0)))/$C$36),0)/$F$35,0)-$B$35)/$C$36,0-$B$35/$C$36)</f>
        <v>6.9775578056521104</v>
      </c>
      <c r="D55" s="32">
        <f t="shared" ref="D55" si="22">IF(D54&gt;0,(D54/ROUNDUP(ROUNDUP(((D54-($B$35*ROUNDUP(D54/$H$35,0)))/$C$36),0)/$F$35,0)-$B$35)/$C$36,0-$B$35/$C$36)</f>
        <v>6.9551156113042207</v>
      </c>
      <c r="E55" s="55"/>
      <c r="F55" s="55"/>
      <c r="G55" s="55"/>
      <c r="H55" s="55"/>
      <c r="M55" s="12"/>
      <c r="N55" s="12"/>
      <c r="O55" s="13"/>
      <c r="P55" s="5"/>
      <c r="Q55" s="5"/>
      <c r="R55" s="36"/>
    </row>
    <row r="56" spans="1:23" x14ac:dyDescent="0.3">
      <c r="A56" s="47">
        <f>Лист1!L$17</f>
        <v>256.38506876227899</v>
      </c>
      <c r="B56" s="89">
        <f>($A56-$C$36*(ROUNDDOWN($C56/$C$36,0)+ROUNDDOWN($D56/$C$36,0)+ROUNDDOWN($E56/$C$36,0)+ROUNDDOWN($F56/$C$36,0)+ROUNDDOWN($G56/$C$36,0)+ROUNDDOWN($H56/$C$36,0)+ROUNDDOWN($I56/$C$36,0)+ROUNDDOWN($J56/$C$36,0)+ROUNDDOWN($K56/$C$36,0)+ROUNDDOWN($L56/$C$36,0))) / $A56 * 100</f>
        <v>4.1675862068965603</v>
      </c>
      <c r="C56" s="56">
        <f>IF(B57&gt;($C$36*(B58+1)),(ROUND(B58,0)*$C$36+$B$35),(B58*$C$36+$B$35))</f>
        <v>84.899999999999991</v>
      </c>
      <c r="D56" s="56">
        <f>IF(C57&gt;($C$36*(C58+1)),(ROUND(C58,0)*$C$36+$B$35),(C58*$C$36+$B$35))</f>
        <v>84.899999999999991</v>
      </c>
      <c r="E56" s="56">
        <f>IF(D57&gt;($C$36*(D58+1)),(ROUND(D58,0)*$C$36+$B$35),(D58*$C$36+$B$35))</f>
        <v>86.585068762279022</v>
      </c>
      <c r="F56" s="53"/>
      <c r="G56" s="53"/>
      <c r="H56" s="53"/>
      <c r="I56" s="12"/>
      <c r="J56" s="12"/>
      <c r="K56" s="12"/>
      <c r="L56" s="12"/>
      <c r="M56" s="12"/>
      <c r="N56" s="12"/>
      <c r="O56" s="13"/>
      <c r="P56" s="5"/>
      <c r="Q56" s="5"/>
      <c r="R56" s="36">
        <f>SUM(C56:Q56)</f>
        <v>256.38506876227899</v>
      </c>
      <c r="S56">
        <f>$A56/$C$36</f>
        <v>21.913253740365725</v>
      </c>
      <c r="T56">
        <f>ROUNDUP((($A56-($B$35*ROUNDUP($A56/$H$35,0)))/$C$36),0)</f>
        <v>22</v>
      </c>
      <c r="U56">
        <f>ROUNDUP(T56/$F$35,0)</f>
        <v>3</v>
      </c>
      <c r="V56">
        <f>$A56/U56</f>
        <v>85.461689587426335</v>
      </c>
    </row>
    <row r="57" spans="1:23" x14ac:dyDescent="0.3">
      <c r="A57" s="47"/>
      <c r="B57" s="21">
        <f>A56</f>
        <v>256.38506876227899</v>
      </c>
      <c r="C57" s="59">
        <f>B57-C56</f>
        <v>171.48506876227901</v>
      </c>
      <c r="D57" s="60">
        <f>C57-D56</f>
        <v>86.585068762279022</v>
      </c>
      <c r="E57" s="58">
        <f>D57-E56</f>
        <v>0</v>
      </c>
      <c r="F57" s="54"/>
      <c r="G57" s="54"/>
      <c r="H57" s="54"/>
      <c r="I57" s="22"/>
      <c r="J57" s="22"/>
      <c r="K57" s="22"/>
      <c r="L57" s="23"/>
      <c r="M57" s="17"/>
      <c r="N57" s="17"/>
      <c r="O57" s="22"/>
      <c r="P57" s="17"/>
      <c r="Q57" s="17"/>
      <c r="R57" s="36"/>
      <c r="S57" s="19"/>
      <c r="T57" s="19"/>
      <c r="U57" s="6" t="s">
        <v>8</v>
      </c>
      <c r="V57" s="32"/>
      <c r="W57" s="19"/>
    </row>
    <row r="58" spans="1:23" x14ac:dyDescent="0.3">
      <c r="A58" s="47"/>
      <c r="B58" s="32">
        <f>IF(B57&gt;0,(B57/ROUNDUP(ROUNDUP(((B57-($B$35*ROUNDUP(B57/$H$35,0)))/$C$36),0)/$F$35,0)-$B$35)/$C$36,0-$B$35/$C$36)</f>
        <v>7.0480076570449866</v>
      </c>
      <c r="C58" s="32">
        <f t="shared" ref="C58" si="23">IF(C57&gt;0,(C57/ROUNDUP(ROUNDUP(((C57-($B$35*ROUNDUP(C57/$H$35,0)))/$C$36),0)/$F$35,0)-$B$35)/$C$36,0-$B$35/$C$36)</f>
        <v>7.0720114855674794</v>
      </c>
      <c r="D58" s="32">
        <f t="shared" ref="D58" si="24">IF(D57&gt;0,(D57/ROUNDUP(ROUNDUP(((D57-($B$35*ROUNDUP(D57/$H$35,0)))/$C$36),0)/$F$35,0)-$B$35)/$C$36,0-$B$35/$C$36)</f>
        <v>7.1440229711349597</v>
      </c>
      <c r="E58" s="55"/>
      <c r="F58" s="55"/>
      <c r="G58" s="55"/>
      <c r="H58" s="55"/>
      <c r="M58" s="12"/>
      <c r="N58" s="12"/>
      <c r="O58" s="13"/>
      <c r="P58" s="5"/>
      <c r="Q58" s="5"/>
      <c r="R58" s="36"/>
    </row>
    <row r="59" spans="1:23" x14ac:dyDescent="0.3">
      <c r="A59" s="49">
        <f>Лист1!M$17</f>
        <v>258.59528487229863</v>
      </c>
      <c r="B59" s="89">
        <f>($A59-$C$36*(ROUNDDOWN($C59/$C$36,0)+ROUNDDOWN($D59/$C$36,0)+ROUNDDOWN($E59/$C$36,0)+ROUNDDOWN($F59/$C$36,0)+ROUNDDOWN($G59/$C$36,0)+ROUNDDOWN($H59/$C$36,0)+ROUNDDOWN($I59/$C$36,0)+ROUNDDOWN($J59/$C$36,0)+ROUNDDOWN($K59/$C$36,0)+ROUNDDOWN($L59/$C$36,0))) / $A59 * 100</f>
        <v>4.9866666666666744</v>
      </c>
      <c r="C59" s="56">
        <f>IF(B60&gt;($C$36*(B61+1)),(ROUND(B61,0)*$C$36+$B$35),(B61*$C$36+$B$35))</f>
        <v>84.899999999999991</v>
      </c>
      <c r="D59" s="56">
        <f>IF(C60&gt;($C$36*(C61+1)),(ROUND(C61,0)*$C$36+$B$35),(C61*$C$36+$B$35))</f>
        <v>84.899999999999991</v>
      </c>
      <c r="E59" s="56">
        <f>IF(D60&gt;($C$36*(D61+1)),(ROUND(D61,0)*$C$36+$B$35),(D61*$C$36+$B$35))</f>
        <v>88.795284872298666</v>
      </c>
      <c r="F59" s="53"/>
      <c r="G59" s="53"/>
      <c r="H59" s="53"/>
      <c r="I59" s="12"/>
      <c r="J59" s="12"/>
      <c r="K59" s="12"/>
      <c r="L59" s="12"/>
      <c r="M59" s="12"/>
      <c r="N59" s="12"/>
      <c r="O59" s="13"/>
      <c r="P59" s="5"/>
      <c r="Q59" s="5"/>
      <c r="R59" s="36">
        <f>SUM(C59:Q59)</f>
        <v>258.59528487229863</v>
      </c>
      <c r="S59">
        <f>$A59/$C$36</f>
        <v>22.102161100196465</v>
      </c>
      <c r="T59">
        <f>ROUNDUP((($A59-($B$35*ROUNDUP($A59/$H$35,0)))/$C$36),0)</f>
        <v>22</v>
      </c>
      <c r="U59">
        <f>ROUNDUP(T59/$F$35,0)</f>
        <v>3</v>
      </c>
      <c r="V59">
        <f>$A59/U59</f>
        <v>86.198428290766216</v>
      </c>
    </row>
    <row r="60" spans="1:23" x14ac:dyDescent="0.3">
      <c r="A60" s="49"/>
      <c r="B60" s="21">
        <f>A59</f>
        <v>258.59528487229863</v>
      </c>
      <c r="C60" s="59">
        <f>B60-C59</f>
        <v>173.69528487229866</v>
      </c>
      <c r="D60" s="60">
        <f>C60-D59</f>
        <v>88.795284872298666</v>
      </c>
      <c r="E60" s="58">
        <f>D60-E59</f>
        <v>0</v>
      </c>
      <c r="F60" s="54"/>
      <c r="G60" s="54"/>
      <c r="H60" s="54"/>
      <c r="I60" s="22"/>
      <c r="J60" s="22"/>
      <c r="K60" s="22"/>
      <c r="L60" s="23"/>
      <c r="M60" s="17"/>
      <c r="N60" s="17"/>
      <c r="O60" s="22"/>
      <c r="P60" s="17"/>
      <c r="Q60" s="17"/>
      <c r="R60" s="36"/>
      <c r="S60" s="19"/>
      <c r="T60" s="19"/>
      <c r="U60" s="6" t="s">
        <v>8</v>
      </c>
      <c r="V60" s="32"/>
      <c r="W60" s="19"/>
    </row>
    <row r="61" spans="1:23" x14ac:dyDescent="0.3">
      <c r="A61" s="49"/>
      <c r="B61" s="32">
        <f>IF(B60&gt;0,(B60/ROUNDUP(ROUNDUP(((B60-($B$35*ROUNDUP(B60/$H$35,0)))/$C$36),0)/$F$35,0)-$B$35)/$C$36,0-$B$35/$C$36)</f>
        <v>7.1109767769885659</v>
      </c>
      <c r="C61" s="32">
        <f t="shared" ref="C61" si="25">IF(C60&gt;0,(C60/ROUNDUP(ROUNDUP(((C60-($B$35*ROUNDUP(C60/$H$35,0)))/$C$36),0)/$F$35,0)-$B$35)/$C$36,0-$B$35/$C$36)</f>
        <v>7.1664651654828493</v>
      </c>
      <c r="D61" s="32">
        <f t="shared" ref="D61" si="26">IF(D60&gt;0,(D60/ROUNDUP(ROUNDUP(((D60-($B$35*ROUNDUP(D60/$H$35,0)))/$C$36),0)/$F$35,0)-$B$35)/$C$36,0-$B$35/$C$36)</f>
        <v>7.3329303309656986</v>
      </c>
      <c r="E61" s="55"/>
      <c r="F61" s="55"/>
      <c r="G61" s="55"/>
      <c r="H61" s="55"/>
      <c r="M61" s="12"/>
      <c r="N61" s="12"/>
      <c r="O61" s="13"/>
      <c r="P61" s="5"/>
      <c r="Q61" s="5"/>
      <c r="R61" s="36"/>
    </row>
    <row r="62" spans="1:23" x14ac:dyDescent="0.3">
      <c r="A62" s="47">
        <f>Лист1!N$17</f>
        <v>260.80550098231828</v>
      </c>
      <c r="B62" s="89">
        <f>($A62-$C$36*(ROUNDDOWN($C62/$C$36,0)+ROUNDDOWN($D62/$C$36,0)+ROUNDDOWN($E62/$C$36,0)+ROUNDDOWN($F62/$C$36,0)+ROUNDDOWN($G62/$C$36,0)+ROUNDDOWN($H62/$C$36,0)+ROUNDDOWN($I62/$C$36,0)+ROUNDDOWN($J62/$C$36,0)+ROUNDDOWN($K62/$C$36,0)+ROUNDDOWN($L62/$C$36,0))) / $A62 * 100</f>
        <v>5.7918644067796681</v>
      </c>
      <c r="C62" s="56">
        <f>IF(B63&gt;($C$36*(B64+1)),(ROUND(B64,0)*$C$36+$B$35),(B64*$C$36+$B$35))</f>
        <v>84.899999999999991</v>
      </c>
      <c r="D62" s="56">
        <f>IF(C63&gt;($C$36*(C64+1)),(ROUND(C64,0)*$C$36+$B$35),(C64*$C$36+$B$35))</f>
        <v>84.899999999999991</v>
      </c>
      <c r="E62" s="56">
        <f>IF(D63&gt;($C$36*(D64+1)),(ROUND(D64,0)*$C$36+$B$35),(D64*$C$36+$B$35))</f>
        <v>91.00550098231831</v>
      </c>
      <c r="F62" s="53"/>
      <c r="G62" s="53"/>
      <c r="H62" s="53"/>
      <c r="I62" s="12"/>
      <c r="J62" s="12"/>
      <c r="K62" s="12"/>
      <c r="L62" s="12"/>
      <c r="M62" s="12"/>
      <c r="N62" s="12"/>
      <c r="O62" s="13"/>
      <c r="P62" s="5"/>
      <c r="Q62" s="5"/>
      <c r="R62" s="36">
        <f>SUM(C62:Q62)</f>
        <v>260.80550098231828</v>
      </c>
      <c r="S62">
        <f>$A62/$C$36</f>
        <v>22.291068460027205</v>
      </c>
      <c r="T62">
        <f>ROUNDUP((($A62-($B$35*ROUNDUP($A62/$H$35,0)))/$C$36),0)</f>
        <v>22</v>
      </c>
      <c r="U62">
        <f>ROUNDUP(T62/$F$35,0)</f>
        <v>3</v>
      </c>
      <c r="V62">
        <f>$A62/U62</f>
        <v>86.935166994106098</v>
      </c>
    </row>
    <row r="63" spans="1:23" x14ac:dyDescent="0.3">
      <c r="A63" s="47"/>
      <c r="B63" s="21">
        <f>A62</f>
        <v>260.80550098231828</v>
      </c>
      <c r="C63" s="59">
        <f>B63-C62</f>
        <v>175.9055009823183</v>
      </c>
      <c r="D63" s="60">
        <f>C63-D62</f>
        <v>91.00550098231831</v>
      </c>
      <c r="E63" s="58">
        <f>D63-E62</f>
        <v>0</v>
      </c>
      <c r="F63" s="54"/>
      <c r="G63" s="54"/>
      <c r="H63" s="54"/>
      <c r="I63" s="22"/>
      <c r="J63" s="22"/>
      <c r="K63" s="22"/>
      <c r="L63" s="23"/>
      <c r="M63" s="17"/>
      <c r="N63" s="17"/>
      <c r="O63" s="22"/>
      <c r="P63" s="17"/>
      <c r="Q63" s="17"/>
      <c r="R63" s="36"/>
      <c r="S63" s="19"/>
      <c r="T63" s="19"/>
      <c r="U63" s="6" t="s">
        <v>8</v>
      </c>
      <c r="V63" s="32"/>
      <c r="W63" s="19"/>
    </row>
    <row r="64" spans="1:23" x14ac:dyDescent="0.3">
      <c r="A64" s="47"/>
      <c r="B64" s="32">
        <f>IF(B63&gt;0,(B63/ROUNDUP(ROUNDUP(((B63-($B$35*ROUNDUP(B63/$H$35,0)))/$C$36),0)/$F$35,0)-$B$35)/$C$36,0-$B$35/$C$36)</f>
        <v>7.1739458969321452</v>
      </c>
      <c r="C64" s="32">
        <f t="shared" ref="C64" si="27">IF(C63&gt;0,(C63/ROUNDUP(ROUNDUP(((C63-($B$35*ROUNDUP(C63/$H$35,0)))/$C$36),0)/$F$35,0)-$B$35)/$C$36,0-$B$35/$C$36)</f>
        <v>7.2609188453982183</v>
      </c>
      <c r="D64" s="32">
        <f t="shared" ref="D64" si="28">IF(D63&gt;0,(D63/ROUNDUP(ROUNDUP(((D63-($B$35*ROUNDUP(D63/$H$35,0)))/$C$36),0)/$F$35,0)-$B$35)/$C$36,0-$B$35/$C$36)</f>
        <v>7.5218376907964375</v>
      </c>
      <c r="E64" s="55"/>
      <c r="F64" s="55"/>
      <c r="G64" s="55"/>
      <c r="H64" s="55"/>
      <c r="M64" s="12"/>
      <c r="N64" s="12"/>
      <c r="O64" s="13"/>
      <c r="P64" s="5"/>
      <c r="Q64" s="5"/>
      <c r="R64" s="36"/>
    </row>
    <row r="65" spans="1:23" x14ac:dyDescent="0.3">
      <c r="A65" s="47">
        <f>Лист1!O$17</f>
        <v>263.01571709233792</v>
      </c>
      <c r="B65" s="89">
        <f>($A65-$C$36*(ROUNDDOWN($C65/$C$36,0)+ROUNDDOWN($D65/$C$36,0)+ROUNDDOWN($E65/$C$36,0)+ROUNDDOWN($F65/$C$36,0)+ROUNDDOWN($G65/$C$36,0)+ROUNDDOWN($H65/$C$36,0)+ROUNDDOWN($I65/$C$36,0)+ROUNDDOWN($J65/$C$36,0)+ROUNDDOWN($K65/$C$36,0)+ROUNDDOWN($L65/$C$36,0))) / $A65 * 100</f>
        <v>6.5835294117647116</v>
      </c>
      <c r="C65" s="56">
        <f>IF(B66&gt;($C$36*(B67+1)),(ROUND(B67,0)*$C$36+$B$35),(B67*$C$36+$B$35))</f>
        <v>84.899999999999991</v>
      </c>
      <c r="D65" s="56">
        <f>IF(C66&gt;($C$36*(C67+1)),(ROUND(C67,0)*$C$36+$B$35),(C67*$C$36+$B$35))</f>
        <v>84.899999999999991</v>
      </c>
      <c r="E65" s="56">
        <f>IF(D66&gt;($C$36*(D67+1)),(ROUND(D67,0)*$C$36+$B$35),(D67*$C$36+$B$35))</f>
        <v>93.215717092337954</v>
      </c>
      <c r="F65" s="53"/>
      <c r="G65" s="53"/>
      <c r="H65" s="53"/>
      <c r="I65" s="12"/>
      <c r="J65" s="12"/>
      <c r="K65" s="12"/>
      <c r="L65" s="12"/>
      <c r="M65" s="12"/>
      <c r="N65" s="12"/>
      <c r="O65" s="13"/>
      <c r="P65" s="5"/>
      <c r="Q65" s="5"/>
      <c r="R65" s="36">
        <f>SUM(C65:Q65)</f>
        <v>263.01571709233792</v>
      </c>
      <c r="S65">
        <f>$A65/$C$36</f>
        <v>22.479975819857945</v>
      </c>
      <c r="T65">
        <f>ROUNDUP((($A65-($B$35*ROUNDUP($A65/$H$35,0)))/$C$36),0)</f>
        <v>22</v>
      </c>
      <c r="U65">
        <f>ROUNDUP(T65/$F$35,0)</f>
        <v>3</v>
      </c>
      <c r="V65">
        <f>$A65/U65</f>
        <v>87.671905697445979</v>
      </c>
      <c r="W65" s="89">
        <f>($A65-$C$36*(ROUNDDOWN($C65/$C$36,0)+ROUNDDOWN($D65/$C$36,0)+ROUNDDOWN($E65/$C$36,0)+ROUNDDOWN($F65/$C$36,0)+ROUNDDOWN($G65/$C$36,0)+ROUNDDOWN($H65/$C$36,0)+ROUNDDOWN($I65/$C$36,0)+ROUNDDOWN($J65/$C$36,0)+ROUNDDOWN($K65/$C$36,0)+ROUNDDOWN($L65/$C$36,0))) / $A65 * 100</f>
        <v>6.5835294117647116</v>
      </c>
    </row>
    <row r="66" spans="1:23" x14ac:dyDescent="0.3">
      <c r="B66" s="21">
        <f>A65</f>
        <v>263.01571709233792</v>
      </c>
      <c r="C66" s="51">
        <f>B66-C65</f>
        <v>178.11571709233795</v>
      </c>
      <c r="D66" s="46">
        <f>C66-D65</f>
        <v>93.215717092337954</v>
      </c>
      <c r="E66" s="58">
        <f>D66-E65</f>
        <v>0</v>
      </c>
      <c r="F66" s="22"/>
      <c r="G66" s="22"/>
      <c r="H66" s="22"/>
      <c r="I66" s="22"/>
      <c r="J66" s="22"/>
      <c r="K66" s="22"/>
      <c r="L66" s="23"/>
      <c r="M66" s="17"/>
      <c r="N66" s="17"/>
      <c r="O66" s="22"/>
      <c r="P66" s="17"/>
      <c r="Q66" s="17"/>
      <c r="R66" s="36"/>
      <c r="S66" s="19"/>
      <c r="T66" s="19"/>
      <c r="U66" s="6" t="s">
        <v>8</v>
      </c>
      <c r="V66" s="32"/>
      <c r="W66" s="19"/>
    </row>
    <row r="67" spans="1:23" x14ac:dyDescent="0.3">
      <c r="B67" s="32">
        <f>IF(B66&gt;0,(B66/ROUNDUP(ROUNDUP(((B66-($B$35*ROUNDUP(B66/$H$35,0)))/$C$36),0)/$F$35,0)-$B$35)/$C$36,0-$B$35/$C$36)</f>
        <v>7.2369150168757255</v>
      </c>
      <c r="C67" s="32">
        <f t="shared" ref="C67" si="29">IF(C66&gt;0,(C66/ROUNDUP(ROUNDUP(((C66-($B$35*ROUNDUP(C66/$H$35,0)))/$C$36),0)/$F$35,0)-$B$35)/$C$36,0-$B$35/$C$36)</f>
        <v>7.3553725253135882</v>
      </c>
      <c r="D67" s="32">
        <f t="shared" ref="D67" si="30">IF(D66&gt;0,(D66/ROUNDUP(ROUNDUP(((D66-($B$35*ROUNDUP(D66/$H$35,0)))/$C$36),0)/$F$35,0)-$B$35)/$C$36,0-$B$35/$C$36)</f>
        <v>7.7107450506271764</v>
      </c>
      <c r="M67" s="12"/>
      <c r="N67" s="12"/>
      <c r="O67" s="13"/>
      <c r="P67" s="5"/>
      <c r="Q67" s="5"/>
      <c r="R67" s="36"/>
    </row>
    <row r="69" spans="1:23" ht="18.350000000000001" x14ac:dyDescent="0.35">
      <c r="A69" s="26" t="s">
        <v>6</v>
      </c>
      <c r="B69" s="38">
        <v>2</v>
      </c>
      <c r="C69" s="31" t="s">
        <v>14</v>
      </c>
      <c r="D69" s="38">
        <v>120</v>
      </c>
      <c r="E69" s="6" t="s">
        <v>8</v>
      </c>
      <c r="F69" s="7">
        <f>ROUNDDOWN((D69-B69)/$C$70,0)</f>
        <v>10</v>
      </c>
      <c r="G69" s="24" t="s">
        <v>9</v>
      </c>
      <c r="H69" s="78">
        <f>F69*C70+B69</f>
        <v>112</v>
      </c>
      <c r="R69" s="52">
        <f>H69-$C70</f>
        <v>101</v>
      </c>
      <c r="S69" s="52">
        <f>R69-$C70</f>
        <v>90</v>
      </c>
      <c r="T69" s="52">
        <f>S69-$C70</f>
        <v>79</v>
      </c>
      <c r="U69" s="52">
        <f>T69-$C70</f>
        <v>68</v>
      </c>
    </row>
    <row r="70" spans="1:23" ht="18.350000000000001" x14ac:dyDescent="0.35">
      <c r="A70" s="87" t="s">
        <v>30</v>
      </c>
      <c r="B70" s="62" t="s">
        <v>10</v>
      </c>
      <c r="C70" s="126">
        <v>11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8"/>
      <c r="R70" s="37"/>
      <c r="S70" s="11"/>
    </row>
    <row r="71" spans="1:23" x14ac:dyDescent="0.3">
      <c r="A71" s="79" t="s">
        <v>4</v>
      </c>
      <c r="B71" s="80" t="s">
        <v>28</v>
      </c>
      <c r="C71" s="9">
        <v>1</v>
      </c>
      <c r="D71" s="9">
        <v>2</v>
      </c>
      <c r="E71" s="9">
        <v>3</v>
      </c>
      <c r="F71" s="9">
        <v>4</v>
      </c>
      <c r="G71" s="10">
        <v>5</v>
      </c>
      <c r="H71" s="10">
        <v>6</v>
      </c>
      <c r="I71" s="10">
        <v>7</v>
      </c>
      <c r="J71" s="10">
        <v>8</v>
      </c>
      <c r="K71" s="10">
        <v>9</v>
      </c>
      <c r="L71" s="10">
        <v>10</v>
      </c>
      <c r="M71" s="10">
        <v>11</v>
      </c>
      <c r="N71" s="10">
        <v>12</v>
      </c>
      <c r="O71" s="10">
        <v>13</v>
      </c>
      <c r="P71" s="10">
        <v>14</v>
      </c>
      <c r="Q71" s="10">
        <v>15</v>
      </c>
      <c r="R71" s="35"/>
      <c r="S71" s="25" t="s">
        <v>11</v>
      </c>
      <c r="T71" s="25" t="s">
        <v>11</v>
      </c>
      <c r="U71" s="5" t="s">
        <v>12</v>
      </c>
      <c r="V71" s="25" t="s">
        <v>13</v>
      </c>
      <c r="W71" s="25" t="s">
        <v>28</v>
      </c>
    </row>
    <row r="72" spans="1:23" x14ac:dyDescent="0.3">
      <c r="A72" s="27">
        <f>Лист1!F$17</f>
        <v>243.12377210216113</v>
      </c>
      <c r="B72" s="89">
        <f>($A72-$C$70*(ROUNDDOWN($C72/$C$70,0)+ROUNDDOWN($D72/$C$70,0)+ROUNDDOWN($E72/$C$70,0)+ROUNDDOWN($F72/$C$70,0)+ROUNDDOWN($G72/$C$70,0)+ROUNDDOWN($H72/$C$70,0)+ROUNDDOWN($I72/$C$70,0)+ROUNDDOWN($J72/$C$70,0)+ROUNDDOWN($K72/$C$70,0)+ROUNDDOWN($L72/$C$70,0))) / $A72 * 100</f>
        <v>4.986666666666677</v>
      </c>
      <c r="C72" s="56">
        <f>IF(B73&gt;($C$70*(B74+1)),(ROUND(B74,0)*$C$70+$B$69),(B74*$C$70+$B$69))</f>
        <v>79</v>
      </c>
      <c r="D72" s="56">
        <f>IF(C73&gt;($C$70*(C74+1)),(ROUND(C74,0)*$C$70+$B$69),(C74*$C$70+$B$69))</f>
        <v>79</v>
      </c>
      <c r="E72" s="56">
        <f>IF(D73&gt;($C$70*(D74+1)),(ROUND(D74,0)*$C$70+$B$69),(D74*$C$70+$B$69))</f>
        <v>85.123772102161126</v>
      </c>
      <c r="F72" s="53"/>
      <c r="G72" s="53"/>
      <c r="H72" s="53"/>
      <c r="I72" s="12"/>
      <c r="J72" s="12"/>
      <c r="K72" s="12"/>
      <c r="L72" s="12"/>
      <c r="M72" s="12"/>
      <c r="N72" s="12"/>
      <c r="O72" s="13"/>
      <c r="P72" s="5"/>
      <c r="Q72" s="5"/>
      <c r="R72" s="36">
        <f>SUM(C72:Q72)</f>
        <v>243.12377210216113</v>
      </c>
      <c r="S72">
        <f>$A72/$C$70</f>
        <v>22.102161100196465</v>
      </c>
      <c r="T72">
        <f>ROUNDUP((($A72-($B$69*ROUNDUP($A72/$H$69,0)))/$C$70),0)</f>
        <v>22</v>
      </c>
      <c r="U72">
        <f>ROUNDUP(T72/$F$69,0)</f>
        <v>3</v>
      </c>
      <c r="V72">
        <f>$A72/U72</f>
        <v>81.041257367387047</v>
      </c>
    </row>
    <row r="73" spans="1:23" x14ac:dyDescent="0.3">
      <c r="A73" s="28"/>
      <c r="B73" s="33">
        <f>A72</f>
        <v>243.12377210216113</v>
      </c>
      <c r="C73" s="57">
        <f>B73-C72</f>
        <v>164.12377210216113</v>
      </c>
      <c r="D73" s="57">
        <f>C73-D72</f>
        <v>85.123772102161126</v>
      </c>
      <c r="E73" s="58">
        <f>D73-E72</f>
        <v>0</v>
      </c>
      <c r="F73" s="54"/>
      <c r="G73" s="54"/>
      <c r="H73" s="54"/>
      <c r="I73" s="22"/>
      <c r="J73" s="22"/>
      <c r="K73" s="22"/>
      <c r="L73" s="23"/>
      <c r="M73" s="17"/>
      <c r="N73" s="17"/>
      <c r="O73" s="22"/>
      <c r="P73" s="17"/>
      <c r="Q73" s="17"/>
      <c r="R73" s="36"/>
      <c r="S73" s="19"/>
      <c r="T73" s="19"/>
      <c r="U73" s="6" t="s">
        <v>8</v>
      </c>
      <c r="V73" s="32">
        <f>(V72-$B$69)/$C$70</f>
        <v>7.1855688515806406</v>
      </c>
      <c r="W73" s="19"/>
    </row>
    <row r="74" spans="1:23" x14ac:dyDescent="0.3">
      <c r="A74" s="27"/>
      <c r="B74" s="32">
        <f t="shared" ref="B74" si="31">IF(B73&gt;0,(B73/ROUNDUP(ROUNDUP(((B73-($B$69*ROUNDUP(B73/$H$69,0)))/$C$70),0)/$F$69,0)-$B$69)/$C$70,0-$B$69/$C$70)</f>
        <v>7.1855688515806406</v>
      </c>
      <c r="C74" s="32">
        <f t="shared" ref="C74" si="32">IF(C73&gt;0,(C73/ROUNDUP(ROUNDUP(((C73-($B$69*ROUNDUP(C73/$H$69,0)))/$C$70),0)/$F$69,0)-$B$69)/$C$70,0-$B$69/$C$70)</f>
        <v>7.2783532773709601</v>
      </c>
      <c r="D74" s="32">
        <f t="shared" ref="D74" si="33">IF(D73&gt;0,(D73/ROUNDUP(ROUNDUP(((D73-($B$69*ROUNDUP(D73/$H$69,0)))/$C$70),0)/$F$69,0)-$B$69)/$C$70,0-$B$69/$C$70)</f>
        <v>7.556706554741921</v>
      </c>
      <c r="E74" s="55"/>
      <c r="F74" s="55"/>
      <c r="G74" s="55"/>
      <c r="H74" s="55"/>
      <c r="M74" s="12"/>
      <c r="N74" s="12"/>
      <c r="O74" s="13"/>
      <c r="P74" s="5"/>
      <c r="Q74" s="5"/>
      <c r="R74" s="36"/>
    </row>
    <row r="75" spans="1:23" x14ac:dyDescent="0.3">
      <c r="A75" s="27">
        <f>Лист1!G$17</f>
        <v>245.33398821218074</v>
      </c>
      <c r="B75" s="89">
        <f>($A75-$C$70*(ROUNDDOWN($C75/$C$70,0)+ROUNDDOWN($D75/$C$70,0)+ROUNDDOWN($E75/$C$70,0)+ROUNDDOWN($F75/$C$70,0)+ROUNDDOWN($G75/$C$70,0)+ROUNDDOWN($H75/$C$70,0)+ROUNDDOWN($I75/$C$70,0)+ROUNDDOWN($J75/$C$70,0)+ROUNDDOWN($K75/$C$70,0)+ROUNDDOWN($L75/$C$70,0))) / $A75 * 100</f>
        <v>5.842642642642641</v>
      </c>
      <c r="C75" s="56">
        <f>IF(B76&gt;($C$70*(B77+1)),(ROUND(B77,0)*$C$70+$B$69),(B77*$C$70+$B$69))</f>
        <v>79</v>
      </c>
      <c r="D75" s="56">
        <f>IF(C76&gt;($C$70*(C77+1)),(ROUND(C77,0)*$C$70+$B$69),(C77*$C$70+$B$69))</f>
        <v>79</v>
      </c>
      <c r="E75" s="56">
        <f>IF(D76&gt;($C$70*(D77+1)),(ROUND(D77,0)*$C$70+$B$69),(D77*$C$70+$B$69))</f>
        <v>87.333988212180742</v>
      </c>
      <c r="F75" s="53"/>
      <c r="G75" s="53"/>
      <c r="H75" s="53"/>
      <c r="I75" s="12"/>
      <c r="J75" s="12"/>
      <c r="K75" s="12"/>
      <c r="L75" s="12"/>
      <c r="M75" s="12"/>
      <c r="N75" s="12"/>
      <c r="O75" s="13"/>
      <c r="P75" s="5"/>
      <c r="Q75" s="5"/>
      <c r="R75" s="36">
        <f>SUM(C75:Q75)</f>
        <v>245.33398821218074</v>
      </c>
      <c r="S75">
        <f>$A75/$C$70</f>
        <v>22.303089837470978</v>
      </c>
      <c r="T75">
        <f>ROUNDUP((($A75-($B$69*ROUNDUP($A75/$H$69,0)))/$C$70),0)</f>
        <v>22</v>
      </c>
      <c r="U75">
        <f>ROUND(T75/$F$69,0)</f>
        <v>2</v>
      </c>
      <c r="V75">
        <f>$A75/U75</f>
        <v>122.66699410609037</v>
      </c>
    </row>
    <row r="76" spans="1:23" x14ac:dyDescent="0.3">
      <c r="A76" s="27"/>
      <c r="B76" s="21">
        <f>A75</f>
        <v>245.33398821218074</v>
      </c>
      <c r="C76" s="57">
        <f>B76-C75</f>
        <v>166.33398821218074</v>
      </c>
      <c r="D76" s="57">
        <f>C76-D75</f>
        <v>87.333988212180742</v>
      </c>
      <c r="E76" s="58">
        <f>D76-E75</f>
        <v>0</v>
      </c>
      <c r="F76" s="54"/>
      <c r="G76" s="54"/>
      <c r="H76" s="54"/>
      <c r="I76" s="22"/>
      <c r="J76" s="22"/>
      <c r="K76" s="22"/>
      <c r="L76" s="23"/>
      <c r="M76" s="17"/>
      <c r="N76" s="17"/>
      <c r="O76" s="22"/>
      <c r="P76" s="17"/>
      <c r="Q76" s="17"/>
      <c r="R76" s="36"/>
      <c r="S76" s="19"/>
      <c r="T76" s="19"/>
      <c r="U76" s="6" t="s">
        <v>8</v>
      </c>
      <c r="V76" s="32"/>
      <c r="W76" s="19"/>
    </row>
    <row r="77" spans="1:23" x14ac:dyDescent="0.3">
      <c r="A77" s="27"/>
      <c r="B77" s="32">
        <f t="shared" ref="B77" si="34">IF(B76&gt;0,(B76/ROUNDUP(ROUNDUP(((B76-($B$69*ROUNDUP(B76/$H$69,0)))/$C$70),0)/$F$69,0)-$B$69)/$C$70,0-$B$69/$C$70)</f>
        <v>7.2525450973388104</v>
      </c>
      <c r="C77" s="32">
        <f t="shared" ref="C77" si="35">IF(C76&gt;0,(C76/ROUNDUP(ROUNDUP(((C76-($B$69*ROUNDUP(C76/$H$69,0)))/$C$70),0)/$F$69,0)-$B$69)/$C$70,0-$B$69/$C$70)</f>
        <v>7.3788176460082155</v>
      </c>
      <c r="D77" s="32">
        <f t="shared" ref="D77" si="36">IF(D76&gt;0,(D76/ROUNDUP(ROUNDUP(((D76-($B$69*ROUNDUP(D76/$H$69,0)))/$C$70),0)/$F$69,0)-$B$69)/$C$70,0-$B$69/$C$70)</f>
        <v>7.7576352920164311</v>
      </c>
      <c r="E77" s="55"/>
      <c r="F77" s="55"/>
      <c r="G77" s="55"/>
      <c r="H77" s="55"/>
      <c r="M77" s="12"/>
      <c r="N77" s="12"/>
      <c r="O77" s="13"/>
      <c r="P77" s="5"/>
      <c r="Q77" s="5"/>
      <c r="R77" s="36"/>
    </row>
    <row r="78" spans="1:23" x14ac:dyDescent="0.3">
      <c r="A78" s="27">
        <f>Лист1!H$17</f>
        <v>247.54420432220039</v>
      </c>
      <c r="B78" s="89">
        <f>($A78-$C$70*(ROUNDDOWN($C78/$C$70,0)+ROUNDDOWN($D78/$C$70,0)+ROUNDDOWN($E78/$C$70,0)+ROUNDDOWN($F78/$C$70,0)+ROUNDDOWN($G78/$C$70,0)+ROUNDDOWN($H78/$C$70,0)+ROUNDDOWN($I78/$C$70,0)+ROUNDDOWN($J78/$C$70,0)+ROUNDDOWN($K78/$C$70,0)+ROUNDDOWN($L78/$C$70,0))) / $A78 * 100</f>
        <v>2.2396825396825371</v>
      </c>
      <c r="C78" s="56">
        <f>IF(B79&gt;($C$70*(B80+1)),(ROUND(B80,0)*$C$70+$B$69),(B80*$C$70+$B$69))</f>
        <v>79</v>
      </c>
      <c r="D78" s="56">
        <f>IF(C79&gt;($C$70*(C80+1)),(ROUND(C80,0)*$C$70+$B$69),(C80*$C$70+$B$69))</f>
        <v>79</v>
      </c>
      <c r="E78" s="56">
        <f>IF(D79&gt;($C$70*(D80+1)),(ROUND(D80,0)*$C$70+$B$69),(D80*$C$70+$B$69))</f>
        <v>89.544204322200386</v>
      </c>
      <c r="F78" s="53"/>
      <c r="G78" s="53"/>
      <c r="H78" s="53"/>
      <c r="I78" s="12"/>
      <c r="J78" s="12"/>
      <c r="K78" s="12"/>
      <c r="L78" s="12"/>
      <c r="M78" s="12"/>
      <c r="N78" s="12"/>
      <c r="O78" s="13"/>
      <c r="P78" s="5"/>
      <c r="Q78" s="5"/>
      <c r="R78" s="36">
        <f>SUM(C78:Q78)</f>
        <v>247.54420432220039</v>
      </c>
      <c r="S78">
        <f>$A78/$C$70</f>
        <v>22.504018574745491</v>
      </c>
      <c r="T78">
        <f>ROUNDUP((($A78-($B$69*ROUNDUP($A78/$H$69,0)))/$C$70),0)</f>
        <v>22</v>
      </c>
      <c r="U78">
        <f>ROUND(T78/$F$69,0)</f>
        <v>2</v>
      </c>
      <c r="V78">
        <f>$A78/U78</f>
        <v>123.77210216110019</v>
      </c>
    </row>
    <row r="79" spans="1:23" x14ac:dyDescent="0.3">
      <c r="A79" s="27"/>
      <c r="B79" s="21">
        <f>A78</f>
        <v>247.54420432220039</v>
      </c>
      <c r="C79" s="57">
        <f>B79-C78</f>
        <v>168.54420432220039</v>
      </c>
      <c r="D79" s="57">
        <f>C79-D78</f>
        <v>89.544204322200386</v>
      </c>
      <c r="E79" s="58">
        <f>D79-E78</f>
        <v>0</v>
      </c>
      <c r="F79" s="54"/>
      <c r="G79" s="54"/>
      <c r="H79" s="54"/>
      <c r="I79" s="22"/>
      <c r="J79" s="22"/>
      <c r="K79" s="22"/>
      <c r="L79" s="23"/>
      <c r="M79" s="17"/>
      <c r="N79" s="17"/>
      <c r="O79" s="22"/>
      <c r="P79" s="17"/>
      <c r="Q79" s="17"/>
      <c r="R79" s="36"/>
      <c r="S79" s="19"/>
      <c r="T79" s="19"/>
      <c r="U79" s="6" t="s">
        <v>8</v>
      </c>
      <c r="V79" s="32"/>
      <c r="W79" s="19"/>
    </row>
    <row r="80" spans="1:23" x14ac:dyDescent="0.3">
      <c r="A80" s="27"/>
      <c r="B80" s="32">
        <f t="shared" ref="B80" si="37">IF(B79&gt;0,(B79/ROUNDUP(ROUNDUP(((B79-($B$69*ROUNDUP(B79/$H$69,0)))/$C$70),0)/$F$69,0)-$B$69)/$C$70,0-$B$69/$C$70)</f>
        <v>7.319521343096981</v>
      </c>
      <c r="C80" s="32">
        <f t="shared" ref="C80" si="38">IF(C79&gt;0,(C79/ROUNDUP(ROUNDUP(((C79-($B$69*ROUNDUP(C79/$H$69,0)))/$C$70),0)/$F$69,0)-$B$69)/$C$70,0-$B$69/$C$70)</f>
        <v>7.4792820146454719</v>
      </c>
      <c r="D80" s="32">
        <f t="shared" ref="D80" si="39">IF(D79&gt;0,(D79/ROUNDUP(ROUNDUP(((D79-($B$69*ROUNDUP(D79/$H$69,0)))/$C$70),0)/$F$69,0)-$B$69)/$C$70,0-$B$69/$C$70)</f>
        <v>7.9585640292909439</v>
      </c>
      <c r="E80" s="55"/>
      <c r="F80" s="55"/>
      <c r="G80" s="55"/>
      <c r="H80" s="55"/>
      <c r="M80" s="12"/>
      <c r="N80" s="12"/>
      <c r="O80" s="13"/>
      <c r="P80" s="5"/>
      <c r="Q80" s="5"/>
      <c r="R80" s="36"/>
    </row>
    <row r="81" spans="1:23" x14ac:dyDescent="0.3">
      <c r="A81" s="27">
        <f>Лист1!I$17</f>
        <v>249.75442043222006</v>
      </c>
      <c r="B81" s="89">
        <f>($A81-$C$70*(ROUNDDOWN($C81/$C$70,0)+ROUNDDOWN($D81/$C$70,0)+ROUNDDOWN($E81/$C$70,0)+ROUNDDOWN($F81/$C$70,0)+ROUNDDOWN($G81/$C$70,0)+ROUNDDOWN($H81/$C$70,0)+ROUNDDOWN($I81/$C$70,0)+ROUNDDOWN($J81/$C$70,0)+ROUNDDOWN($K81/$C$70,0)+ROUNDDOWN($L81/$C$70,0))) / $A81 * 100</f>
        <v>3.1048180924287192</v>
      </c>
      <c r="C81" s="56">
        <f>IF(B82&gt;($C$70*(B83+1)),(ROUND(B83,0)*$C$70+$B$69),(B83*$C$70+$B$69))</f>
        <v>79</v>
      </c>
      <c r="D81" s="56">
        <f>IF(C82&gt;($C$70*(C83+1)),(ROUND(C83,0)*$C$70+$B$69),(C83*$C$70+$B$69))</f>
        <v>90</v>
      </c>
      <c r="E81" s="56">
        <f>IF(D82&gt;($C$70*(D83+1)),(ROUND(D83,0)*$C$70+$B$69),(D83*$C$70+$B$69))</f>
        <v>80.754420432220059</v>
      </c>
      <c r="F81" s="53"/>
      <c r="G81" s="53"/>
      <c r="H81" s="53"/>
      <c r="I81" s="12"/>
      <c r="J81" s="12"/>
      <c r="K81" s="12"/>
      <c r="L81" s="12"/>
      <c r="M81" s="12"/>
      <c r="N81" s="12"/>
      <c r="O81" s="13"/>
      <c r="P81" s="5"/>
      <c r="Q81" s="5"/>
      <c r="R81" s="36">
        <f>SUM(C81:Q81)</f>
        <v>249.75442043222006</v>
      </c>
      <c r="S81">
        <f>$A81/$C$70</f>
        <v>22.704947312020007</v>
      </c>
      <c r="T81">
        <f>ROUNDUP((($A81-($B$69*ROUNDUP($A81/$H$69,0)))/$C$70),0)</f>
        <v>23</v>
      </c>
      <c r="U81">
        <f>ROUND(T81/$F$69,0)</f>
        <v>2</v>
      </c>
      <c r="V81">
        <f>$A81/U81</f>
        <v>124.87721021611003</v>
      </c>
    </row>
    <row r="82" spans="1:23" x14ac:dyDescent="0.3">
      <c r="A82" s="27"/>
      <c r="B82" s="21">
        <f>A81</f>
        <v>249.75442043222006</v>
      </c>
      <c r="C82" s="57">
        <f>B82-C81</f>
        <v>170.75442043222006</v>
      </c>
      <c r="D82" s="57">
        <f>C82-D81</f>
        <v>80.754420432220059</v>
      </c>
      <c r="E82" s="58">
        <f>D82-E81</f>
        <v>0</v>
      </c>
      <c r="F82" s="54"/>
      <c r="G82" s="54"/>
      <c r="H82" s="54"/>
      <c r="I82" s="22"/>
      <c r="J82" s="22"/>
      <c r="K82" s="22"/>
      <c r="L82" s="23"/>
      <c r="M82" s="17"/>
      <c r="N82" s="17"/>
      <c r="O82" s="22"/>
      <c r="P82" s="17"/>
      <c r="Q82" s="17"/>
      <c r="R82" s="36"/>
      <c r="S82" s="19"/>
      <c r="T82" s="19"/>
      <c r="U82" s="6" t="s">
        <v>8</v>
      </c>
      <c r="V82" s="32"/>
      <c r="W82" s="19"/>
    </row>
    <row r="83" spans="1:23" x14ac:dyDescent="0.3">
      <c r="A83" s="27"/>
      <c r="B83" s="32">
        <f t="shared" ref="B83" si="40">IF(B82&gt;0,(B82/ROUNDUP(ROUNDUP(((B82-($B$69*ROUNDUP(B82/$H$69,0)))/$C$70),0)/$F$69,0)-$B$69)/$C$70,0-$B$69/$C$70)</f>
        <v>7.3864975888551534</v>
      </c>
      <c r="C83" s="32">
        <f t="shared" ref="C83" si="41">IF(C82&gt;0,(C82/ROUNDUP(ROUNDUP(((C82-($B$69*ROUNDUP(C82/$H$69,0)))/$C$70),0)/$F$69,0)-$B$69)/$C$70,0-$B$69/$C$70)</f>
        <v>7.5797463832827301</v>
      </c>
      <c r="D83" s="32">
        <f t="shared" ref="D83" si="42">IF(D82&gt;0,(D82/ROUNDUP(ROUNDUP(((D82-($B$69*ROUNDUP(D82/$H$69,0)))/$C$70),0)/$F$69,0)-$B$69)/$C$70,0-$B$69/$C$70)</f>
        <v>7.1594927665654602</v>
      </c>
      <c r="E83" s="55"/>
      <c r="F83" s="55"/>
      <c r="G83" s="55"/>
      <c r="H83" s="55"/>
      <c r="M83" s="12"/>
      <c r="N83" s="12"/>
      <c r="O83" s="13"/>
      <c r="P83" s="5"/>
      <c r="Q83" s="5"/>
      <c r="R83" s="36"/>
    </row>
    <row r="84" spans="1:23" x14ac:dyDescent="0.3">
      <c r="A84" s="27">
        <f>Лист1!J$17</f>
        <v>251.9646365422397</v>
      </c>
      <c r="B84" s="89">
        <f>($A84-$C$70*(ROUNDDOWN($C84/$C$70,0)+ROUNDDOWN($D84/$C$70,0)+ROUNDDOWN($E84/$C$70,0)+ROUNDDOWN($F84/$C$70,0)+ROUNDDOWN($G84/$C$70,0)+ROUNDDOWN($H84/$C$70,0)+ROUNDDOWN($I84/$C$70,0)+ROUNDDOWN($J84/$C$70,0)+ROUNDDOWN($K84/$C$70,0)+ROUNDDOWN($L84/$C$70,0))) / $A84 * 100</f>
        <v>3.9547758284600456</v>
      </c>
      <c r="C84" s="56">
        <f>IF(B85&gt;($C$70*(B86+1)),(ROUND(B86,0)*$C$70+$B$69),(B86*$C$70+$B$69))</f>
        <v>79</v>
      </c>
      <c r="D84" s="56">
        <f>IF(C85&gt;($C$70*(C86+1)),(ROUND(C86,0)*$C$70+$B$69),(C86*$C$70+$B$69))</f>
        <v>90</v>
      </c>
      <c r="E84" s="56">
        <f>IF(D85&gt;($C$70*(D86+1)),(ROUND(D86,0)*$C$70+$B$69),(D86*$C$70+$B$69))</f>
        <v>82.964636542239703</v>
      </c>
      <c r="F84" s="53"/>
      <c r="G84" s="53"/>
      <c r="H84" s="53"/>
      <c r="I84" s="12"/>
      <c r="J84" s="12"/>
      <c r="K84" s="12"/>
      <c r="L84" s="12"/>
      <c r="M84" s="12"/>
      <c r="N84" s="12"/>
      <c r="O84" s="13"/>
      <c r="P84" s="5"/>
      <c r="Q84" s="5"/>
      <c r="R84" s="36">
        <f>SUM(C84:Q84)</f>
        <v>251.9646365422397</v>
      </c>
      <c r="S84">
        <f>$A84/$C$70</f>
        <v>22.90587604929452</v>
      </c>
      <c r="T84">
        <f>ROUNDUP((($A84-($B$69*ROUNDUP($A84/$H$69,0)))/$C$70),0)</f>
        <v>23</v>
      </c>
      <c r="U84">
        <f>ROUND(T84/$F$69,0)</f>
        <v>2</v>
      </c>
      <c r="V84">
        <f>$A84/U84</f>
        <v>125.98231827111985</v>
      </c>
    </row>
    <row r="85" spans="1:23" x14ac:dyDescent="0.3">
      <c r="A85" s="27"/>
      <c r="B85" s="21">
        <f>A84</f>
        <v>251.9646365422397</v>
      </c>
      <c r="C85" s="57">
        <f>B85-C84</f>
        <v>172.9646365422397</v>
      </c>
      <c r="D85" s="57">
        <f>C85-D84</f>
        <v>82.964636542239703</v>
      </c>
      <c r="E85" s="58">
        <f>D85-E84</f>
        <v>0</v>
      </c>
      <c r="F85" s="54"/>
      <c r="G85" s="54"/>
      <c r="H85" s="54"/>
      <c r="I85" s="22"/>
      <c r="J85" s="22"/>
      <c r="K85" s="22"/>
      <c r="L85" s="23"/>
      <c r="M85" s="17"/>
      <c r="N85" s="17"/>
      <c r="O85" s="22"/>
      <c r="P85" s="17"/>
      <c r="Q85" s="17"/>
      <c r="R85" s="36"/>
      <c r="S85" s="19"/>
      <c r="T85" s="19"/>
      <c r="U85" s="6" t="s">
        <v>8</v>
      </c>
      <c r="V85" s="32"/>
      <c r="W85" s="19"/>
    </row>
    <row r="86" spans="1:23" x14ac:dyDescent="0.3">
      <c r="A86" s="27"/>
      <c r="B86" s="32">
        <f t="shared" ref="B86" si="43">IF(B85&gt;0,(B85/ROUNDUP(ROUNDUP(((B85-($B$69*ROUNDUP(B85/$H$69,0)))/$C$70),0)/$F$69,0)-$B$69)/$C$70,0-$B$69/$C$70)</f>
        <v>7.4534738346133249</v>
      </c>
      <c r="C86" s="32">
        <f t="shared" ref="C86" si="44">IF(C85&gt;0,(C85/ROUNDUP(ROUNDUP(((C85-($B$69*ROUNDUP(C85/$H$69,0)))/$C$70),0)/$F$69,0)-$B$69)/$C$70,0-$B$69/$C$70)</f>
        <v>7.6802107519199865</v>
      </c>
      <c r="D86" s="32">
        <f t="shared" ref="D86" si="45">IF(D85&gt;0,(D85/ROUNDUP(ROUNDUP(((D85-($B$69*ROUNDUP(D85/$H$69,0)))/$C$70),0)/$F$69,0)-$B$69)/$C$70,0-$B$69/$C$70)</f>
        <v>7.360421503839973</v>
      </c>
      <c r="E86" s="55"/>
      <c r="F86" s="55"/>
      <c r="G86" s="55"/>
      <c r="H86" s="55"/>
      <c r="M86" s="12"/>
      <c r="N86" s="12"/>
      <c r="O86" s="13"/>
      <c r="P86" s="5"/>
      <c r="Q86" s="5"/>
      <c r="R86" s="36"/>
    </row>
    <row r="87" spans="1:23" x14ac:dyDescent="0.3">
      <c r="A87" s="27">
        <f>Лист1!K$17</f>
        <v>254.17485265225935</v>
      </c>
      <c r="B87" s="89">
        <f>($A87-$C$70*(ROUNDDOWN($C87/$C$70,0)+ROUNDDOWN($D87/$C$70,0)+ROUNDDOWN($E87/$C$70,0)+ROUNDDOWN($F87/$C$70,0)+ROUNDDOWN($G87/$C$70,0)+ROUNDDOWN($H87/$C$70,0)+ROUNDDOWN($I87/$C$70,0)+ROUNDDOWN($J87/$C$70,0)+ROUNDDOWN($K87/$C$70,0)+ROUNDDOWN($L87/$C$70,0))) / $A87 * 100</f>
        <v>4.7899516908212609</v>
      </c>
      <c r="C87" s="56">
        <f>IF(B88&gt;($C$70*(B89+1)),(ROUND(B89,0)*$C$70+$B$69),(B89*$C$70+$B$69))</f>
        <v>90</v>
      </c>
      <c r="D87" s="56">
        <f>IF(C88&gt;($C$70*(C89+1)),(ROUND(C89,0)*$C$70+$B$69),(C89*$C$70+$B$69))</f>
        <v>79</v>
      </c>
      <c r="E87" s="56">
        <f>IF(D88&gt;($C$70*(D89+1)),(ROUND(D89,0)*$C$70+$B$69),(D89*$C$70+$B$69))</f>
        <v>85.174852652259347</v>
      </c>
      <c r="F87" s="53"/>
      <c r="G87" s="53"/>
      <c r="H87" s="53"/>
      <c r="I87" s="12"/>
      <c r="J87" s="12"/>
      <c r="K87" s="12"/>
      <c r="L87" s="12"/>
      <c r="M87" s="12"/>
      <c r="N87" s="12"/>
      <c r="O87" s="13"/>
      <c r="P87" s="5"/>
      <c r="Q87" s="5"/>
      <c r="R87" s="36">
        <f>SUM(C87:Q87)</f>
        <v>254.17485265225935</v>
      </c>
      <c r="S87">
        <f>$A87/$C$70</f>
        <v>23.106804786569032</v>
      </c>
      <c r="T87">
        <f>ROUNDUP((($A87-($B$69*ROUNDUP($A87/$H$69,0)))/$C$70),0)</f>
        <v>23</v>
      </c>
      <c r="U87">
        <f>ROUND(T87/$F$69,0)</f>
        <v>2</v>
      </c>
      <c r="V87">
        <f>$A87/U87</f>
        <v>127.08742632612967</v>
      </c>
    </row>
    <row r="88" spans="1:23" x14ac:dyDescent="0.3">
      <c r="A88" s="27"/>
      <c r="B88" s="21">
        <f>A87</f>
        <v>254.17485265225935</v>
      </c>
      <c r="C88" s="57">
        <f>B88-C87</f>
        <v>164.17485265225935</v>
      </c>
      <c r="D88" s="57">
        <f>C88-D87</f>
        <v>85.174852652259347</v>
      </c>
      <c r="E88" s="58">
        <f>D88-E87</f>
        <v>0</v>
      </c>
      <c r="F88" s="54"/>
      <c r="G88" s="54"/>
      <c r="H88" s="54"/>
      <c r="I88" s="22"/>
      <c r="J88" s="22"/>
      <c r="K88" s="22"/>
      <c r="L88" s="23"/>
      <c r="M88" s="17"/>
      <c r="N88" s="17"/>
      <c r="O88" s="22"/>
      <c r="P88" s="17"/>
      <c r="Q88" s="17"/>
      <c r="R88" s="36"/>
      <c r="S88" s="19"/>
      <c r="T88" s="19"/>
      <c r="U88" s="6" t="s">
        <v>8</v>
      </c>
      <c r="V88" s="32"/>
      <c r="W88" s="19"/>
    </row>
    <row r="89" spans="1:23" x14ac:dyDescent="0.3">
      <c r="A89" s="27"/>
      <c r="B89" s="32">
        <f t="shared" ref="B89" si="46">IF(B88&gt;0,(B88/ROUNDUP(ROUNDUP(((B88-($B$69*ROUNDUP(B88/$H$69,0)))/$C$70),0)/$F$69,0)-$B$69)/$C$70,0-$B$69/$C$70)</f>
        <v>7.5204500803714955</v>
      </c>
      <c r="C89" s="32">
        <f t="shared" ref="C89" si="47">IF(C88&gt;0,(C88/ROUNDUP(ROUNDUP(((C88-($B$69*ROUNDUP(C88/$H$69,0)))/$C$70),0)/$F$69,0)-$B$69)/$C$70,0-$B$69/$C$70)</f>
        <v>7.2806751205572429</v>
      </c>
      <c r="D89" s="32">
        <f t="shared" ref="D89" si="48">IF(D88&gt;0,(D88/ROUNDUP(ROUNDUP(((D88-($B$69*ROUNDUP(D88/$H$69,0)))/$C$70),0)/$F$69,0)-$B$69)/$C$70,0-$B$69/$C$70)</f>
        <v>7.5613502411144857</v>
      </c>
      <c r="E89" s="55"/>
      <c r="F89" s="55"/>
      <c r="G89" s="55"/>
      <c r="H89" s="55"/>
      <c r="M89" s="12"/>
      <c r="N89" s="12"/>
      <c r="O89" s="13"/>
      <c r="P89" s="5"/>
      <c r="Q89" s="5"/>
      <c r="R89" s="36"/>
    </row>
    <row r="90" spans="1:23" x14ac:dyDescent="0.3">
      <c r="A90" s="27">
        <f>Лист1!L$17</f>
        <v>256.38506876227899</v>
      </c>
      <c r="B90" s="89">
        <f>($A90-$C$70*(ROUNDDOWN($C90/$C$70,0)+ROUNDDOWN($D90/$C$70,0)+ROUNDDOWN($E90/$C$70,0)+ROUNDDOWN($F90/$C$70,0)+ROUNDDOWN($G90/$C$70,0)+ROUNDDOWN($H90/$C$70,0)+ROUNDDOWN($I90/$C$70,0)+ROUNDDOWN($J90/$C$70,0)+ROUNDDOWN($K90/$C$70,0)+ROUNDDOWN($L90/$C$70,0))) / $A90 * 100</f>
        <v>5.6107279693486634</v>
      </c>
      <c r="C90" s="56">
        <f>IF(B91&gt;($C$70*(B92+1)),(ROUND(B92,0)*$C$70+$B$69),(B92*$C$70+$B$69))</f>
        <v>90</v>
      </c>
      <c r="D90" s="56">
        <f>IF(C91&gt;($C$70*(C92+1)),(ROUND(C92,0)*$C$70+$B$69),(C92*$C$70+$B$69))</f>
        <v>79</v>
      </c>
      <c r="E90" s="56">
        <f>IF(D91&gt;($C$70*(D92+1)),(ROUND(D92,0)*$C$70+$B$69),(D92*$C$70+$B$69))</f>
        <v>87.385068762278991</v>
      </c>
      <c r="F90" s="53"/>
      <c r="G90" s="53"/>
      <c r="H90" s="53"/>
      <c r="I90" s="12"/>
      <c r="J90" s="12"/>
      <c r="K90" s="12"/>
      <c r="L90" s="12"/>
      <c r="M90" s="12"/>
      <c r="N90" s="12"/>
      <c r="O90" s="13"/>
      <c r="P90" s="5"/>
      <c r="Q90" s="5"/>
      <c r="R90" s="36">
        <f>SUM(C90:Q90)</f>
        <v>256.38506876227899</v>
      </c>
      <c r="S90">
        <f>$A90/$C$70</f>
        <v>23.307733523843545</v>
      </c>
      <c r="T90">
        <f>ROUNDUP((($A90-($B$69*ROUNDUP($A90/$H$69,0)))/$C$70),0)</f>
        <v>23</v>
      </c>
      <c r="U90">
        <f>ROUND(T90/$F$69,0)</f>
        <v>2</v>
      </c>
      <c r="V90">
        <f>$A90/U90</f>
        <v>128.1925343811395</v>
      </c>
    </row>
    <row r="91" spans="1:23" x14ac:dyDescent="0.3">
      <c r="A91" s="27"/>
      <c r="B91" s="21">
        <f>A90</f>
        <v>256.38506876227899</v>
      </c>
      <c r="C91" s="57">
        <f>B91-C90</f>
        <v>166.38506876227899</v>
      </c>
      <c r="D91" s="57">
        <f>C91-D90</f>
        <v>87.385068762278991</v>
      </c>
      <c r="E91" s="58">
        <f>D91-E90</f>
        <v>0</v>
      </c>
      <c r="F91" s="54"/>
      <c r="G91" s="54"/>
      <c r="H91" s="54"/>
      <c r="I91" s="22"/>
      <c r="J91" s="22"/>
      <c r="K91" s="22"/>
      <c r="L91" s="23"/>
      <c r="M91" s="17"/>
      <c r="N91" s="17"/>
      <c r="O91" s="22"/>
      <c r="P91" s="17"/>
      <c r="Q91" s="17"/>
      <c r="R91" s="36"/>
      <c r="S91" s="19"/>
      <c r="T91" s="19"/>
      <c r="U91" s="6" t="s">
        <v>8</v>
      </c>
      <c r="V91" s="32"/>
      <c r="W91" s="19"/>
    </row>
    <row r="92" spans="1:23" x14ac:dyDescent="0.3">
      <c r="A92" s="27"/>
      <c r="B92" s="32">
        <f t="shared" ref="B92" si="49">IF(B91&gt;0,(B91/ROUNDUP(ROUNDUP(((B91-($B$69*ROUNDUP(B91/$H$69,0)))/$C$70),0)/$F$69,0)-$B$69)/$C$70,0-$B$69/$C$70)</f>
        <v>7.5874263261296671</v>
      </c>
      <c r="C92" s="32">
        <f t="shared" ref="C92" si="50">IF(C91&gt;0,(C91/ROUNDUP(ROUNDUP(((C91-($B$69*ROUNDUP(C91/$H$69,0)))/$C$70),0)/$F$69,0)-$B$69)/$C$70,0-$B$69/$C$70)</f>
        <v>7.3811394891944992</v>
      </c>
      <c r="D92" s="32">
        <f t="shared" ref="D92" si="51">IF(D91&gt;0,(D91/ROUNDUP(ROUNDUP(((D91-($B$69*ROUNDUP(D91/$H$69,0)))/$C$70),0)/$F$69,0)-$B$69)/$C$70,0-$B$69/$C$70)</f>
        <v>7.7622789783889994</v>
      </c>
      <c r="E92" s="55"/>
      <c r="F92" s="55"/>
      <c r="G92" s="55"/>
      <c r="H92" s="55"/>
      <c r="M92" s="12"/>
      <c r="N92" s="12"/>
      <c r="O92" s="13"/>
      <c r="P92" s="5"/>
      <c r="Q92" s="5"/>
      <c r="R92" s="36"/>
    </row>
    <row r="93" spans="1:23" x14ac:dyDescent="0.3">
      <c r="A93" s="29">
        <f>Лист1!M$17</f>
        <v>258.59528487229863</v>
      </c>
      <c r="B93" s="89">
        <f>($A93-$C$70*(ROUNDDOWN($C93/$C$70,0)+ROUNDDOWN($D93/$C$70,0)+ROUNDDOWN($E93/$C$70,0)+ROUNDDOWN($F93/$C$70,0)+ROUNDDOWN($G93/$C$70,0)+ROUNDDOWN($H93/$C$70,0)+ROUNDDOWN($I93/$C$70,0)+ROUNDDOWN($J93/$C$70,0)+ROUNDDOWN($K93/$C$70,0)+ROUNDDOWN($L93/$C$70,0))) / $A93 * 100</f>
        <v>2.1637226970560341</v>
      </c>
      <c r="C93" s="56">
        <f>IF(B94&gt;($C$70*(B95+1)),(ROUND(B95,0)*$C$70+$B$69),(B95*$C$70+$B$69))</f>
        <v>90</v>
      </c>
      <c r="D93" s="56">
        <f>IF(C94&gt;($C$70*(C95+1)),(ROUND(C95,0)*$C$70+$B$69),(C95*$C$70+$B$69))</f>
        <v>79</v>
      </c>
      <c r="E93" s="56">
        <f>IF(D94&gt;($C$70*(D95+1)),(ROUND(D95,0)*$C$70+$B$69),(D95*$C$70+$B$69))</f>
        <v>89.595284872298635</v>
      </c>
      <c r="F93" s="53"/>
      <c r="G93" s="53"/>
      <c r="H93" s="53"/>
      <c r="I93" s="12"/>
      <c r="J93" s="12"/>
      <c r="K93" s="12"/>
      <c r="L93" s="12"/>
      <c r="M93" s="12"/>
      <c r="N93" s="12"/>
      <c r="O93" s="13"/>
      <c r="P93" s="5"/>
      <c r="Q93" s="5"/>
      <c r="R93" s="36">
        <f>SUM(C93:Q93)</f>
        <v>258.59528487229863</v>
      </c>
      <c r="S93">
        <f>$A93/$C$70</f>
        <v>23.508662261118058</v>
      </c>
      <c r="T93">
        <f>ROUNDUP((($A93-($B$69*ROUNDUP($A93/$H$69,0)))/$C$70),0)</f>
        <v>23</v>
      </c>
      <c r="U93">
        <f>ROUND(T93/$F$69,0)</f>
        <v>2</v>
      </c>
      <c r="V93">
        <f>$A93/U93</f>
        <v>129.29764243614932</v>
      </c>
    </row>
    <row r="94" spans="1:23" x14ac:dyDescent="0.3">
      <c r="A94" s="29"/>
      <c r="B94" s="21">
        <f>A93</f>
        <v>258.59528487229863</v>
      </c>
      <c r="C94" s="57">
        <f>B94-C93</f>
        <v>168.59528487229863</v>
      </c>
      <c r="D94" s="57">
        <f>C94-D93</f>
        <v>89.595284872298635</v>
      </c>
      <c r="E94" s="58">
        <f>D94-E93</f>
        <v>0</v>
      </c>
      <c r="F94" s="54"/>
      <c r="G94" s="54"/>
      <c r="H94" s="54"/>
      <c r="I94" s="22"/>
      <c r="J94" s="22"/>
      <c r="K94" s="22"/>
      <c r="L94" s="23"/>
      <c r="M94" s="17"/>
      <c r="N94" s="17"/>
      <c r="O94" s="22"/>
      <c r="P94" s="17"/>
      <c r="Q94" s="17"/>
      <c r="R94" s="36"/>
      <c r="S94" s="19"/>
      <c r="T94" s="19"/>
      <c r="U94" s="6" t="s">
        <v>8</v>
      </c>
      <c r="V94" s="32"/>
      <c r="W94" s="19"/>
    </row>
    <row r="95" spans="1:23" x14ac:dyDescent="0.3">
      <c r="A95" s="29"/>
      <c r="B95" s="32">
        <f t="shared" ref="B95:D95" si="52">IF(B94&gt;0,(B94/ROUNDUP(ROUNDUP(((B94-($B$69*ROUNDUP(B94/$H$69,0)))/$C$70),0)/$F$69,0)-$B$69)/$C$70,0-$B$69/$C$70)</f>
        <v>7.6544025718878377</v>
      </c>
      <c r="C95" s="32">
        <f t="shared" si="52"/>
        <v>7.4816038578317565</v>
      </c>
      <c r="D95" s="32">
        <f t="shared" si="52"/>
        <v>7.9632077156635122</v>
      </c>
      <c r="E95" s="55"/>
      <c r="F95" s="55"/>
      <c r="G95" s="55"/>
      <c r="H95" s="55"/>
      <c r="M95" s="12"/>
      <c r="N95" s="12"/>
      <c r="O95" s="13"/>
      <c r="P95" s="5"/>
      <c r="Q95" s="5"/>
      <c r="R95" s="36"/>
    </row>
    <row r="96" spans="1:23" x14ac:dyDescent="0.3">
      <c r="A96" s="27">
        <f>Лист1!N$17</f>
        <v>260.80550098231828</v>
      </c>
      <c r="B96" s="89">
        <f>($A96-$C$70*(ROUNDDOWN($C96/$C$70,0)+ROUNDDOWN($D96/$C$70,0)+ROUNDDOWN($E96/$C$70,0)+ROUNDDOWN($F96/$C$70,0)+ROUNDDOWN($G96/$C$70,0)+ROUNDDOWN($H96/$C$70,0)+ROUNDDOWN($I96/$C$70,0)+ROUNDDOWN($J96/$C$70,0)+ROUNDDOWN($K96/$C$70,0)+ROUNDDOWN($L96/$C$70,0))) / $A96 * 100</f>
        <v>2.9928436911487788</v>
      </c>
      <c r="C96" s="56">
        <f>IF(B97&gt;($C$70*(B98+1)),(ROUND(B98,0)*$C$70+$B$69),(B98*$C$70+$B$69))</f>
        <v>90</v>
      </c>
      <c r="D96" s="56">
        <f>IF(C97&gt;($C$70*(C98+1)),(ROUND(C98,0)*$C$70+$B$69),(C98*$C$70+$B$69))</f>
        <v>90</v>
      </c>
      <c r="E96" s="56">
        <f>IF(D97&gt;($C$70*(D98+1)),(ROUND(D98,0)*$C$70+$B$69),(D98*$C$70+$B$69))</f>
        <v>80.805500982318279</v>
      </c>
      <c r="F96" s="53"/>
      <c r="G96" s="53"/>
      <c r="H96" s="53"/>
      <c r="I96" s="12"/>
      <c r="J96" s="12"/>
      <c r="K96" s="12"/>
      <c r="L96" s="12"/>
      <c r="M96" s="12"/>
      <c r="N96" s="12"/>
      <c r="O96" s="13"/>
      <c r="P96" s="5"/>
      <c r="Q96" s="5"/>
      <c r="R96" s="36">
        <f>SUM(C96:Q96)</f>
        <v>260.80550098231828</v>
      </c>
      <c r="S96">
        <f>$A96/$C$70</f>
        <v>23.709590998392571</v>
      </c>
      <c r="T96">
        <f>ROUNDUP((($A96-($B$69*ROUNDUP($A96/$H$69,0)))/$C$70),0)</f>
        <v>24</v>
      </c>
      <c r="U96">
        <f>ROUND(T96/$F$69,0)</f>
        <v>2</v>
      </c>
      <c r="V96">
        <f>$A96/U96</f>
        <v>130.40275049115914</v>
      </c>
    </row>
    <row r="97" spans="1:23" x14ac:dyDescent="0.3">
      <c r="A97" s="27"/>
      <c r="B97" s="21">
        <f>A96</f>
        <v>260.80550098231828</v>
      </c>
      <c r="C97" s="57">
        <f>B97-C96</f>
        <v>170.80550098231828</v>
      </c>
      <c r="D97" s="57">
        <f>C97-D96</f>
        <v>80.805500982318279</v>
      </c>
      <c r="E97" s="58">
        <f>D97-E96</f>
        <v>0</v>
      </c>
      <c r="F97" s="54"/>
      <c r="G97" s="54"/>
      <c r="H97" s="54"/>
      <c r="I97" s="22"/>
      <c r="J97" s="22"/>
      <c r="K97" s="22"/>
      <c r="L97" s="23"/>
      <c r="M97" s="17"/>
      <c r="N97" s="17"/>
      <c r="O97" s="22"/>
      <c r="P97" s="17"/>
      <c r="Q97" s="17"/>
      <c r="R97" s="36"/>
      <c r="S97" s="19"/>
      <c r="T97" s="19"/>
      <c r="U97" s="6" t="s">
        <v>8</v>
      </c>
      <c r="V97" s="32"/>
      <c r="W97" s="19"/>
    </row>
    <row r="98" spans="1:23" x14ac:dyDescent="0.3">
      <c r="A98" s="27"/>
      <c r="B98" s="32">
        <f t="shared" ref="B98:D98" si="53">IF(B97&gt;0,(B97/ROUNDUP(ROUNDUP(((B97-($B$69*ROUNDUP(B97/$H$69,0)))/$C$70),0)/$F$69,0)-$B$69)/$C$70,0-$B$69/$C$70)</f>
        <v>7.7213788176460092</v>
      </c>
      <c r="C98" s="32">
        <f t="shared" si="53"/>
        <v>7.5820682264690129</v>
      </c>
      <c r="D98" s="32">
        <f t="shared" si="53"/>
        <v>7.1641364529380249</v>
      </c>
      <c r="E98" s="55"/>
      <c r="F98" s="55"/>
      <c r="G98" s="55"/>
      <c r="H98" s="55"/>
      <c r="M98" s="12"/>
      <c r="N98" s="12"/>
      <c r="O98" s="13"/>
      <c r="P98" s="5"/>
      <c r="Q98" s="5"/>
      <c r="R98" s="36"/>
    </row>
    <row r="99" spans="1:23" x14ac:dyDescent="0.3">
      <c r="A99" s="27">
        <f>Лист1!O$17</f>
        <v>263.01571709233792</v>
      </c>
      <c r="B99" s="89">
        <f>($A99-$C$70*(ROUNDDOWN($C99/$C$70,0)+ROUNDDOWN($D99/$C$70,0)+ROUNDDOWN($E99/$C$70,0)+ROUNDDOWN($F99/$C$70,0)+ROUNDDOWN($G99/$C$70,0)+ROUNDDOWN($H99/$C$70,0)+ROUNDDOWN($I99/$C$70,0)+ROUNDDOWN($J99/$C$70,0)+ROUNDDOWN($K99/$C$70,0)+ROUNDDOWN($L99/$C$70,0))) / $A99 * 100</f>
        <v>3.8080298786181159</v>
      </c>
      <c r="C99" s="56">
        <f t="shared" ref="C99:D99" si="54">IF(B100&gt;($C$70*(B101+1)),(ROUND(B101,0)*$C$70+$B$69),(B101*$C$70+$B$69))</f>
        <v>90</v>
      </c>
      <c r="D99" s="56">
        <f t="shared" si="54"/>
        <v>90</v>
      </c>
      <c r="E99" s="56">
        <f>IF(D100&gt;($C$70*(D101+1)),(ROUND(D101,0)*$C$70+$B$69),(D101*$C$70+$B$69))</f>
        <v>83.015717092337923</v>
      </c>
      <c r="F99" s="53"/>
      <c r="G99" s="53"/>
      <c r="H99" s="53"/>
      <c r="I99" s="12"/>
      <c r="J99" s="12"/>
      <c r="K99" s="12"/>
      <c r="L99" s="12"/>
      <c r="M99" s="12"/>
      <c r="N99" s="12"/>
      <c r="O99" s="13"/>
      <c r="P99" s="5"/>
      <c r="Q99" s="5"/>
      <c r="R99" s="36">
        <f>SUM(C99:Q99)</f>
        <v>263.01571709233792</v>
      </c>
      <c r="S99">
        <f>$A99/$C$70</f>
        <v>23.910519735667084</v>
      </c>
      <c r="T99">
        <f>ROUNDUP((($A99-($B$69*ROUNDUP($A99/$H$69,0)))/$C$70),0)</f>
        <v>24</v>
      </c>
      <c r="U99">
        <f>ROUND(T99/$F$69,0)</f>
        <v>2</v>
      </c>
      <c r="V99">
        <f>$A99/U99</f>
        <v>131.50785854616896</v>
      </c>
      <c r="W99" s="89">
        <f>($A99-$C$70*(ROUNDDOWN($C99/$C$70,0)+ROUNDDOWN($D99/$C$70,0)+ROUNDDOWN($E99/$C$70,0)+ROUNDDOWN($F99/$C$70,0)+ROUNDDOWN($G99/$C$70,0)+ROUNDDOWN($H99/$C$70,0)+ROUNDDOWN($I99/$C$70,0)+ROUNDDOWN($J99/$C$70,0)+ROUNDDOWN($K99/$C$70,0)+ROUNDDOWN($L99/$C$70,0))) / $A99 * 100</f>
        <v>3.8080298786181159</v>
      </c>
    </row>
    <row r="100" spans="1:23" x14ac:dyDescent="0.3">
      <c r="B100" s="21">
        <f>A99</f>
        <v>263.01571709233792</v>
      </c>
      <c r="C100" s="57">
        <f>B100-C99</f>
        <v>173.01571709233792</v>
      </c>
      <c r="D100" s="57">
        <f>C100-D99</f>
        <v>83.015717092337923</v>
      </c>
      <c r="E100" s="58">
        <f>D100-E99</f>
        <v>0</v>
      </c>
      <c r="F100" s="22"/>
      <c r="G100" s="22"/>
      <c r="H100" s="22"/>
      <c r="I100" s="22"/>
      <c r="J100" s="22"/>
      <c r="K100" s="22"/>
      <c r="L100" s="23"/>
      <c r="M100" s="17"/>
      <c r="N100" s="17"/>
      <c r="O100" s="22"/>
      <c r="P100" s="17"/>
      <c r="Q100" s="17"/>
      <c r="R100" s="36"/>
      <c r="S100" s="19"/>
      <c r="T100" s="19"/>
      <c r="U100" s="6" t="s">
        <v>8</v>
      </c>
      <c r="V100" s="32"/>
      <c r="W100" s="19"/>
    </row>
    <row r="101" spans="1:23" x14ac:dyDescent="0.3">
      <c r="B101" s="32">
        <f t="shared" ref="B101:C101" si="55">IF(B100&gt;0,(B100/ROUNDUP(ROUNDUP(((B100-($B$69*ROUNDUP(B100/$H$69,0)))/$C$70),0)/$F$69,0)-$B$69)/$C$70,0-$B$69/$C$70)</f>
        <v>7.7883550634041798</v>
      </c>
      <c r="C101" s="32">
        <f t="shared" si="55"/>
        <v>7.6825325951062693</v>
      </c>
      <c r="D101" s="32">
        <f>IF(D100&gt;0,(D100/ROUNDUP(ROUNDUP(((D100-($B$69*ROUNDUP(D100/$H$69,0)))/$C$70),0)/$F$69,0)-$B$69)/$C$70,0-$B$69/$C$70)</f>
        <v>7.3650651902125386</v>
      </c>
      <c r="M101" s="12"/>
      <c r="N101" s="12"/>
      <c r="O101" s="13"/>
      <c r="P101" s="5"/>
      <c r="Q101" s="5"/>
      <c r="R101" s="36"/>
    </row>
  </sheetData>
  <mergeCells count="3">
    <mergeCell ref="C70:Q70"/>
    <mergeCell ref="C2:Q2"/>
    <mergeCell ref="C36:Q36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zoomScale="90" zoomScaleNormal="90" workbookViewId="0"/>
  </sheetViews>
  <sheetFormatPr defaultRowHeight="17.05" x14ac:dyDescent="0.3"/>
  <cols>
    <col min="1" max="1" width="9.109375" style="30"/>
    <col min="2" max="2" width="9.88671875" bestFit="1" customWidth="1"/>
    <col min="9" max="17" width="0" hidden="1" customWidth="1"/>
    <col min="18" max="18" width="9.109375" style="34"/>
  </cols>
  <sheetData>
    <row r="1" spans="1:23" ht="18.350000000000001" x14ac:dyDescent="0.35">
      <c r="A1" s="26" t="s">
        <v>6</v>
      </c>
      <c r="B1" s="38">
        <v>1</v>
      </c>
      <c r="C1" s="31" t="s">
        <v>14</v>
      </c>
      <c r="D1" s="38">
        <v>115</v>
      </c>
      <c r="E1" s="6" t="s">
        <v>8</v>
      </c>
      <c r="F1" s="7">
        <f>ROUNDDOWN((D1-B1)/$C$2,0)</f>
        <v>9</v>
      </c>
      <c r="G1" s="24" t="s">
        <v>9</v>
      </c>
      <c r="H1" s="78">
        <f>F1*C2+B1</f>
        <v>109</v>
      </c>
      <c r="R1" s="52">
        <f>H1-$C2</f>
        <v>97</v>
      </c>
      <c r="S1" s="52">
        <f>R1-$C2</f>
        <v>85</v>
      </c>
      <c r="T1" s="52">
        <f>S1-$C2</f>
        <v>73</v>
      </c>
      <c r="U1" s="52">
        <f>T1-$C2</f>
        <v>61</v>
      </c>
    </row>
    <row r="2" spans="1:23" ht="18.350000000000001" x14ac:dyDescent="0.35">
      <c r="A2" s="87" t="s">
        <v>31</v>
      </c>
      <c r="B2" s="85" t="s">
        <v>10</v>
      </c>
      <c r="C2" s="126">
        <v>12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8"/>
      <c r="R2" s="37"/>
      <c r="S2" s="11"/>
    </row>
    <row r="3" spans="1:23" x14ac:dyDescent="0.3">
      <c r="A3" s="79" t="s">
        <v>4</v>
      </c>
      <c r="B3" s="80" t="s">
        <v>28</v>
      </c>
      <c r="C3" s="9">
        <v>1</v>
      </c>
      <c r="D3" s="9">
        <v>2</v>
      </c>
      <c r="E3" s="9">
        <v>3</v>
      </c>
      <c r="F3" s="9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10">
        <v>13</v>
      </c>
      <c r="P3" s="10">
        <v>14</v>
      </c>
      <c r="Q3" s="10">
        <v>15</v>
      </c>
      <c r="R3" s="35"/>
      <c r="S3" s="25" t="s">
        <v>11</v>
      </c>
      <c r="T3" s="25" t="s">
        <v>11</v>
      </c>
      <c r="U3" s="5" t="s">
        <v>12</v>
      </c>
      <c r="V3" s="25" t="s">
        <v>13</v>
      </c>
      <c r="W3" s="25" t="s">
        <v>28</v>
      </c>
    </row>
    <row r="4" spans="1:23" x14ac:dyDescent="0.3">
      <c r="A4" s="27">
        <f>Лист1!F$18</f>
        <v>196.89737470167066</v>
      </c>
      <c r="B4" s="89">
        <f>($A4-$C$2*(ROUNDDOWN($C4/$C$2,0)+ROUNDDOWN($D4/$C$2,0)+ROUNDDOWN($E4/$C$2,0)+ROUNDDOWN($F4/$C$2,0)+ROUNDDOWN($G4/$C$2,0)+ROUNDDOWN($H4/$C$2,0)+ROUNDDOWN($I4/$C$2,0)+ROUNDDOWN($J4/$C$2,0)+ROUNDDOWN($K4/$C$2,0)+ROUNDDOWN($L4/$C$2,0))) / $A4 * 100</f>
        <v>2.4872727272727335</v>
      </c>
      <c r="C4" s="42">
        <f>ROUND(B6,0)*$C$2+$B$1</f>
        <v>97</v>
      </c>
      <c r="D4" s="42">
        <f>(C6)*$C$2+$B$1</f>
        <v>99.897374701670657</v>
      </c>
      <c r="E4" s="43"/>
      <c r="F4" s="43"/>
      <c r="G4" s="43"/>
      <c r="H4" s="43"/>
      <c r="I4" s="12"/>
      <c r="J4" s="12"/>
      <c r="K4" s="12"/>
      <c r="L4" s="12"/>
      <c r="M4" s="12"/>
      <c r="N4" s="12"/>
      <c r="O4" s="13"/>
      <c r="P4" s="5"/>
      <c r="Q4" s="5"/>
      <c r="R4" s="36">
        <f>SUM(C4:Q4)</f>
        <v>196.89737470167066</v>
      </c>
      <c r="S4">
        <f>$A4/$C$2</f>
        <v>16.408114558472555</v>
      </c>
      <c r="T4">
        <f>ROUNDUP((($A4-($B$1*ROUNDUP($A4/$H$1,0)))/$C$2),0)</f>
        <v>17</v>
      </c>
      <c r="U4">
        <f>ROUNDUP(T4/$F$1,0)</f>
        <v>2</v>
      </c>
      <c r="V4">
        <f>$A4/U4</f>
        <v>98.448687350835328</v>
      </c>
      <c r="W4" s="89"/>
    </row>
    <row r="5" spans="1:23" hidden="1" x14ac:dyDescent="0.3">
      <c r="A5" s="28"/>
      <c r="B5" s="21">
        <f>A4</f>
        <v>196.89737470167066</v>
      </c>
      <c r="C5" s="40">
        <f>B5-C4</f>
        <v>99.897374701670657</v>
      </c>
      <c r="D5" s="46">
        <f>C5-D4</f>
        <v>0</v>
      </c>
      <c r="E5" s="44"/>
      <c r="F5" s="44"/>
      <c r="G5" s="44"/>
      <c r="H5" s="44"/>
      <c r="I5" s="22"/>
      <c r="J5" s="22"/>
      <c r="K5" s="22"/>
      <c r="L5" s="23"/>
      <c r="M5" s="17"/>
      <c r="N5" s="17"/>
      <c r="O5" s="22"/>
      <c r="P5" s="17"/>
      <c r="Q5" s="17"/>
      <c r="R5" s="36"/>
      <c r="S5" s="19"/>
      <c r="T5" s="19"/>
      <c r="U5" s="6" t="s">
        <v>8</v>
      </c>
      <c r="V5" s="32">
        <f>(V4-$B$1)/$C$2</f>
        <v>8.1207239459029434</v>
      </c>
      <c r="W5" s="90"/>
    </row>
    <row r="6" spans="1:23" hidden="1" x14ac:dyDescent="0.3">
      <c r="A6" s="27"/>
      <c r="B6" s="50">
        <f>(B5/ROUNDUP(ROUNDUP(((B5-($B$1*ROUNDUP(B5/$H$1,0)))/$C$2),0)/$F$1,0)-$B$1)/$C$2</f>
        <v>8.1207239459029434</v>
      </c>
      <c r="C6" s="41">
        <f>(C5/ROUNDUP(ROUNDUP(((C5-($B$1*ROUNDUP(C5/$H$1,0)))/$C$2),0)/$F$1,0)-$B$1)/$C$2</f>
        <v>8.2414478918058887</v>
      </c>
      <c r="D6" s="41"/>
      <c r="E6" s="45"/>
      <c r="F6" s="45"/>
      <c r="G6" s="45"/>
      <c r="H6" s="45"/>
      <c r="M6" s="12"/>
      <c r="N6" s="12"/>
      <c r="O6" s="13"/>
      <c r="P6" s="5"/>
      <c r="Q6" s="5"/>
      <c r="R6" s="36"/>
      <c r="W6" s="45"/>
    </row>
    <row r="7" spans="1:23" x14ac:dyDescent="0.3">
      <c r="A7" s="27">
        <f>Лист1!G$18</f>
        <v>198.68735083532221</v>
      </c>
      <c r="B7" s="89">
        <f>($A7-$C$2*(ROUNDDOWN($C7/$C$2,0)+ROUNDDOWN($D7/$C$2,0)+ROUNDDOWN($E7/$C$2,0)+ROUNDDOWN($F7/$C$2,0)+ROUNDDOWN($G7/$C$2,0)+ROUNDDOWN($H7/$C$2,0)+ROUNDDOWN($I7/$C$2,0)+ROUNDDOWN($J7/$C$2,0)+ROUNDDOWN($K7/$C$2,0)+ROUNDDOWN($L7/$C$2,0))) / $A7 * 100</f>
        <v>3.3657657657657705</v>
      </c>
      <c r="C7" s="42">
        <f>ROUND(B9,0)*$C$2+$B$1</f>
        <v>97</v>
      </c>
      <c r="D7" s="42">
        <f>(C9)*$C$2+$B$1</f>
        <v>101.68735083532221</v>
      </c>
      <c r="E7" s="43"/>
      <c r="F7" s="43"/>
      <c r="G7" s="43"/>
      <c r="H7" s="43"/>
      <c r="I7" s="12"/>
      <c r="J7" s="12"/>
      <c r="K7" s="12"/>
      <c r="L7" s="12"/>
      <c r="M7" s="12"/>
      <c r="N7" s="13"/>
      <c r="O7" s="13"/>
      <c r="P7" s="5"/>
      <c r="Q7" s="5"/>
      <c r="R7" s="36">
        <f t="shared" ref="R7" si="0">SUM(C7:Q7)</f>
        <v>198.68735083532221</v>
      </c>
      <c r="S7">
        <f>$A7/$C$2</f>
        <v>16.557279236276852</v>
      </c>
      <c r="T7">
        <f>ROUNDUP((($A7-($B$1*ROUNDUP($A7/$H$1,0)))/$C$2),0)</f>
        <v>17</v>
      </c>
      <c r="U7">
        <f>ROUNDUP(T7/$F$1,0)</f>
        <v>2</v>
      </c>
      <c r="V7">
        <f>$A7/U7</f>
        <v>99.343675417661103</v>
      </c>
      <c r="W7" s="89"/>
    </row>
    <row r="8" spans="1:23" hidden="1" x14ac:dyDescent="0.3">
      <c r="A8" s="27"/>
      <c r="B8" s="21">
        <f>A7</f>
        <v>198.68735083532221</v>
      </c>
      <c r="C8" s="40">
        <f>B8-C7</f>
        <v>101.68735083532221</v>
      </c>
      <c r="D8" s="40">
        <f>C8-D7</f>
        <v>0</v>
      </c>
      <c r="E8" s="44"/>
      <c r="F8" s="44"/>
      <c r="G8" s="44"/>
      <c r="H8" s="44"/>
      <c r="I8" s="22"/>
      <c r="J8" s="22"/>
      <c r="K8" s="22"/>
      <c r="L8" s="23"/>
      <c r="M8" s="14"/>
      <c r="N8" s="13"/>
      <c r="O8" s="13"/>
      <c r="P8" s="5"/>
      <c r="Q8" s="5"/>
      <c r="R8" s="36"/>
      <c r="S8" s="19"/>
      <c r="T8" s="19"/>
      <c r="U8" s="6" t="s">
        <v>8</v>
      </c>
      <c r="V8" s="32">
        <f>(V7-$B$1)/$C$2</f>
        <v>8.1953062848050919</v>
      </c>
      <c r="W8" s="89"/>
    </row>
    <row r="9" spans="1:23" hidden="1" x14ac:dyDescent="0.3">
      <c r="A9" s="27"/>
      <c r="B9" s="50">
        <f>(B8/ROUNDUP(ROUNDUP(((B8-($B$1*ROUNDUP(B8/$H$1,0)))/$C$2),0)/$F$1,0)-$B$1)/$C$2</f>
        <v>8.1953062848050919</v>
      </c>
      <c r="C9" s="41">
        <f>(C8/ROUNDUP(ROUNDUP(((C8-($B$1*ROUNDUP(C8/$H$1,0)))/$C$2),0)/$F$1,0)-$B$1)/$C$2</f>
        <v>8.3906125696101839</v>
      </c>
      <c r="D9" s="45"/>
      <c r="E9" s="45"/>
      <c r="F9" s="45"/>
      <c r="G9" s="45"/>
      <c r="H9" s="45"/>
      <c r="M9" s="14"/>
      <c r="N9" s="13"/>
      <c r="O9" s="13"/>
      <c r="P9" s="5"/>
      <c r="Q9" s="5"/>
      <c r="R9" s="36"/>
      <c r="W9" s="89"/>
    </row>
    <row r="10" spans="1:23" x14ac:dyDescent="0.3">
      <c r="A10" s="27">
        <f>Лист1!H$18</f>
        <v>200.47732696897376</v>
      </c>
      <c r="B10" s="89">
        <f>($A10-$C$2*(ROUNDDOWN($C10/$C$2,0)+ROUNDDOWN($D10/$C$2,0)+ROUNDDOWN($E10/$C$2,0)+ROUNDDOWN($F10/$C$2,0)+ROUNDDOWN($G10/$C$2,0)+ROUNDDOWN($H10/$C$2,0)+ROUNDDOWN($I10/$C$2,0)+ROUNDDOWN($J10/$C$2,0)+ROUNDDOWN($K10/$C$2,0)+ROUNDDOWN($L10/$C$2,0))) / $A10 * 100</f>
        <v>4.2285714285714331</v>
      </c>
      <c r="C10" s="42">
        <f>ROUND(B12,0)*$C$2+$B$1</f>
        <v>97</v>
      </c>
      <c r="D10" s="42">
        <f>(C12)*$C$2+$B$1</f>
        <v>103.47732696897376</v>
      </c>
      <c r="E10" s="43"/>
      <c r="F10" s="43"/>
      <c r="G10" s="43"/>
      <c r="H10" s="43"/>
      <c r="I10" s="12"/>
      <c r="J10" s="12"/>
      <c r="K10" s="12"/>
      <c r="L10" s="12"/>
      <c r="M10" s="12"/>
      <c r="N10" s="13"/>
      <c r="O10" s="13"/>
      <c r="P10" s="5"/>
      <c r="Q10" s="5"/>
      <c r="R10" s="36">
        <f t="shared" ref="R10" si="1">SUM(C10:Q10)</f>
        <v>200.47732696897376</v>
      </c>
      <c r="S10">
        <f>$A10/$C$2</f>
        <v>16.706443914081145</v>
      </c>
      <c r="T10">
        <f>ROUNDUP((($A10-($B$1*ROUNDUP($A10/$H$1,0)))/$C$2),0)</f>
        <v>17</v>
      </c>
      <c r="U10">
        <f>ROUNDUP(T10/$F$1,0)</f>
        <v>2</v>
      </c>
      <c r="V10">
        <f>$A10/U10</f>
        <v>100.23866348448688</v>
      </c>
      <c r="W10" s="89"/>
    </row>
    <row r="11" spans="1:23" hidden="1" x14ac:dyDescent="0.3">
      <c r="A11" s="27"/>
      <c r="B11" s="21">
        <f>A10</f>
        <v>200.47732696897376</v>
      </c>
      <c r="C11" s="40">
        <f>B11-C10</f>
        <v>103.47732696897376</v>
      </c>
      <c r="D11" s="40">
        <f>C11-D10</f>
        <v>0</v>
      </c>
      <c r="E11" s="44"/>
      <c r="F11" s="44"/>
      <c r="G11" s="44"/>
      <c r="H11" s="44"/>
      <c r="I11" s="22"/>
      <c r="J11" s="22"/>
      <c r="K11" s="22"/>
      <c r="L11" s="23"/>
      <c r="M11" s="14"/>
      <c r="N11" s="13"/>
      <c r="O11" s="13"/>
      <c r="P11" s="5"/>
      <c r="Q11" s="5"/>
      <c r="R11" s="36"/>
      <c r="S11" s="19"/>
      <c r="T11" s="19"/>
      <c r="U11" s="6" t="s">
        <v>8</v>
      </c>
      <c r="V11" s="32">
        <f>(V10-$B$1)/$C$2</f>
        <v>8.2698886237072404</v>
      </c>
      <c r="W11" s="89"/>
    </row>
    <row r="12" spans="1:23" hidden="1" x14ac:dyDescent="0.3">
      <c r="A12" s="27"/>
      <c r="B12" s="50">
        <f>(B11/ROUNDUP(ROUNDUP(((B11-($B$1*ROUNDUP(B11/$H$1,0)))/$C$2),0)/$F$1,0)-$B$1)/$C$2</f>
        <v>8.2698886237072404</v>
      </c>
      <c r="C12" s="41">
        <f>(C11/ROUNDUP(ROUNDUP(((C11-($B$1*ROUNDUP(C11/$H$1,0)))/$C$2),0)/$F$1,0)-$B$1)/$C$2</f>
        <v>8.5397772474144791</v>
      </c>
      <c r="D12" s="45"/>
      <c r="E12" s="43"/>
      <c r="F12" s="43"/>
      <c r="G12" s="43"/>
      <c r="H12" s="43"/>
      <c r="I12" s="12"/>
      <c r="J12" s="12"/>
      <c r="K12" s="12"/>
      <c r="L12" s="12"/>
      <c r="M12" s="14"/>
      <c r="N12" s="12"/>
      <c r="O12" s="8"/>
      <c r="P12" s="8"/>
      <c r="Q12" s="13"/>
      <c r="R12" s="36"/>
      <c r="W12" s="89"/>
    </row>
    <row r="13" spans="1:23" x14ac:dyDescent="0.3">
      <c r="A13" s="27">
        <f>Лист1!I$18</f>
        <v>202.26730310262533</v>
      </c>
      <c r="B13" s="89">
        <f>($A13-$C$2*(ROUNDDOWN($C13/$C$2,0)+ROUNDDOWN($D13/$C$2,0)+ROUNDDOWN($E13/$C$2,0)+ROUNDDOWN($F13/$C$2,0)+ROUNDDOWN($G13/$C$2,0)+ROUNDDOWN($H13/$C$2,0)+ROUNDDOWN($I13/$C$2,0)+ROUNDDOWN($J13/$C$2,0)+ROUNDDOWN($K13/$C$2,0)+ROUNDDOWN($L13/$C$2,0))) / $A13 * 100</f>
        <v>5.0761061946902819</v>
      </c>
      <c r="C13" s="42">
        <f>ROUND(B15,0)*$C$2+$B$1</f>
        <v>97</v>
      </c>
      <c r="D13" s="42">
        <f>(C15)*$C$2+$B$1</f>
        <v>105.26730310262533</v>
      </c>
      <c r="E13" s="43"/>
      <c r="F13" s="43"/>
      <c r="G13" s="43"/>
      <c r="H13" s="43"/>
      <c r="I13" s="12"/>
      <c r="J13" s="12"/>
      <c r="K13" s="12"/>
      <c r="L13" s="12"/>
      <c r="M13" s="12"/>
      <c r="N13" s="13"/>
      <c r="O13" s="13"/>
      <c r="P13" s="5"/>
      <c r="Q13" s="5"/>
      <c r="R13" s="36">
        <f t="shared" ref="R13" si="2">SUM(C13:Q13)</f>
        <v>202.26730310262533</v>
      </c>
      <c r="S13">
        <f>$A13/$C$2</f>
        <v>16.855608591885446</v>
      </c>
      <c r="T13">
        <f>ROUNDUP((($A13-($B$1*ROUNDUP($A13/$H$1,0)))/$C$2),0)</f>
        <v>17</v>
      </c>
      <c r="U13">
        <f>ROUNDUP(T13/$F$1,0)</f>
        <v>2</v>
      </c>
      <c r="V13">
        <f>$A13/U13</f>
        <v>101.13365155131267</v>
      </c>
      <c r="W13" s="89"/>
    </row>
    <row r="14" spans="1:23" hidden="1" x14ac:dyDescent="0.3">
      <c r="A14" s="27"/>
      <c r="B14" s="21">
        <f>A13</f>
        <v>202.26730310262533</v>
      </c>
      <c r="C14" s="40">
        <f>B14-C13</f>
        <v>105.26730310262533</v>
      </c>
      <c r="D14" s="40">
        <f>C14-D13</f>
        <v>0</v>
      </c>
      <c r="E14" s="44"/>
      <c r="F14" s="44"/>
      <c r="G14" s="44"/>
      <c r="H14" s="44"/>
      <c r="I14" s="22"/>
      <c r="J14" s="22"/>
      <c r="K14" s="22"/>
      <c r="L14" s="23"/>
      <c r="M14" s="14"/>
      <c r="N14" s="13"/>
      <c r="O14" s="13"/>
      <c r="P14" s="5"/>
      <c r="Q14" s="5"/>
      <c r="R14" s="36"/>
      <c r="S14" s="19"/>
      <c r="T14" s="19"/>
      <c r="U14" s="6" t="s">
        <v>8</v>
      </c>
      <c r="V14" s="32">
        <f>(V13-$B$1)/$C$2</f>
        <v>8.3444709626093889</v>
      </c>
      <c r="W14" s="89"/>
    </row>
    <row r="15" spans="1:23" hidden="1" x14ac:dyDescent="0.3">
      <c r="A15" s="27"/>
      <c r="B15" s="50">
        <f>(B14/ROUNDUP(ROUNDUP(((B14-($B$1*ROUNDUP(B14/$H$1,0)))/$C$2),0)/$F$1,0)-$B$1)/$C$2</f>
        <v>8.3444709626093889</v>
      </c>
      <c r="C15" s="41">
        <f>(C14/ROUNDUP(ROUNDUP(((C14-($B$1*ROUNDUP(C14/$H$1,0)))/$C$2),0)/$F$1,0)-$B$1)/$C$2</f>
        <v>8.6889419252187778</v>
      </c>
      <c r="D15" s="45"/>
      <c r="E15" s="43"/>
      <c r="F15" s="43"/>
      <c r="G15" s="43"/>
      <c r="H15" s="43"/>
      <c r="I15" s="12"/>
      <c r="J15" s="12"/>
      <c r="K15" s="12"/>
      <c r="L15" s="12"/>
      <c r="M15" s="14"/>
      <c r="N15" s="12"/>
      <c r="O15" s="8"/>
      <c r="P15" s="8"/>
      <c r="Q15" s="13"/>
      <c r="R15" s="36"/>
      <c r="W15" s="89"/>
    </row>
    <row r="16" spans="1:23" x14ac:dyDescent="0.3">
      <c r="A16" s="27">
        <f>Лист1!J$18</f>
        <v>204.05727923627686</v>
      </c>
      <c r="B16" s="89">
        <f>($A16-$C$2*(ROUNDDOWN($C16/$C$2,0)+ROUNDDOWN($D16/$C$2,0)+ROUNDDOWN($E16/$C$2,0)+ROUNDDOWN($F16/$C$2,0)+ROUNDDOWN($G16/$C$2,0)+ROUNDDOWN($H16/$C$2,0)+ROUNDDOWN($I16/$C$2,0)+ROUNDDOWN($J16/$C$2,0)+ROUNDDOWN($K16/$C$2,0)+ROUNDDOWN($L16/$C$2,0))) / $A16 * 100</f>
        <v>5.9087719298245638</v>
      </c>
      <c r="C16" s="42">
        <f>ROUND(B18,0)*$C$2+$B$1</f>
        <v>97</v>
      </c>
      <c r="D16" s="42">
        <f>(C18)*$C$2+$B$1</f>
        <v>107.05727923627686</v>
      </c>
      <c r="E16" s="43"/>
      <c r="F16" s="43"/>
      <c r="G16" s="43"/>
      <c r="H16" s="43"/>
      <c r="I16" s="12"/>
      <c r="J16" s="12"/>
      <c r="K16" s="12"/>
      <c r="L16" s="12"/>
      <c r="M16" s="12"/>
      <c r="N16" s="13"/>
      <c r="O16" s="13"/>
      <c r="P16" s="5"/>
      <c r="Q16" s="5"/>
      <c r="R16" s="36">
        <f t="shared" ref="R16" si="3">SUM(C16:Q16)</f>
        <v>204.05727923627686</v>
      </c>
      <c r="S16">
        <f>$A16/$C$2</f>
        <v>17.004773269689739</v>
      </c>
      <c r="T16">
        <f>ROUNDUP((($A16-($B$1*ROUNDUP($A16/$H$1,0)))/$C$2),0)</f>
        <v>17</v>
      </c>
      <c r="U16">
        <f>ROUNDUP(T16/$F$1,0)</f>
        <v>2</v>
      </c>
      <c r="V16">
        <f>$A16/U16</f>
        <v>102.02863961813843</v>
      </c>
      <c r="W16" s="89"/>
    </row>
    <row r="17" spans="1:23" hidden="1" x14ac:dyDescent="0.3">
      <c r="A17" s="27"/>
      <c r="B17" s="21">
        <f>A16</f>
        <v>204.05727923627686</v>
      </c>
      <c r="C17" s="40">
        <f>B17-C16</f>
        <v>107.05727923627686</v>
      </c>
      <c r="D17" s="40">
        <f>C17-D16</f>
        <v>0</v>
      </c>
      <c r="E17" s="44"/>
      <c r="F17" s="44"/>
      <c r="G17" s="44"/>
      <c r="H17" s="44"/>
      <c r="I17" s="22"/>
      <c r="J17" s="22"/>
      <c r="K17" s="22"/>
      <c r="L17" s="23"/>
      <c r="M17" s="14"/>
      <c r="N17" s="13"/>
      <c r="O17" s="13"/>
      <c r="P17" s="5"/>
      <c r="Q17" s="5"/>
      <c r="R17" s="36"/>
      <c r="S17" s="19"/>
      <c r="T17" s="19"/>
      <c r="U17" s="6" t="s">
        <v>8</v>
      </c>
      <c r="V17" s="32">
        <f>(V16-$B$1)/$C$2</f>
        <v>8.4190533015115356</v>
      </c>
      <c r="W17" s="89"/>
    </row>
    <row r="18" spans="1:23" hidden="1" x14ac:dyDescent="0.3">
      <c r="A18" s="27"/>
      <c r="B18" s="50">
        <f>(B17/ROUNDUP(ROUNDUP(((B17-($B$1*ROUNDUP(B17/$H$1,0)))/$C$2),0)/$F$1,0)-$B$1)/$C$2</f>
        <v>8.4190533015115356</v>
      </c>
      <c r="C18" s="41">
        <f>(C17/ROUNDUP(ROUNDUP(((C17-($B$1*ROUNDUP(C17/$H$1,0)))/$C$2),0)/$F$1,0)-$B$1)/$C$2</f>
        <v>8.8381066030230713</v>
      </c>
      <c r="D18" s="45"/>
      <c r="E18" s="43"/>
      <c r="F18" s="43"/>
      <c r="G18" s="43"/>
      <c r="H18" s="43"/>
      <c r="I18" s="12"/>
      <c r="J18" s="12"/>
      <c r="K18" s="12"/>
      <c r="L18" s="12"/>
      <c r="M18" s="14"/>
      <c r="N18" s="12"/>
      <c r="O18" s="8"/>
      <c r="P18" s="8"/>
      <c r="Q18" s="13"/>
      <c r="R18" s="36"/>
      <c r="W18" s="89"/>
    </row>
    <row r="19" spans="1:23" x14ac:dyDescent="0.3">
      <c r="A19" s="27">
        <f>Лист1!K$18</f>
        <v>205.8472553699284</v>
      </c>
      <c r="B19" s="89">
        <f>($A19-$C$2*(ROUNDDOWN($C19/$C$2,0)+ROUNDDOWN($D19/$C$2,0)+ROUNDDOWN($E19/$C$2,0)+ROUNDDOWN($F19/$C$2,0)+ROUNDDOWN($G19/$C$2,0)+ROUNDDOWN($H19/$C$2,0)+ROUNDDOWN($I19/$C$2,0)+ROUNDDOWN($J19/$C$2,0)+ROUNDDOWN($K19/$C$2,0)+ROUNDDOWN($L19/$C$2,0))) / $A19 * 100</f>
        <v>0.89739130434782799</v>
      </c>
      <c r="C19" s="42">
        <f>ROUND(B21,0)*$C$2+$B$1</f>
        <v>97</v>
      </c>
      <c r="D19" s="42">
        <f>(C21)*$C$2+$B$1</f>
        <v>108.8472553699284</v>
      </c>
      <c r="E19" s="43"/>
      <c r="F19" s="43"/>
      <c r="G19" s="43"/>
      <c r="H19" s="43"/>
      <c r="I19" s="12"/>
      <c r="J19" s="12"/>
      <c r="K19" s="12"/>
      <c r="L19" s="12"/>
      <c r="M19" s="12"/>
      <c r="N19" s="13"/>
      <c r="O19" s="13"/>
      <c r="P19" s="5"/>
      <c r="Q19" s="5"/>
      <c r="R19" s="36">
        <f t="shared" ref="R19" si="4">SUM(C19:Q19)</f>
        <v>205.8472553699284</v>
      </c>
      <c r="S19">
        <f>$A19/$C$2</f>
        <v>17.153937947494033</v>
      </c>
      <c r="T19">
        <f>ROUNDUP((($A19-($B$1*ROUNDUP($A19/$H$1,0)))/$C$2),0)</f>
        <v>17</v>
      </c>
      <c r="U19">
        <f>ROUNDUP(T19/$F$1,0)</f>
        <v>2</v>
      </c>
      <c r="V19">
        <f>$A19/U19</f>
        <v>102.9236276849642</v>
      </c>
      <c r="W19" s="89"/>
    </row>
    <row r="20" spans="1:23" hidden="1" x14ac:dyDescent="0.3">
      <c r="A20" s="27"/>
      <c r="B20" s="21">
        <f>A19</f>
        <v>205.8472553699284</v>
      </c>
      <c r="C20" s="40">
        <f>B20-C19</f>
        <v>108.8472553699284</v>
      </c>
      <c r="D20" s="46">
        <f>C20-D19</f>
        <v>0</v>
      </c>
      <c r="E20" s="44"/>
      <c r="F20" s="44"/>
      <c r="G20" s="44"/>
      <c r="H20" s="44"/>
      <c r="I20" s="22"/>
      <c r="J20" s="22"/>
      <c r="K20" s="22"/>
      <c r="L20" s="23"/>
      <c r="M20" s="14"/>
      <c r="N20" s="13"/>
      <c r="O20" s="13"/>
      <c r="P20" s="5"/>
      <c r="Q20" s="5"/>
      <c r="R20" s="36"/>
      <c r="S20" s="19"/>
      <c r="T20" s="19"/>
      <c r="U20" s="6" t="s">
        <v>8</v>
      </c>
      <c r="V20" s="32">
        <f>(V19-$B$1)/$C$2</f>
        <v>8.4936356404136841</v>
      </c>
      <c r="W20" s="89"/>
    </row>
    <row r="21" spans="1:23" hidden="1" x14ac:dyDescent="0.3">
      <c r="A21" s="27"/>
      <c r="B21" s="50">
        <f>(B20/ROUNDUP(ROUNDUP(((B20-($B$1*ROUNDUP(B20/$H$1,0)))/$C$2),0)/$F$1,0)-$B$1)/$C$2</f>
        <v>8.4936356404136841</v>
      </c>
      <c r="C21" s="41">
        <f>(C20/ROUNDUP(ROUNDUP(((C20-($B$1*ROUNDUP(C20/$H$1,0)))/$C$2),0)/$F$1,0)-$B$1)/$C$2</f>
        <v>8.9872712808273665</v>
      </c>
      <c r="D21" s="45"/>
      <c r="E21" s="43"/>
      <c r="F21" s="43"/>
      <c r="G21" s="43"/>
      <c r="H21" s="43"/>
      <c r="I21" s="12"/>
      <c r="J21" s="12"/>
      <c r="K21" s="12"/>
      <c r="L21" s="12"/>
      <c r="M21" s="14"/>
      <c r="N21" s="12"/>
      <c r="O21" s="8"/>
      <c r="P21" s="8"/>
      <c r="Q21" s="13"/>
      <c r="R21" s="36"/>
      <c r="W21" s="89"/>
    </row>
    <row r="22" spans="1:23" x14ac:dyDescent="0.3">
      <c r="A22" s="27">
        <f>Лист1!L$18</f>
        <v>207.63723150357995</v>
      </c>
      <c r="B22" s="89">
        <f>($A22-$C$2*(ROUNDDOWN($C22/$C$2,0)+ROUNDDOWN($D22/$C$2,0)+ROUNDDOWN($E22/$C$2,0)+ROUNDDOWN($F22/$C$2,0)+ROUNDDOWN($G22/$C$2,0)+ROUNDDOWN($H22/$C$2,0)+ROUNDDOWN($I22/$C$2,0)+ROUNDDOWN($J22/$C$2,0)+ROUNDDOWN($K22/$C$2,0)+ROUNDDOWN($L22/$C$2,0))) / $A22 * 100</f>
        <v>1.7517241379310358</v>
      </c>
      <c r="C22" s="42">
        <f>ROUND(B24,0)*$C$2+$B$1</f>
        <v>109</v>
      </c>
      <c r="D22" s="42">
        <f>(C24)*$C$2+$B$1</f>
        <v>98.637231503579955</v>
      </c>
      <c r="E22" s="43"/>
      <c r="F22" s="43"/>
      <c r="G22" s="43"/>
      <c r="H22" s="43"/>
      <c r="I22" s="12"/>
      <c r="J22" s="12"/>
      <c r="K22" s="12"/>
      <c r="L22" s="12"/>
      <c r="M22" s="12"/>
      <c r="N22" s="13"/>
      <c r="O22" s="13"/>
      <c r="P22" s="5"/>
      <c r="Q22" s="5"/>
      <c r="R22" s="36">
        <f t="shared" ref="R22" si="5">SUM(C22:Q22)</f>
        <v>207.63723150357995</v>
      </c>
      <c r="S22">
        <f>$A22/$C$2</f>
        <v>17.30310262529833</v>
      </c>
      <c r="T22">
        <f>ROUNDUP((($A22-($B$1*ROUNDUP($A22/$H$1,0)))/$C$2),0)</f>
        <v>18</v>
      </c>
      <c r="U22">
        <f>ROUNDUP(T22/$F$1,0)</f>
        <v>2</v>
      </c>
      <c r="V22">
        <f>$A22/U22</f>
        <v>103.81861575178998</v>
      </c>
      <c r="W22" s="89"/>
    </row>
    <row r="23" spans="1:23" hidden="1" x14ac:dyDescent="0.3">
      <c r="A23" s="27"/>
      <c r="B23" s="21">
        <f>A22</f>
        <v>207.63723150357995</v>
      </c>
      <c r="C23" s="40">
        <f>B23-C22</f>
        <v>98.637231503579955</v>
      </c>
      <c r="D23" s="46">
        <f>C23-D22</f>
        <v>0</v>
      </c>
      <c r="E23" s="44"/>
      <c r="F23" s="44"/>
      <c r="G23" s="44"/>
      <c r="H23" s="44"/>
      <c r="I23" s="22"/>
      <c r="J23" s="22"/>
      <c r="K23" s="22"/>
      <c r="L23" s="23"/>
      <c r="M23" s="14"/>
      <c r="N23" s="13"/>
      <c r="O23" s="13"/>
      <c r="P23" s="5"/>
      <c r="Q23" s="5"/>
      <c r="R23" s="36"/>
      <c r="S23" s="19"/>
      <c r="T23" s="19"/>
      <c r="U23" s="6" t="s">
        <v>8</v>
      </c>
      <c r="V23" s="32">
        <f>(V22-$B$1)/$C$2</f>
        <v>8.5682179793158308</v>
      </c>
      <c r="W23" s="89"/>
    </row>
    <row r="24" spans="1:23" hidden="1" x14ac:dyDescent="0.3">
      <c r="A24" s="27"/>
      <c r="B24" s="50">
        <f>(B23/ROUNDUP(ROUNDUP(((B23-($B$1*ROUNDUP(B23/$H$1,0)))/$C$2),0)/$F$1,0)-$B$1)/$C$2</f>
        <v>8.5682179793158308</v>
      </c>
      <c r="C24" s="41">
        <f>(C23/ROUNDUP(ROUNDUP(((C23-($B$1*ROUNDUP(C23/$H$1,0)))/$C$2),0)/$F$1,0)-$B$1)/$C$2</f>
        <v>8.1364359586316635</v>
      </c>
      <c r="D24" s="45"/>
      <c r="E24" s="43"/>
      <c r="F24" s="43"/>
      <c r="G24" s="43"/>
      <c r="H24" s="43"/>
      <c r="I24" s="12"/>
      <c r="J24" s="12"/>
      <c r="K24" s="12"/>
      <c r="L24" s="12"/>
      <c r="M24" s="14"/>
      <c r="N24" s="12"/>
      <c r="O24" s="8"/>
      <c r="P24" s="8"/>
      <c r="Q24" s="13"/>
      <c r="R24" s="36"/>
      <c r="W24" s="89"/>
    </row>
    <row r="25" spans="1:23" x14ac:dyDescent="0.3">
      <c r="A25" s="29">
        <f>Лист1!M$18</f>
        <v>209.4272076372315</v>
      </c>
      <c r="B25" s="89">
        <f>($A25-$C$2*(ROUNDDOWN($C25/$C$2,0)+ROUNDDOWN($D25/$C$2,0)+ROUNDDOWN($E25/$C$2,0)+ROUNDDOWN($F25/$C$2,0)+ROUNDDOWN($G25/$C$2,0)+ROUNDDOWN($H25/$C$2,0)+ROUNDDOWN($I25/$C$2,0)+ROUNDDOWN($J25/$C$2,0)+ROUNDDOWN($K25/$C$2,0)+ROUNDDOWN($L25/$C$2,0))) / $A25 * 100</f>
        <v>2.5914529914529916</v>
      </c>
      <c r="C25" s="42">
        <f>ROUND(B27,0)*$C$2+$B$1</f>
        <v>109</v>
      </c>
      <c r="D25" s="42">
        <f>(C27)*$C$2+$B$1</f>
        <v>100.4272076372315</v>
      </c>
      <c r="E25" s="43"/>
      <c r="F25" s="43"/>
      <c r="G25" s="43"/>
      <c r="H25" s="43"/>
      <c r="I25" s="12"/>
      <c r="J25" s="12"/>
      <c r="K25" s="12"/>
      <c r="L25" s="12"/>
      <c r="M25" s="12"/>
      <c r="N25" s="13"/>
      <c r="O25" s="13"/>
      <c r="P25" s="5"/>
      <c r="Q25" s="5"/>
      <c r="R25" s="36">
        <f t="shared" ref="R25" si="6">SUM(C25:Q25)</f>
        <v>209.4272076372315</v>
      </c>
      <c r="S25">
        <f>$A25/$C$2</f>
        <v>17.452267303102627</v>
      </c>
      <c r="T25">
        <f>ROUNDUP((($A25-($B$1*ROUNDUP($A25/$H$1,0)))/$C$2),0)</f>
        <v>18</v>
      </c>
      <c r="U25">
        <f>ROUNDUP(T25/$F$1,0)</f>
        <v>2</v>
      </c>
      <c r="V25">
        <f>$A25/U25</f>
        <v>104.71360381861575</v>
      </c>
      <c r="W25" s="89"/>
    </row>
    <row r="26" spans="1:23" hidden="1" x14ac:dyDescent="0.3">
      <c r="A26" s="29"/>
      <c r="B26" s="21">
        <f>A25</f>
        <v>209.4272076372315</v>
      </c>
      <c r="C26" s="40">
        <f>B26-C25</f>
        <v>100.4272076372315</v>
      </c>
      <c r="D26" s="46">
        <f>C26-D25</f>
        <v>0</v>
      </c>
      <c r="E26" s="44"/>
      <c r="F26" s="44"/>
      <c r="G26" s="44"/>
      <c r="H26" s="44"/>
      <c r="I26" s="22"/>
      <c r="J26" s="22"/>
      <c r="K26" s="22"/>
      <c r="L26" s="23"/>
      <c r="M26" s="14"/>
      <c r="N26" s="13"/>
      <c r="O26" s="13"/>
      <c r="P26" s="5"/>
      <c r="Q26" s="5"/>
      <c r="R26" s="36"/>
      <c r="S26" s="19"/>
      <c r="T26" s="19"/>
      <c r="U26" s="6" t="s">
        <v>8</v>
      </c>
      <c r="V26" s="32">
        <f>(V25-$B$1)/$C$2</f>
        <v>8.6428003182179793</v>
      </c>
      <c r="W26" s="89"/>
    </row>
    <row r="27" spans="1:23" hidden="1" x14ac:dyDescent="0.3">
      <c r="A27" s="29"/>
      <c r="B27" s="50">
        <f>(B26/ROUNDUP(ROUNDUP(((B26-($B$1*ROUNDUP(B26/$H$1,0)))/$C$2),0)/$F$1,0)-$B$1)/$C$2</f>
        <v>8.6428003182179793</v>
      </c>
      <c r="C27" s="41">
        <f>(C26/ROUNDUP(ROUNDUP(((C26-($B$1*ROUNDUP(C26/$H$1,0)))/$C$2),0)/$F$1,0)-$B$1)/$C$2</f>
        <v>8.2856006364359587</v>
      </c>
      <c r="D27" s="45"/>
      <c r="E27" s="43"/>
      <c r="F27" s="43"/>
      <c r="G27" s="43"/>
      <c r="H27" s="43"/>
      <c r="I27" s="12"/>
      <c r="J27" s="12"/>
      <c r="K27" s="12"/>
      <c r="L27" s="12"/>
      <c r="M27" s="14"/>
      <c r="N27" s="12"/>
      <c r="O27" s="8"/>
      <c r="P27" s="8"/>
      <c r="Q27" s="13"/>
      <c r="R27" s="36"/>
      <c r="W27" s="89"/>
    </row>
    <row r="28" spans="1:23" x14ac:dyDescent="0.3">
      <c r="A28" s="27">
        <f>Лист1!N$18</f>
        <v>211.21718377088308</v>
      </c>
      <c r="B28" s="89">
        <f>($A28-$C$2*(ROUNDDOWN($C28/$C$2,0)+ROUNDDOWN($D28/$C$2,0)+ROUNDDOWN($E28/$C$2,0)+ROUNDDOWN($F28/$C$2,0)+ROUNDDOWN($G28/$C$2,0)+ROUNDDOWN($H28/$C$2,0)+ROUNDDOWN($I28/$C$2,0)+ROUNDDOWN($J28/$C$2,0)+ROUNDDOWN($K28/$C$2,0)+ROUNDDOWN($L28/$C$2,0))) / $A28 * 100</f>
        <v>3.4169491525423852</v>
      </c>
      <c r="C28" s="42">
        <f>ROUND(B30,0)*$C$2+$B$1</f>
        <v>109</v>
      </c>
      <c r="D28" s="42">
        <f>(C30)*$C$2+$B$1</f>
        <v>102.21718377088308</v>
      </c>
      <c r="E28" s="43"/>
      <c r="F28" s="43"/>
      <c r="G28" s="43"/>
      <c r="H28" s="43"/>
      <c r="I28" s="12"/>
      <c r="J28" s="12"/>
      <c r="K28" s="12"/>
      <c r="L28" s="12"/>
      <c r="M28" s="12"/>
      <c r="N28" s="13"/>
      <c r="O28" s="13"/>
      <c r="P28" s="5"/>
      <c r="Q28" s="5"/>
      <c r="R28" s="36">
        <f t="shared" ref="R28" si="7">SUM(C28:Q28)</f>
        <v>211.21718377088308</v>
      </c>
      <c r="S28">
        <f>$A28/$C$2</f>
        <v>17.601431980906924</v>
      </c>
      <c r="T28">
        <f>ROUNDUP((($A28-($B$1*ROUNDUP($A28/$H$1,0)))/$C$2),0)</f>
        <v>18</v>
      </c>
      <c r="U28">
        <f>ROUNDUP(T28/$F$1,0)</f>
        <v>2</v>
      </c>
      <c r="V28">
        <f>$A28/U28</f>
        <v>105.60859188544154</v>
      </c>
      <c r="W28" s="89"/>
    </row>
    <row r="29" spans="1:23" hidden="1" x14ac:dyDescent="0.3">
      <c r="A29" s="27"/>
      <c r="B29" s="21">
        <f>A28</f>
        <v>211.21718377088308</v>
      </c>
      <c r="C29" s="40">
        <f>B29-C28</f>
        <v>102.21718377088308</v>
      </c>
      <c r="D29" s="46">
        <f>C29-D28</f>
        <v>0</v>
      </c>
      <c r="E29" s="44"/>
      <c r="F29" s="44"/>
      <c r="G29" s="44"/>
      <c r="H29" s="44"/>
      <c r="I29" s="22"/>
      <c r="J29" s="22"/>
      <c r="K29" s="22"/>
      <c r="L29" s="23"/>
      <c r="M29" s="14"/>
      <c r="N29" s="13"/>
      <c r="O29" s="13"/>
      <c r="P29" s="5"/>
      <c r="Q29" s="5"/>
      <c r="R29" s="36"/>
      <c r="S29" s="19"/>
      <c r="T29" s="19"/>
      <c r="U29" s="6" t="s">
        <v>8</v>
      </c>
      <c r="V29" s="32">
        <f>(V28-$B$1)/$C$2</f>
        <v>8.7173826571201278</v>
      </c>
      <c r="W29" s="89"/>
    </row>
    <row r="30" spans="1:23" hidden="1" x14ac:dyDescent="0.3">
      <c r="A30" s="27"/>
      <c r="B30" s="50">
        <f>(B29/ROUNDUP(ROUNDUP(((B29-($B$1*ROUNDUP(B29/$H$1,0)))/$C$2),0)/$F$1,0)-$B$1)/$C$2</f>
        <v>8.7173826571201278</v>
      </c>
      <c r="C30" s="41">
        <f>(C29/ROUNDUP(ROUNDUP(((C29-($B$1*ROUNDUP(C29/$H$1,0)))/$C$2),0)/$F$1,0)-$B$1)/$C$2</f>
        <v>8.4347653142402574</v>
      </c>
      <c r="D30" s="45"/>
      <c r="E30" s="43"/>
      <c r="F30" s="43"/>
      <c r="G30" s="43"/>
      <c r="H30" s="43"/>
      <c r="I30" s="12"/>
      <c r="J30" s="12"/>
      <c r="K30" s="12"/>
      <c r="L30" s="12"/>
      <c r="M30" s="14"/>
      <c r="N30" s="12"/>
      <c r="O30" s="8"/>
      <c r="P30" s="8"/>
      <c r="Q30" s="13"/>
      <c r="R30" s="36"/>
      <c r="W30" s="89"/>
    </row>
    <row r="31" spans="1:23" x14ac:dyDescent="0.3">
      <c r="A31" s="27">
        <f>Лист1!O$18</f>
        <v>213.00715990453463</v>
      </c>
      <c r="B31" s="89">
        <f>($A31-$C$2*(ROUNDDOWN($C31/$C$2,0)+ROUNDDOWN($D31/$C$2,0)+ROUNDDOWN($E31/$C$2,0)+ROUNDDOWN($F31/$C$2,0)+ROUNDDOWN($G31/$C$2,0)+ROUNDDOWN($H31/$C$2,0)+ROUNDDOWN($I31/$C$2,0)+ROUNDDOWN($J31/$C$2,0)+ROUNDDOWN($K31/$C$2,0)+ROUNDDOWN($L31/$C$2,0))) / $A31 * 100</f>
        <v>4.2285714285714402</v>
      </c>
      <c r="C31" s="42">
        <f>ROUND(B33,0)*$C$2+$B$1</f>
        <v>109</v>
      </c>
      <c r="D31" s="42">
        <f>(C33)*$C$2+$B$1</f>
        <v>104.00715990453463</v>
      </c>
      <c r="E31" s="43"/>
      <c r="F31" s="43"/>
      <c r="G31" s="43"/>
      <c r="H31" s="43"/>
      <c r="I31" s="12"/>
      <c r="J31" s="12"/>
      <c r="K31" s="12"/>
      <c r="L31" s="12"/>
      <c r="M31" s="12"/>
      <c r="N31" s="13"/>
      <c r="O31" s="13"/>
      <c r="P31" s="5"/>
      <c r="Q31" s="5"/>
      <c r="R31" s="36">
        <f t="shared" ref="R31" si="8">SUM(C31:Q31)</f>
        <v>213.00715990453463</v>
      </c>
      <c r="S31">
        <f>$A31/$C$2</f>
        <v>17.75059665871122</v>
      </c>
      <c r="T31">
        <f>ROUNDUP((($A31-($B$1*ROUNDUP($A31/$H$1,0)))/$C$2),0)</f>
        <v>18</v>
      </c>
      <c r="U31">
        <f>ROUNDUP(T31/$F$1,0)</f>
        <v>2</v>
      </c>
      <c r="V31">
        <f>$A$31/$U$31</f>
        <v>106.50357995226732</v>
      </c>
      <c r="W31" s="89">
        <f>($A31-$C$2*(ROUNDDOWN($C31/$C$2,0)+ROUNDDOWN($D31/$C$2,0)+ROUNDDOWN($E31/$C$2,0)+ROUNDDOWN($F31/$C$2,0)+ROUNDDOWN($G31/$C$2,0)+ROUNDDOWN($H31/$C$2,0)+ROUNDDOWN($I31/$C$2,0)+ROUNDDOWN($J31/$C$2,0)+ROUNDDOWN($K31/$C$2,0)+ROUNDDOWN($L31/$C$2,0))) / $A31 * 100</f>
        <v>4.2285714285714402</v>
      </c>
    </row>
    <row r="32" spans="1:23" hidden="1" x14ac:dyDescent="0.3">
      <c r="B32" s="21">
        <f>A31</f>
        <v>213.00715990453463</v>
      </c>
      <c r="C32" s="40">
        <f>B32-C31</f>
        <v>104.00715990453463</v>
      </c>
      <c r="D32" s="46">
        <f>C32-D31</f>
        <v>0</v>
      </c>
      <c r="E32" s="44"/>
      <c r="F32" s="44"/>
      <c r="G32" s="44"/>
      <c r="H32" s="44"/>
      <c r="I32" s="22"/>
      <c r="J32" s="22"/>
      <c r="K32" s="22"/>
      <c r="L32" s="23"/>
      <c r="M32" s="14"/>
      <c r="N32" s="13"/>
      <c r="O32" s="13"/>
      <c r="P32" s="5"/>
      <c r="Q32" s="5"/>
      <c r="R32" s="36"/>
      <c r="S32" s="19"/>
      <c r="T32" s="19"/>
      <c r="U32" s="6" t="s">
        <v>8</v>
      </c>
      <c r="V32" s="32">
        <f>($V31-$B$1)/$C$2</f>
        <v>8.7919649960222763</v>
      </c>
      <c r="W32" s="90"/>
    </row>
    <row r="33" spans="1:23" hidden="1" x14ac:dyDescent="0.3">
      <c r="B33" s="50">
        <f>(B32/ROUNDUP(ROUNDUP(((B32-($B$1*ROUNDUP(B32/$H$1,0)))/$C$2),0)/$F$1,0)-$B$1)/$C$2</f>
        <v>8.7919649960222763</v>
      </c>
      <c r="C33" s="41">
        <f>(C32/ROUNDUP(ROUNDUP(((C32-($B$1*ROUNDUP(C32/$H$1,0)))/$C$2),0)/$F$1,0)-$B$1)/$C$2</f>
        <v>8.5839299920445526</v>
      </c>
      <c r="D33" s="45"/>
      <c r="E33" s="45"/>
      <c r="F33" s="45"/>
      <c r="G33" s="45"/>
      <c r="H33" s="45"/>
      <c r="W33" s="45"/>
    </row>
    <row r="34" spans="1:23" x14ac:dyDescent="0.3">
      <c r="W34" s="45"/>
    </row>
    <row r="35" spans="1:23" ht="18.350000000000001" x14ac:dyDescent="0.35">
      <c r="A35" s="26" t="s">
        <v>6</v>
      </c>
      <c r="B35" s="38">
        <v>0</v>
      </c>
      <c r="C35" s="31" t="s">
        <v>14</v>
      </c>
      <c r="D35" s="38">
        <v>115</v>
      </c>
      <c r="E35" s="6" t="s">
        <v>8</v>
      </c>
      <c r="F35" s="7">
        <f>ROUNDDOWN((D35-B35)/$C$36,0)</f>
        <v>9</v>
      </c>
      <c r="G35" s="24" t="s">
        <v>9</v>
      </c>
      <c r="H35" s="7">
        <f>F35*C36+B35</f>
        <v>105.3</v>
      </c>
      <c r="R35" s="52">
        <f>H35-$C36</f>
        <v>93.6</v>
      </c>
      <c r="S35" s="52">
        <f>R35-$C36</f>
        <v>81.899999999999991</v>
      </c>
      <c r="T35" s="52">
        <f>S35-$C36</f>
        <v>70.199999999999989</v>
      </c>
      <c r="U35" s="52">
        <f>T35-$C36</f>
        <v>58.499999999999986</v>
      </c>
      <c r="W35" s="45"/>
    </row>
    <row r="36" spans="1:23" ht="18.350000000000001" x14ac:dyDescent="0.35">
      <c r="A36" s="87" t="s">
        <v>31</v>
      </c>
      <c r="B36" s="85" t="s">
        <v>10</v>
      </c>
      <c r="C36" s="121">
        <v>11.7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37"/>
      <c r="S36" s="11"/>
      <c r="W36" s="45"/>
    </row>
    <row r="37" spans="1:23" x14ac:dyDescent="0.3">
      <c r="A37" s="79" t="s">
        <v>4</v>
      </c>
      <c r="B37" s="80" t="s">
        <v>28</v>
      </c>
      <c r="C37" s="9">
        <v>1</v>
      </c>
      <c r="D37" s="9">
        <v>2</v>
      </c>
      <c r="E37" s="9">
        <v>3</v>
      </c>
      <c r="F37" s="9">
        <v>4</v>
      </c>
      <c r="G37" s="10">
        <v>5</v>
      </c>
      <c r="H37" s="10">
        <v>6</v>
      </c>
      <c r="I37" s="10">
        <v>7</v>
      </c>
      <c r="J37" s="10">
        <v>8</v>
      </c>
      <c r="K37" s="10">
        <v>9</v>
      </c>
      <c r="L37" s="10">
        <v>10</v>
      </c>
      <c r="M37" s="10">
        <v>11</v>
      </c>
      <c r="N37" s="10">
        <v>12</v>
      </c>
      <c r="O37" s="10">
        <v>13</v>
      </c>
      <c r="P37" s="10">
        <v>14</v>
      </c>
      <c r="Q37" s="10">
        <v>15</v>
      </c>
      <c r="R37" s="35"/>
      <c r="S37" s="25" t="s">
        <v>11</v>
      </c>
      <c r="T37" s="25" t="s">
        <v>11</v>
      </c>
      <c r="U37" s="5" t="s">
        <v>12</v>
      </c>
      <c r="V37" s="25" t="s">
        <v>13</v>
      </c>
      <c r="W37" s="91" t="s">
        <v>28</v>
      </c>
    </row>
    <row r="38" spans="1:23" x14ac:dyDescent="0.3">
      <c r="A38" s="27">
        <f>Лист1!F$18</f>
        <v>196.89737470167066</v>
      </c>
      <c r="B38" s="89">
        <f>($A38-$C$36*(ROUNDDOWN($C38/$C$36,0)+ROUNDDOWN($D38/$C$36,0)+ROUNDDOWN($E38/$C$36,0)+ROUNDDOWN($F38/$C$36,0)+ROUNDDOWN($G38/$C$36,0)+ROUNDDOWN($H38/$C$36,0)+ROUNDDOWN($I38/$C$36,0)+ROUNDDOWN($J38/$C$36,0)+ROUNDDOWN($K38/$C$36,0)+ROUNDDOWN($L38/$C$36,0))) / $A38 * 100</f>
        <v>4.9250909090909207</v>
      </c>
      <c r="C38" s="56">
        <f>IF(B39&gt;($C$36*(B40+1)),(ROUND(B40,0)*$C$36+$B$35),(B40*$C$36+$B$35))</f>
        <v>93.6</v>
      </c>
      <c r="D38" s="56">
        <f>IF(C39&gt;($C$36*(C40+1)),(ROUND(C40,0)*$C$36+$B$35),(C40*$C$36+$B$35))</f>
        <v>103.29737470167066</v>
      </c>
      <c r="E38" s="56">
        <f>IF(D39&gt;($C$36*(D40+1)),(ROUND(D40,0)*$C$36+$B$35),(D40*$C$36+$B$35))</f>
        <v>0</v>
      </c>
      <c r="F38" s="53"/>
      <c r="G38" s="53"/>
      <c r="H38" s="53"/>
      <c r="I38" s="12"/>
      <c r="J38" s="12"/>
      <c r="K38" s="12"/>
      <c r="L38" s="12"/>
      <c r="M38" s="12"/>
      <c r="N38" s="12"/>
      <c r="O38" s="13"/>
      <c r="P38" s="5"/>
      <c r="Q38" s="5"/>
      <c r="R38" s="36">
        <f>SUM(C38:Q38)</f>
        <v>196.89737470167066</v>
      </c>
      <c r="S38">
        <f>$A38/$C$36</f>
        <v>16.828835444587238</v>
      </c>
      <c r="T38">
        <f>ROUNDUP((($A38-($B$35*ROUNDUP($A38/$H$35,0)))/$C$36),0)</f>
        <v>17</v>
      </c>
      <c r="U38">
        <f>ROUNDUP(T38/$F$35,0)</f>
        <v>2</v>
      </c>
      <c r="V38">
        <f>$A38/U38</f>
        <v>98.448687350835328</v>
      </c>
      <c r="W38" s="89"/>
    </row>
    <row r="39" spans="1:23" hidden="1" x14ac:dyDescent="0.3">
      <c r="A39" s="28"/>
      <c r="B39" s="33">
        <f>A38</f>
        <v>196.89737470167066</v>
      </c>
      <c r="C39" s="58">
        <f>B39-C38</f>
        <v>103.29737470167066</v>
      </c>
      <c r="D39" s="58">
        <f>C39-D38</f>
        <v>0</v>
      </c>
      <c r="E39" s="58">
        <f>D39-E38</f>
        <v>0</v>
      </c>
      <c r="F39" s="54"/>
      <c r="G39" s="54"/>
      <c r="H39" s="54"/>
      <c r="I39" s="22"/>
      <c r="J39" s="22"/>
      <c r="K39" s="22"/>
      <c r="L39" s="23"/>
      <c r="M39" s="17"/>
      <c r="N39" s="17"/>
      <c r="O39" s="22"/>
      <c r="P39" s="17"/>
      <c r="Q39" s="17"/>
      <c r="R39" s="36"/>
      <c r="S39" s="19"/>
      <c r="T39" s="19"/>
      <c r="U39" s="6" t="s">
        <v>8</v>
      </c>
      <c r="V39" s="32">
        <f>(V38-$B$35)/$C$36</f>
        <v>8.414417722293619</v>
      </c>
      <c r="W39" s="89"/>
    </row>
    <row r="40" spans="1:23" hidden="1" x14ac:dyDescent="0.3">
      <c r="A40" s="27"/>
      <c r="B40" s="32">
        <f>IF(B39&gt;0,(B39/ROUNDUP(ROUNDUP(((B39-($B$35*ROUNDUP(B39/$H$35,0)))/$C$36),0)/$F$35,0)-$B$35)/$C$36,0-$B$35/$C$36)</f>
        <v>8.414417722293619</v>
      </c>
      <c r="C40" s="32">
        <f t="shared" ref="C40:D40" si="9">IF(C39&gt;0,(C39/ROUNDUP(ROUNDUP(((C39-($B$35*ROUNDUP(C39/$H$35,0)))/$C$36),0)/$F$35,0)-$B$35)/$C$36,0-$B$35/$C$36)</f>
        <v>8.8288354445872361</v>
      </c>
      <c r="D40" s="32">
        <f t="shared" si="9"/>
        <v>0</v>
      </c>
      <c r="E40" s="55"/>
      <c r="F40" s="55"/>
      <c r="G40" s="55"/>
      <c r="H40" s="55"/>
      <c r="M40" s="12"/>
      <c r="N40" s="12"/>
      <c r="O40" s="13"/>
      <c r="P40" s="5"/>
      <c r="Q40" s="5"/>
      <c r="R40" s="36"/>
      <c r="W40" s="89"/>
    </row>
    <row r="41" spans="1:23" x14ac:dyDescent="0.3">
      <c r="A41" s="27">
        <f>Лист1!G$18</f>
        <v>198.68735083532221</v>
      </c>
      <c r="B41" s="89">
        <f>($A41-$C$36*(ROUNDDOWN($C41/$C$36,0)+ROUNDDOWN($D41/$C$36,0)+ROUNDDOWN($E41/$C$36,0)+ROUNDDOWN($F41/$C$36,0)+ROUNDDOWN($G41/$C$36,0)+ROUNDDOWN($H41/$C$36,0)+ROUNDDOWN($I41/$C$36,0)+ROUNDDOWN($J41/$C$36,0)+ROUNDDOWN($K41/$C$36,0)+ROUNDDOWN($L41/$C$36,0))) / $A41 * 100</f>
        <v>5.7816216216216327</v>
      </c>
      <c r="C41" s="56">
        <f>IF(B42&gt;($C$36*(B43+1)),(ROUND(B43,0)*$C$36+$B$35),(B43*$C$36+$B$35))</f>
        <v>93.6</v>
      </c>
      <c r="D41" s="56">
        <f>IF(C42&gt;($C$36*(C43+1)),(ROUND(C43,0)*$C$36+$B$35),(C43*$C$36+$B$35))</f>
        <v>105.08735083532223</v>
      </c>
      <c r="E41" s="56">
        <f>IF(D42&gt;($C$36*(D43+1)),(ROUND(D43,0)*$C$36+$B$35),(D43*$C$36+$B$35))</f>
        <v>0</v>
      </c>
      <c r="F41" s="53"/>
      <c r="G41" s="53"/>
      <c r="H41" s="53"/>
      <c r="I41" s="12"/>
      <c r="J41" s="12"/>
      <c r="K41" s="12"/>
      <c r="L41" s="12"/>
      <c r="M41" s="12"/>
      <c r="N41" s="12"/>
      <c r="O41" s="13"/>
      <c r="P41" s="5"/>
      <c r="Q41" s="5"/>
      <c r="R41" s="36">
        <f>SUM(C41:Q41)</f>
        <v>198.68735083532221</v>
      </c>
      <c r="S41">
        <f>$A41/$C$36</f>
        <v>16.981824857719847</v>
      </c>
      <c r="T41">
        <f>ROUNDUP((($A41-($B$35*ROUNDUP($A41/$H$35,0)))/$C$36),0)</f>
        <v>17</v>
      </c>
      <c r="U41">
        <f>ROUNDUP(T41/$F$35,0)</f>
        <v>2</v>
      </c>
      <c r="V41">
        <f>$A41/U41</f>
        <v>99.343675417661103</v>
      </c>
      <c r="W41" s="89"/>
    </row>
    <row r="42" spans="1:23" hidden="1" x14ac:dyDescent="0.3">
      <c r="A42" s="27"/>
      <c r="B42" s="21">
        <f>A41</f>
        <v>198.68735083532221</v>
      </c>
      <c r="C42" s="59">
        <f>B42-C41</f>
        <v>105.08735083532221</v>
      </c>
      <c r="D42" s="60">
        <f>C42-D41</f>
        <v>0</v>
      </c>
      <c r="E42" s="61">
        <f t="shared" ref="E42" si="10">D42-E41</f>
        <v>0</v>
      </c>
      <c r="F42" s="54"/>
      <c r="G42" s="54"/>
      <c r="H42" s="54"/>
      <c r="I42" s="22"/>
      <c r="J42" s="22"/>
      <c r="K42" s="22"/>
      <c r="L42" s="23"/>
      <c r="M42" s="17"/>
      <c r="N42" s="17"/>
      <c r="O42" s="22"/>
      <c r="P42" s="17"/>
      <c r="Q42" s="17"/>
      <c r="R42" s="36"/>
      <c r="S42" s="19"/>
      <c r="T42" s="19"/>
      <c r="U42" s="6" t="s">
        <v>8</v>
      </c>
      <c r="V42" s="32"/>
      <c r="W42" s="89"/>
    </row>
    <row r="43" spans="1:23" hidden="1" x14ac:dyDescent="0.3">
      <c r="A43" s="27"/>
      <c r="B43" s="32">
        <f>IF(B42&gt;0,(B42/ROUNDUP(ROUNDUP(((B42-($B$35*ROUNDUP(B42/$H$35,0)))/$C$36),0)/$F$35,0)-$B$35)/$C$36,0-$B$35/$C$36)</f>
        <v>8.4909124288599234</v>
      </c>
      <c r="C43" s="32">
        <f t="shared" ref="C43:D43" si="11">IF(C42&gt;0,(C42/ROUNDUP(ROUNDUP(((C42-($B$35*ROUNDUP(C42/$H$35,0)))/$C$36),0)/$F$35,0)-$B$35)/$C$36,0-$B$35/$C$36)</f>
        <v>8.9818248577198485</v>
      </c>
      <c r="D43" s="32">
        <f t="shared" si="11"/>
        <v>0</v>
      </c>
      <c r="E43" s="55"/>
      <c r="F43" s="55"/>
      <c r="G43" s="55"/>
      <c r="H43" s="55"/>
      <c r="M43" s="12"/>
      <c r="N43" s="12"/>
      <c r="O43" s="13"/>
      <c r="P43" s="5"/>
      <c r="Q43" s="5"/>
      <c r="R43" s="36"/>
      <c r="W43" s="89"/>
    </row>
    <row r="44" spans="1:23" x14ac:dyDescent="0.3">
      <c r="A44" s="27">
        <f>Лист1!H$18</f>
        <v>200.47732696897376</v>
      </c>
      <c r="B44" s="89">
        <f>($A44-$C$36*(ROUNDDOWN($C44/$C$36,0)+ROUNDDOWN($D44/$C$36,0)+ROUNDDOWN($E44/$C$36,0)+ROUNDDOWN($F44/$C$36,0)+ROUNDDOWN($G44/$C$36,0)+ROUNDDOWN($H44/$C$36,0)+ROUNDDOWN($I44/$C$36,0)+ROUNDDOWN($J44/$C$36,0)+ROUNDDOWN($K44/$C$36,0)+ROUNDDOWN($L44/$C$36,0))) / $A44 * 100</f>
        <v>0.78678571428573019</v>
      </c>
      <c r="C44" s="56">
        <f>IF(B45&gt;($C$36*(B46+1)),(ROUND(B46,0)*$C$36+$B$35),(B46*$C$36+$B$35))</f>
        <v>105.3</v>
      </c>
      <c r="D44" s="56">
        <f>IF(C45&gt;($C$36*(C46+1)),(ROUND(C46,0)*$C$36+$B$35),(C46*$C$36+$B$35))</f>
        <v>95.177326968973759</v>
      </c>
      <c r="E44" s="56">
        <f>IF(D45&gt;($C$36*(D46+1)),(ROUND(D46,0)*$C$36+$B$35),(D46*$C$36+$B$35))</f>
        <v>0</v>
      </c>
      <c r="F44" s="53"/>
      <c r="G44" s="53"/>
      <c r="H44" s="53"/>
      <c r="I44" s="12"/>
      <c r="J44" s="12"/>
      <c r="K44" s="12"/>
      <c r="L44" s="12"/>
      <c r="M44" s="12"/>
      <c r="N44" s="12"/>
      <c r="O44" s="13"/>
      <c r="P44" s="5"/>
      <c r="Q44" s="5"/>
      <c r="R44" s="36">
        <f>SUM(C44:Q44)</f>
        <v>200.47732696897376</v>
      </c>
      <c r="S44">
        <f>$A44/$C$36</f>
        <v>17.134814270852459</v>
      </c>
      <c r="T44">
        <f>ROUNDUP((($A44-($B$35*ROUNDUP($A44/$H$35,0)))/$C$36),0)</f>
        <v>18</v>
      </c>
      <c r="U44">
        <f>ROUNDUP(T44/$F$35,0)</f>
        <v>2</v>
      </c>
      <c r="V44">
        <f>$A44/U44</f>
        <v>100.23866348448688</v>
      </c>
      <c r="W44" s="89"/>
    </row>
    <row r="45" spans="1:23" hidden="1" x14ac:dyDescent="0.3">
      <c r="A45" s="27"/>
      <c r="B45" s="21">
        <f>A44</f>
        <v>200.47732696897376</v>
      </c>
      <c r="C45" s="59">
        <f>B45-C44</f>
        <v>95.177326968973759</v>
      </c>
      <c r="D45" s="60">
        <f>C45-D44</f>
        <v>0</v>
      </c>
      <c r="E45" s="61">
        <f t="shared" ref="E45" si="12">D45-E44</f>
        <v>0</v>
      </c>
      <c r="F45" s="54"/>
      <c r="G45" s="54"/>
      <c r="H45" s="54"/>
      <c r="I45" s="22"/>
      <c r="J45" s="22"/>
      <c r="K45" s="22"/>
      <c r="L45" s="23"/>
      <c r="M45" s="17"/>
      <c r="N45" s="17"/>
      <c r="O45" s="22"/>
      <c r="P45" s="17"/>
      <c r="Q45" s="17"/>
      <c r="R45" s="36"/>
      <c r="S45" s="19"/>
      <c r="T45" s="19"/>
      <c r="U45" s="6" t="s">
        <v>8</v>
      </c>
      <c r="V45" s="32"/>
      <c r="W45" s="89"/>
    </row>
    <row r="46" spans="1:23" hidden="1" x14ac:dyDescent="0.3">
      <c r="A46" s="27"/>
      <c r="B46" s="32">
        <f>IF(B45&gt;0,(B45/ROUNDUP(ROUNDUP(((B45-($B$35*ROUNDUP(B45/$H$35,0)))/$C$36),0)/$F$35,0)-$B$35)/$C$36,0-$B$35/$C$36)</f>
        <v>8.5674071354262296</v>
      </c>
      <c r="C46" s="32">
        <f t="shared" ref="C46:D46" si="13">IF(C45&gt;0,(C45/ROUNDUP(ROUNDUP(((C45-($B$35*ROUNDUP(C45/$H$35,0)))/$C$36),0)/$F$35,0)-$B$35)/$C$36,0-$B$35/$C$36)</f>
        <v>8.1348142708524591</v>
      </c>
      <c r="D46" s="32">
        <f t="shared" si="13"/>
        <v>0</v>
      </c>
      <c r="E46" s="55"/>
      <c r="F46" s="55"/>
      <c r="G46" s="55"/>
      <c r="H46" s="55"/>
      <c r="M46" s="12"/>
      <c r="N46" s="12"/>
      <c r="O46" s="13"/>
      <c r="P46" s="5"/>
      <c r="Q46" s="5"/>
      <c r="R46" s="36"/>
      <c r="W46" s="89"/>
    </row>
    <row r="47" spans="1:23" x14ac:dyDescent="0.3">
      <c r="A47" s="27">
        <f>Лист1!I$18</f>
        <v>202.26730310262533</v>
      </c>
      <c r="B47" s="89">
        <f>($A47-$C$36*(ROUNDDOWN($C47/$C$36,0)+ROUNDDOWN($D47/$C$36,0)+ROUNDDOWN($E47/$C$36,0)+ROUNDDOWN($F47/$C$36,0)+ROUNDDOWN($G47/$C$36,0)+ROUNDDOWN($H47/$C$36,0)+ROUNDDOWN($I47/$C$36,0)+ROUNDDOWN($J47/$C$36,0)+ROUNDDOWN($K47/$C$36,0)+ROUNDDOWN($L47/$C$36,0))) / $A47 * 100</f>
        <v>1.6647787610619758</v>
      </c>
      <c r="C47" s="56">
        <f>IF(B48&gt;($C$36*(B49+1)),(ROUND(B49,0)*$C$36+$B$35),(B49*$C$36+$B$35))</f>
        <v>105.3</v>
      </c>
      <c r="D47" s="56">
        <f>IF(C48&gt;($C$36*(C49+1)),(ROUND(C49,0)*$C$36+$B$35),(C49*$C$36+$B$35))</f>
        <v>96.967303102625337</v>
      </c>
      <c r="E47" s="56">
        <f>IF(D48&gt;($C$36*(D49+1)),(ROUND(D49,0)*$C$36+$B$35),(D49*$C$36+$B$35))</f>
        <v>0</v>
      </c>
      <c r="F47" s="53"/>
      <c r="G47" s="53"/>
      <c r="H47" s="53"/>
      <c r="I47" s="12"/>
      <c r="J47" s="12"/>
      <c r="K47" s="12"/>
      <c r="L47" s="12"/>
      <c r="M47" s="12"/>
      <c r="N47" s="12"/>
      <c r="O47" s="13"/>
      <c r="P47" s="5"/>
      <c r="Q47" s="5"/>
      <c r="R47" s="36">
        <f>SUM(C47:Q47)</f>
        <v>202.26730310262533</v>
      </c>
      <c r="S47">
        <f>$A47/$C$36</f>
        <v>17.287803683985072</v>
      </c>
      <c r="T47">
        <f>ROUNDUP((($A47-($B$35*ROUNDUP($A47/$H$35,0)))/$C$36),0)</f>
        <v>18</v>
      </c>
      <c r="U47">
        <f>ROUNDUP(T47/$F$35,0)</f>
        <v>2</v>
      </c>
      <c r="V47">
        <f>$A47/U47</f>
        <v>101.13365155131267</v>
      </c>
      <c r="W47" s="89"/>
    </row>
    <row r="48" spans="1:23" hidden="1" x14ac:dyDescent="0.3">
      <c r="A48" s="27"/>
      <c r="B48" s="21">
        <f>A47</f>
        <v>202.26730310262533</v>
      </c>
      <c r="C48" s="59">
        <f>B48-C47</f>
        <v>96.967303102625337</v>
      </c>
      <c r="D48" s="60">
        <f>C48-D47</f>
        <v>0</v>
      </c>
      <c r="E48" s="58">
        <f>D48-E47</f>
        <v>0</v>
      </c>
      <c r="F48" s="54"/>
      <c r="G48" s="54"/>
      <c r="H48" s="54"/>
      <c r="I48" s="22"/>
      <c r="J48" s="22"/>
      <c r="K48" s="22"/>
      <c r="L48" s="23"/>
      <c r="M48" s="17"/>
      <c r="N48" s="17"/>
      <c r="O48" s="22"/>
      <c r="P48" s="17"/>
      <c r="Q48" s="17"/>
      <c r="R48" s="36"/>
      <c r="S48" s="19"/>
      <c r="T48" s="19"/>
      <c r="U48" s="6" t="s">
        <v>8</v>
      </c>
      <c r="V48" s="32"/>
      <c r="W48" s="90"/>
    </row>
    <row r="49" spans="1:24" hidden="1" x14ac:dyDescent="0.3">
      <c r="A49" s="27"/>
      <c r="B49" s="32">
        <f>IF(B48&gt;0,(B48/ROUNDUP(ROUNDUP(((B48-($B$35*ROUNDUP(B48/$H$35,0)))/$C$36),0)/$F$35,0)-$B$35)/$C$36,0-$B$35/$C$36)</f>
        <v>8.6439018419925358</v>
      </c>
      <c r="C49" s="32">
        <f t="shared" ref="C49:D49" si="14">IF(C48&gt;0,(C48/ROUNDUP(ROUNDUP(((C48-($B$35*ROUNDUP(C48/$H$35,0)))/$C$36),0)/$F$35,0)-$B$35)/$C$36,0-$B$35/$C$36)</f>
        <v>8.2878036839850715</v>
      </c>
      <c r="D49" s="32">
        <f t="shared" si="14"/>
        <v>0</v>
      </c>
      <c r="E49" s="55"/>
      <c r="F49" s="55"/>
      <c r="G49" s="55"/>
      <c r="H49" s="55"/>
      <c r="M49" s="12"/>
      <c r="N49" s="12"/>
      <c r="O49" s="13"/>
      <c r="P49" s="5"/>
      <c r="Q49" s="5"/>
      <c r="R49" s="36"/>
      <c r="W49" s="45"/>
    </row>
    <row r="50" spans="1:24" x14ac:dyDescent="0.3">
      <c r="A50" s="27">
        <f>Лист1!J$18</f>
        <v>204.05727923627686</v>
      </c>
      <c r="B50" s="89">
        <f>($A50-$C$36*(ROUNDDOWN($C50/$C$36,0)+ROUNDDOWN($D50/$C$36,0)+ROUNDDOWN($E50/$C$36,0)+ROUNDDOWN($F50/$C$36,0)+ROUNDDOWN($G50/$C$36,0)+ROUNDDOWN($H50/$C$36,0)+ROUNDDOWN($I50/$C$36,0)+ROUNDDOWN($J50/$C$36,0)+ROUNDDOWN($K50/$C$36,0)+ROUNDDOWN($L50/$C$36,0))) / $A50 * 100</f>
        <v>2.5273684210526457</v>
      </c>
      <c r="C50" s="56">
        <f>IF(B51&gt;($C$36*(B52+1)),(ROUND(B52,0)*$C$36+$B$35),(B52*$C$36+$B$35))</f>
        <v>105.3</v>
      </c>
      <c r="D50" s="56">
        <f>IF(C51&gt;($C$36*(C52+1)),(ROUND(C52,0)*$C$36+$B$35),(C52*$C$36+$B$35))</f>
        <v>98.757279236276858</v>
      </c>
      <c r="E50" s="56">
        <f>IF(D51&gt;($C$36*(D52+1)),(ROUND(D52,0)*$C$36+$B$35),(D52*$C$36+$B$35))</f>
        <v>0</v>
      </c>
      <c r="F50" s="53"/>
      <c r="G50" s="53"/>
      <c r="H50" s="53"/>
      <c r="I50" s="12"/>
      <c r="J50" s="12"/>
      <c r="K50" s="12"/>
      <c r="L50" s="12"/>
      <c r="M50" s="12"/>
      <c r="N50" s="12"/>
      <c r="O50" s="13"/>
      <c r="P50" s="5"/>
      <c r="Q50" s="5"/>
      <c r="R50" s="36">
        <f>SUM(C50:Q50)</f>
        <v>204.05727923627686</v>
      </c>
      <c r="S50">
        <f>$A50/$C$36</f>
        <v>17.44079309711768</v>
      </c>
      <c r="T50">
        <f>ROUNDUP((($A50-($B$35*ROUNDUP($A50/$H$35,0)))/$C$36),0)</f>
        <v>18</v>
      </c>
      <c r="U50">
        <f>ROUNDUP(T50/$F$35,0)</f>
        <v>2</v>
      </c>
      <c r="V50">
        <f>$A50/U50</f>
        <v>102.02863961813843</v>
      </c>
      <c r="W50" s="89"/>
    </row>
    <row r="51" spans="1:24" hidden="1" x14ac:dyDescent="0.3">
      <c r="A51" s="27"/>
      <c r="B51" s="21">
        <f>A50</f>
        <v>204.05727923627686</v>
      </c>
      <c r="C51" s="59">
        <f>B51-C50</f>
        <v>98.757279236276858</v>
      </c>
      <c r="D51" s="60">
        <f>C51-D50</f>
        <v>0</v>
      </c>
      <c r="E51" s="58">
        <f>D51-E50</f>
        <v>0</v>
      </c>
      <c r="F51" s="54"/>
      <c r="G51" s="54"/>
      <c r="H51" s="54"/>
      <c r="I51" s="22"/>
      <c r="J51" s="22"/>
      <c r="K51" s="22"/>
      <c r="L51" s="23"/>
      <c r="M51" s="17"/>
      <c r="N51" s="17"/>
      <c r="O51" s="22"/>
      <c r="P51" s="17"/>
      <c r="Q51" s="17"/>
      <c r="R51" s="36"/>
      <c r="S51" s="19"/>
      <c r="T51" s="19"/>
      <c r="U51" s="6" t="s">
        <v>8</v>
      </c>
      <c r="V51" s="32"/>
      <c r="W51" s="90"/>
    </row>
    <row r="52" spans="1:24" hidden="1" x14ac:dyDescent="0.3">
      <c r="A52" s="27"/>
      <c r="B52" s="32">
        <f>IF(B51&gt;0,(B51/ROUNDUP(ROUNDUP(((B51-($B$35*ROUNDUP(B51/$H$35,0)))/$C$36),0)/$F$35,0)-$B$35)/$C$36,0-$B$35/$C$36)</f>
        <v>8.7203965485588402</v>
      </c>
      <c r="C52" s="32">
        <f t="shared" ref="C52:D52" si="15">IF(C51&gt;0,(C51/ROUNDUP(ROUNDUP(((C51-($B$35*ROUNDUP(C51/$H$35,0)))/$C$36),0)/$F$35,0)-$B$35)/$C$36,0-$B$35/$C$36)</f>
        <v>8.4407930971176803</v>
      </c>
      <c r="D52" s="32">
        <f t="shared" si="15"/>
        <v>0</v>
      </c>
      <c r="E52" s="55"/>
      <c r="F52" s="55"/>
      <c r="G52" s="55"/>
      <c r="H52" s="55"/>
      <c r="M52" s="12"/>
      <c r="N52" s="12"/>
      <c r="O52" s="13"/>
      <c r="P52" s="5"/>
      <c r="Q52" s="5"/>
      <c r="R52" s="36"/>
      <c r="W52" s="45"/>
    </row>
    <row r="53" spans="1:24" x14ac:dyDescent="0.3">
      <c r="A53" s="27">
        <f>Лист1!K$18</f>
        <v>205.8472553699284</v>
      </c>
      <c r="B53" s="89">
        <f>($A53-$C$36*(ROUNDDOWN($C53/$C$36,0)+ROUNDDOWN($D53/$C$36,0)+ROUNDDOWN($E53/$C$36,0)+ROUNDDOWN($F53/$C$36,0)+ROUNDDOWN($G53/$C$36,0)+ROUNDDOWN($H53/$C$36,0)+ROUNDDOWN($I53/$C$36,0)+ROUNDDOWN($J53/$C$36,0)+ROUNDDOWN($K53/$C$36,0)+ROUNDDOWN($L53/$C$36,0))) / $A53 * 100</f>
        <v>3.3749565217391435</v>
      </c>
      <c r="C53" s="56">
        <f>IF(B54&gt;($C$36*(B55+1)),(ROUND(B55,0)*$C$36+$B$35),(B55*$C$36+$B$35))</f>
        <v>105.3</v>
      </c>
      <c r="D53" s="56">
        <f>IF(C54&gt;($C$36*(C55+1)),(ROUND(C55,0)*$C$36+$B$35),(C55*$C$36+$B$35))</f>
        <v>100.54725536992839</v>
      </c>
      <c r="E53" s="56">
        <f>IF(D54&gt;($C$36*(D55+1)),(ROUND(D55,0)*$C$36+$B$35),(D55*$C$36+$B$35))</f>
        <v>0</v>
      </c>
      <c r="F53" s="53"/>
      <c r="G53" s="53"/>
      <c r="H53" s="53"/>
      <c r="I53" s="12"/>
      <c r="J53" s="12"/>
      <c r="K53" s="12"/>
      <c r="L53" s="12"/>
      <c r="M53" s="12"/>
      <c r="N53" s="12"/>
      <c r="O53" s="13"/>
      <c r="P53" s="5"/>
      <c r="Q53" s="5"/>
      <c r="R53" s="36">
        <f>SUM(C53:Q53)</f>
        <v>205.8472553699284</v>
      </c>
      <c r="S53">
        <f>$A53/$C$36</f>
        <v>17.593782510250293</v>
      </c>
      <c r="T53">
        <f>ROUNDUP((($A53-($B$35*ROUNDUP($A53/$H$35,0)))/$C$36),0)</f>
        <v>18</v>
      </c>
      <c r="U53">
        <f>ROUNDUP(T53/$F$35,0)</f>
        <v>2</v>
      </c>
      <c r="V53">
        <f>$A53/U53</f>
        <v>102.9236276849642</v>
      </c>
      <c r="W53" s="89"/>
    </row>
    <row r="54" spans="1:24" hidden="1" x14ac:dyDescent="0.3">
      <c r="A54" s="27"/>
      <c r="B54" s="21">
        <f>A53</f>
        <v>205.8472553699284</v>
      </c>
      <c r="C54" s="59">
        <f>B54-C53</f>
        <v>100.54725536992841</v>
      </c>
      <c r="D54" s="60">
        <f>C54-D53</f>
        <v>0</v>
      </c>
      <c r="E54" s="58">
        <f>D54-E53</f>
        <v>0</v>
      </c>
      <c r="F54" s="54"/>
      <c r="G54" s="54"/>
      <c r="H54" s="54"/>
      <c r="I54" s="22"/>
      <c r="J54" s="22"/>
      <c r="K54" s="22"/>
      <c r="L54" s="23"/>
      <c r="M54" s="17"/>
      <c r="N54" s="17"/>
      <c r="O54" s="22"/>
      <c r="P54" s="17"/>
      <c r="Q54" s="17"/>
      <c r="R54" s="36"/>
      <c r="S54" s="19"/>
      <c r="T54" s="19"/>
      <c r="U54" s="6" t="s">
        <v>8</v>
      </c>
      <c r="V54" s="32"/>
      <c r="W54" s="90"/>
    </row>
    <row r="55" spans="1:24" hidden="1" x14ac:dyDescent="0.3">
      <c r="A55" s="27"/>
      <c r="B55" s="32">
        <f>IF(B54&gt;0,(B54/ROUNDUP(ROUNDUP(((B54-($B$35*ROUNDUP(B54/$H$35,0)))/$C$36),0)/$F$35,0)-$B$35)/$C$36,0-$B$35/$C$36)</f>
        <v>8.7968912551251464</v>
      </c>
      <c r="C55" s="32">
        <f t="shared" ref="C55:D55" si="16">IF(C54&gt;0,(C54/ROUNDUP(ROUNDUP(((C54-($B$35*ROUNDUP(C54/$H$35,0)))/$C$36),0)/$F$35,0)-$B$35)/$C$36,0-$B$35/$C$36)</f>
        <v>8.5937825102502909</v>
      </c>
      <c r="D55" s="32">
        <f t="shared" si="16"/>
        <v>0</v>
      </c>
      <c r="E55" s="55"/>
      <c r="F55" s="55"/>
      <c r="G55" s="55"/>
      <c r="H55" s="55"/>
      <c r="M55" s="12"/>
      <c r="N55" s="12"/>
      <c r="O55" s="13"/>
      <c r="P55" s="5"/>
      <c r="Q55" s="5"/>
      <c r="R55" s="36"/>
      <c r="W55" s="45"/>
    </row>
    <row r="56" spans="1:24" x14ac:dyDescent="0.3">
      <c r="A56" s="27">
        <f>Лист1!L$18</f>
        <v>207.63723150357995</v>
      </c>
      <c r="B56" s="89">
        <f>($A56-$C$36*(ROUNDDOWN($C56/$C$36,0)+ROUNDDOWN($D56/$C$36,0)+ROUNDDOWN($E56/$C$36,0)+ROUNDDOWN($F56/$C$36,0)+ROUNDDOWN($G56/$C$36,0)+ROUNDDOWN($H56/$C$36,0)+ROUNDDOWN($I56/$C$36,0)+ROUNDDOWN($J56/$C$36,0)+ROUNDDOWN($K56/$C$36,0)+ROUNDDOWN($L56/$C$36,0))) / $A56 * 100</f>
        <v>4.2079310344827707</v>
      </c>
      <c r="C56" s="56">
        <f>IF(B57&gt;($C$36*(B58+1)),(ROUND(B58,0)*$C$36+$B$35),(B58*$C$36+$B$35))</f>
        <v>105.3</v>
      </c>
      <c r="D56" s="56">
        <f>IF(C57&gt;($C$36*(C58+1)),(ROUND(C58,0)*$C$36+$B$35),(C58*$C$36+$B$35))</f>
        <v>102.33723150357996</v>
      </c>
      <c r="E56" s="56">
        <f>IF(D57&gt;($C$36*(D58+1)),(ROUND(D58,0)*$C$36+$B$35),(D58*$C$36+$B$35))</f>
        <v>0</v>
      </c>
      <c r="F56" s="53"/>
      <c r="G56" s="53"/>
      <c r="H56" s="53"/>
      <c r="I56" s="12"/>
      <c r="J56" s="12"/>
      <c r="K56" s="12"/>
      <c r="L56" s="12"/>
      <c r="M56" s="12"/>
      <c r="N56" s="12"/>
      <c r="O56" s="13"/>
      <c r="P56" s="5"/>
      <c r="Q56" s="5"/>
      <c r="R56" s="36">
        <f>SUM(C56:Q56)</f>
        <v>207.63723150357995</v>
      </c>
      <c r="S56">
        <f>$A56/$C$36</f>
        <v>17.746771923382902</v>
      </c>
      <c r="T56">
        <f>ROUNDUP((($A56-($B$35*ROUNDUP($A56/$H$35,0)))/$C$36),0)</f>
        <v>18</v>
      </c>
      <c r="U56">
        <f>ROUNDUP(T56/$F$35,0)</f>
        <v>2</v>
      </c>
      <c r="V56">
        <f>$A56/U56</f>
        <v>103.81861575178998</v>
      </c>
      <c r="W56" s="89"/>
    </row>
    <row r="57" spans="1:24" hidden="1" x14ac:dyDescent="0.3">
      <c r="A57" s="27"/>
      <c r="B57" s="21">
        <f>A56</f>
        <v>207.63723150357995</v>
      </c>
      <c r="C57" s="59">
        <f>B57-C56</f>
        <v>102.33723150357996</v>
      </c>
      <c r="D57" s="60">
        <f>C57-D56</f>
        <v>0</v>
      </c>
      <c r="E57" s="58">
        <f>D57-E56</f>
        <v>0</v>
      </c>
      <c r="F57" s="54"/>
      <c r="G57" s="54"/>
      <c r="H57" s="54"/>
      <c r="I57" s="22"/>
      <c r="J57" s="22"/>
      <c r="K57" s="22"/>
      <c r="L57" s="23"/>
      <c r="M57" s="17"/>
      <c r="N57" s="17"/>
      <c r="O57" s="22"/>
      <c r="P57" s="17"/>
      <c r="Q57" s="17"/>
      <c r="R57" s="36"/>
      <c r="S57" s="19"/>
      <c r="T57" s="19"/>
      <c r="U57" s="6" t="s">
        <v>8</v>
      </c>
      <c r="V57" s="32"/>
      <c r="W57" s="90"/>
    </row>
    <row r="58" spans="1:24" hidden="1" x14ac:dyDescent="0.3">
      <c r="A58" s="27"/>
      <c r="B58" s="32">
        <f>IF(B57&gt;0,(B57/ROUNDUP(ROUNDUP(((B57-($B$35*ROUNDUP(B57/$H$35,0)))/$C$36),0)/$F$35,0)-$B$35)/$C$36,0-$B$35/$C$36)</f>
        <v>8.8733859616914508</v>
      </c>
      <c r="C58" s="32">
        <f t="shared" ref="C58:D58" si="17">IF(C57&gt;0,(C57/ROUNDUP(ROUNDUP(((C57-($B$35*ROUNDUP(C57/$H$35,0)))/$C$36),0)/$F$35,0)-$B$35)/$C$36,0-$B$35/$C$36)</f>
        <v>8.7467719233829033</v>
      </c>
      <c r="D58" s="32">
        <f t="shared" si="17"/>
        <v>0</v>
      </c>
      <c r="E58" s="55"/>
      <c r="F58" s="55"/>
      <c r="G58" s="55"/>
      <c r="H58" s="55"/>
      <c r="M58" s="12"/>
      <c r="N58" s="12"/>
      <c r="O58" s="13"/>
      <c r="P58" s="5"/>
      <c r="Q58" s="5"/>
      <c r="R58" s="36"/>
      <c r="W58" s="45"/>
    </row>
    <row r="59" spans="1:24" x14ac:dyDescent="0.3">
      <c r="A59" s="29">
        <f>Лист1!M$18</f>
        <v>209.4272076372315</v>
      </c>
      <c r="B59" s="89">
        <f>($A59-$C$36*(ROUNDDOWN($C59/$C$36,0)+ROUNDDOWN($D59/$C$36,0)+ROUNDDOWN($E59/$C$36,0)+ROUNDDOWN($F59/$C$36,0)+ROUNDDOWN($G59/$C$36,0)+ROUNDDOWN($H59/$C$36,0)+ROUNDDOWN($I59/$C$36,0)+ROUNDDOWN($J59/$C$36,0)+ROUNDDOWN($K59/$C$36,0)+ROUNDDOWN($L59/$C$36,0))) / $A59 * 100</f>
        <v>5.0266666666666779</v>
      </c>
      <c r="C59" s="56">
        <f>IF(B60&gt;($C$36*(B61+1)),(ROUND(B61,0)*$C$36+$B$35),(B61*$C$36+$B$35))</f>
        <v>105.3</v>
      </c>
      <c r="D59" s="56">
        <f>IF(C60&gt;($C$36*(C61+1)),(ROUND(C61,0)*$C$36+$B$35),(C61*$C$36+$B$35))</f>
        <v>104.12720763723151</v>
      </c>
      <c r="E59" s="56">
        <f>IF(D60&gt;($C$36*(D61+1)),(ROUND(D61,0)*$C$36+$B$35),(D61*$C$36+$B$35))</f>
        <v>0</v>
      </c>
      <c r="F59" s="53"/>
      <c r="G59" s="53"/>
      <c r="H59" s="53"/>
      <c r="I59" s="12"/>
      <c r="J59" s="12"/>
      <c r="K59" s="12"/>
      <c r="L59" s="12"/>
      <c r="M59" s="12"/>
      <c r="N59" s="12"/>
      <c r="O59" s="13"/>
      <c r="P59" s="5"/>
      <c r="Q59" s="5"/>
      <c r="R59" s="36">
        <f>SUM(C59:Q59)</f>
        <v>209.4272076372315</v>
      </c>
      <c r="S59">
        <f>$A59/$C$36</f>
        <v>17.899761336515514</v>
      </c>
      <c r="T59">
        <f>ROUNDUP((($A59-($B$35*ROUNDUP($A59/$H$35,0)))/$C$36),0)</f>
        <v>18</v>
      </c>
      <c r="U59">
        <f>ROUNDUP(T59/$F$35,0)</f>
        <v>2</v>
      </c>
      <c r="V59">
        <f>$A59/U59</f>
        <v>104.71360381861575</v>
      </c>
      <c r="W59" s="89"/>
    </row>
    <row r="60" spans="1:24" hidden="1" x14ac:dyDescent="0.3">
      <c r="A60" s="29"/>
      <c r="B60" s="21">
        <f>A59</f>
        <v>209.4272076372315</v>
      </c>
      <c r="C60" s="59">
        <f>B60-C59</f>
        <v>104.12720763723151</v>
      </c>
      <c r="D60" s="60">
        <f>C60-D59</f>
        <v>0</v>
      </c>
      <c r="E60" s="58">
        <f>D60-E59</f>
        <v>0</v>
      </c>
      <c r="F60" s="54"/>
      <c r="G60" s="54"/>
      <c r="H60" s="54"/>
      <c r="I60" s="22"/>
      <c r="J60" s="22"/>
      <c r="K60" s="22"/>
      <c r="L60" s="23"/>
      <c r="M60" s="17"/>
      <c r="N60" s="17"/>
      <c r="O60" s="22"/>
      <c r="P60" s="17"/>
      <c r="Q60" s="17"/>
      <c r="R60" s="36"/>
      <c r="S60" s="19"/>
      <c r="T60" s="19"/>
      <c r="U60" s="6" t="s">
        <v>8</v>
      </c>
      <c r="V60" s="32"/>
      <c r="W60" s="90"/>
    </row>
    <row r="61" spans="1:24" hidden="1" x14ac:dyDescent="0.3">
      <c r="A61" s="29"/>
      <c r="B61" s="32">
        <f>IF(B60&gt;0,(B60/ROUNDUP(ROUNDUP(((B60-($B$35*ROUNDUP(B60/$H$35,0)))/$C$36),0)/$F$35,0)-$B$35)/$C$36,0-$B$35/$C$36)</f>
        <v>8.949880668257757</v>
      </c>
      <c r="C61" s="32">
        <f t="shared" ref="C61:D61" si="18">IF(C60&gt;0,(C60/ROUNDUP(ROUNDUP(((C60-($B$35*ROUNDUP(C60/$H$35,0)))/$C$36),0)/$F$35,0)-$B$35)/$C$36,0-$B$35/$C$36)</f>
        <v>8.8997613365155139</v>
      </c>
      <c r="D61" s="32">
        <f t="shared" si="18"/>
        <v>0</v>
      </c>
      <c r="E61" s="55"/>
      <c r="F61" s="55"/>
      <c r="G61" s="55"/>
      <c r="H61" s="55"/>
      <c r="M61" s="12"/>
      <c r="N61" s="12"/>
      <c r="O61" s="13"/>
      <c r="P61" s="5"/>
      <c r="Q61" s="5"/>
      <c r="R61" s="36"/>
      <c r="W61" s="45"/>
    </row>
    <row r="62" spans="1:24" x14ac:dyDescent="0.3">
      <c r="A62" s="27">
        <f>Лист1!N$18</f>
        <v>211.21718377088308</v>
      </c>
      <c r="B62" s="89">
        <f>($A62-$C$36*(ROUNDDOWN($C62/$C$36,0)+ROUNDDOWN($D62/$C$36,0)+ROUNDDOWN($E62/$C$36,0)+ROUNDDOWN($F62/$C$36,0)+ROUNDDOWN($G62/$C$36,0)+ROUNDDOWN($H62/$C$36,0)+ROUNDDOWN($I62/$C$36,0)+ROUNDDOWN($J62/$C$36,0)+ROUNDDOWN($K62/$C$36,0)+ROUNDDOWN($L62/$C$36,0))) / $A62 * 100</f>
        <v>0.29220338983052402</v>
      </c>
      <c r="C62" s="56">
        <f>IF(B63&gt;($C$36*(B64+1)),(ROUND(B64,0)*$C$36+$B$35),(B64*$C$36+$B$35))</f>
        <v>70.199999999999989</v>
      </c>
      <c r="D62" s="56">
        <f>IF(C63&gt;($C$36*(C64+1)),(ROUND(C64,0)*$C$36+$B$35),(C64*$C$36+$B$35))</f>
        <v>70.199999999999989</v>
      </c>
      <c r="E62" s="56">
        <f>IF(D63&gt;($C$36*(D64+1)),(ROUND(D64,0)*$C$36+$B$35),(D64*$C$36+$B$35))</f>
        <v>70.817183770883105</v>
      </c>
      <c r="F62" s="53"/>
      <c r="G62" s="53"/>
      <c r="H62" s="53"/>
      <c r="I62" s="12"/>
      <c r="J62" s="12"/>
      <c r="K62" s="12"/>
      <c r="L62" s="12"/>
      <c r="M62" s="12"/>
      <c r="N62" s="12"/>
      <c r="O62" s="13"/>
      <c r="P62" s="5"/>
      <c r="Q62" s="5"/>
      <c r="R62" s="36">
        <f>SUM(C62:Q62)</f>
        <v>211.21718377088308</v>
      </c>
      <c r="S62">
        <f>$A62/$C$36</f>
        <v>18.052750749648126</v>
      </c>
      <c r="T62">
        <f>ROUNDUP((($A62-($B$35*ROUNDUP($A62/$H$35,0)))/$C$36),0)</f>
        <v>19</v>
      </c>
      <c r="U62">
        <f>ROUNDUP(T62/$F$35,0)</f>
        <v>3</v>
      </c>
      <c r="V62">
        <f>$A62/U62</f>
        <v>70.405727923627694</v>
      </c>
      <c r="W62" s="89"/>
    </row>
    <row r="63" spans="1:24" hidden="1" x14ac:dyDescent="0.3">
      <c r="A63" s="27"/>
      <c r="B63" s="21">
        <f>A62</f>
        <v>211.21718377088308</v>
      </c>
      <c r="C63" s="59">
        <f>B63-C62</f>
        <v>141.01718377088309</v>
      </c>
      <c r="D63" s="60">
        <f>C63-D62</f>
        <v>70.817183770883105</v>
      </c>
      <c r="E63" s="58">
        <f>D63-E62</f>
        <v>0</v>
      </c>
      <c r="F63" s="54"/>
      <c r="G63" s="54"/>
      <c r="H63" s="54"/>
      <c r="I63" s="22"/>
      <c r="J63" s="22"/>
      <c r="K63" s="22"/>
      <c r="L63" s="23"/>
      <c r="M63" s="17"/>
      <c r="N63" s="17"/>
      <c r="O63" s="22"/>
      <c r="P63" s="17"/>
      <c r="Q63" s="17"/>
      <c r="R63" s="36"/>
      <c r="S63" s="19"/>
      <c r="T63" s="19"/>
      <c r="U63" s="6" t="s">
        <v>8</v>
      </c>
      <c r="V63" s="32"/>
      <c r="W63" s="90"/>
    </row>
    <row r="64" spans="1:24" hidden="1" x14ac:dyDescent="0.3">
      <c r="A64" s="27"/>
      <c r="B64" s="32">
        <f>IF(B63&gt;0,(B63/ROUNDUP(ROUNDUP(((B63-($B$35*ROUNDUP(B63/$H$35,0)))/$C$36),0)/$F$35,0)-$B$35)/$C$36,0-$B$35/$C$36)</f>
        <v>6.0175835832160427</v>
      </c>
      <c r="C64" s="32">
        <f t="shared" ref="C64:E64" si="19">IF(C63&gt;0,(C63/ROUNDUP(ROUNDUP(((C63-($B$35*ROUNDUP(C63/$H$35,0)))/$C$36),0)/$F$35,0)-$B$35)/$C$36,0-$B$35/$C$36)</f>
        <v>6.026375374824064</v>
      </c>
      <c r="D64" s="32">
        <f t="shared" si="19"/>
        <v>6.052750749648129</v>
      </c>
      <c r="E64" s="32">
        <f t="shared" si="19"/>
        <v>0</v>
      </c>
      <c r="F64" s="55"/>
      <c r="G64" s="55"/>
      <c r="H64" s="55"/>
      <c r="M64" s="12"/>
      <c r="N64" s="12"/>
      <c r="O64" s="13"/>
      <c r="P64" s="5"/>
      <c r="Q64" s="5"/>
      <c r="R64" s="36"/>
      <c r="W64" s="89"/>
      <c r="X64" s="89"/>
    </row>
    <row r="65" spans="1:23" x14ac:dyDescent="0.3">
      <c r="A65" s="27">
        <f>Лист1!O$18</f>
        <v>213.00715990453463</v>
      </c>
      <c r="B65" s="89">
        <f>($A65-$C$36*(ROUNDDOWN($C65/$C$36,0)+ROUNDDOWN($D65/$C$36,0)+ROUNDDOWN($E65/$C$36,0)+ROUNDDOWN($F65/$C$36,0)+ROUNDDOWN($G65/$C$36,0)+ROUNDDOWN($H65/$C$36,0)+ROUNDDOWN($I65/$C$36,0)+ROUNDDOWN($J65/$C$36,0)+ROUNDDOWN($K65/$C$36,0)+ROUNDDOWN($L65/$C$36,0))) / $A65 * 100</f>
        <v>1.1300840336134599</v>
      </c>
      <c r="C65" s="56">
        <f>IF(B66&gt;($C$36*(B67+1)),(ROUND(B67,0)*$C$36+$B$35),(B67*$C$36+$B$35))</f>
        <v>70.199999999999989</v>
      </c>
      <c r="D65" s="56">
        <f>IF(C66&gt;($C$36*(C67+1)),(ROUND(C67,0)*$C$36+$B$35),(C67*$C$36+$B$35))</f>
        <v>70.199999999999989</v>
      </c>
      <c r="E65" s="56">
        <f>IF(D66&gt;($C$36*(D67+1)),(ROUND(D67,0)*$C$36+$B$35),(D67*$C$36+$B$35))</f>
        <v>72.607159904534655</v>
      </c>
      <c r="F65" s="53"/>
      <c r="G65" s="53"/>
      <c r="H65" s="53"/>
      <c r="I65" s="12"/>
      <c r="J65" s="12"/>
      <c r="K65" s="12"/>
      <c r="L65" s="12"/>
      <c r="M65" s="12"/>
      <c r="N65" s="12"/>
      <c r="O65" s="13"/>
      <c r="P65" s="5"/>
      <c r="Q65" s="5"/>
      <c r="R65" s="36">
        <f>SUM(C65:Q65)</f>
        <v>213.00715990453463</v>
      </c>
      <c r="S65">
        <f>$A65/$C$36</f>
        <v>18.205740162780739</v>
      </c>
      <c r="T65">
        <f>ROUNDUP((($A65-($B$35*ROUNDUP($A65/$H$35,0)))/$C$36),0)</f>
        <v>19</v>
      </c>
      <c r="U65">
        <f>ROUNDUP(T65/$F$35,0)</f>
        <v>3</v>
      </c>
      <c r="V65">
        <f>$A65/U65</f>
        <v>71.002386634844882</v>
      </c>
      <c r="W65" s="89">
        <f>($A65-$C$36*(ROUNDDOWN($C65/$C$36,0)+ROUNDDOWN($D65/$C$36,0)+ROUNDDOWN($E65/$C$36,0)+ROUNDDOWN($F65/$C$36,0)+ROUNDDOWN($G65/$C$36,0)+ROUNDDOWN($H65/$C$36,0)+ROUNDDOWN($I65/$C$36,0)+ROUNDDOWN($J65/$C$36,0)+ROUNDDOWN($K65/$C$36,0)+ROUNDDOWN($L65/$C$36,0))) / $A65 * 100</f>
        <v>1.1300840336134599</v>
      </c>
    </row>
    <row r="66" spans="1:23" hidden="1" x14ac:dyDescent="0.3">
      <c r="B66" s="21">
        <f>A65</f>
        <v>213.00715990453463</v>
      </c>
      <c r="C66" s="51">
        <f>B66-C65</f>
        <v>142.80715990453464</v>
      </c>
      <c r="D66" s="46">
        <f>C66-D65</f>
        <v>72.607159904534655</v>
      </c>
      <c r="E66" s="58">
        <f>D66-E65</f>
        <v>0</v>
      </c>
      <c r="F66" s="22"/>
      <c r="G66" s="22"/>
      <c r="H66" s="22"/>
      <c r="I66" s="22"/>
      <c r="J66" s="22"/>
      <c r="K66" s="22"/>
      <c r="L66" s="23"/>
      <c r="M66" s="17"/>
      <c r="N66" s="17"/>
      <c r="O66" s="22"/>
      <c r="P66" s="17"/>
      <c r="Q66" s="17"/>
      <c r="R66" s="36"/>
      <c r="S66" s="19"/>
      <c r="T66" s="19"/>
      <c r="U66" s="6" t="s">
        <v>8</v>
      </c>
      <c r="V66" s="32"/>
      <c r="W66" s="90"/>
    </row>
    <row r="67" spans="1:23" hidden="1" x14ac:dyDescent="0.3">
      <c r="B67" s="32">
        <f>IF(B66&gt;0,(B66/ROUNDUP(ROUNDUP(((B66-($B$35*ROUNDUP(B66/$H$35,0)))/$C$36),0)/$F$35,0)-$B$35)/$C$36,0-$B$35/$C$36)</f>
        <v>6.0685800542602468</v>
      </c>
      <c r="C67" s="32">
        <f t="shared" ref="C67:E67" si="20">IF(C66&gt;0,(C66/ROUNDUP(ROUNDUP(((C66-($B$35*ROUNDUP(C66/$H$35,0)))/$C$36),0)/$F$35,0)-$B$35)/$C$36,0-$B$35/$C$36)</f>
        <v>6.1028700813903694</v>
      </c>
      <c r="D67" s="32">
        <f t="shared" si="20"/>
        <v>6.2057401627807405</v>
      </c>
      <c r="E67" s="32">
        <f t="shared" si="20"/>
        <v>0</v>
      </c>
      <c r="M67" s="12"/>
      <c r="N67" s="12"/>
      <c r="O67" s="13"/>
      <c r="P67" s="5"/>
      <c r="Q67" s="5"/>
      <c r="R67" s="36"/>
      <c r="W67" s="45"/>
    </row>
    <row r="68" spans="1:23" x14ac:dyDescent="0.3">
      <c r="W68" s="45"/>
    </row>
    <row r="69" spans="1:23" ht="18.350000000000001" x14ac:dyDescent="0.35">
      <c r="A69" s="26" t="s">
        <v>6</v>
      </c>
      <c r="B69" s="38">
        <v>2</v>
      </c>
      <c r="C69" s="31" t="s">
        <v>14</v>
      </c>
      <c r="D69" s="38">
        <v>122</v>
      </c>
      <c r="E69" s="6" t="s">
        <v>8</v>
      </c>
      <c r="F69" s="7">
        <f>ROUNDDOWN((D69-B69)/$C$70,0)</f>
        <v>10</v>
      </c>
      <c r="G69" s="24" t="s">
        <v>9</v>
      </c>
      <c r="H69" s="78">
        <f>F69*C70+B69</f>
        <v>112</v>
      </c>
      <c r="R69" s="52">
        <f>H69-$C70</f>
        <v>101</v>
      </c>
      <c r="S69" s="52">
        <f>R69-$C70</f>
        <v>90</v>
      </c>
      <c r="T69" s="52">
        <f>S69-$C70</f>
        <v>79</v>
      </c>
      <c r="U69" s="52">
        <f>T69-$C70</f>
        <v>68</v>
      </c>
    </row>
    <row r="70" spans="1:23" ht="18.350000000000001" x14ac:dyDescent="0.35">
      <c r="A70" s="87" t="s">
        <v>31</v>
      </c>
      <c r="B70" s="85" t="s">
        <v>10</v>
      </c>
      <c r="C70" s="126">
        <v>11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8"/>
      <c r="R70" s="37"/>
      <c r="S70" s="11"/>
    </row>
    <row r="71" spans="1:23" x14ac:dyDescent="0.3">
      <c r="A71" s="79" t="s">
        <v>4</v>
      </c>
      <c r="B71" s="80" t="s">
        <v>28</v>
      </c>
      <c r="C71" s="9">
        <v>1</v>
      </c>
      <c r="D71" s="9">
        <v>2</v>
      </c>
      <c r="E71" s="9">
        <v>3</v>
      </c>
      <c r="F71" s="9">
        <v>4</v>
      </c>
      <c r="G71" s="10">
        <v>5</v>
      </c>
      <c r="H71" s="10">
        <v>6</v>
      </c>
      <c r="I71" s="10">
        <v>7</v>
      </c>
      <c r="J71" s="10">
        <v>8</v>
      </c>
      <c r="K71" s="10">
        <v>9</v>
      </c>
      <c r="L71" s="10">
        <v>10</v>
      </c>
      <c r="M71" s="10">
        <v>11</v>
      </c>
      <c r="N71" s="10">
        <v>12</v>
      </c>
      <c r="O71" s="10">
        <v>13</v>
      </c>
      <c r="P71" s="10">
        <v>14</v>
      </c>
      <c r="Q71" s="10">
        <v>15</v>
      </c>
      <c r="R71" s="35"/>
      <c r="S71" s="25" t="s">
        <v>11</v>
      </c>
      <c r="T71" s="25" t="s">
        <v>11</v>
      </c>
      <c r="U71" s="5" t="s">
        <v>12</v>
      </c>
      <c r="V71" s="25" t="s">
        <v>13</v>
      </c>
      <c r="W71" s="91" t="s">
        <v>28</v>
      </c>
    </row>
    <row r="72" spans="1:23" x14ac:dyDescent="0.3">
      <c r="A72" s="27">
        <f>Лист1!F$18</f>
        <v>196.89737470167066</v>
      </c>
      <c r="B72" s="89">
        <f>($A72-$C$70*(ROUNDDOWN($C72/$C$70,0)+ROUNDDOWN($D72/$C$70,0)+ROUNDDOWN($E72/$C$70,0)+ROUNDDOWN($F72/$C$70,0)+ROUNDDOWN($G72/$C$70,0)+ROUNDDOWN($H72/$C$70,0)+ROUNDDOWN($I72/$C$70,0)+ROUNDDOWN($J72/$C$70,0)+ROUNDDOWN($K72/$C$70,0)+ROUNDDOWN($L72/$C$70,0))) / $A72 * 100</f>
        <v>5.0266666666666726</v>
      </c>
      <c r="C72" s="56">
        <f>ROUND(B74,0)*$C$70+$B$69</f>
        <v>101</v>
      </c>
      <c r="D72" s="56">
        <f>(C74)*$C$70+$B$69</f>
        <v>95.897374701670657</v>
      </c>
      <c r="E72" s="56">
        <f>IF(D73&gt;($C$36*(D74+1)),(ROUND(D74,0)*$C$36+$B$35),(D74*$C$36+$B$35))</f>
        <v>0</v>
      </c>
      <c r="F72" s="12"/>
      <c r="G72" s="12"/>
      <c r="H72" s="12"/>
      <c r="I72" s="12"/>
      <c r="J72" s="12"/>
      <c r="K72" s="12"/>
      <c r="L72" s="12"/>
      <c r="M72" s="12"/>
      <c r="N72" s="12"/>
      <c r="O72" s="13"/>
      <c r="P72" s="5"/>
      <c r="Q72" s="5"/>
      <c r="R72" s="36">
        <f>SUM(C72:Q72)</f>
        <v>196.89737470167066</v>
      </c>
      <c r="S72">
        <f>$A72/$C$70</f>
        <v>17.899761336515514</v>
      </c>
      <c r="T72">
        <f>ROUNDUP((($A72-($B$69*ROUNDUP($A72/$H$69,0)))/$C$70),0)</f>
        <v>18</v>
      </c>
      <c r="U72">
        <f>ROUND(T72/$F$69,0)</f>
        <v>2</v>
      </c>
      <c r="V72">
        <f>$A72/U72</f>
        <v>98.448687350835328</v>
      </c>
      <c r="W72" s="89"/>
    </row>
    <row r="73" spans="1:23" hidden="1" x14ac:dyDescent="0.3">
      <c r="A73" s="28"/>
      <c r="B73" s="21">
        <f>A72</f>
        <v>196.89737470167066</v>
      </c>
      <c r="C73" s="21">
        <f>B73-C72</f>
        <v>95.897374701670657</v>
      </c>
      <c r="D73" s="33">
        <f>C73-D72</f>
        <v>0</v>
      </c>
      <c r="E73" s="58">
        <f>D73-E72</f>
        <v>0</v>
      </c>
      <c r="F73" s="22"/>
      <c r="G73" s="22"/>
      <c r="H73" s="22"/>
      <c r="I73" s="22"/>
      <c r="J73" s="22"/>
      <c r="K73" s="22"/>
      <c r="L73" s="23"/>
      <c r="M73" s="17"/>
      <c r="N73" s="17"/>
      <c r="O73" s="22"/>
      <c r="P73" s="17"/>
      <c r="Q73" s="17"/>
      <c r="R73" s="36"/>
      <c r="S73" s="19"/>
      <c r="T73" s="19"/>
      <c r="U73" s="6" t="s">
        <v>8</v>
      </c>
      <c r="V73" s="32"/>
      <c r="W73" s="40"/>
    </row>
    <row r="74" spans="1:23" hidden="1" x14ac:dyDescent="0.3">
      <c r="A74" s="27"/>
      <c r="B74" s="32">
        <f>(B73/ROUND(ROUNDUP(((B73-($B$69*ROUNDUP(B73/$H$69,0)))/$C$70),0)/$F$69,0)-$B$69)/$C$70</f>
        <v>8.7680624864395753</v>
      </c>
      <c r="C74" s="32">
        <f>(C73/ROUND(ROUNDUP(((C73-($B$69*ROUNDUP(C73/$H$69,0)))/$C$70),0)/$F$69,0)-$B$69)/$C$70</f>
        <v>8.5361249728791506</v>
      </c>
      <c r="E74" s="55"/>
      <c r="M74" s="12"/>
      <c r="N74" s="12"/>
      <c r="O74" s="13"/>
      <c r="P74" s="5"/>
      <c r="Q74" s="5"/>
      <c r="R74" s="36"/>
      <c r="W74" s="41"/>
    </row>
    <row r="75" spans="1:23" x14ac:dyDescent="0.3">
      <c r="A75" s="27">
        <f>Лист1!G$18</f>
        <v>198.68735083532221</v>
      </c>
      <c r="B75" s="89">
        <f>($A75-$C$70*(ROUNDDOWN($C75/$C$70,0)+ROUNDDOWN($D75/$C$70,0)+ROUNDDOWN($E75/$C$70,0)+ROUNDDOWN($F75/$C$70,0)+ROUNDDOWN($G75/$C$70,0)+ROUNDDOWN($H75/$C$70,0)+ROUNDDOWN($I75/$C$70,0)+ROUNDDOWN($J75/$C$70,0)+ROUNDDOWN($K75/$C$70,0)+ROUNDDOWN($L75/$C$70,0))) / $A75 * 100</f>
        <v>5.8822822822822873</v>
      </c>
      <c r="C75" s="56">
        <f>ROUND(B77,0)*$C$70+$B$69</f>
        <v>101</v>
      </c>
      <c r="D75" s="56">
        <f>(C77)*$C$70+$B$69</f>
        <v>97.687350835322206</v>
      </c>
      <c r="E75" s="56">
        <f>IF(D76&gt;($C$36*(D77+1)),(ROUND(D77,0)*$C$36+$B$35),(D77*$C$36+$B$35))</f>
        <v>0</v>
      </c>
      <c r="F75" s="12"/>
      <c r="G75" s="12"/>
      <c r="H75" s="12"/>
      <c r="I75" s="12"/>
      <c r="J75" s="12"/>
      <c r="K75" s="12"/>
      <c r="L75" s="12"/>
      <c r="M75" s="12"/>
      <c r="N75" s="12"/>
      <c r="O75" s="13"/>
      <c r="P75" s="5"/>
      <c r="Q75" s="5"/>
      <c r="R75" s="36">
        <f>SUM(C75:Q75)</f>
        <v>198.68735083532221</v>
      </c>
      <c r="S75">
        <f>$A75/$C$70</f>
        <v>18.062486439574744</v>
      </c>
      <c r="T75">
        <f>ROUNDUP((($A75-($B$69*ROUNDUP($A75/$H$69,0)))/$C$70),0)</f>
        <v>18</v>
      </c>
      <c r="U75">
        <f>ROUND(T75/$F$69,0)</f>
        <v>2</v>
      </c>
      <c r="V75">
        <f>$A75/U75</f>
        <v>99.343675417661103</v>
      </c>
      <c r="W75" s="89"/>
    </row>
    <row r="76" spans="1:23" hidden="1" x14ac:dyDescent="0.3">
      <c r="A76" s="27"/>
      <c r="B76" s="21">
        <f>A75</f>
        <v>198.68735083532221</v>
      </c>
      <c r="C76" s="21">
        <f>B76-C75</f>
        <v>97.687350835322206</v>
      </c>
      <c r="D76" s="33">
        <f>C76-D75</f>
        <v>0</v>
      </c>
      <c r="E76" s="61">
        <f t="shared" ref="E76" si="21">D76-E75</f>
        <v>0</v>
      </c>
      <c r="F76" s="22"/>
      <c r="G76" s="22"/>
      <c r="H76" s="22"/>
      <c r="I76" s="22"/>
      <c r="J76" s="22"/>
      <c r="K76" s="22"/>
      <c r="L76" s="23"/>
      <c r="M76" s="17"/>
      <c r="N76" s="17"/>
      <c r="O76" s="22"/>
      <c r="P76" s="17"/>
      <c r="Q76" s="17"/>
      <c r="R76" s="36"/>
      <c r="S76" s="19"/>
      <c r="T76" s="19"/>
      <c r="U76" s="6" t="s">
        <v>8</v>
      </c>
      <c r="V76" s="32"/>
      <c r="W76" s="40"/>
    </row>
    <row r="77" spans="1:23" hidden="1" x14ac:dyDescent="0.3">
      <c r="A77" s="27"/>
      <c r="B77" s="32">
        <f>(B76/ROUND(ROUNDUP(((B76-($B$69*ROUNDUP(B76/$H$69,0)))/$C$70),0)/$F$69,0)-$B$69)/$C$70</f>
        <v>8.8494250379691906</v>
      </c>
      <c r="C77" s="32">
        <f>(C76/ROUND(ROUNDUP(((C76-($B$69*ROUNDUP(C76/$H$69,0)))/$C$70),0)/$F$69,0)-$B$69)/$C$70</f>
        <v>8.6988500759383829</v>
      </c>
      <c r="E77" s="55"/>
      <c r="M77" s="12"/>
      <c r="N77" s="12"/>
      <c r="O77" s="13"/>
      <c r="P77" s="5"/>
      <c r="Q77" s="5"/>
      <c r="R77" s="36"/>
      <c r="W77" s="41"/>
    </row>
    <row r="78" spans="1:23" x14ac:dyDescent="0.3">
      <c r="A78" s="27">
        <f>Лист1!H$18</f>
        <v>200.47732696897376</v>
      </c>
      <c r="B78" s="89">
        <f>($A78-$C$70*(ROUNDDOWN($C78/$C$70,0)+ROUNDDOWN($D78/$C$70,0)+ROUNDDOWN($E78/$C$70,0)+ROUNDDOWN($F78/$C$70,0)+ROUNDDOWN($G78/$C$70,0)+ROUNDDOWN($H78/$C$70,0)+ROUNDDOWN($I78/$C$70,0)+ROUNDDOWN($J78/$C$70,0)+ROUNDDOWN($K78/$C$70,0)+ROUNDDOWN($L78/$C$70,0))) / $A78 * 100</f>
        <v>1.2357142857142902</v>
      </c>
      <c r="C78" s="56">
        <f>ROUND(B80,0)*$C$70+$B$69</f>
        <v>101</v>
      </c>
      <c r="D78" s="56">
        <f>(C80)*$C$70+$B$69</f>
        <v>99.477326968973742</v>
      </c>
      <c r="E78" s="56">
        <f>IF(D79&gt;($C$36*(D80+1)),(ROUND(D80,0)*$C$36+$B$35),(D80*$C$36+$B$35))</f>
        <v>0</v>
      </c>
      <c r="F78" s="12"/>
      <c r="G78" s="12"/>
      <c r="H78" s="12"/>
      <c r="I78" s="12"/>
      <c r="J78" s="12"/>
      <c r="K78" s="12"/>
      <c r="L78" s="12"/>
      <c r="M78" s="12"/>
      <c r="N78" s="12"/>
      <c r="O78" s="13"/>
      <c r="P78" s="5"/>
      <c r="Q78" s="5"/>
      <c r="R78" s="36">
        <f>SUM(C78:Q78)</f>
        <v>200.47732696897373</v>
      </c>
      <c r="S78">
        <f>$A78/$C$70</f>
        <v>18.225211542633978</v>
      </c>
      <c r="T78">
        <f>ROUNDUP((($A78-($B$69*ROUNDUP($A78/$H$69,0)))/$C$70),0)</f>
        <v>18</v>
      </c>
      <c r="U78">
        <f>ROUND(T78/$F$69,0)</f>
        <v>2</v>
      </c>
      <c r="V78">
        <f>$A78/U78</f>
        <v>100.23866348448688</v>
      </c>
      <c r="W78" s="89"/>
    </row>
    <row r="79" spans="1:23" hidden="1" x14ac:dyDescent="0.3">
      <c r="A79" s="27"/>
      <c r="B79" s="21">
        <f>A78</f>
        <v>200.47732696897376</v>
      </c>
      <c r="C79" s="21">
        <f>B79-C78</f>
        <v>99.477326968973756</v>
      </c>
      <c r="D79" s="33">
        <f>C79-D78</f>
        <v>0</v>
      </c>
      <c r="E79" s="61">
        <f t="shared" ref="E79" si="22">D79-E78</f>
        <v>0</v>
      </c>
      <c r="F79" s="22"/>
      <c r="G79" s="22"/>
      <c r="H79" s="22"/>
      <c r="I79" s="22"/>
      <c r="J79" s="22"/>
      <c r="K79" s="22"/>
      <c r="L79" s="23"/>
      <c r="M79" s="17"/>
      <c r="N79" s="17"/>
      <c r="O79" s="22"/>
      <c r="P79" s="17"/>
      <c r="Q79" s="17"/>
      <c r="R79" s="36"/>
      <c r="S79" s="19"/>
      <c r="T79" s="19"/>
      <c r="U79" s="6" t="s">
        <v>8</v>
      </c>
      <c r="V79" s="32"/>
      <c r="W79" s="40"/>
    </row>
    <row r="80" spans="1:23" hidden="1" x14ac:dyDescent="0.3">
      <c r="A80" s="27"/>
      <c r="B80" s="32">
        <f>(B79/ROUND(ROUNDUP(((B79-($B$69*ROUNDUP(B79/$H$69,0)))/$C$70),0)/$F$69,0)-$B$69)/$C$70</f>
        <v>8.9307875894988076</v>
      </c>
      <c r="C80" s="32">
        <f>(C79/ROUND(ROUNDUP(((C79-($B$69*ROUNDUP(C79/$H$69,0)))/$C$70),0)/$F$69,0)-$B$69)/$C$70</f>
        <v>8.8615751789976134</v>
      </c>
      <c r="E80" s="55"/>
      <c r="M80" s="12"/>
      <c r="N80" s="12"/>
      <c r="O80" s="13"/>
      <c r="P80" s="5"/>
      <c r="Q80" s="5"/>
      <c r="R80" s="36"/>
      <c r="W80" s="41"/>
    </row>
    <row r="81" spans="1:23" x14ac:dyDescent="0.3">
      <c r="A81" s="27">
        <f>Лист1!I$18</f>
        <v>202.26730310262533</v>
      </c>
      <c r="B81" s="89">
        <f>($A81-$C$70*(ROUNDDOWN($C81/$C$70,0)+ROUNDDOWN($D81/$C$70,0)+ROUNDDOWN($E81/$C$70,0)+ROUNDDOWN($F81/$C$70,0)+ROUNDDOWN($G81/$C$70,0)+ROUNDDOWN($H81/$C$70,0)+ROUNDDOWN($I81/$C$70,0)+ROUNDDOWN($J81/$C$70,0)+ROUNDDOWN($K81/$C$70,0)+ROUNDDOWN($L81/$C$70,0))) / $A81 * 100</f>
        <v>2.1097345132743537</v>
      </c>
      <c r="C81" s="56">
        <f>ROUND(B83,0)*$C$70+$B$69</f>
        <v>101</v>
      </c>
      <c r="D81" s="56">
        <f>(C83)*$C$70+$B$69</f>
        <v>101.26730310262533</v>
      </c>
      <c r="E81" s="56">
        <f>IF(D82&gt;($C$36*(D83+1)),(ROUND(D83,0)*$C$36+$B$35),(D83*$C$36+$B$35))</f>
        <v>0</v>
      </c>
      <c r="F81" s="12"/>
      <c r="G81" s="12"/>
      <c r="H81" s="12"/>
      <c r="I81" s="12"/>
      <c r="J81" s="12"/>
      <c r="K81" s="12"/>
      <c r="L81" s="12"/>
      <c r="M81" s="12"/>
      <c r="N81" s="12"/>
      <c r="O81" s="13"/>
      <c r="P81" s="5"/>
      <c r="Q81" s="5"/>
      <c r="R81" s="36">
        <f>SUM(C81:Q81)</f>
        <v>202.26730310262533</v>
      </c>
      <c r="S81">
        <f>$A81/$C$70</f>
        <v>18.387936645693213</v>
      </c>
      <c r="T81">
        <f>ROUNDUP((($A81-($B$69*ROUNDUP($A81/$H$69,0)))/$C$70),0)</f>
        <v>19</v>
      </c>
      <c r="U81">
        <f>ROUND(T81/$F$69,0)</f>
        <v>2</v>
      </c>
      <c r="V81">
        <f>$A81/U81</f>
        <v>101.13365155131267</v>
      </c>
      <c r="W81" s="89"/>
    </row>
    <row r="82" spans="1:23" hidden="1" x14ac:dyDescent="0.3">
      <c r="A82" s="27"/>
      <c r="B82" s="21">
        <f>A81</f>
        <v>202.26730310262533</v>
      </c>
      <c r="C82" s="21">
        <f>B82-C81</f>
        <v>101.26730310262533</v>
      </c>
      <c r="D82" s="33">
        <f>C82-D81</f>
        <v>0</v>
      </c>
      <c r="E82" s="58">
        <f>D82-E81</f>
        <v>0</v>
      </c>
      <c r="F82" s="22"/>
      <c r="G82" s="22"/>
      <c r="H82" s="22"/>
      <c r="I82" s="22"/>
      <c r="J82" s="22"/>
      <c r="K82" s="22"/>
      <c r="L82" s="23"/>
      <c r="M82" s="17"/>
      <c r="N82" s="17"/>
      <c r="O82" s="22"/>
      <c r="P82" s="17"/>
      <c r="Q82" s="17"/>
      <c r="R82" s="36"/>
      <c r="S82" s="19"/>
      <c r="T82" s="19"/>
      <c r="U82" s="6" t="s">
        <v>8</v>
      </c>
      <c r="V82" s="32"/>
      <c r="W82" s="40"/>
    </row>
    <row r="83" spans="1:23" hidden="1" x14ac:dyDescent="0.3">
      <c r="A83" s="27"/>
      <c r="B83" s="32">
        <f>(B82/ROUND(ROUNDUP(((B82-($B$69*ROUNDUP(B82/$H$69,0)))/$C$70),0)/$F$69,0)-$B$69)/$C$70</f>
        <v>9.0121501410284246</v>
      </c>
      <c r="C83" s="32">
        <f>(C82/ROUND(ROUNDUP(((C82-($B$69*ROUNDUP(C82/$H$69,0)))/$C$70),0)/$F$69,0)-$B$69)/$C$70</f>
        <v>9.0243002820568492</v>
      </c>
      <c r="E83" s="55"/>
      <c r="M83" s="12"/>
      <c r="N83" s="12"/>
      <c r="O83" s="13"/>
      <c r="P83" s="5"/>
      <c r="Q83" s="5"/>
      <c r="R83" s="36"/>
      <c r="W83" s="41"/>
    </row>
    <row r="84" spans="1:23" x14ac:dyDescent="0.3">
      <c r="A84" s="27">
        <f>Лист1!J$18</f>
        <v>204.05727923627686</v>
      </c>
      <c r="B84" s="89">
        <f>($A84-$C$70*(ROUNDDOWN($C84/$C$70,0)+ROUNDDOWN($D84/$C$70,0)+ROUNDDOWN($E84/$C$70,0)+ROUNDDOWN($F84/$C$70,0)+ROUNDDOWN($G84/$C$70,0)+ROUNDDOWN($H84/$C$70,0)+ROUNDDOWN($I84/$C$70,0)+ROUNDDOWN($J84/$C$70,0)+ROUNDDOWN($K84/$C$70,0)+ROUNDDOWN($L84/$C$70,0))) / $A84 * 100</f>
        <v>2.9684210526315815</v>
      </c>
      <c r="C84" s="56">
        <f>ROUND(B86,0)*$C$70+$B$69</f>
        <v>101</v>
      </c>
      <c r="D84" s="56">
        <f>(C86)*$C$70+$B$69</f>
        <v>103.05727923627686</v>
      </c>
      <c r="E84" s="56">
        <f>IF(D85&gt;($C$36*(D86+1)),(ROUND(D86,0)*$C$36+$B$35),(D86*$C$36+$B$35))</f>
        <v>0</v>
      </c>
      <c r="F84" s="12"/>
      <c r="G84" s="12"/>
      <c r="H84" s="12"/>
      <c r="I84" s="12"/>
      <c r="J84" s="12"/>
      <c r="K84" s="12"/>
      <c r="L84" s="12"/>
      <c r="M84" s="12"/>
      <c r="N84" s="12"/>
      <c r="O84" s="13"/>
      <c r="P84" s="5"/>
      <c r="Q84" s="5"/>
      <c r="R84" s="36">
        <f>SUM(C84:Q84)</f>
        <v>204.05727923627686</v>
      </c>
      <c r="S84">
        <f>$A84/$C$70</f>
        <v>18.550661748752443</v>
      </c>
      <c r="T84">
        <f>ROUNDUP((($A84-($B$69*ROUNDUP($A84/$H$69,0)))/$C$70),0)</f>
        <v>19</v>
      </c>
      <c r="U84">
        <f>ROUND(T84/$F$69,0)</f>
        <v>2</v>
      </c>
      <c r="V84">
        <f>$A84/U84</f>
        <v>102.02863961813843</v>
      </c>
      <c r="W84" s="89"/>
    </row>
    <row r="85" spans="1:23" hidden="1" x14ac:dyDescent="0.3">
      <c r="A85" s="27"/>
      <c r="B85" s="21">
        <f>A84</f>
        <v>204.05727923627686</v>
      </c>
      <c r="C85" s="21">
        <f>B85-C84</f>
        <v>103.05727923627686</v>
      </c>
      <c r="D85" s="33">
        <f>C85-D84</f>
        <v>0</v>
      </c>
      <c r="E85" s="58">
        <f>D85-E84</f>
        <v>0</v>
      </c>
      <c r="F85" s="22"/>
      <c r="G85" s="22"/>
      <c r="H85" s="22"/>
      <c r="I85" s="22"/>
      <c r="J85" s="22"/>
      <c r="K85" s="22"/>
      <c r="L85" s="23"/>
      <c r="M85" s="17"/>
      <c r="N85" s="17"/>
      <c r="O85" s="22"/>
      <c r="P85" s="17"/>
      <c r="Q85" s="17"/>
      <c r="R85" s="36"/>
      <c r="S85" s="19"/>
      <c r="T85" s="19"/>
      <c r="U85" s="6" t="s">
        <v>8</v>
      </c>
      <c r="V85" s="32"/>
      <c r="W85" s="40"/>
    </row>
    <row r="86" spans="1:23" hidden="1" x14ac:dyDescent="0.3">
      <c r="A86" s="27"/>
      <c r="B86" s="32">
        <f>(B85/ROUND(ROUNDUP(((B85-($B$69*ROUNDUP(B85/$H$69,0)))/$C$70),0)/$F$69,0)-$B$69)/$C$70</f>
        <v>9.0935126925580381</v>
      </c>
      <c r="C86" s="32">
        <f>(C85/ROUND(ROUNDUP(((C85-($B$69*ROUNDUP(C85/$H$69,0)))/$C$70),0)/$F$69,0)-$B$69)/$C$70</f>
        <v>9.1870253851160779</v>
      </c>
      <c r="E86" s="55"/>
      <c r="M86" s="12"/>
      <c r="N86" s="12"/>
      <c r="O86" s="13"/>
      <c r="P86" s="5"/>
      <c r="Q86" s="5"/>
      <c r="R86" s="36"/>
      <c r="W86" s="41"/>
    </row>
    <row r="87" spans="1:23" x14ac:dyDescent="0.3">
      <c r="A87" s="27">
        <f>Лист1!K$18</f>
        <v>205.8472553699284</v>
      </c>
      <c r="B87" s="89">
        <f>($A87-$C$70*(ROUNDDOWN($C87/$C$70,0)+ROUNDDOWN($D87/$C$70,0)+ROUNDDOWN($E87/$C$70,0)+ROUNDDOWN($F87/$C$70,0)+ROUNDDOWN($G87/$C$70,0)+ROUNDDOWN($H87/$C$70,0)+ROUNDDOWN($I87/$C$70,0)+ROUNDDOWN($J87/$C$70,0)+ROUNDDOWN($K87/$C$70,0)+ROUNDDOWN($L87/$C$70,0))) / $A87 * 100</f>
        <v>3.8121739130434804</v>
      </c>
      <c r="C87" s="56">
        <f>ROUND(B89,0)*$C$70+$B$69</f>
        <v>101</v>
      </c>
      <c r="D87" s="56">
        <f>(C89)*$C$70+$B$69</f>
        <v>104.8472553699284</v>
      </c>
      <c r="E87" s="56">
        <f>IF(D88&gt;($C$36*(D89+1)),(ROUND(D89,0)*$C$36+$B$35),(D89*$C$36+$B$35))</f>
        <v>0</v>
      </c>
      <c r="F87" s="12"/>
      <c r="G87" s="12"/>
      <c r="H87" s="12"/>
      <c r="I87" s="12"/>
      <c r="J87" s="12"/>
      <c r="K87" s="12"/>
      <c r="L87" s="12"/>
      <c r="M87" s="12"/>
      <c r="N87" s="12"/>
      <c r="O87" s="13"/>
      <c r="P87" s="5"/>
      <c r="Q87" s="5"/>
      <c r="R87" s="36">
        <f>SUM(C87:Q87)</f>
        <v>205.8472553699284</v>
      </c>
      <c r="S87">
        <f>$A87/$C$70</f>
        <v>18.713386851811673</v>
      </c>
      <c r="T87">
        <f>ROUNDUP((($A87-($B$69*ROUNDUP($A87/$H$69,0)))/$C$70),0)</f>
        <v>19</v>
      </c>
      <c r="U87">
        <f>ROUND(T87/$F$69,0)</f>
        <v>2</v>
      </c>
      <c r="V87">
        <f>$A87/U87</f>
        <v>102.9236276849642</v>
      </c>
      <c r="W87" s="89"/>
    </row>
    <row r="88" spans="1:23" hidden="1" x14ac:dyDescent="0.3">
      <c r="A88" s="27"/>
      <c r="B88" s="21">
        <f>A87</f>
        <v>205.8472553699284</v>
      </c>
      <c r="C88" s="21">
        <f>B88-C87</f>
        <v>104.8472553699284</v>
      </c>
      <c r="D88" s="33">
        <f>C88-D87</f>
        <v>0</v>
      </c>
      <c r="E88" s="58">
        <f>D88-E87</f>
        <v>0</v>
      </c>
      <c r="F88" s="22"/>
      <c r="G88" s="22"/>
      <c r="H88" s="22"/>
      <c r="I88" s="22"/>
      <c r="J88" s="22"/>
      <c r="K88" s="22"/>
      <c r="L88" s="23"/>
      <c r="M88" s="17"/>
      <c r="N88" s="17"/>
      <c r="O88" s="22"/>
      <c r="P88" s="17"/>
      <c r="Q88" s="17"/>
      <c r="R88" s="36"/>
      <c r="S88" s="19"/>
      <c r="T88" s="19"/>
      <c r="U88" s="6" t="s">
        <v>8</v>
      </c>
      <c r="V88" s="32"/>
      <c r="W88" s="40"/>
    </row>
    <row r="89" spans="1:23" hidden="1" x14ac:dyDescent="0.3">
      <c r="A89" s="27"/>
      <c r="B89" s="32">
        <f>(B88/ROUND(ROUNDUP(((B88-($B$69*ROUNDUP(B88/$H$69,0)))/$C$70),0)/$F$69,0)-$B$69)/$C$70</f>
        <v>9.1748752440876551</v>
      </c>
      <c r="C89" s="32">
        <f>(C88/ROUND(ROUNDUP(((C88-($B$69*ROUNDUP(C88/$H$69,0)))/$C$70),0)/$F$69,0)-$B$69)/$C$70</f>
        <v>9.3497504881753102</v>
      </c>
      <c r="E89" s="55"/>
      <c r="M89" s="12"/>
      <c r="N89" s="12"/>
      <c r="O89" s="13"/>
      <c r="P89" s="5"/>
      <c r="Q89" s="5"/>
      <c r="R89" s="36"/>
      <c r="W89" s="41"/>
    </row>
    <row r="90" spans="1:23" x14ac:dyDescent="0.3">
      <c r="A90" s="27">
        <f>Лист1!L$18</f>
        <v>207.63723150357995</v>
      </c>
      <c r="B90" s="89">
        <f>($A90-$C$70*(ROUNDDOWN($C90/$C$70,0)+ROUNDDOWN($D90/$C$70,0)+ROUNDDOWN($E90/$C$70,0)+ROUNDDOWN($F90/$C$70,0)+ROUNDDOWN($G90/$C$70,0)+ROUNDDOWN($H90/$C$70,0)+ROUNDDOWN($I90/$C$70,0)+ROUNDDOWN($J90/$C$70,0)+ROUNDDOWN($K90/$C$70,0)+ROUNDDOWN($L90/$C$70,0))) / $A90 * 100</f>
        <v>4.6413793103448286</v>
      </c>
      <c r="C90" s="56">
        <f>ROUND(B92,0)*$C$70+$B$69</f>
        <v>101</v>
      </c>
      <c r="D90" s="56">
        <f>(C92)*$C$70+$B$69</f>
        <v>106.63723150357995</v>
      </c>
      <c r="E90" s="56">
        <f>IF(D91&gt;($C$36*(D92+1)),(ROUND(D92,0)*$C$36+$B$35),(D92*$C$36+$B$35))</f>
        <v>0</v>
      </c>
      <c r="F90" s="12"/>
      <c r="G90" s="12"/>
      <c r="H90" s="12"/>
      <c r="I90" s="12"/>
      <c r="J90" s="12"/>
      <c r="K90" s="12"/>
      <c r="L90" s="12"/>
      <c r="M90" s="12"/>
      <c r="N90" s="12"/>
      <c r="O90" s="13"/>
      <c r="P90" s="5"/>
      <c r="Q90" s="5"/>
      <c r="R90" s="36">
        <f>SUM(C90:Q90)</f>
        <v>207.63723150357995</v>
      </c>
      <c r="S90">
        <f>$A90/$C$70</f>
        <v>18.876111954870904</v>
      </c>
      <c r="T90">
        <f>ROUNDUP((($A90-($B$69*ROUNDUP($A90/$H$69,0)))/$C$70),0)</f>
        <v>19</v>
      </c>
      <c r="U90">
        <f>ROUND(T90/$F$69,0)</f>
        <v>2</v>
      </c>
      <c r="V90">
        <f>$A90/U90</f>
        <v>103.81861575178998</v>
      </c>
      <c r="W90" s="89"/>
    </row>
    <row r="91" spans="1:23" hidden="1" x14ac:dyDescent="0.3">
      <c r="A91" s="27"/>
      <c r="B91" s="21">
        <f>A90</f>
        <v>207.63723150357995</v>
      </c>
      <c r="C91" s="21">
        <f>B91-C90</f>
        <v>106.63723150357995</v>
      </c>
      <c r="D91" s="33">
        <f>C91-D90</f>
        <v>0</v>
      </c>
      <c r="E91" s="58">
        <f>D91-E90</f>
        <v>0</v>
      </c>
      <c r="F91" s="22"/>
      <c r="G91" s="22"/>
      <c r="H91" s="22"/>
      <c r="I91" s="22"/>
      <c r="J91" s="22"/>
      <c r="K91" s="22"/>
      <c r="L91" s="23"/>
      <c r="M91" s="17"/>
      <c r="N91" s="17"/>
      <c r="O91" s="22"/>
      <c r="P91" s="17"/>
      <c r="Q91" s="17"/>
      <c r="R91" s="36"/>
      <c r="S91" s="19"/>
      <c r="T91" s="19"/>
      <c r="U91" s="6" t="s">
        <v>8</v>
      </c>
      <c r="V91" s="32"/>
      <c r="W91" s="40"/>
    </row>
    <row r="92" spans="1:23" hidden="1" x14ac:dyDescent="0.3">
      <c r="A92" s="27"/>
      <c r="B92" s="32">
        <f>(B91/ROUND(ROUNDUP(((B91-($B$69*ROUNDUP(B91/$H$69,0)))/$C$70),0)/$F$69,0)-$B$69)/$C$70</f>
        <v>9.2562377956172703</v>
      </c>
      <c r="C92" s="32">
        <f>(C91/ROUND(ROUNDUP(((C91-($B$69*ROUNDUP(C91/$H$69,0)))/$C$70),0)/$F$69,0)-$B$69)/$C$70</f>
        <v>9.5124755912345407</v>
      </c>
      <c r="E92" s="55"/>
      <c r="M92" s="12"/>
      <c r="N92" s="12"/>
      <c r="O92" s="13"/>
      <c r="P92" s="5"/>
      <c r="Q92" s="5"/>
      <c r="R92" s="36"/>
      <c r="W92" s="41"/>
    </row>
    <row r="93" spans="1:23" x14ac:dyDescent="0.3">
      <c r="A93" s="29">
        <f>Лист1!M$18</f>
        <v>209.4272076372315</v>
      </c>
      <c r="B93" s="89">
        <f>($A93-$C$70*(ROUNDDOWN($C93/$C$70,0)+ROUNDDOWN($D93/$C$70,0)+ROUNDDOWN($E93/$C$70,0)+ROUNDDOWN($F93/$C$70,0)+ROUNDDOWN($G93/$C$70,0)+ROUNDDOWN($H93/$C$70,0)+ROUNDDOWN($I93/$C$70,0)+ROUNDDOWN($J93/$C$70,0)+ROUNDDOWN($K93/$C$70,0)+ROUNDDOWN($L93/$C$70,0))) / $A93 * 100</f>
        <v>5.4564102564102566</v>
      </c>
      <c r="C93" s="56">
        <f>ROUND(B95,0)*$C$70+$B$69</f>
        <v>101</v>
      </c>
      <c r="D93" s="56">
        <f>(C95)*$C$70+$B$69</f>
        <v>108.4272076372315</v>
      </c>
      <c r="E93" s="56">
        <f>IF(D94&gt;($C$36*(D95+1)),(ROUND(D95,0)*$C$36+$B$35),(D95*$C$36+$B$35))</f>
        <v>0</v>
      </c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5"/>
      <c r="Q93" s="5"/>
      <c r="R93" s="36">
        <f>SUM(C93:Q93)</f>
        <v>209.4272076372315</v>
      </c>
      <c r="S93">
        <f>$A93/$C$70</f>
        <v>19.038837057930138</v>
      </c>
      <c r="T93">
        <f>ROUNDUP((($A93-($B$69*ROUNDUP($A93/$H$69,0)))/$C$70),0)</f>
        <v>19</v>
      </c>
      <c r="U93">
        <f>ROUND(T93/$F$69,0)</f>
        <v>2</v>
      </c>
      <c r="V93">
        <f>$A93/U93</f>
        <v>104.71360381861575</v>
      </c>
      <c r="W93" s="89"/>
    </row>
    <row r="94" spans="1:23" hidden="1" x14ac:dyDescent="0.3">
      <c r="A94" s="29"/>
      <c r="B94" s="21">
        <f>A93</f>
        <v>209.4272076372315</v>
      </c>
      <c r="C94" s="21">
        <f>B94-C93</f>
        <v>108.4272076372315</v>
      </c>
      <c r="D94" s="33">
        <f>C94-D93</f>
        <v>0</v>
      </c>
      <c r="E94" s="58">
        <f>D94-E93</f>
        <v>0</v>
      </c>
      <c r="F94" s="22"/>
      <c r="G94" s="22"/>
      <c r="H94" s="22"/>
      <c r="I94" s="22"/>
      <c r="J94" s="22"/>
      <c r="K94" s="22"/>
      <c r="L94" s="23"/>
      <c r="M94" s="17"/>
      <c r="N94" s="17"/>
      <c r="O94" s="22"/>
      <c r="P94" s="17"/>
      <c r="Q94" s="17"/>
      <c r="R94" s="36"/>
      <c r="S94" s="19"/>
      <c r="T94" s="19"/>
      <c r="U94" s="6" t="s">
        <v>8</v>
      </c>
      <c r="V94" s="32"/>
      <c r="W94" s="40"/>
    </row>
    <row r="95" spans="1:23" hidden="1" x14ac:dyDescent="0.3">
      <c r="A95" s="29"/>
      <c r="B95" s="32">
        <f>(B94/ROUND(ROUNDUP(((B94-($B$69*ROUNDUP(B94/$H$69,0)))/$C$70),0)/$F$69,0)-$B$69)/$C$70</f>
        <v>9.3376003471468874</v>
      </c>
      <c r="C95" s="32">
        <f>(C94/ROUND(ROUNDUP(((C94-($B$69*ROUNDUP(C94/$H$69,0)))/$C$70),0)/$F$69,0)-$B$69)/$C$70</f>
        <v>9.6752006942937729</v>
      </c>
      <c r="E95" s="55"/>
      <c r="M95" s="12"/>
      <c r="N95" s="12"/>
      <c r="O95" s="13"/>
      <c r="P95" s="5"/>
      <c r="Q95" s="5"/>
      <c r="R95" s="36"/>
      <c r="W95" s="41"/>
    </row>
    <row r="96" spans="1:23" x14ac:dyDescent="0.3">
      <c r="A96" s="27">
        <f>Лист1!N$18</f>
        <v>211.21718377088308</v>
      </c>
      <c r="B96" s="89">
        <f>($A96-$C$70*(ROUNDDOWN($C96/$C$70,0)+ROUNDDOWN($D96/$C$70,0)+ROUNDDOWN($E96/$C$70,0)+ROUNDDOWN($F96/$C$70,0)+ROUNDDOWN($G96/$C$70,0)+ROUNDDOWN($H96/$C$70,0)+ROUNDDOWN($I96/$C$70,0)+ROUNDDOWN($J96/$C$70,0)+ROUNDDOWN($K96/$C$70,0)+ROUNDDOWN($L96/$C$70,0))) / $A96 * 100</f>
        <v>1.0497175141243065</v>
      </c>
      <c r="C96" s="56">
        <f>ROUND(B98,0)*$C$70+$B$69</f>
        <v>101</v>
      </c>
      <c r="D96" s="56">
        <f>(C98)*$C$70+$B$69</f>
        <v>110.21718377088308</v>
      </c>
      <c r="E96" s="56">
        <f>IF(D97&gt;($C$36*(D98+1)),(ROUND(D98,0)*$C$36+$B$35),(D98*$C$36+$B$35))</f>
        <v>0</v>
      </c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5"/>
      <c r="Q96" s="5"/>
      <c r="R96" s="36">
        <f>SUM(C96:Q96)</f>
        <v>211.21718377088308</v>
      </c>
      <c r="S96">
        <f>$A96/$C$70</f>
        <v>19.201562160989372</v>
      </c>
      <c r="T96">
        <f>ROUNDUP((($A96-($B$69*ROUNDUP($A96/$H$69,0)))/$C$70),0)</f>
        <v>19</v>
      </c>
      <c r="U96">
        <f>ROUND(T96/$F$69,0)</f>
        <v>2</v>
      </c>
      <c r="V96">
        <f>$A96/U96</f>
        <v>105.60859188544154</v>
      </c>
      <c r="W96" s="89"/>
    </row>
    <row r="97" spans="1:23" hidden="1" x14ac:dyDescent="0.3">
      <c r="A97" s="27"/>
      <c r="B97" s="21">
        <f>A96</f>
        <v>211.21718377088308</v>
      </c>
      <c r="C97" s="21">
        <f>B97-C96</f>
        <v>110.21718377088308</v>
      </c>
      <c r="D97" s="33">
        <f>C97-D96</f>
        <v>0</v>
      </c>
      <c r="E97" s="58">
        <f>D97-E96</f>
        <v>0</v>
      </c>
      <c r="F97" s="22"/>
      <c r="G97" s="22"/>
      <c r="H97" s="22"/>
      <c r="I97" s="22"/>
      <c r="J97" s="22"/>
      <c r="K97" s="22"/>
      <c r="L97" s="23"/>
      <c r="M97" s="17"/>
      <c r="N97" s="17"/>
      <c r="O97" s="22"/>
      <c r="P97" s="17"/>
      <c r="Q97" s="17"/>
      <c r="R97" s="36"/>
      <c r="S97" s="19"/>
      <c r="T97" s="19"/>
      <c r="U97" s="6" t="s">
        <v>8</v>
      </c>
      <c r="V97" s="32"/>
      <c r="W97" s="40"/>
    </row>
    <row r="98" spans="1:23" hidden="1" x14ac:dyDescent="0.3">
      <c r="A98" s="27"/>
      <c r="B98" s="32">
        <f>(B97/ROUND(ROUNDUP(((B97-($B$69*ROUNDUP(B97/$H$69,0)))/$C$70),0)/$F$69,0)-$B$69)/$C$70</f>
        <v>9.4189628986765044</v>
      </c>
      <c r="C98" s="32">
        <f>(C97/ROUND(ROUNDUP(((C97-($B$69*ROUNDUP(C97/$H$69,0)))/$C$70),0)/$F$69,0)-$B$69)/$C$70</f>
        <v>9.837925797353007</v>
      </c>
      <c r="E98" s="32">
        <f t="shared" ref="E98" si="23">IF(E97&gt;0,(E97/ROUNDUP(ROUNDUP(((E97-($B$35*ROUNDUP(E97/$H$35,0)))/$C$36),0)/$F$35,0)-$B$35)/$C$36,0-$B$35/$C$36)</f>
        <v>0</v>
      </c>
      <c r="M98" s="12"/>
      <c r="N98" s="12"/>
      <c r="O98" s="13"/>
      <c r="P98" s="5"/>
      <c r="Q98" s="5"/>
      <c r="R98" s="36"/>
      <c r="W98" s="41"/>
    </row>
    <row r="99" spans="1:23" x14ac:dyDescent="0.3">
      <c r="A99" s="27">
        <f>Лист1!O$18</f>
        <v>213.00715990453463</v>
      </c>
      <c r="B99" s="89">
        <f>($A99-$C$70*(ROUNDDOWN($C99/$C$70,0)+ROUNDDOWN($D99/$C$70,0)+ROUNDDOWN($E99/$C$70,0)+ROUNDDOWN($F99/$C$70,0)+ROUNDDOWN($G99/$C$70,0)+ROUNDDOWN($H99/$C$70,0)+ROUNDDOWN($I99/$C$70,0)+ROUNDDOWN($J99/$C$70,0)+ROUNDDOWN($K99/$C$70,0)+ROUNDDOWN($L99/$C$70,0))) / $A99 * 100</f>
        <v>1.8812324929972108</v>
      </c>
      <c r="C99" s="56">
        <f>ROUND(B101,0)*$C$70+$B$69</f>
        <v>112</v>
      </c>
      <c r="D99" s="56">
        <f>(C101)*$C$70+$B$69</f>
        <v>101.00715990453463</v>
      </c>
      <c r="E99" s="56">
        <f>IF(D100&gt;($C$36*(D101+1)),(ROUND(D101,0)*$C$36+$B$35),(D101*$C$36+$B$35))</f>
        <v>0</v>
      </c>
      <c r="F99" s="12"/>
      <c r="G99" s="12"/>
      <c r="H99" s="12"/>
      <c r="I99" s="12"/>
      <c r="J99" s="12"/>
      <c r="K99" s="12"/>
      <c r="L99" s="12"/>
      <c r="M99" s="12"/>
      <c r="N99" s="12"/>
      <c r="O99" s="13"/>
      <c r="P99" s="5"/>
      <c r="Q99" s="5"/>
      <c r="R99" s="36">
        <f>SUM(C99:Q99)</f>
        <v>213.00715990453463</v>
      </c>
      <c r="S99">
        <f>$A99/$C$70</f>
        <v>19.364287264048603</v>
      </c>
      <c r="T99">
        <f>ROUNDUP((($A99-($B$69*ROUNDUP($A99/$H$69,0)))/$C$70),0)</f>
        <v>20</v>
      </c>
      <c r="U99">
        <f>ROUND(T99/$F$69,0)</f>
        <v>2</v>
      </c>
      <c r="V99">
        <f>$A99/U99</f>
        <v>106.50357995226732</v>
      </c>
      <c r="W99" s="89">
        <f>($A99-$C$70*(ROUNDDOWN($C99/$C$70,0)+ROUNDDOWN($D99/$C$70,0)+ROUNDDOWN($E99/$C$70,0)+ROUNDDOWN($F99/$C$70,0)+ROUNDDOWN($G99/$C$70,0)+ROUNDDOWN($H99/$C$70,0)+ROUNDDOWN($I99/$C$70,0)+ROUNDDOWN($J99/$C$70,0)+ROUNDDOWN($K99/$C$70,0)+ROUNDDOWN($L99/$C$70,0))) / $A99 * 100</f>
        <v>1.8812324929972108</v>
      </c>
    </row>
    <row r="100" spans="1:23" x14ac:dyDescent="0.3">
      <c r="B100" s="21">
        <f>A99</f>
        <v>213.00715990453463</v>
      </c>
      <c r="C100" s="21">
        <f>B100-C99</f>
        <v>101.00715990453463</v>
      </c>
      <c r="D100" s="33">
        <f>C100-D99</f>
        <v>0</v>
      </c>
      <c r="E100" s="58">
        <f>D100-E99</f>
        <v>0</v>
      </c>
      <c r="F100" s="22"/>
      <c r="G100" s="22"/>
      <c r="H100" s="22"/>
      <c r="I100" s="22"/>
      <c r="J100" s="22"/>
      <c r="K100" s="22"/>
      <c r="L100" s="23"/>
      <c r="M100" s="17"/>
      <c r="N100" s="17"/>
      <c r="O100" s="22"/>
      <c r="P100" s="17"/>
      <c r="Q100" s="17"/>
      <c r="R100" s="36"/>
      <c r="S100" s="19"/>
      <c r="T100" s="19"/>
      <c r="U100" s="6" t="s">
        <v>8</v>
      </c>
      <c r="V100" s="32"/>
      <c r="W100" s="19"/>
    </row>
    <row r="101" spans="1:23" x14ac:dyDescent="0.3">
      <c r="B101" s="32">
        <f>(B100/ROUND(ROUNDUP(((B100-($B$69*ROUNDUP(B100/$H$69,0)))/$C$70),0)/$F$69,0)-$B$69)/$C$70</f>
        <v>9.5003254502061196</v>
      </c>
      <c r="C101" s="32">
        <f>(C100/ROUND(ROUNDUP(((C100-($B$69*ROUNDUP(C100/$H$69,0)))/$C$70),0)/$F$69,0)-$B$69)/$C$70</f>
        <v>9.0006509004122393</v>
      </c>
      <c r="E101" s="32">
        <f t="shared" ref="E101" si="24">IF(E100&gt;0,(E100/ROUNDUP(ROUNDUP(((E100-($B$35*ROUNDUP(E100/$H$35,0)))/$C$36),0)/$F$35,0)-$B$35)/$C$36,0-$B$35/$C$36)</f>
        <v>0</v>
      </c>
      <c r="M101" s="12"/>
      <c r="N101" s="12"/>
      <c r="O101" s="13"/>
      <c r="P101" s="5"/>
      <c r="Q101" s="5"/>
      <c r="R101" s="36"/>
    </row>
  </sheetData>
  <mergeCells count="3">
    <mergeCell ref="C70:Q70"/>
    <mergeCell ref="C2:Q2"/>
    <mergeCell ref="C36:Q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/>
  </sheetViews>
  <sheetFormatPr defaultRowHeight="15.05" x14ac:dyDescent="0.3"/>
  <cols>
    <col min="3" max="28" width="6.6640625" customWidth="1"/>
    <col min="29" max="29" width="9.109375" style="11"/>
  </cols>
  <sheetData>
    <row r="1" spans="1:29" x14ac:dyDescent="0.3">
      <c r="A1" s="6" t="s">
        <v>6</v>
      </c>
      <c r="B1" s="7">
        <v>1</v>
      </c>
      <c r="C1" s="120" t="s">
        <v>7</v>
      </c>
      <c r="D1" s="120"/>
      <c r="E1" s="120"/>
      <c r="F1" s="7">
        <v>115</v>
      </c>
    </row>
    <row r="2" spans="1:29" ht="18.350000000000001" x14ac:dyDescent="0.35">
      <c r="A2" s="118" t="s">
        <v>5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</row>
    <row r="3" spans="1:29" ht="18.350000000000001" x14ac:dyDescent="0.35">
      <c r="A3" s="87" t="s">
        <v>32</v>
      </c>
      <c r="B3" s="85" t="s">
        <v>10</v>
      </c>
      <c r="C3" s="121">
        <v>12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3"/>
    </row>
    <row r="4" spans="1:29" s="10" customFormat="1" ht="15.75" x14ac:dyDescent="0.3">
      <c r="A4" s="79" t="s">
        <v>4</v>
      </c>
      <c r="B4" s="80" t="s">
        <v>28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10">
        <v>10</v>
      </c>
      <c r="M4" s="10">
        <v>11</v>
      </c>
      <c r="N4" s="10">
        <v>12</v>
      </c>
      <c r="O4" s="10">
        <v>13</v>
      </c>
      <c r="P4" s="10">
        <v>14</v>
      </c>
      <c r="Q4" s="10">
        <v>15</v>
      </c>
      <c r="R4" s="10">
        <v>16</v>
      </c>
      <c r="S4" s="10">
        <v>17</v>
      </c>
      <c r="T4" s="10">
        <v>18</v>
      </c>
      <c r="U4" s="10">
        <v>19</v>
      </c>
      <c r="V4" s="10">
        <v>20</v>
      </c>
      <c r="W4" s="10">
        <v>21</v>
      </c>
      <c r="X4" s="10">
        <v>22</v>
      </c>
      <c r="Y4" s="10">
        <v>23</v>
      </c>
      <c r="Z4" s="10">
        <v>24</v>
      </c>
      <c r="AA4" s="10">
        <v>25</v>
      </c>
      <c r="AC4" s="16"/>
    </row>
    <row r="5" spans="1:29" ht="18.350000000000001" x14ac:dyDescent="0.35">
      <c r="A5" s="3">
        <f>Лист1!F$4</f>
        <v>2461.7067833698029</v>
      </c>
      <c r="B5" s="1">
        <v>11</v>
      </c>
      <c r="C5" s="12">
        <v>109</v>
      </c>
      <c r="D5" s="12">
        <v>109</v>
      </c>
      <c r="E5" s="12">
        <v>109</v>
      </c>
      <c r="F5" s="12">
        <v>109</v>
      </c>
      <c r="G5" s="12">
        <v>109</v>
      </c>
      <c r="H5" s="12">
        <v>109</v>
      </c>
      <c r="I5" s="12">
        <v>109</v>
      </c>
      <c r="J5" s="12">
        <v>109</v>
      </c>
      <c r="K5" s="12">
        <v>109</v>
      </c>
      <c r="L5" s="12">
        <v>109</v>
      </c>
      <c r="M5" s="12">
        <v>109</v>
      </c>
      <c r="N5" s="12">
        <v>109</v>
      </c>
      <c r="O5" s="12">
        <v>109</v>
      </c>
      <c r="P5" s="12">
        <v>109</v>
      </c>
      <c r="Q5" s="12">
        <v>109</v>
      </c>
      <c r="R5" s="12">
        <v>109</v>
      </c>
      <c r="S5" s="12">
        <v>109</v>
      </c>
      <c r="T5" s="12">
        <v>109</v>
      </c>
      <c r="U5" s="12">
        <v>109</v>
      </c>
      <c r="V5" s="12">
        <v>97</v>
      </c>
      <c r="W5" s="12">
        <v>97</v>
      </c>
      <c r="X5" s="12">
        <v>97</v>
      </c>
      <c r="Y5" s="13">
        <f>A5-SUM(C5:X5)</f>
        <v>99.706783369802906</v>
      </c>
      <c r="Z5" s="5"/>
      <c r="AA5" s="5"/>
      <c r="AC5" s="11">
        <f>SUM(C5:AB5)</f>
        <v>2461.7067833698029</v>
      </c>
    </row>
    <row r="6" spans="1:29" ht="18.350000000000001" x14ac:dyDescent="0.35">
      <c r="A6" s="3">
        <f>Лист1!G$4</f>
        <v>2484.0859359458918</v>
      </c>
      <c r="B6" s="1">
        <v>11.1</v>
      </c>
      <c r="C6" s="12">
        <v>109</v>
      </c>
      <c r="D6" s="12">
        <v>109</v>
      </c>
      <c r="E6" s="12">
        <v>109</v>
      </c>
      <c r="F6" s="12">
        <v>109</v>
      </c>
      <c r="G6" s="12">
        <v>109</v>
      </c>
      <c r="H6" s="12">
        <v>109</v>
      </c>
      <c r="I6" s="12">
        <v>109</v>
      </c>
      <c r="J6" s="12">
        <v>109</v>
      </c>
      <c r="K6" s="12">
        <v>109</v>
      </c>
      <c r="L6" s="12">
        <v>109</v>
      </c>
      <c r="M6" s="12">
        <v>109</v>
      </c>
      <c r="N6" s="12">
        <v>109</v>
      </c>
      <c r="O6" s="12">
        <v>109</v>
      </c>
      <c r="P6" s="12">
        <v>109</v>
      </c>
      <c r="Q6" s="12">
        <v>109</v>
      </c>
      <c r="R6" s="12">
        <v>109</v>
      </c>
      <c r="S6" s="12">
        <v>109</v>
      </c>
      <c r="T6" s="12">
        <v>109</v>
      </c>
      <c r="U6" s="12">
        <v>109</v>
      </c>
      <c r="V6" s="12">
        <v>109</v>
      </c>
      <c r="W6" s="12">
        <v>109</v>
      </c>
      <c r="X6" s="12">
        <v>97</v>
      </c>
      <c r="Y6" s="13">
        <f>A6-SUM(C6:X6)</f>
        <v>98.085935945891833</v>
      </c>
      <c r="Z6" s="5"/>
      <c r="AA6" s="5"/>
      <c r="AC6" s="11">
        <f t="shared" ref="AC6:AC14" si="0">SUM(C6:AB6)</f>
        <v>2484.0859359458918</v>
      </c>
    </row>
    <row r="7" spans="1:29" ht="18.350000000000001" x14ac:dyDescent="0.35">
      <c r="A7" s="3">
        <f>Лист1!H$4</f>
        <v>2506.4650885219812</v>
      </c>
      <c r="B7" s="1">
        <v>11.2</v>
      </c>
      <c r="C7" s="12">
        <v>109</v>
      </c>
      <c r="D7" s="12">
        <v>109</v>
      </c>
      <c r="E7" s="12">
        <v>109</v>
      </c>
      <c r="F7" s="12">
        <v>109</v>
      </c>
      <c r="G7" s="12">
        <v>109</v>
      </c>
      <c r="H7" s="12">
        <v>109</v>
      </c>
      <c r="I7" s="12">
        <v>97</v>
      </c>
      <c r="J7" s="12">
        <v>97</v>
      </c>
      <c r="K7" s="12">
        <v>97</v>
      </c>
      <c r="L7" s="12">
        <v>97</v>
      </c>
      <c r="M7" s="12">
        <v>97</v>
      </c>
      <c r="N7" s="12">
        <v>97</v>
      </c>
      <c r="O7" s="12">
        <v>97</v>
      </c>
      <c r="P7" s="12">
        <v>97</v>
      </c>
      <c r="Q7" s="12">
        <v>97</v>
      </c>
      <c r="R7" s="12">
        <v>97</v>
      </c>
      <c r="S7" s="12">
        <v>97</v>
      </c>
      <c r="T7" s="12">
        <v>97</v>
      </c>
      <c r="U7" s="12">
        <v>97</v>
      </c>
      <c r="V7" s="12">
        <v>97</v>
      </c>
      <c r="W7" s="12">
        <v>97</v>
      </c>
      <c r="X7" s="12">
        <v>97</v>
      </c>
      <c r="Y7" s="8">
        <v>97</v>
      </c>
      <c r="Z7" s="8">
        <v>97</v>
      </c>
      <c r="AA7" s="13">
        <f>$A7-SUM($C7:Z7)</f>
        <v>106.46508852198122</v>
      </c>
      <c r="AC7" s="11">
        <f t="shared" si="0"/>
        <v>2506.4650885219812</v>
      </c>
    </row>
    <row r="8" spans="1:29" ht="18.350000000000001" x14ac:dyDescent="0.35">
      <c r="A8" s="3">
        <f>Лист1!I$4</f>
        <v>2528.8442410980706</v>
      </c>
      <c r="B8" s="1">
        <v>11.3</v>
      </c>
      <c r="C8" s="12">
        <v>109</v>
      </c>
      <c r="D8" s="12">
        <v>109</v>
      </c>
      <c r="E8" s="12">
        <v>109</v>
      </c>
      <c r="F8" s="12">
        <v>109</v>
      </c>
      <c r="G8" s="12">
        <v>109</v>
      </c>
      <c r="H8" s="12">
        <v>109</v>
      </c>
      <c r="I8" s="12">
        <v>109</v>
      </c>
      <c r="J8" s="12">
        <v>109</v>
      </c>
      <c r="K8" s="12">
        <v>97</v>
      </c>
      <c r="L8" s="12">
        <v>97</v>
      </c>
      <c r="M8" s="12">
        <v>97</v>
      </c>
      <c r="N8" s="12">
        <v>97</v>
      </c>
      <c r="O8" s="12">
        <v>97</v>
      </c>
      <c r="P8" s="12">
        <v>97</v>
      </c>
      <c r="Q8" s="12">
        <v>97</v>
      </c>
      <c r="R8" s="12">
        <v>97</v>
      </c>
      <c r="S8" s="12">
        <v>97</v>
      </c>
      <c r="T8" s="12">
        <v>97</v>
      </c>
      <c r="U8" s="12">
        <v>97</v>
      </c>
      <c r="V8" s="12">
        <v>97</v>
      </c>
      <c r="W8" s="12">
        <v>97</v>
      </c>
      <c r="X8" s="12">
        <v>97</v>
      </c>
      <c r="Y8" s="8">
        <v>97</v>
      </c>
      <c r="Z8" s="8">
        <v>97</v>
      </c>
      <c r="AA8" s="13">
        <f>$A8-SUM($C8:Z8)</f>
        <v>104.8442410980706</v>
      </c>
      <c r="AC8" s="11">
        <f t="shared" si="0"/>
        <v>2528.8442410980706</v>
      </c>
    </row>
    <row r="9" spans="1:29" ht="18.350000000000001" x14ac:dyDescent="0.35">
      <c r="A9" s="3">
        <f>Лист1!J$4</f>
        <v>2551.2233936741595</v>
      </c>
      <c r="B9" s="1">
        <v>11.4</v>
      </c>
      <c r="C9" s="12">
        <v>109</v>
      </c>
      <c r="D9" s="12">
        <v>109</v>
      </c>
      <c r="E9" s="12">
        <v>109</v>
      </c>
      <c r="F9" s="12">
        <v>109</v>
      </c>
      <c r="G9" s="12">
        <v>109</v>
      </c>
      <c r="H9" s="12">
        <v>109</v>
      </c>
      <c r="I9" s="12">
        <v>109</v>
      </c>
      <c r="J9" s="12">
        <v>109</v>
      </c>
      <c r="K9" s="12">
        <v>109</v>
      </c>
      <c r="L9" s="12">
        <v>109</v>
      </c>
      <c r="M9" s="12">
        <v>97</v>
      </c>
      <c r="N9" s="12">
        <v>97</v>
      </c>
      <c r="O9" s="12">
        <v>97</v>
      </c>
      <c r="P9" s="12">
        <v>97</v>
      </c>
      <c r="Q9" s="12">
        <v>97</v>
      </c>
      <c r="R9" s="12">
        <v>97</v>
      </c>
      <c r="S9" s="12">
        <v>97</v>
      </c>
      <c r="T9" s="12">
        <v>97</v>
      </c>
      <c r="U9" s="12">
        <v>97</v>
      </c>
      <c r="V9" s="12">
        <v>97</v>
      </c>
      <c r="W9" s="12">
        <v>97</v>
      </c>
      <c r="X9" s="12">
        <v>97</v>
      </c>
      <c r="Y9" s="8">
        <v>97</v>
      </c>
      <c r="Z9" s="8">
        <v>97</v>
      </c>
      <c r="AA9" s="13">
        <f>$A9-SUM($C9:Z9)</f>
        <v>103.22339367415952</v>
      </c>
      <c r="AC9" s="11">
        <f t="shared" si="0"/>
        <v>2551.2233936741595</v>
      </c>
    </row>
    <row r="10" spans="1:29" ht="18.350000000000001" x14ac:dyDescent="0.35">
      <c r="A10" s="3">
        <f>Лист1!K$4</f>
        <v>2573.6025462502485</v>
      </c>
      <c r="B10" s="1">
        <v>11.5</v>
      </c>
      <c r="C10" s="12">
        <v>109</v>
      </c>
      <c r="D10" s="12">
        <v>109</v>
      </c>
      <c r="E10" s="12">
        <v>109</v>
      </c>
      <c r="F10" s="12">
        <v>109</v>
      </c>
      <c r="G10" s="12">
        <v>109</v>
      </c>
      <c r="H10" s="12">
        <v>109</v>
      </c>
      <c r="I10" s="12">
        <v>109</v>
      </c>
      <c r="J10" s="12">
        <v>109</v>
      </c>
      <c r="K10" s="12">
        <v>109</v>
      </c>
      <c r="L10" s="12">
        <v>109</v>
      </c>
      <c r="M10" s="12">
        <v>109</v>
      </c>
      <c r="N10" s="12">
        <v>109</v>
      </c>
      <c r="O10" s="12">
        <v>97</v>
      </c>
      <c r="P10" s="12">
        <v>97</v>
      </c>
      <c r="Q10" s="12">
        <v>97</v>
      </c>
      <c r="R10" s="12">
        <v>97</v>
      </c>
      <c r="S10" s="12">
        <v>97</v>
      </c>
      <c r="T10" s="12">
        <v>97</v>
      </c>
      <c r="U10" s="12">
        <v>97</v>
      </c>
      <c r="V10" s="12">
        <v>97</v>
      </c>
      <c r="W10" s="12">
        <v>97</v>
      </c>
      <c r="X10" s="12">
        <v>97</v>
      </c>
      <c r="Y10" s="8">
        <v>97</v>
      </c>
      <c r="Z10" s="8">
        <v>97</v>
      </c>
      <c r="AA10" s="13">
        <f>$A10-SUM($C10:Z10)</f>
        <v>101.60254625024845</v>
      </c>
      <c r="AC10" s="11">
        <f t="shared" si="0"/>
        <v>2573.6025462502485</v>
      </c>
    </row>
    <row r="11" spans="1:29" ht="18.350000000000001" x14ac:dyDescent="0.35">
      <c r="A11" s="3">
        <f>Лист1!L$4</f>
        <v>2595.9816988263374</v>
      </c>
      <c r="B11" s="1">
        <v>11.6</v>
      </c>
      <c r="C11" s="12">
        <v>109</v>
      </c>
      <c r="D11" s="12">
        <v>109</v>
      </c>
      <c r="E11" s="12">
        <v>109</v>
      </c>
      <c r="F11" s="12">
        <v>109</v>
      </c>
      <c r="G11" s="12">
        <v>109</v>
      </c>
      <c r="H11" s="12">
        <v>109</v>
      </c>
      <c r="I11" s="12">
        <v>109</v>
      </c>
      <c r="J11" s="12">
        <v>109</v>
      </c>
      <c r="K11" s="12">
        <v>109</v>
      </c>
      <c r="L11" s="12">
        <v>109</v>
      </c>
      <c r="M11" s="12">
        <v>109</v>
      </c>
      <c r="N11" s="12">
        <v>109</v>
      </c>
      <c r="O11" s="12">
        <v>109</v>
      </c>
      <c r="P11" s="12">
        <v>97</v>
      </c>
      <c r="Q11" s="12">
        <v>97</v>
      </c>
      <c r="R11" s="12">
        <v>97</v>
      </c>
      <c r="S11" s="12">
        <v>97</v>
      </c>
      <c r="T11" s="12">
        <v>97</v>
      </c>
      <c r="U11" s="12">
        <v>97</v>
      </c>
      <c r="V11" s="12">
        <v>97</v>
      </c>
      <c r="W11" s="12">
        <v>97</v>
      </c>
      <c r="X11" s="12">
        <v>97</v>
      </c>
      <c r="Y11" s="8">
        <v>97</v>
      </c>
      <c r="Z11" s="8">
        <v>97</v>
      </c>
      <c r="AA11" s="13">
        <f>$A11-SUM($C11:Z11)</f>
        <v>111.98169882633738</v>
      </c>
      <c r="AC11" s="11">
        <f t="shared" si="0"/>
        <v>2595.9816988263374</v>
      </c>
    </row>
    <row r="12" spans="1:29" ht="18.350000000000001" x14ac:dyDescent="0.35">
      <c r="A12" s="4">
        <f>Лист1!M$4</f>
        <v>2618.3608514024268</v>
      </c>
      <c r="B12" s="2">
        <v>11.7</v>
      </c>
      <c r="C12" s="12">
        <v>109</v>
      </c>
      <c r="D12" s="12">
        <v>109</v>
      </c>
      <c r="E12" s="12">
        <v>109</v>
      </c>
      <c r="F12" s="12">
        <v>109</v>
      </c>
      <c r="G12" s="12">
        <v>109</v>
      </c>
      <c r="H12" s="12">
        <v>109</v>
      </c>
      <c r="I12" s="12">
        <v>109</v>
      </c>
      <c r="J12" s="12">
        <v>109</v>
      </c>
      <c r="K12" s="12">
        <v>109</v>
      </c>
      <c r="L12" s="12">
        <v>109</v>
      </c>
      <c r="M12" s="12">
        <v>109</v>
      </c>
      <c r="N12" s="12">
        <v>109</v>
      </c>
      <c r="O12" s="12">
        <v>109</v>
      </c>
      <c r="P12" s="12">
        <v>109</v>
      </c>
      <c r="Q12" s="12">
        <v>109</v>
      </c>
      <c r="R12" s="12">
        <v>109</v>
      </c>
      <c r="S12" s="12">
        <v>97</v>
      </c>
      <c r="T12" s="12">
        <v>97</v>
      </c>
      <c r="U12" s="12">
        <v>97</v>
      </c>
      <c r="V12" s="12">
        <v>97</v>
      </c>
      <c r="W12" s="12">
        <v>97</v>
      </c>
      <c r="X12" s="12">
        <v>97</v>
      </c>
      <c r="Y12" s="8">
        <v>97</v>
      </c>
      <c r="Z12" s="8">
        <v>97</v>
      </c>
      <c r="AA12" s="13">
        <f>$A12-SUM($C12:Z12)</f>
        <v>98.360851402426761</v>
      </c>
      <c r="AC12" s="11">
        <f t="shared" si="0"/>
        <v>2618.3608514024268</v>
      </c>
    </row>
    <row r="13" spans="1:29" ht="18.350000000000001" x14ac:dyDescent="0.35">
      <c r="A13" s="3">
        <f>Лист1!N$4</f>
        <v>2640.7400039785161</v>
      </c>
      <c r="B13" s="1">
        <v>11.8</v>
      </c>
      <c r="C13" s="12">
        <v>109</v>
      </c>
      <c r="D13" s="12">
        <v>109</v>
      </c>
      <c r="E13" s="12">
        <v>109</v>
      </c>
      <c r="F13" s="12">
        <v>109</v>
      </c>
      <c r="G13" s="12">
        <v>109</v>
      </c>
      <c r="H13" s="12">
        <v>109</v>
      </c>
      <c r="I13" s="12">
        <v>109</v>
      </c>
      <c r="J13" s="12">
        <v>109</v>
      </c>
      <c r="K13" s="12">
        <v>109</v>
      </c>
      <c r="L13" s="12">
        <v>109</v>
      </c>
      <c r="M13" s="12">
        <v>109</v>
      </c>
      <c r="N13" s="12">
        <v>109</v>
      </c>
      <c r="O13" s="12">
        <v>109</v>
      </c>
      <c r="P13" s="12">
        <v>109</v>
      </c>
      <c r="Q13" s="12">
        <v>109</v>
      </c>
      <c r="R13" s="12">
        <v>109</v>
      </c>
      <c r="S13" s="12">
        <v>109</v>
      </c>
      <c r="T13" s="12">
        <v>97</v>
      </c>
      <c r="U13" s="12">
        <v>97</v>
      </c>
      <c r="V13" s="12">
        <v>97</v>
      </c>
      <c r="W13" s="12">
        <v>97</v>
      </c>
      <c r="X13" s="12">
        <v>97</v>
      </c>
      <c r="Y13" s="8">
        <v>97</v>
      </c>
      <c r="Z13" s="8">
        <v>97</v>
      </c>
      <c r="AA13" s="13">
        <f>$A13-SUM($C13:Z13)</f>
        <v>108.74000397851614</v>
      </c>
      <c r="AC13" s="11">
        <f t="shared" si="0"/>
        <v>2640.7400039785161</v>
      </c>
    </row>
    <row r="14" spans="1:29" ht="18.350000000000001" x14ac:dyDescent="0.35">
      <c r="A14" s="3">
        <f>Лист1!O$4</f>
        <v>2663.1191565546051</v>
      </c>
      <c r="B14" s="1">
        <v>11.9</v>
      </c>
      <c r="C14" s="12">
        <v>109</v>
      </c>
      <c r="D14" s="12">
        <v>109</v>
      </c>
      <c r="E14" s="12">
        <v>109</v>
      </c>
      <c r="F14" s="12">
        <v>109</v>
      </c>
      <c r="G14" s="12">
        <v>109</v>
      </c>
      <c r="H14" s="12">
        <v>109</v>
      </c>
      <c r="I14" s="12">
        <v>109</v>
      </c>
      <c r="J14" s="12">
        <v>109</v>
      </c>
      <c r="K14" s="12">
        <v>109</v>
      </c>
      <c r="L14" s="12">
        <v>109</v>
      </c>
      <c r="M14" s="12">
        <v>109</v>
      </c>
      <c r="N14" s="12">
        <v>109</v>
      </c>
      <c r="O14" s="12">
        <v>109</v>
      </c>
      <c r="P14" s="12">
        <v>109</v>
      </c>
      <c r="Q14" s="12">
        <v>109</v>
      </c>
      <c r="R14" s="12">
        <v>109</v>
      </c>
      <c r="S14" s="12">
        <v>109</v>
      </c>
      <c r="T14" s="12">
        <v>109</v>
      </c>
      <c r="U14" s="12">
        <v>109</v>
      </c>
      <c r="V14" s="12">
        <v>97</v>
      </c>
      <c r="W14" s="12">
        <v>97</v>
      </c>
      <c r="X14" s="12">
        <v>97</v>
      </c>
      <c r="Y14" s="8">
        <v>97</v>
      </c>
      <c r="Z14" s="8">
        <v>97</v>
      </c>
      <c r="AA14" s="13">
        <f>$A14-SUM($C14:Z14)</f>
        <v>107.11915655460507</v>
      </c>
      <c r="AC14" s="11">
        <f t="shared" si="0"/>
        <v>2663.1191565546051</v>
      </c>
    </row>
    <row r="17" spans="1:29" ht="18.350000000000001" x14ac:dyDescent="0.35">
      <c r="A17" s="87" t="s">
        <v>32</v>
      </c>
      <c r="B17" s="85" t="s">
        <v>10</v>
      </c>
      <c r="C17" s="121">
        <v>11.7</v>
      </c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3"/>
    </row>
    <row r="18" spans="1:29" s="10" customFormat="1" ht="15.75" x14ac:dyDescent="0.3">
      <c r="A18" s="79" t="s">
        <v>4</v>
      </c>
      <c r="B18" s="80" t="s">
        <v>28</v>
      </c>
      <c r="C18" s="9">
        <v>1</v>
      </c>
      <c r="D18" s="9">
        <v>2</v>
      </c>
      <c r="E18" s="9">
        <v>3</v>
      </c>
      <c r="F18" s="9">
        <v>4</v>
      </c>
      <c r="G18" s="9">
        <v>5</v>
      </c>
      <c r="H18" s="9">
        <v>6</v>
      </c>
      <c r="I18" s="9">
        <v>7</v>
      </c>
      <c r="J18" s="9">
        <v>8</v>
      </c>
      <c r="K18" s="9">
        <v>9</v>
      </c>
      <c r="L18" s="10">
        <v>10</v>
      </c>
      <c r="M18" s="10">
        <v>11</v>
      </c>
      <c r="N18" s="10">
        <v>12</v>
      </c>
      <c r="O18" s="10">
        <v>13</v>
      </c>
      <c r="P18" s="10">
        <v>14</v>
      </c>
      <c r="Q18" s="10">
        <v>15</v>
      </c>
      <c r="R18" s="10">
        <v>16</v>
      </c>
      <c r="S18" s="10">
        <v>17</v>
      </c>
      <c r="T18" s="10">
        <v>18</v>
      </c>
      <c r="U18" s="10">
        <v>19</v>
      </c>
      <c r="V18" s="10">
        <v>20</v>
      </c>
      <c r="W18" s="10">
        <v>21</v>
      </c>
      <c r="X18" s="10">
        <v>22</v>
      </c>
      <c r="Y18" s="10">
        <v>23</v>
      </c>
      <c r="Z18" s="10">
        <v>24</v>
      </c>
      <c r="AA18" s="10">
        <v>25</v>
      </c>
      <c r="AB18" s="10">
        <v>26</v>
      </c>
      <c r="AC18" s="16"/>
    </row>
    <row r="19" spans="1:29" ht="18.350000000000001" x14ac:dyDescent="0.35">
      <c r="A19" s="3">
        <f>Лист1!F$4</f>
        <v>2461.7067833698029</v>
      </c>
      <c r="B19" s="1">
        <v>11</v>
      </c>
      <c r="C19" s="14">
        <v>106.3</v>
      </c>
      <c r="D19" s="14">
        <v>106.3</v>
      </c>
      <c r="E19" s="14">
        <v>106.3</v>
      </c>
      <c r="F19" s="14">
        <v>106.3</v>
      </c>
      <c r="G19" s="14">
        <v>106.3</v>
      </c>
      <c r="H19" s="14">
        <v>106.3</v>
      </c>
      <c r="I19" s="14">
        <v>106.3</v>
      </c>
      <c r="J19" s="14">
        <v>106.3</v>
      </c>
      <c r="K19" s="14">
        <v>106.3</v>
      </c>
      <c r="L19" s="14">
        <v>106.3</v>
      </c>
      <c r="M19" s="14">
        <v>106.3</v>
      </c>
      <c r="N19" s="14">
        <v>106.3</v>
      </c>
      <c r="O19" s="14">
        <v>106.3</v>
      </c>
      <c r="P19" s="14">
        <v>106.3</v>
      </c>
      <c r="Q19" s="14">
        <v>106.3</v>
      </c>
      <c r="R19" s="14">
        <v>106.3</v>
      </c>
      <c r="S19" s="13">
        <v>94.6</v>
      </c>
      <c r="T19" s="13">
        <v>94.6</v>
      </c>
      <c r="U19" s="13">
        <v>94.6</v>
      </c>
      <c r="V19" s="13">
        <v>94.6</v>
      </c>
      <c r="W19" s="13">
        <v>94.6</v>
      </c>
      <c r="X19" s="13">
        <v>94.6</v>
      </c>
      <c r="Y19" s="13">
        <v>94.6</v>
      </c>
      <c r="Z19" s="13">
        <f>$A19-SUM($C19:Y19)</f>
        <v>98.706783369803816</v>
      </c>
      <c r="AA19" s="15"/>
      <c r="AC19" s="11">
        <f t="shared" ref="AC19:AC22" si="1">SUM(C19:AB19)</f>
        <v>2461.7067833698029</v>
      </c>
    </row>
    <row r="20" spans="1:29" ht="18.350000000000001" x14ac:dyDescent="0.35">
      <c r="A20" s="3">
        <f>Лист1!G$4</f>
        <v>2484.0859359458918</v>
      </c>
      <c r="B20" s="1">
        <v>11.1</v>
      </c>
      <c r="C20" s="14">
        <v>106.3</v>
      </c>
      <c r="D20" s="14">
        <v>106.3</v>
      </c>
      <c r="E20" s="14">
        <v>106.3</v>
      </c>
      <c r="F20" s="14">
        <v>106.3</v>
      </c>
      <c r="G20" s="14">
        <v>106.3</v>
      </c>
      <c r="H20" s="14">
        <v>106.3</v>
      </c>
      <c r="I20" s="14">
        <v>106.3</v>
      </c>
      <c r="J20" s="14">
        <v>106.3</v>
      </c>
      <c r="K20" s="14">
        <v>106.3</v>
      </c>
      <c r="L20" s="14">
        <v>106.3</v>
      </c>
      <c r="M20" s="14">
        <v>106.3</v>
      </c>
      <c r="N20" s="14">
        <v>106.3</v>
      </c>
      <c r="O20" s="14">
        <v>106.3</v>
      </c>
      <c r="P20" s="14">
        <v>106.3</v>
      </c>
      <c r="Q20" s="14">
        <v>106.3</v>
      </c>
      <c r="R20" s="14">
        <v>106.3</v>
      </c>
      <c r="S20" s="14">
        <v>106.3</v>
      </c>
      <c r="T20" s="14">
        <v>106.3</v>
      </c>
      <c r="U20" s="13">
        <v>94.6</v>
      </c>
      <c r="V20" s="13">
        <v>94.6</v>
      </c>
      <c r="W20" s="13">
        <v>94.6</v>
      </c>
      <c r="X20" s="13">
        <v>94.6</v>
      </c>
      <c r="Y20" s="13">
        <v>94.6</v>
      </c>
      <c r="Z20" s="13">
        <f>$A20-SUM($C20:Y20)</f>
        <v>97.685935945892652</v>
      </c>
      <c r="AA20" s="15"/>
      <c r="AC20" s="11">
        <f t="shared" si="1"/>
        <v>2484.0859359458918</v>
      </c>
    </row>
    <row r="21" spans="1:29" ht="18.350000000000001" x14ac:dyDescent="0.35">
      <c r="A21" s="3">
        <f>Лист1!H$4</f>
        <v>2506.4650885219812</v>
      </c>
      <c r="B21" s="1">
        <v>11.2</v>
      </c>
      <c r="C21" s="14">
        <v>106.3</v>
      </c>
      <c r="D21" s="14">
        <v>106.3</v>
      </c>
      <c r="E21" s="14">
        <v>106.3</v>
      </c>
      <c r="F21" s="14">
        <v>106.3</v>
      </c>
      <c r="G21" s="14">
        <v>106.3</v>
      </c>
      <c r="H21" s="14">
        <v>106.3</v>
      </c>
      <c r="I21" s="14">
        <v>106.3</v>
      </c>
      <c r="J21" s="14">
        <v>106.3</v>
      </c>
      <c r="K21" s="14">
        <v>106.3</v>
      </c>
      <c r="L21" s="14">
        <v>106.3</v>
      </c>
      <c r="M21" s="14">
        <v>106.3</v>
      </c>
      <c r="N21" s="14">
        <v>106.3</v>
      </c>
      <c r="O21" s="14">
        <v>106.3</v>
      </c>
      <c r="P21" s="14">
        <v>106.3</v>
      </c>
      <c r="Q21" s="14">
        <v>106.3</v>
      </c>
      <c r="R21" s="14">
        <v>106.3</v>
      </c>
      <c r="S21" s="14">
        <v>106.3</v>
      </c>
      <c r="T21" s="14">
        <v>106.3</v>
      </c>
      <c r="U21" s="14">
        <v>106.3</v>
      </c>
      <c r="V21" s="14">
        <v>106.3</v>
      </c>
      <c r="W21" s="13">
        <v>94.6</v>
      </c>
      <c r="X21" s="13">
        <v>94.6</v>
      </c>
      <c r="Y21" s="13">
        <v>94.6</v>
      </c>
      <c r="Z21" s="13">
        <f>$A21-SUM($C21:Y21)</f>
        <v>96.665088521981943</v>
      </c>
      <c r="AA21" s="13"/>
      <c r="AC21" s="11">
        <f t="shared" si="1"/>
        <v>2506.4650885219812</v>
      </c>
    </row>
    <row r="22" spans="1:29" ht="18.350000000000001" x14ac:dyDescent="0.35">
      <c r="A22" s="3">
        <f>Лист1!I$4</f>
        <v>2528.8442410980706</v>
      </c>
      <c r="B22" s="1">
        <v>11.3</v>
      </c>
      <c r="C22" s="14">
        <v>106.3</v>
      </c>
      <c r="D22" s="14">
        <v>106.3</v>
      </c>
      <c r="E22" s="14">
        <v>106.3</v>
      </c>
      <c r="F22" s="14">
        <v>106.3</v>
      </c>
      <c r="G22" s="14">
        <v>106.3</v>
      </c>
      <c r="H22" s="14">
        <v>106.3</v>
      </c>
      <c r="I22" s="14">
        <v>106.3</v>
      </c>
      <c r="J22" s="14">
        <v>106.3</v>
      </c>
      <c r="K22" s="14">
        <v>106.3</v>
      </c>
      <c r="L22" s="14">
        <v>106.3</v>
      </c>
      <c r="M22" s="14">
        <v>106.3</v>
      </c>
      <c r="N22" s="14">
        <v>106.3</v>
      </c>
      <c r="O22" s="14">
        <v>106.3</v>
      </c>
      <c r="P22" s="14">
        <v>106.3</v>
      </c>
      <c r="Q22" s="14">
        <v>106.3</v>
      </c>
      <c r="R22" s="14">
        <v>106.3</v>
      </c>
      <c r="S22" s="14">
        <v>106.3</v>
      </c>
      <c r="T22" s="14">
        <v>106.3</v>
      </c>
      <c r="U22" s="14">
        <v>106.3</v>
      </c>
      <c r="V22" s="14">
        <v>106.3</v>
      </c>
      <c r="W22" s="14">
        <v>106.3</v>
      </c>
      <c r="X22" s="14">
        <v>106.3</v>
      </c>
      <c r="Y22" s="13">
        <v>94.6</v>
      </c>
      <c r="Z22" s="13">
        <f>$A22-SUM($C22:Y22)</f>
        <v>95.644241098070779</v>
      </c>
      <c r="AA22" s="13"/>
      <c r="AC22" s="11">
        <f t="shared" si="1"/>
        <v>2528.8442410980706</v>
      </c>
    </row>
    <row r="23" spans="1:29" ht="18.350000000000001" x14ac:dyDescent="0.35">
      <c r="A23" s="3">
        <f>Лист1!J$4</f>
        <v>2551.2233936741595</v>
      </c>
      <c r="B23" s="1">
        <v>11.4</v>
      </c>
      <c r="C23" s="14">
        <v>106.3</v>
      </c>
      <c r="D23" s="14">
        <v>106.3</v>
      </c>
      <c r="E23" s="14">
        <v>106.3</v>
      </c>
      <c r="F23" s="14">
        <v>106.3</v>
      </c>
      <c r="G23" s="14">
        <v>106.3</v>
      </c>
      <c r="H23" s="14">
        <v>106.3</v>
      </c>
      <c r="I23" s="14">
        <v>106.3</v>
      </c>
      <c r="J23" s="14">
        <v>106.3</v>
      </c>
      <c r="K23" s="14">
        <v>106.3</v>
      </c>
      <c r="L23" s="14">
        <v>106.3</v>
      </c>
      <c r="M23" s="14">
        <v>106.3</v>
      </c>
      <c r="N23" s="14">
        <v>106.3</v>
      </c>
      <c r="O23" s="14">
        <v>106.3</v>
      </c>
      <c r="P23" s="14">
        <v>106.3</v>
      </c>
      <c r="Q23" s="14">
        <v>106.3</v>
      </c>
      <c r="R23" s="14">
        <v>106.3</v>
      </c>
      <c r="S23" s="14">
        <v>106.3</v>
      </c>
      <c r="T23" s="14">
        <v>106.3</v>
      </c>
      <c r="U23" s="14">
        <v>106.3</v>
      </c>
      <c r="V23" s="14">
        <v>106.3</v>
      </c>
      <c r="W23" s="14">
        <v>106.3</v>
      </c>
      <c r="X23" s="14">
        <v>106.3</v>
      </c>
      <c r="Y23" s="14">
        <v>106.3</v>
      </c>
      <c r="Z23" s="13">
        <f>$A23-SUM($C23:Y23)</f>
        <v>106.32339367415943</v>
      </c>
      <c r="AA23" s="13"/>
      <c r="AC23" s="11">
        <f>SUM(C23:AB23)</f>
        <v>2551.2233936741595</v>
      </c>
    </row>
    <row r="24" spans="1:29" ht="18.350000000000001" x14ac:dyDescent="0.35">
      <c r="A24" s="3">
        <f>Лист1!K$4</f>
        <v>2573.6025462502485</v>
      </c>
      <c r="B24" s="1">
        <v>11.5</v>
      </c>
      <c r="C24" s="14">
        <v>106.3</v>
      </c>
      <c r="D24" s="14">
        <v>106.3</v>
      </c>
      <c r="E24" s="14">
        <v>106.3</v>
      </c>
      <c r="F24" s="14">
        <v>106.3</v>
      </c>
      <c r="G24" s="14">
        <v>106.3</v>
      </c>
      <c r="H24" s="14">
        <v>106.3</v>
      </c>
      <c r="I24" s="14">
        <v>106.3</v>
      </c>
      <c r="J24" s="14">
        <v>106.3</v>
      </c>
      <c r="K24" s="14">
        <v>106.3</v>
      </c>
      <c r="L24" s="14">
        <v>106.3</v>
      </c>
      <c r="M24" s="14">
        <v>106.3</v>
      </c>
      <c r="N24" s="14">
        <v>106.3</v>
      </c>
      <c r="O24" s="14">
        <v>106.3</v>
      </c>
      <c r="P24" s="14">
        <v>106.3</v>
      </c>
      <c r="Q24" s="14">
        <v>106.3</v>
      </c>
      <c r="R24" s="14">
        <v>106.3</v>
      </c>
      <c r="S24" s="14">
        <v>106.3</v>
      </c>
      <c r="T24" s="13">
        <v>94.6</v>
      </c>
      <c r="U24" s="13">
        <v>94.6</v>
      </c>
      <c r="V24" s="13">
        <v>94.6</v>
      </c>
      <c r="W24" s="13">
        <v>94.6</v>
      </c>
      <c r="X24" s="13">
        <v>94.6</v>
      </c>
      <c r="Y24" s="13">
        <v>94.6</v>
      </c>
      <c r="Z24" s="13">
        <v>94.6</v>
      </c>
      <c r="AA24" s="13">
        <f>$A24-SUM($C24:Z24)</f>
        <v>104.30254625024963</v>
      </c>
      <c r="AC24" s="11">
        <f t="shared" ref="AC24:AC26" si="2">SUM(C24:AB24)</f>
        <v>2573.6025462502485</v>
      </c>
    </row>
    <row r="25" spans="1:29" ht="18.350000000000001" x14ac:dyDescent="0.35">
      <c r="A25" s="3">
        <f>Лист1!L$4</f>
        <v>2595.9816988263374</v>
      </c>
      <c r="B25" s="1">
        <v>11.6</v>
      </c>
      <c r="C25" s="14">
        <v>106.3</v>
      </c>
      <c r="D25" s="14">
        <v>106.3</v>
      </c>
      <c r="E25" s="14">
        <v>106.3</v>
      </c>
      <c r="F25" s="14">
        <v>106.3</v>
      </c>
      <c r="G25" s="14">
        <v>106.3</v>
      </c>
      <c r="H25" s="14">
        <v>106.3</v>
      </c>
      <c r="I25" s="14">
        <v>106.3</v>
      </c>
      <c r="J25" s="14">
        <v>106.3</v>
      </c>
      <c r="K25" s="14">
        <v>106.3</v>
      </c>
      <c r="L25" s="14">
        <v>106.3</v>
      </c>
      <c r="M25" s="14">
        <v>106.3</v>
      </c>
      <c r="N25" s="14">
        <v>106.3</v>
      </c>
      <c r="O25" s="14">
        <v>106.3</v>
      </c>
      <c r="P25" s="14">
        <v>106.3</v>
      </c>
      <c r="Q25" s="14">
        <v>106.3</v>
      </c>
      <c r="R25" s="14">
        <v>106.3</v>
      </c>
      <c r="S25" s="14">
        <v>106.3</v>
      </c>
      <c r="T25" s="14">
        <v>106.3</v>
      </c>
      <c r="U25" s="14">
        <v>106.3</v>
      </c>
      <c r="V25" s="13">
        <v>94.6</v>
      </c>
      <c r="W25" s="13">
        <v>94.6</v>
      </c>
      <c r="X25" s="13">
        <v>94.6</v>
      </c>
      <c r="Y25" s="13">
        <v>94.6</v>
      </c>
      <c r="Z25" s="13">
        <v>94.6</v>
      </c>
      <c r="AA25" s="13">
        <f>$A25-SUM($C25:Z25)</f>
        <v>103.28169882633847</v>
      </c>
      <c r="AC25" s="11">
        <f t="shared" si="2"/>
        <v>2595.9816988263374</v>
      </c>
    </row>
    <row r="26" spans="1:29" ht="18.350000000000001" x14ac:dyDescent="0.35">
      <c r="A26" s="4">
        <f>Лист1!M$4</f>
        <v>2618.3608514024268</v>
      </c>
      <c r="B26" s="2">
        <v>11.7</v>
      </c>
      <c r="C26" s="14">
        <v>106.3</v>
      </c>
      <c r="D26" s="14">
        <v>106.3</v>
      </c>
      <c r="E26" s="14">
        <v>106.3</v>
      </c>
      <c r="F26" s="14">
        <v>106.3</v>
      </c>
      <c r="G26" s="14">
        <v>106.3</v>
      </c>
      <c r="H26" s="14">
        <v>106.3</v>
      </c>
      <c r="I26" s="14">
        <v>106.3</v>
      </c>
      <c r="J26" s="14">
        <v>106.3</v>
      </c>
      <c r="K26" s="14">
        <v>106.3</v>
      </c>
      <c r="L26" s="14">
        <v>106.3</v>
      </c>
      <c r="M26" s="14">
        <v>106.3</v>
      </c>
      <c r="N26" s="14">
        <v>106.3</v>
      </c>
      <c r="O26" s="14">
        <v>106.3</v>
      </c>
      <c r="P26" s="14">
        <v>106.3</v>
      </c>
      <c r="Q26" s="14">
        <v>106.3</v>
      </c>
      <c r="R26" s="14">
        <v>106.3</v>
      </c>
      <c r="S26" s="14">
        <v>106.3</v>
      </c>
      <c r="T26" s="14">
        <v>106.3</v>
      </c>
      <c r="U26" s="14">
        <v>106.3</v>
      </c>
      <c r="V26" s="14">
        <v>106.3</v>
      </c>
      <c r="W26" s="14">
        <v>106.3</v>
      </c>
      <c r="X26" s="13">
        <v>94.6</v>
      </c>
      <c r="Y26" s="13">
        <v>94.6</v>
      </c>
      <c r="Z26" s="13">
        <v>94.6</v>
      </c>
      <c r="AA26" s="13">
        <f>$A26-SUM($C26:Z26)</f>
        <v>102.26085140242731</v>
      </c>
      <c r="AC26" s="11">
        <f t="shared" si="2"/>
        <v>2618.3608514024268</v>
      </c>
    </row>
    <row r="27" spans="1:29" ht="18.350000000000001" x14ac:dyDescent="0.35">
      <c r="A27" s="3">
        <f>Лист1!N$4</f>
        <v>2640.7400039785161</v>
      </c>
      <c r="B27" s="1">
        <v>11.8</v>
      </c>
      <c r="C27" s="14">
        <v>106.3</v>
      </c>
      <c r="D27" s="14">
        <v>106.3</v>
      </c>
      <c r="E27" s="14">
        <v>106.3</v>
      </c>
      <c r="F27" s="14">
        <v>106.3</v>
      </c>
      <c r="G27" s="14">
        <v>106.3</v>
      </c>
      <c r="H27" s="14">
        <v>106.3</v>
      </c>
      <c r="I27" s="14">
        <v>106.3</v>
      </c>
      <c r="J27" s="14">
        <v>106.3</v>
      </c>
      <c r="K27" s="14">
        <v>106.3</v>
      </c>
      <c r="L27" s="14">
        <v>106.3</v>
      </c>
      <c r="M27" s="14">
        <v>106.3</v>
      </c>
      <c r="N27" s="14">
        <v>106.3</v>
      </c>
      <c r="O27" s="14">
        <v>106.3</v>
      </c>
      <c r="P27" s="14">
        <v>106.3</v>
      </c>
      <c r="Q27" s="14">
        <v>106.3</v>
      </c>
      <c r="R27" s="13">
        <v>94.6</v>
      </c>
      <c r="S27" s="13">
        <v>94.6</v>
      </c>
      <c r="T27" s="13">
        <v>94.6</v>
      </c>
      <c r="U27" s="13">
        <v>94.6</v>
      </c>
      <c r="V27" s="13">
        <v>94.6</v>
      </c>
      <c r="W27" s="13">
        <v>94.6</v>
      </c>
      <c r="X27" s="13">
        <v>94.6</v>
      </c>
      <c r="Y27" s="13">
        <v>94.6</v>
      </c>
      <c r="Z27" s="13">
        <v>94.6</v>
      </c>
      <c r="AA27" s="13">
        <v>94.6</v>
      </c>
      <c r="AB27" s="13">
        <f>$A27-SUM($C27:AA27)</f>
        <v>100.24000397851751</v>
      </c>
      <c r="AC27" s="11">
        <f>SUM(C27:AB27)</f>
        <v>2640.7400039785161</v>
      </c>
    </row>
    <row r="28" spans="1:29" ht="18.350000000000001" x14ac:dyDescent="0.35">
      <c r="A28" s="3">
        <f>Лист1!O$4</f>
        <v>2663.1191565546051</v>
      </c>
      <c r="B28" s="1">
        <v>11.9</v>
      </c>
      <c r="C28" s="14">
        <v>106.3</v>
      </c>
      <c r="D28" s="14">
        <v>106.3</v>
      </c>
      <c r="E28" s="14">
        <v>106.3</v>
      </c>
      <c r="F28" s="14">
        <v>106.3</v>
      </c>
      <c r="G28" s="14">
        <v>106.3</v>
      </c>
      <c r="H28" s="14">
        <v>106.3</v>
      </c>
      <c r="I28" s="14">
        <v>106.3</v>
      </c>
      <c r="J28" s="14">
        <v>106.3</v>
      </c>
      <c r="K28" s="14">
        <v>106.3</v>
      </c>
      <c r="L28" s="14">
        <v>106.3</v>
      </c>
      <c r="M28" s="14">
        <v>106.3</v>
      </c>
      <c r="N28" s="14">
        <v>106.3</v>
      </c>
      <c r="O28" s="14">
        <v>106.3</v>
      </c>
      <c r="P28" s="14">
        <v>106.3</v>
      </c>
      <c r="Q28" s="14">
        <v>106.3</v>
      </c>
      <c r="R28" s="14">
        <v>106.3</v>
      </c>
      <c r="S28" s="14">
        <v>106.3</v>
      </c>
      <c r="T28" s="13">
        <v>94.6</v>
      </c>
      <c r="U28" s="13">
        <v>94.6</v>
      </c>
      <c r="V28" s="13">
        <v>94.6</v>
      </c>
      <c r="W28" s="13">
        <v>94.6</v>
      </c>
      <c r="X28" s="13">
        <v>94.6</v>
      </c>
      <c r="Y28" s="13">
        <v>94.6</v>
      </c>
      <c r="Z28" s="13">
        <v>94.6</v>
      </c>
      <c r="AA28" s="13">
        <v>94.6</v>
      </c>
      <c r="AB28" s="13">
        <f>$A28-SUM($C28:AA28)</f>
        <v>99.219156554606343</v>
      </c>
      <c r="AC28" s="11">
        <f>SUM(C28:AB28)</f>
        <v>2663.1191565546051</v>
      </c>
    </row>
  </sheetData>
  <mergeCells count="4">
    <mergeCell ref="A2:AB2"/>
    <mergeCell ref="C1:E1"/>
    <mergeCell ref="C3:AA3"/>
    <mergeCell ref="C17:AB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Normal="100" workbookViewId="0"/>
  </sheetViews>
  <sheetFormatPr defaultRowHeight="15.05" x14ac:dyDescent="0.3"/>
  <cols>
    <col min="2" max="2" width="10.44140625" bestFit="1" customWidth="1"/>
    <col min="15" max="17" width="0" hidden="1" customWidth="1"/>
  </cols>
  <sheetData>
    <row r="1" spans="1:23" ht="15.75" x14ac:dyDescent="0.3">
      <c r="A1" s="6" t="s">
        <v>6</v>
      </c>
      <c r="B1" s="7">
        <v>1</v>
      </c>
      <c r="C1" s="120" t="s">
        <v>7</v>
      </c>
      <c r="D1" s="120"/>
      <c r="E1" s="120"/>
      <c r="F1" s="7">
        <v>115</v>
      </c>
      <c r="J1" s="6" t="s">
        <v>8</v>
      </c>
      <c r="K1" s="7">
        <f>ROUNDDOWN(($F$1-$B$1)/$C$2,0)</f>
        <v>9</v>
      </c>
      <c r="L1" s="24" t="s">
        <v>9</v>
      </c>
      <c r="M1" s="7">
        <f>K1*C2+$B$1</f>
        <v>109</v>
      </c>
      <c r="S1" s="11"/>
    </row>
    <row r="2" spans="1:23" ht="18.350000000000001" x14ac:dyDescent="0.35">
      <c r="A2" s="124" t="s">
        <v>10</v>
      </c>
      <c r="B2" s="125"/>
      <c r="C2" s="121">
        <v>12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3"/>
      <c r="S2" s="11"/>
    </row>
    <row r="3" spans="1:23" ht="15.75" x14ac:dyDescent="0.3">
      <c r="A3" s="8"/>
      <c r="B3" s="8"/>
      <c r="C3" s="9">
        <v>1</v>
      </c>
      <c r="D3" s="9">
        <v>2</v>
      </c>
      <c r="E3" s="9">
        <v>3</v>
      </c>
      <c r="F3" s="9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10">
        <v>13</v>
      </c>
      <c r="P3" s="10">
        <v>14</v>
      </c>
      <c r="Q3" s="10">
        <v>15</v>
      </c>
      <c r="R3" s="10"/>
      <c r="S3" s="25" t="s">
        <v>11</v>
      </c>
      <c r="T3" s="25" t="s">
        <v>11</v>
      </c>
      <c r="U3" s="5" t="s">
        <v>12</v>
      </c>
      <c r="V3" s="25" t="s">
        <v>13</v>
      </c>
    </row>
    <row r="4" spans="1:23" ht="18.350000000000001" x14ac:dyDescent="0.35">
      <c r="A4" s="3">
        <f>Лист1!F$6</f>
        <v>1094.1644562334218</v>
      </c>
      <c r="B4" s="1">
        <v>11</v>
      </c>
      <c r="C4" s="12">
        <f t="shared" ref="C4:K4" si="0">SIGN(B5-$K$1*$C$2+$B$1)*($K$1*$C$2+$B$1)</f>
        <v>109</v>
      </c>
      <c r="D4" s="12">
        <f t="shared" si="0"/>
        <v>109</v>
      </c>
      <c r="E4" s="12">
        <f t="shared" si="0"/>
        <v>109</v>
      </c>
      <c r="F4" s="12">
        <f t="shared" si="0"/>
        <v>109</v>
      </c>
      <c r="G4" s="12">
        <f t="shared" si="0"/>
        <v>109</v>
      </c>
      <c r="H4" s="12">
        <f t="shared" si="0"/>
        <v>109</v>
      </c>
      <c r="I4" s="12">
        <f t="shared" si="0"/>
        <v>109</v>
      </c>
      <c r="J4" s="12">
        <f t="shared" si="0"/>
        <v>109</v>
      </c>
      <c r="K4" s="12">
        <f t="shared" si="0"/>
        <v>109</v>
      </c>
      <c r="L4" s="12">
        <v>113.2</v>
      </c>
      <c r="M4" s="12"/>
      <c r="N4" s="12"/>
      <c r="O4" s="13"/>
      <c r="P4" s="5"/>
      <c r="Q4" s="5"/>
      <c r="R4" s="11">
        <f>SUM(C4:Q4)</f>
        <v>1094.2</v>
      </c>
      <c r="S4">
        <f>$A4/$C$2</f>
        <v>91.180371352785144</v>
      </c>
      <c r="T4">
        <f>ROUNDUP((($A4-($B$1*ROUNDUP($A4/$M$1,0)))/$C$2),0)</f>
        <v>91</v>
      </c>
      <c r="U4">
        <f>ROUND(T4/$K$1,0)</f>
        <v>10</v>
      </c>
      <c r="V4">
        <f>$A4/U4</f>
        <v>109.41644562334218</v>
      </c>
      <c r="W4">
        <f>(U4-1)</f>
        <v>9</v>
      </c>
    </row>
    <row r="5" spans="1:23" s="19" customFormat="1" x14ac:dyDescent="0.3">
      <c r="A5" s="20"/>
      <c r="B5" s="21">
        <f>A4</f>
        <v>1094.1644562334218</v>
      </c>
      <c r="C5" s="22">
        <f>A4-C4</f>
        <v>985.16445623342179</v>
      </c>
      <c r="D5" s="22">
        <f>C5-D4</f>
        <v>876.16445623342179</v>
      </c>
      <c r="E5" s="22">
        <f>D5-E4</f>
        <v>767.16445623342179</v>
      </c>
      <c r="F5" s="22">
        <f t="shared" ref="F5:L5" si="1">E5-F4</f>
        <v>658.16445623342179</v>
      </c>
      <c r="G5" s="22">
        <f t="shared" si="1"/>
        <v>549.16445623342179</v>
      </c>
      <c r="H5" s="22">
        <f t="shared" si="1"/>
        <v>440.16445623342179</v>
      </c>
      <c r="I5" s="22">
        <f t="shared" si="1"/>
        <v>331.16445623342179</v>
      </c>
      <c r="J5" s="22">
        <f t="shared" si="1"/>
        <v>222.16445623342179</v>
      </c>
      <c r="K5" s="22">
        <f t="shared" si="1"/>
        <v>113.16445623342179</v>
      </c>
      <c r="L5" s="23">
        <f t="shared" si="1"/>
        <v>-3.5543766578214786E-2</v>
      </c>
      <c r="M5" s="17"/>
      <c r="N5" s="17"/>
      <c r="O5" s="22"/>
      <c r="P5" s="17"/>
      <c r="Q5" s="17"/>
      <c r="R5" s="18"/>
      <c r="V5" s="18"/>
    </row>
    <row r="6" spans="1:23" ht="17.05" x14ac:dyDescent="0.3">
      <c r="A6" s="3"/>
      <c r="B6">
        <f t="shared" ref="B6:L6" si="2">ROUNDDOWN(((B5-$B$1*ROUNDDOWN(B5/$M1,0))/$C$2),0)</f>
        <v>90</v>
      </c>
      <c r="C6">
        <f t="shared" si="2"/>
        <v>81</v>
      </c>
      <c r="D6">
        <f t="shared" si="2"/>
        <v>72</v>
      </c>
      <c r="E6">
        <f t="shared" si="2"/>
        <v>63</v>
      </c>
      <c r="F6">
        <f t="shared" si="2"/>
        <v>54</v>
      </c>
      <c r="G6">
        <f t="shared" si="2"/>
        <v>45</v>
      </c>
      <c r="H6">
        <f t="shared" si="2"/>
        <v>36</v>
      </c>
      <c r="I6">
        <f t="shared" si="2"/>
        <v>27</v>
      </c>
      <c r="J6">
        <f t="shared" si="2"/>
        <v>18</v>
      </c>
      <c r="K6">
        <f t="shared" si="2"/>
        <v>9</v>
      </c>
      <c r="L6">
        <f t="shared" si="2"/>
        <v>0</v>
      </c>
      <c r="M6" s="12"/>
      <c r="N6" s="12"/>
      <c r="O6" s="13"/>
      <c r="P6" s="5"/>
      <c r="Q6" s="5"/>
      <c r="R6" s="11"/>
    </row>
    <row r="7" spans="1:23" ht="18.350000000000001" x14ac:dyDescent="0.35">
      <c r="A7" s="3">
        <f>Лист1!G$6</f>
        <v>1104.1114058355436</v>
      </c>
      <c r="B7" s="1">
        <v>11.1</v>
      </c>
      <c r="C7" s="12">
        <f>SIGN(B8-$K$1*$C$2+$B$1)*($K$1*$C$2+$B$1)</f>
        <v>109</v>
      </c>
      <c r="D7" s="12">
        <v>109</v>
      </c>
      <c r="E7" s="12">
        <v>97</v>
      </c>
      <c r="F7" s="12">
        <v>97</v>
      </c>
      <c r="G7" s="12">
        <v>97</v>
      </c>
      <c r="H7" s="12">
        <v>97</v>
      </c>
      <c r="I7" s="12">
        <v>97</v>
      </c>
      <c r="J7" s="12">
        <v>97</v>
      </c>
      <c r="K7" s="12">
        <v>97</v>
      </c>
      <c r="L7" s="12">
        <v>97</v>
      </c>
      <c r="M7" s="12">
        <v>110.1</v>
      </c>
      <c r="N7" s="13"/>
      <c r="O7" s="13"/>
      <c r="P7" s="5"/>
      <c r="Q7" s="5"/>
      <c r="R7" s="11">
        <f t="shared" ref="R7:R21" si="3">SUM(C7:Q7)</f>
        <v>1104.0999999999999</v>
      </c>
      <c r="S7">
        <f>A7/$C$2</f>
        <v>92.009283819628635</v>
      </c>
      <c r="T7">
        <f>ROUNDUP((($A7-($B$1*ROUNDUP($A7/$M$1,0)))/$C$2),0)</f>
        <v>92</v>
      </c>
      <c r="U7">
        <f>ROUND(T7/$K$1,0)</f>
        <v>10</v>
      </c>
      <c r="V7">
        <f>$A7/U7</f>
        <v>110.41114058355436</v>
      </c>
    </row>
    <row r="8" spans="1:23" ht="17.05" x14ac:dyDescent="0.3">
      <c r="A8" s="3"/>
      <c r="B8" s="21">
        <f>A7</f>
        <v>1104.1114058355436</v>
      </c>
      <c r="C8" s="22">
        <f>A7-C7</f>
        <v>995.11140583554356</v>
      </c>
      <c r="D8" s="22">
        <f>C8-D7</f>
        <v>886.11140583554356</v>
      </c>
      <c r="E8" s="22">
        <f>D8-E7</f>
        <v>789.11140583554356</v>
      </c>
      <c r="F8" s="22">
        <f t="shared" ref="F8" si="4">E8-F7</f>
        <v>692.11140583554356</v>
      </c>
      <c r="G8" s="22">
        <f t="shared" ref="G8" si="5">F8-G7</f>
        <v>595.11140583554356</v>
      </c>
      <c r="H8" s="22">
        <f t="shared" ref="H8" si="6">G8-H7</f>
        <v>498.11140583554356</v>
      </c>
      <c r="I8" s="22">
        <f t="shared" ref="I8" si="7">H8-I7</f>
        <v>401.11140583554356</v>
      </c>
      <c r="J8" s="22">
        <f t="shared" ref="J8" si="8">I8-J7</f>
        <v>304.11140583554356</v>
      </c>
      <c r="K8" s="22">
        <f t="shared" ref="K8" si="9">J8-K7</f>
        <v>207.11140583554356</v>
      </c>
      <c r="L8" s="23">
        <f t="shared" ref="L8" si="10">K8-L7</f>
        <v>110.11140583554356</v>
      </c>
      <c r="M8" s="14"/>
      <c r="N8" s="13"/>
      <c r="O8" s="13"/>
      <c r="P8" s="5"/>
      <c r="Q8" s="5"/>
      <c r="R8" s="11"/>
      <c r="V8" s="18"/>
    </row>
    <row r="9" spans="1:23" ht="17.05" x14ac:dyDescent="0.3">
      <c r="A9" s="3"/>
      <c r="B9">
        <f t="shared" ref="B9:L9" si="11">ROUNDDOWN(((B8-$B$1*ROUNDDOWN(B8/$S7,0))/$C$2),0)</f>
        <v>91</v>
      </c>
      <c r="C9">
        <f t="shared" si="11"/>
        <v>82</v>
      </c>
      <c r="D9">
        <f t="shared" si="11"/>
        <v>73</v>
      </c>
      <c r="E9">
        <f t="shared" si="11"/>
        <v>65</v>
      </c>
      <c r="F9">
        <f t="shared" si="11"/>
        <v>57</v>
      </c>
      <c r="G9">
        <f t="shared" si="11"/>
        <v>49</v>
      </c>
      <c r="H9">
        <f t="shared" si="11"/>
        <v>41</v>
      </c>
      <c r="I9">
        <f t="shared" si="11"/>
        <v>33</v>
      </c>
      <c r="J9">
        <f t="shared" si="11"/>
        <v>25</v>
      </c>
      <c r="K9">
        <f t="shared" si="11"/>
        <v>17</v>
      </c>
      <c r="L9">
        <f t="shared" si="11"/>
        <v>9</v>
      </c>
      <c r="M9" s="14"/>
      <c r="N9" s="13"/>
      <c r="O9" s="13"/>
      <c r="P9" s="5"/>
      <c r="Q9" s="5"/>
      <c r="R9" s="11"/>
    </row>
    <row r="10" spans="1:23" ht="18.350000000000001" x14ac:dyDescent="0.35">
      <c r="A10" s="3">
        <f>Лист1!H$6</f>
        <v>1114.0583554376656</v>
      </c>
      <c r="B10" s="1">
        <v>11.2</v>
      </c>
      <c r="C10" s="12">
        <v>109</v>
      </c>
      <c r="D10" s="12">
        <v>109</v>
      </c>
      <c r="E10" s="12">
        <v>109</v>
      </c>
      <c r="F10" s="12">
        <v>97</v>
      </c>
      <c r="G10" s="12">
        <v>97</v>
      </c>
      <c r="H10" s="12">
        <v>97</v>
      </c>
      <c r="I10" s="12">
        <v>97</v>
      </c>
      <c r="J10" s="12">
        <v>97</v>
      </c>
      <c r="K10" s="12">
        <v>97</v>
      </c>
      <c r="L10" s="12">
        <v>97</v>
      </c>
      <c r="M10" s="14">
        <f>$A10-SUM($C10:L10)</f>
        <v>108.05835543766557</v>
      </c>
      <c r="N10" s="12"/>
      <c r="O10" s="8"/>
      <c r="P10" s="8"/>
      <c r="Q10" s="13"/>
      <c r="R10" s="11">
        <f t="shared" si="3"/>
        <v>1114.0583554376656</v>
      </c>
      <c r="S10">
        <f t="shared" ref="S10" si="12">A10/$C$2</f>
        <v>92.838196286472126</v>
      </c>
      <c r="T10">
        <f t="shared" ref="T10:T21" si="13">ROUNDUP((($A10-($B$1*ROUNDUP($A10/$M$1,0)))/$C$2),0)</f>
        <v>92</v>
      </c>
      <c r="U10">
        <f t="shared" ref="U10:U21" si="14">ROUND(T10/$K$1,0)</f>
        <v>10</v>
      </c>
      <c r="V10">
        <f>$A10/U10</f>
        <v>111.40583554376656</v>
      </c>
    </row>
    <row r="11" spans="1:23" ht="18.350000000000001" x14ac:dyDescent="0.35">
      <c r="A11" s="3"/>
      <c r="B11" s="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4"/>
      <c r="N11" s="12"/>
      <c r="O11" s="8"/>
      <c r="P11" s="8"/>
      <c r="Q11" s="13"/>
      <c r="R11" s="11"/>
      <c r="V11" s="18"/>
    </row>
    <row r="12" spans="1:23" ht="18.350000000000001" x14ac:dyDescent="0.35">
      <c r="A12" s="3"/>
      <c r="B12" s="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4"/>
      <c r="N12" s="12"/>
      <c r="O12" s="8"/>
      <c r="P12" s="8"/>
      <c r="Q12" s="13"/>
      <c r="R12" s="11"/>
    </row>
    <row r="13" spans="1:23" ht="18.350000000000001" x14ac:dyDescent="0.35">
      <c r="A13" s="3">
        <f>Лист1!I$6</f>
        <v>1124.0053050397878</v>
      </c>
      <c r="B13" s="1">
        <v>11.3</v>
      </c>
      <c r="C13" s="12">
        <v>109</v>
      </c>
      <c r="D13" s="12">
        <v>109</v>
      </c>
      <c r="E13" s="12">
        <v>109</v>
      </c>
      <c r="F13" s="12">
        <v>109</v>
      </c>
      <c r="G13" s="12">
        <v>97</v>
      </c>
      <c r="H13" s="12">
        <v>97</v>
      </c>
      <c r="I13" s="12">
        <v>97</v>
      </c>
      <c r="J13" s="12">
        <v>97</v>
      </c>
      <c r="K13" s="12">
        <v>97</v>
      </c>
      <c r="L13" s="12">
        <v>97</v>
      </c>
      <c r="M13" s="14">
        <f>$A13-SUM($C13:L13)</f>
        <v>106.0053050397878</v>
      </c>
      <c r="N13" s="12"/>
      <c r="O13" s="8"/>
      <c r="P13" s="8"/>
      <c r="Q13" s="13"/>
      <c r="R13" s="11">
        <f t="shared" si="3"/>
        <v>1124.0053050397878</v>
      </c>
      <c r="S13">
        <f t="shared" ref="S13:S21" si="15">A13/$C$2</f>
        <v>93.667108753315645</v>
      </c>
      <c r="T13">
        <f t="shared" si="13"/>
        <v>93</v>
      </c>
      <c r="U13">
        <f t="shared" si="14"/>
        <v>10</v>
      </c>
      <c r="V13">
        <f>$A13/U13</f>
        <v>112.40053050397879</v>
      </c>
    </row>
    <row r="14" spans="1:23" ht="18.350000000000001" x14ac:dyDescent="0.35">
      <c r="A14" s="3"/>
      <c r="B14" s="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4"/>
      <c r="N14" s="12"/>
      <c r="O14" s="8"/>
      <c r="P14" s="8"/>
      <c r="Q14" s="13"/>
      <c r="R14" s="11"/>
    </row>
    <row r="15" spans="1:23" ht="18.350000000000001" x14ac:dyDescent="0.35">
      <c r="A15" s="3"/>
      <c r="B15" s="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4"/>
      <c r="N15" s="12"/>
      <c r="O15" s="8"/>
      <c r="P15" s="8"/>
      <c r="Q15" s="13"/>
      <c r="R15" s="11"/>
    </row>
    <row r="16" spans="1:23" ht="18.350000000000001" x14ac:dyDescent="0.35">
      <c r="A16" s="3">
        <f>Лист1!J$6</f>
        <v>1133.9522546419098</v>
      </c>
      <c r="B16" s="1">
        <v>11.4</v>
      </c>
      <c r="C16" s="12">
        <v>109</v>
      </c>
      <c r="D16" s="12">
        <v>109</v>
      </c>
      <c r="E16" s="12">
        <v>109</v>
      </c>
      <c r="F16" s="12">
        <v>109</v>
      </c>
      <c r="G16" s="12">
        <v>109</v>
      </c>
      <c r="H16" s="12">
        <v>97</v>
      </c>
      <c r="I16" s="12">
        <v>97</v>
      </c>
      <c r="J16" s="12">
        <v>97</v>
      </c>
      <c r="K16" s="12">
        <v>97</v>
      </c>
      <c r="L16" s="12">
        <v>97</v>
      </c>
      <c r="M16" s="14">
        <f>$A16-SUM($C16:L16)</f>
        <v>103.9522546419098</v>
      </c>
      <c r="N16" s="12"/>
      <c r="O16" s="8"/>
      <c r="P16" s="8"/>
      <c r="Q16" s="13"/>
      <c r="R16" s="11">
        <f t="shared" si="3"/>
        <v>1133.9522546419098</v>
      </c>
      <c r="S16">
        <f t="shared" si="15"/>
        <v>94.49602122015915</v>
      </c>
      <c r="T16">
        <f t="shared" si="13"/>
        <v>94</v>
      </c>
      <c r="U16">
        <f t="shared" si="14"/>
        <v>10</v>
      </c>
      <c r="V16">
        <f t="shared" ref="V16:V21" si="16">$A16/U16</f>
        <v>113.39522546419099</v>
      </c>
    </row>
    <row r="17" spans="1:22" ht="18.350000000000001" x14ac:dyDescent="0.35">
      <c r="A17" s="3">
        <f>Лист1!K$6</f>
        <v>1143.8992042440318</v>
      </c>
      <c r="B17" s="1">
        <v>11.5</v>
      </c>
      <c r="C17" s="12">
        <v>109</v>
      </c>
      <c r="D17" s="12">
        <v>109</v>
      </c>
      <c r="E17" s="12">
        <v>109</v>
      </c>
      <c r="F17" s="12">
        <v>109</v>
      </c>
      <c r="G17" s="12">
        <v>109</v>
      </c>
      <c r="H17" s="12">
        <v>109</v>
      </c>
      <c r="I17" s="12">
        <v>97</v>
      </c>
      <c r="J17" s="12">
        <v>97</v>
      </c>
      <c r="K17" s="12">
        <v>97</v>
      </c>
      <c r="L17" s="12">
        <v>97</v>
      </c>
      <c r="M17" s="14">
        <f>$A17-SUM($C17:L17)</f>
        <v>101.89920424403181</v>
      </c>
      <c r="N17" s="12"/>
      <c r="O17" s="8"/>
      <c r="P17" s="8"/>
      <c r="Q17" s="13"/>
      <c r="R17" s="11">
        <f t="shared" si="3"/>
        <v>1143.8992042440318</v>
      </c>
      <c r="S17">
        <f t="shared" si="15"/>
        <v>95.324933687002655</v>
      </c>
      <c r="T17">
        <f t="shared" si="13"/>
        <v>95</v>
      </c>
      <c r="U17">
        <f t="shared" si="14"/>
        <v>11</v>
      </c>
      <c r="V17">
        <f t="shared" si="16"/>
        <v>103.99083674945744</v>
      </c>
    </row>
    <row r="18" spans="1:22" ht="18.350000000000001" x14ac:dyDescent="0.35">
      <c r="A18" s="3">
        <f>Лист1!L$6</f>
        <v>1153.8461538461538</v>
      </c>
      <c r="B18" s="1">
        <v>11.6</v>
      </c>
      <c r="C18" s="12">
        <v>109</v>
      </c>
      <c r="D18" s="12">
        <v>109</v>
      </c>
      <c r="E18" s="12">
        <v>109</v>
      </c>
      <c r="F18" s="12">
        <v>109</v>
      </c>
      <c r="G18" s="12">
        <v>109</v>
      </c>
      <c r="H18" s="12">
        <v>109</v>
      </c>
      <c r="I18" s="12">
        <v>109</v>
      </c>
      <c r="J18" s="12">
        <v>97</v>
      </c>
      <c r="K18" s="12">
        <v>97</v>
      </c>
      <c r="L18" s="12">
        <v>97</v>
      </c>
      <c r="M18" s="14">
        <f>$A18-SUM($C18:L18)</f>
        <v>99.846153846153811</v>
      </c>
      <c r="N18" s="12"/>
      <c r="O18" s="8"/>
      <c r="P18" s="8"/>
      <c r="Q18" s="13"/>
      <c r="R18" s="11">
        <f t="shared" si="3"/>
        <v>1153.8461538461538</v>
      </c>
      <c r="S18">
        <f t="shared" si="15"/>
        <v>96.153846153846146</v>
      </c>
      <c r="T18">
        <f t="shared" si="13"/>
        <v>96</v>
      </c>
      <c r="U18">
        <f t="shared" si="14"/>
        <v>11</v>
      </c>
      <c r="V18">
        <f t="shared" si="16"/>
        <v>104.89510489510489</v>
      </c>
    </row>
    <row r="19" spans="1:22" ht="18.350000000000001" x14ac:dyDescent="0.35">
      <c r="A19" s="4">
        <f>Лист1!M$6</f>
        <v>1163.7931034482758</v>
      </c>
      <c r="B19" s="2">
        <v>11.7</v>
      </c>
      <c r="C19" s="12">
        <v>109</v>
      </c>
      <c r="D19" s="12">
        <v>109</v>
      </c>
      <c r="E19" s="12">
        <v>109</v>
      </c>
      <c r="F19" s="12">
        <v>109</v>
      </c>
      <c r="G19" s="12">
        <v>109</v>
      </c>
      <c r="H19" s="12">
        <v>109</v>
      </c>
      <c r="I19" s="12">
        <v>109</v>
      </c>
      <c r="J19" s="12">
        <v>109</v>
      </c>
      <c r="K19" s="12">
        <v>97</v>
      </c>
      <c r="L19" s="12">
        <v>97</v>
      </c>
      <c r="M19" s="14">
        <f>$A19-SUM($C19:L19)</f>
        <v>97.793103448275815</v>
      </c>
      <c r="N19" s="12"/>
      <c r="O19" s="8"/>
      <c r="P19" s="8"/>
      <c r="Q19" s="13"/>
      <c r="R19" s="11">
        <f t="shared" si="3"/>
        <v>1163.7931034482758</v>
      </c>
      <c r="S19">
        <f t="shared" si="15"/>
        <v>96.982758620689651</v>
      </c>
      <c r="T19">
        <f t="shared" si="13"/>
        <v>97</v>
      </c>
      <c r="U19">
        <f t="shared" si="14"/>
        <v>11</v>
      </c>
      <c r="V19">
        <f t="shared" si="16"/>
        <v>105.79937304075234</v>
      </c>
    </row>
    <row r="20" spans="1:22" ht="18.350000000000001" x14ac:dyDescent="0.35">
      <c r="A20" s="3">
        <f>Лист1!N$6</f>
        <v>1173.7400530503978</v>
      </c>
      <c r="B20" s="1">
        <v>11.8</v>
      </c>
      <c r="C20" s="12">
        <v>109</v>
      </c>
      <c r="D20" s="12">
        <v>109</v>
      </c>
      <c r="E20" s="12">
        <v>109</v>
      </c>
      <c r="F20" s="12">
        <v>109</v>
      </c>
      <c r="G20" s="12">
        <v>109</v>
      </c>
      <c r="H20" s="12">
        <v>109</v>
      </c>
      <c r="I20" s="12">
        <v>109</v>
      </c>
      <c r="J20" s="12">
        <v>109</v>
      </c>
      <c r="K20" s="12">
        <v>97</v>
      </c>
      <c r="L20" s="12">
        <v>97</v>
      </c>
      <c r="M20" s="14">
        <f>$A20-SUM($C20:L20)</f>
        <v>107.74005305039782</v>
      </c>
      <c r="N20" s="12"/>
      <c r="O20" s="8"/>
      <c r="P20" s="8"/>
      <c r="Q20" s="13"/>
      <c r="R20" s="11">
        <f t="shared" si="3"/>
        <v>1173.7400530503978</v>
      </c>
      <c r="S20">
        <f t="shared" si="15"/>
        <v>97.811671087533156</v>
      </c>
      <c r="T20">
        <f t="shared" si="13"/>
        <v>97</v>
      </c>
      <c r="U20">
        <f t="shared" si="14"/>
        <v>11</v>
      </c>
      <c r="V20">
        <f t="shared" si="16"/>
        <v>106.70364118639981</v>
      </c>
    </row>
    <row r="21" spans="1:22" ht="18.350000000000001" x14ac:dyDescent="0.35">
      <c r="A21" s="3">
        <f>Лист1!O$6</f>
        <v>1183.6870026525198</v>
      </c>
      <c r="B21" s="1">
        <v>11.9</v>
      </c>
      <c r="C21" s="12">
        <v>109</v>
      </c>
      <c r="D21" s="12">
        <v>109</v>
      </c>
      <c r="E21" s="12">
        <v>109</v>
      </c>
      <c r="F21" s="12">
        <v>109</v>
      </c>
      <c r="G21" s="12">
        <v>109</v>
      </c>
      <c r="H21" s="12">
        <v>109</v>
      </c>
      <c r="I21" s="12">
        <v>109</v>
      </c>
      <c r="J21" s="12">
        <v>109</v>
      </c>
      <c r="K21" s="12">
        <v>109</v>
      </c>
      <c r="L21" s="12">
        <v>97</v>
      </c>
      <c r="M21" s="14">
        <f>$A21-SUM($C21:L21)</f>
        <v>105.68700265251982</v>
      </c>
      <c r="N21" s="12"/>
      <c r="O21" s="8"/>
      <c r="P21" s="8"/>
      <c r="Q21" s="13"/>
      <c r="R21" s="11">
        <f t="shared" si="3"/>
        <v>1183.6870026525198</v>
      </c>
      <c r="S21">
        <f t="shared" si="15"/>
        <v>98.640583554376647</v>
      </c>
      <c r="T21">
        <f t="shared" si="13"/>
        <v>98</v>
      </c>
      <c r="U21">
        <f t="shared" si="14"/>
        <v>11</v>
      </c>
      <c r="V21">
        <f t="shared" si="16"/>
        <v>107.60790933204726</v>
      </c>
    </row>
    <row r="23" spans="1:22" ht="15.75" x14ac:dyDescent="0.3">
      <c r="J23" s="6" t="s">
        <v>8</v>
      </c>
      <c r="K23" s="7">
        <f>ROUNDDOWN(($F$1-$B$1)/$C$24,0)</f>
        <v>9</v>
      </c>
      <c r="L23" s="24" t="s">
        <v>9</v>
      </c>
      <c r="M23" s="7">
        <f>K23*C24+$B$1</f>
        <v>106.3</v>
      </c>
    </row>
    <row r="24" spans="1:22" ht="18.350000000000001" x14ac:dyDescent="0.35">
      <c r="A24" s="124" t="s">
        <v>10</v>
      </c>
      <c r="B24" s="125"/>
      <c r="C24" s="121">
        <v>11.7</v>
      </c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3"/>
    </row>
    <row r="25" spans="1:22" ht="15.75" x14ac:dyDescent="0.3">
      <c r="A25" s="8"/>
      <c r="B25" s="8"/>
      <c r="C25" s="9">
        <v>1</v>
      </c>
      <c r="D25" s="9">
        <v>2</v>
      </c>
      <c r="E25" s="9">
        <v>3</v>
      </c>
      <c r="F25" s="9">
        <v>4</v>
      </c>
      <c r="G25" s="10">
        <v>5</v>
      </c>
      <c r="H25" s="10">
        <v>6</v>
      </c>
      <c r="I25" s="10">
        <v>7</v>
      </c>
      <c r="J25" s="10">
        <v>8</v>
      </c>
      <c r="K25" s="10">
        <v>9</v>
      </c>
      <c r="L25" s="10">
        <v>10</v>
      </c>
      <c r="M25" s="10">
        <v>11</v>
      </c>
      <c r="N25" s="10">
        <v>12</v>
      </c>
      <c r="O25" s="10">
        <v>13</v>
      </c>
      <c r="P25" s="10">
        <v>14</v>
      </c>
      <c r="Q25" s="10">
        <v>15</v>
      </c>
      <c r="R25" s="10"/>
    </row>
    <row r="26" spans="1:22" ht="18.350000000000001" x14ac:dyDescent="0.35">
      <c r="A26" s="3">
        <f>Лист1!F$6</f>
        <v>1094.1644562334218</v>
      </c>
      <c r="B26" s="1">
        <v>11</v>
      </c>
      <c r="C26" s="14">
        <v>106.3</v>
      </c>
      <c r="D26" s="14">
        <v>106.3</v>
      </c>
      <c r="E26" s="14">
        <v>106.3</v>
      </c>
      <c r="F26" s="14">
        <v>106.3</v>
      </c>
      <c r="G26" s="14">
        <v>94.6</v>
      </c>
      <c r="H26" s="14">
        <v>94.6</v>
      </c>
      <c r="I26" s="14">
        <v>94.6</v>
      </c>
      <c r="J26" s="14">
        <v>94.6</v>
      </c>
      <c r="K26" s="14">
        <v>94.6</v>
      </c>
      <c r="L26" s="14">
        <v>94.6</v>
      </c>
      <c r="M26" s="14">
        <f>$A26-SUM($C26:L26)</f>
        <v>101.36445623342172</v>
      </c>
      <c r="N26" s="12"/>
      <c r="O26" s="13"/>
      <c r="P26" s="5"/>
      <c r="Q26" s="5"/>
      <c r="R26" s="11">
        <f t="shared" ref="R26:R35" ca="1" si="17">SUM(C26:R26)</f>
        <v>1094.1644562334218</v>
      </c>
      <c r="S26">
        <f>A26/$C$24</f>
        <v>93.518329592600153</v>
      </c>
      <c r="T26">
        <f>ROUNDUP((($A26-($B$1*ROUNDUP($A26/$M$1,0)))/$C$24),0)</f>
        <v>93</v>
      </c>
      <c r="U26">
        <f>ROUND(T26/$K$23,0)</f>
        <v>10</v>
      </c>
      <c r="V26">
        <f>$A26/U26</f>
        <v>109.41644562334218</v>
      </c>
    </row>
    <row r="27" spans="1:22" ht="18.350000000000001" x14ac:dyDescent="0.35">
      <c r="A27" s="3">
        <f>Лист1!G$6</f>
        <v>1104.1114058355436</v>
      </c>
      <c r="B27" s="1">
        <v>11.1</v>
      </c>
      <c r="C27" s="14">
        <v>106.3</v>
      </c>
      <c r="D27" s="14">
        <v>106.3</v>
      </c>
      <c r="E27" s="14">
        <v>106.3</v>
      </c>
      <c r="F27" s="14">
        <v>106.3</v>
      </c>
      <c r="G27" s="14">
        <v>106.3</v>
      </c>
      <c r="H27" s="14">
        <v>94.6</v>
      </c>
      <c r="I27" s="14">
        <v>94.6</v>
      </c>
      <c r="J27" s="14">
        <v>94.6</v>
      </c>
      <c r="K27" s="14">
        <v>94.6</v>
      </c>
      <c r="L27" s="14">
        <v>94.6</v>
      </c>
      <c r="M27" s="14">
        <f>$A27-SUM($C27:L27)</f>
        <v>99.611405835543451</v>
      </c>
      <c r="N27" s="14"/>
      <c r="O27" s="13"/>
      <c r="P27" s="5"/>
      <c r="Q27" s="5"/>
      <c r="R27" s="11">
        <f t="shared" ca="1" si="17"/>
        <v>1104.1114058355436</v>
      </c>
      <c r="S27">
        <f t="shared" ref="S27:S35" si="18">A27/$C$24</f>
        <v>94.368496225260145</v>
      </c>
      <c r="T27">
        <f t="shared" ref="T27:T35" si="19">ROUNDUP((($A27-($B$1*ROUNDUP($A27/$M$1,0)))/$C$24),0)</f>
        <v>94</v>
      </c>
      <c r="U27">
        <f t="shared" ref="U27:U35" si="20">ROUND(T27/$K$23,0)</f>
        <v>10</v>
      </c>
      <c r="V27">
        <f t="shared" ref="V27:V35" si="21">$A27/U27</f>
        <v>110.41114058355436</v>
      </c>
    </row>
    <row r="28" spans="1:22" ht="18.350000000000001" x14ac:dyDescent="0.35">
      <c r="A28" s="3">
        <f>Лист1!H$6</f>
        <v>1114.0583554376656</v>
      </c>
      <c r="B28" s="1">
        <v>11.2</v>
      </c>
      <c r="C28" s="14">
        <v>106.3</v>
      </c>
      <c r="D28" s="14">
        <v>106.3</v>
      </c>
      <c r="E28" s="14">
        <v>106.3</v>
      </c>
      <c r="F28" s="14">
        <v>106.3</v>
      </c>
      <c r="G28" s="14">
        <v>106.3</v>
      </c>
      <c r="H28" s="14">
        <v>106.3</v>
      </c>
      <c r="I28" s="14">
        <v>94.6</v>
      </c>
      <c r="J28" s="14">
        <v>94.6</v>
      </c>
      <c r="K28" s="14">
        <v>94.6</v>
      </c>
      <c r="L28" s="14">
        <v>94.6</v>
      </c>
      <c r="M28" s="14">
        <f>$A28-SUM($C28:L28)</f>
        <v>97.858355437665523</v>
      </c>
      <c r="N28" s="12"/>
      <c r="O28" s="8"/>
      <c r="P28" s="8"/>
      <c r="Q28" s="13"/>
      <c r="R28" s="11">
        <f t="shared" ca="1" si="17"/>
        <v>1114.0583554376656</v>
      </c>
      <c r="S28">
        <f t="shared" si="18"/>
        <v>95.218662857920137</v>
      </c>
      <c r="T28">
        <f t="shared" si="19"/>
        <v>95</v>
      </c>
      <c r="U28">
        <f t="shared" si="20"/>
        <v>11</v>
      </c>
      <c r="V28">
        <f t="shared" si="21"/>
        <v>101.27803231251505</v>
      </c>
    </row>
    <row r="29" spans="1:22" ht="18.350000000000001" x14ac:dyDescent="0.35">
      <c r="A29" s="3">
        <f>Лист1!I$6</f>
        <v>1124.0053050397878</v>
      </c>
      <c r="B29" s="1">
        <v>11.3</v>
      </c>
      <c r="C29" s="14">
        <v>106.3</v>
      </c>
      <c r="D29" s="14">
        <v>106.3</v>
      </c>
      <c r="E29" s="14">
        <v>106.3</v>
      </c>
      <c r="F29" s="14">
        <v>106.3</v>
      </c>
      <c r="G29" s="14">
        <v>106.3</v>
      </c>
      <c r="H29" s="14">
        <v>106.3</v>
      </c>
      <c r="I29" s="14">
        <v>106.3</v>
      </c>
      <c r="J29" s="14">
        <v>94.6</v>
      </c>
      <c r="K29" s="14">
        <v>94.6</v>
      </c>
      <c r="L29" s="14">
        <v>94.6</v>
      </c>
      <c r="M29" s="14">
        <f>$A29-SUM($C29:L29)</f>
        <v>96.105305039787936</v>
      </c>
      <c r="N29" s="12"/>
      <c r="O29" s="8"/>
      <c r="P29" s="8"/>
      <c r="Q29" s="13"/>
      <c r="R29" s="11">
        <f t="shared" ca="1" si="17"/>
        <v>1124.0053050397878</v>
      </c>
      <c r="S29">
        <f t="shared" si="18"/>
        <v>96.068829490580157</v>
      </c>
      <c r="T29">
        <f t="shared" si="19"/>
        <v>96</v>
      </c>
      <c r="U29">
        <f t="shared" si="20"/>
        <v>11</v>
      </c>
      <c r="V29">
        <f t="shared" si="21"/>
        <v>102.18230045816253</v>
      </c>
    </row>
    <row r="30" spans="1:22" ht="18.350000000000001" x14ac:dyDescent="0.35">
      <c r="A30" s="3">
        <f>Лист1!J$6</f>
        <v>1133.9522546419098</v>
      </c>
      <c r="B30" s="1">
        <v>11.4</v>
      </c>
      <c r="C30" s="14">
        <v>106.3</v>
      </c>
      <c r="D30" s="14">
        <v>106.3</v>
      </c>
      <c r="E30" s="14">
        <v>106.3</v>
      </c>
      <c r="F30" s="14">
        <v>106.3</v>
      </c>
      <c r="G30" s="14">
        <v>106.3</v>
      </c>
      <c r="H30" s="14">
        <v>106.3</v>
      </c>
      <c r="I30" s="14">
        <v>106.3</v>
      </c>
      <c r="J30" s="14">
        <v>94.6</v>
      </c>
      <c r="K30" s="14">
        <v>94.6</v>
      </c>
      <c r="L30" s="14">
        <v>94.6</v>
      </c>
      <c r="M30" s="14">
        <f>$A30-SUM($C30:L30)</f>
        <v>106.05225464190994</v>
      </c>
      <c r="N30" s="12"/>
      <c r="O30" s="8"/>
      <c r="P30" s="8"/>
      <c r="Q30" s="13"/>
      <c r="R30" s="11">
        <f t="shared" ca="1" si="17"/>
        <v>1133.9522546419098</v>
      </c>
      <c r="S30">
        <f t="shared" si="18"/>
        <v>96.918996123240163</v>
      </c>
      <c r="T30">
        <f t="shared" si="19"/>
        <v>96</v>
      </c>
      <c r="U30">
        <f t="shared" si="20"/>
        <v>11</v>
      </c>
      <c r="V30">
        <f t="shared" si="21"/>
        <v>103.08656860380998</v>
      </c>
    </row>
    <row r="31" spans="1:22" ht="18.350000000000001" x14ac:dyDescent="0.35">
      <c r="A31" s="3">
        <f>Лист1!K$6</f>
        <v>1143.8992042440318</v>
      </c>
      <c r="B31" s="1">
        <v>11.5</v>
      </c>
      <c r="C31" s="14">
        <v>106.3</v>
      </c>
      <c r="D31" s="14">
        <v>106.3</v>
      </c>
      <c r="E31" s="14">
        <v>106.3</v>
      </c>
      <c r="F31" s="14">
        <v>106.3</v>
      </c>
      <c r="G31" s="14">
        <v>106.3</v>
      </c>
      <c r="H31" s="14">
        <v>106.3</v>
      </c>
      <c r="I31" s="14">
        <v>106.3</v>
      </c>
      <c r="J31" s="14">
        <v>106.3</v>
      </c>
      <c r="K31" s="14">
        <v>94.6</v>
      </c>
      <c r="L31" s="14">
        <v>94.6</v>
      </c>
      <c r="M31" s="14">
        <f>$A31-SUM($C31:L31)</f>
        <v>104.2992042440319</v>
      </c>
      <c r="N31" s="12"/>
      <c r="O31" s="8"/>
      <c r="P31" s="8"/>
      <c r="Q31" s="13"/>
      <c r="R31" s="11">
        <f t="shared" ca="1" si="17"/>
        <v>1143.8992042440318</v>
      </c>
      <c r="S31">
        <f t="shared" si="18"/>
        <v>97.769162755900155</v>
      </c>
      <c r="T31">
        <f t="shared" si="19"/>
        <v>97</v>
      </c>
      <c r="U31">
        <f t="shared" si="20"/>
        <v>11</v>
      </c>
      <c r="V31">
        <f t="shared" si="21"/>
        <v>103.99083674945744</v>
      </c>
    </row>
    <row r="32" spans="1:22" ht="18.350000000000001" x14ac:dyDescent="0.35">
      <c r="A32" s="3">
        <f>Лист1!L$6</f>
        <v>1153.8461538461538</v>
      </c>
      <c r="B32" s="1">
        <v>11.6</v>
      </c>
      <c r="C32" s="14">
        <v>106.3</v>
      </c>
      <c r="D32" s="14">
        <v>106.3</v>
      </c>
      <c r="E32" s="14">
        <v>106.3</v>
      </c>
      <c r="F32" s="14">
        <v>106.3</v>
      </c>
      <c r="G32" s="14">
        <v>106.3</v>
      </c>
      <c r="H32" s="14">
        <v>106.3</v>
      </c>
      <c r="I32" s="14">
        <v>106.3</v>
      </c>
      <c r="J32" s="14">
        <v>106.3</v>
      </c>
      <c r="K32" s="14">
        <v>106.3</v>
      </c>
      <c r="L32" s="14">
        <v>94.6</v>
      </c>
      <c r="M32" s="14">
        <f>$A32-SUM($C32:L32)</f>
        <v>102.54615384615408</v>
      </c>
      <c r="N32" s="12"/>
      <c r="O32" s="8"/>
      <c r="P32" s="8"/>
      <c r="Q32" s="13"/>
      <c r="R32" s="11">
        <f t="shared" ca="1" si="17"/>
        <v>1153.8461538461538</v>
      </c>
      <c r="S32">
        <f t="shared" si="18"/>
        <v>98.619329388560161</v>
      </c>
      <c r="T32">
        <f t="shared" si="19"/>
        <v>98</v>
      </c>
      <c r="U32">
        <f t="shared" si="20"/>
        <v>11</v>
      </c>
      <c r="V32">
        <f t="shared" si="21"/>
        <v>104.89510489510489</v>
      </c>
    </row>
    <row r="33" spans="1:22" ht="18.350000000000001" x14ac:dyDescent="0.35">
      <c r="A33" s="4">
        <f>Лист1!M$6</f>
        <v>1163.7931034482758</v>
      </c>
      <c r="B33" s="2">
        <v>11.7</v>
      </c>
      <c r="C33" s="14">
        <v>106.3</v>
      </c>
      <c r="D33" s="14">
        <v>106.3</v>
      </c>
      <c r="E33" s="14">
        <v>106.3</v>
      </c>
      <c r="F33" s="14">
        <v>106.3</v>
      </c>
      <c r="G33" s="14">
        <v>106.3</v>
      </c>
      <c r="H33" s="14">
        <v>106.3</v>
      </c>
      <c r="I33" s="14">
        <v>106.3</v>
      </c>
      <c r="J33" s="14">
        <v>106.3</v>
      </c>
      <c r="K33" s="14">
        <v>106.3</v>
      </c>
      <c r="L33" s="14">
        <v>106.3</v>
      </c>
      <c r="M33" s="14">
        <f>$A33-SUM($C33:L33)</f>
        <v>100.79310344827604</v>
      </c>
      <c r="N33" s="12"/>
      <c r="O33" s="8"/>
      <c r="P33" s="8"/>
      <c r="Q33" s="13"/>
      <c r="R33" s="11">
        <f t="shared" ca="1" si="17"/>
        <v>1163.7931034482758</v>
      </c>
      <c r="S33">
        <f t="shared" si="18"/>
        <v>99.469496021220166</v>
      </c>
      <c r="T33">
        <f t="shared" si="19"/>
        <v>99</v>
      </c>
      <c r="U33">
        <f t="shared" si="20"/>
        <v>11</v>
      </c>
      <c r="V33">
        <f t="shared" si="21"/>
        <v>105.79937304075234</v>
      </c>
    </row>
    <row r="34" spans="1:22" ht="18.350000000000001" x14ac:dyDescent="0.35">
      <c r="A34" s="3">
        <f>Лист1!N$6</f>
        <v>1173.7400530503978</v>
      </c>
      <c r="B34" s="1">
        <v>11.8</v>
      </c>
      <c r="C34" s="14">
        <v>106.3</v>
      </c>
      <c r="D34" s="14">
        <v>106.3</v>
      </c>
      <c r="E34" s="14">
        <v>106.3</v>
      </c>
      <c r="F34" s="14">
        <v>94.6</v>
      </c>
      <c r="G34" s="14">
        <v>94.6</v>
      </c>
      <c r="H34" s="14">
        <v>94.6</v>
      </c>
      <c r="I34" s="14">
        <v>94.6</v>
      </c>
      <c r="J34" s="14">
        <v>94.6</v>
      </c>
      <c r="K34" s="14">
        <v>94.6</v>
      </c>
      <c r="L34" s="14">
        <v>94.6</v>
      </c>
      <c r="M34" s="14">
        <v>94.6</v>
      </c>
      <c r="N34" s="14">
        <f>$A34-SUM($C34:M34)</f>
        <v>98.040053050397773</v>
      </c>
      <c r="O34" s="8"/>
      <c r="P34" s="8"/>
      <c r="Q34" s="13"/>
      <c r="R34" s="11">
        <f t="shared" ca="1" si="17"/>
        <v>1173.7400530503978</v>
      </c>
      <c r="S34">
        <f t="shared" si="18"/>
        <v>100.31966265388016</v>
      </c>
      <c r="T34">
        <f t="shared" si="19"/>
        <v>100</v>
      </c>
      <c r="U34">
        <f t="shared" si="20"/>
        <v>11</v>
      </c>
      <c r="V34">
        <f t="shared" si="21"/>
        <v>106.70364118639981</v>
      </c>
    </row>
    <row r="35" spans="1:22" ht="18.350000000000001" x14ac:dyDescent="0.35">
      <c r="A35" s="3">
        <f>Лист1!O$6</f>
        <v>1183.6870026525198</v>
      </c>
      <c r="B35" s="1">
        <v>11.9</v>
      </c>
      <c r="C35" s="14">
        <v>106.3</v>
      </c>
      <c r="D35" s="14">
        <v>106.3</v>
      </c>
      <c r="E35" s="14">
        <v>106.3</v>
      </c>
      <c r="F35" s="14">
        <v>106.3</v>
      </c>
      <c r="G35" s="14">
        <v>94.6</v>
      </c>
      <c r="H35" s="14">
        <v>94.6</v>
      </c>
      <c r="I35" s="14">
        <v>94.6</v>
      </c>
      <c r="J35" s="14">
        <v>94.6</v>
      </c>
      <c r="K35" s="14">
        <v>94.6</v>
      </c>
      <c r="L35" s="14">
        <v>94.6</v>
      </c>
      <c r="M35" s="14">
        <v>94.6</v>
      </c>
      <c r="N35" s="14">
        <f>$A35-SUM($C35:M35)</f>
        <v>96.287002652519732</v>
      </c>
      <c r="O35" s="8"/>
      <c r="P35" s="8"/>
      <c r="Q35" s="13"/>
      <c r="R35" s="11">
        <f t="shared" ca="1" si="17"/>
        <v>1183.6870026525198</v>
      </c>
      <c r="S35">
        <f t="shared" si="18"/>
        <v>101.16982928654016</v>
      </c>
      <c r="T35">
        <f t="shared" si="19"/>
        <v>101</v>
      </c>
      <c r="U35">
        <f t="shared" si="20"/>
        <v>11</v>
      </c>
      <c r="V35">
        <f t="shared" si="21"/>
        <v>107.60790933204726</v>
      </c>
    </row>
    <row r="36" spans="1:22" ht="15.75" x14ac:dyDescent="0.3">
      <c r="G36" s="13"/>
    </row>
    <row r="37" spans="1:22" ht="15.75" x14ac:dyDescent="0.3">
      <c r="J37" s="6" t="s">
        <v>8</v>
      </c>
      <c r="K37" s="7">
        <f>ROUNDDOWN(($F$1-$B$1)/$C$38,0)</f>
        <v>10</v>
      </c>
      <c r="L37" s="24" t="s">
        <v>9</v>
      </c>
      <c r="M37" s="7">
        <f>K37*C38+$B$1</f>
        <v>111</v>
      </c>
    </row>
    <row r="38" spans="1:22" ht="18.350000000000001" x14ac:dyDescent="0.35">
      <c r="A38" s="87" t="s">
        <v>32</v>
      </c>
      <c r="B38" s="85" t="s">
        <v>10</v>
      </c>
      <c r="C38" s="121">
        <v>11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</row>
    <row r="39" spans="1:22" ht="15.75" x14ac:dyDescent="0.3">
      <c r="A39" s="79" t="s">
        <v>4</v>
      </c>
      <c r="B39" s="80" t="s">
        <v>28</v>
      </c>
      <c r="C39" s="9">
        <v>1</v>
      </c>
      <c r="D39" s="9">
        <v>2</v>
      </c>
      <c r="E39" s="9">
        <v>3</v>
      </c>
      <c r="F39" s="9">
        <v>4</v>
      </c>
      <c r="G39" s="10">
        <v>5</v>
      </c>
      <c r="H39" s="10">
        <v>6</v>
      </c>
      <c r="I39" s="10">
        <v>7</v>
      </c>
      <c r="J39" s="10">
        <v>8</v>
      </c>
      <c r="K39" s="10">
        <v>9</v>
      </c>
      <c r="L39" s="10">
        <v>10</v>
      </c>
      <c r="M39" s="10">
        <v>11</v>
      </c>
      <c r="N39" s="10">
        <v>12</v>
      </c>
      <c r="O39" s="10">
        <v>13</v>
      </c>
      <c r="P39" s="10">
        <v>14</v>
      </c>
      <c r="Q39" s="10">
        <v>15</v>
      </c>
      <c r="R39" s="10"/>
    </row>
    <row r="40" spans="1:22" ht="18.350000000000001" x14ac:dyDescent="0.35">
      <c r="A40" s="3">
        <f>Лист1!F$6</f>
        <v>1094.1644562334218</v>
      </c>
      <c r="B40" s="1">
        <v>11</v>
      </c>
      <c r="C40" s="12">
        <v>111</v>
      </c>
      <c r="D40" s="12">
        <v>111</v>
      </c>
      <c r="E40" s="12">
        <v>111</v>
      </c>
      <c r="F40" s="12">
        <v>111</v>
      </c>
      <c r="G40" s="12">
        <v>111</v>
      </c>
      <c r="H40" s="12">
        <v>111</v>
      </c>
      <c r="I40" s="12">
        <v>111</v>
      </c>
      <c r="J40" s="12">
        <v>111</v>
      </c>
      <c r="K40" s="12">
        <v>100</v>
      </c>
      <c r="L40" s="14">
        <f>$A40-SUM($C40:K40)</f>
        <v>106.16445623342179</v>
      </c>
      <c r="M40" s="14"/>
      <c r="N40" s="12"/>
      <c r="O40" s="13"/>
      <c r="P40" s="5"/>
      <c r="Q40" s="5"/>
      <c r="R40" s="11">
        <f t="shared" ref="R40:R49" ca="1" si="22">SUM(C40:R40)</f>
        <v>1094.1644562334218</v>
      </c>
    </row>
    <row r="41" spans="1:22" ht="18.350000000000001" x14ac:dyDescent="0.35">
      <c r="A41" s="3">
        <f>Лист1!G$6</f>
        <v>1104.1114058355436</v>
      </c>
      <c r="B41" s="1">
        <v>11.1</v>
      </c>
      <c r="C41" s="12">
        <v>111</v>
      </c>
      <c r="D41" s="12">
        <v>111</v>
      </c>
      <c r="E41" s="12">
        <v>111</v>
      </c>
      <c r="F41" s="12">
        <v>111</v>
      </c>
      <c r="G41" s="12">
        <v>111</v>
      </c>
      <c r="H41" s="12">
        <v>111</v>
      </c>
      <c r="I41" s="12">
        <v>111</v>
      </c>
      <c r="J41" s="12">
        <v>111</v>
      </c>
      <c r="K41" s="12">
        <v>111</v>
      </c>
      <c r="L41" s="14">
        <f>$A41-SUM($C41:K41)</f>
        <v>105.11140583554356</v>
      </c>
      <c r="M41" s="14"/>
      <c r="N41" s="13"/>
      <c r="O41" s="13"/>
      <c r="P41" s="5"/>
      <c r="Q41" s="5"/>
      <c r="R41" s="11">
        <f t="shared" ca="1" si="22"/>
        <v>1104.1114058355436</v>
      </c>
    </row>
    <row r="42" spans="1:22" ht="18.350000000000001" x14ac:dyDescent="0.35">
      <c r="A42" s="3">
        <f>Лист1!H$6</f>
        <v>1114.0583554376656</v>
      </c>
      <c r="B42" s="1">
        <v>11.2</v>
      </c>
      <c r="C42" s="12">
        <v>111</v>
      </c>
      <c r="D42" s="12">
        <v>100</v>
      </c>
      <c r="E42" s="12">
        <v>100</v>
      </c>
      <c r="F42" s="12">
        <v>100</v>
      </c>
      <c r="G42" s="12">
        <v>100</v>
      </c>
      <c r="H42" s="12">
        <v>100</v>
      </c>
      <c r="I42" s="12">
        <v>100</v>
      </c>
      <c r="J42" s="12">
        <v>100</v>
      </c>
      <c r="K42" s="12">
        <v>100</v>
      </c>
      <c r="L42" s="12">
        <v>100</v>
      </c>
      <c r="M42" s="14">
        <f>$A42-SUM($C42:L42)</f>
        <v>103.05835543766557</v>
      </c>
      <c r="N42" s="12"/>
      <c r="O42" s="8"/>
      <c r="P42" s="8"/>
      <c r="Q42" s="13"/>
      <c r="R42" s="11">
        <f t="shared" ca="1" si="22"/>
        <v>1114.0583554376656</v>
      </c>
    </row>
    <row r="43" spans="1:22" ht="18.350000000000001" x14ac:dyDescent="0.35">
      <c r="A43" s="3">
        <f>Лист1!I$6</f>
        <v>1124.0053050397878</v>
      </c>
      <c r="B43" s="1">
        <v>11.3</v>
      </c>
      <c r="C43" s="12">
        <v>111</v>
      </c>
      <c r="D43" s="12">
        <v>111</v>
      </c>
      <c r="E43" s="12">
        <v>100</v>
      </c>
      <c r="F43" s="12">
        <v>100</v>
      </c>
      <c r="G43" s="12">
        <v>100</v>
      </c>
      <c r="H43" s="12">
        <v>100</v>
      </c>
      <c r="I43" s="12">
        <v>100</v>
      </c>
      <c r="J43" s="12">
        <v>100</v>
      </c>
      <c r="K43" s="12">
        <v>100</v>
      </c>
      <c r="L43" s="12">
        <v>100</v>
      </c>
      <c r="M43" s="14">
        <f>$A43-SUM($C43:L43)</f>
        <v>102.0053050397878</v>
      </c>
      <c r="N43" s="12"/>
      <c r="O43" s="8"/>
      <c r="P43" s="8"/>
      <c r="Q43" s="13"/>
      <c r="R43" s="11">
        <f t="shared" ca="1" si="22"/>
        <v>1124.0053050397878</v>
      </c>
    </row>
    <row r="44" spans="1:22" ht="18.350000000000001" x14ac:dyDescent="0.35">
      <c r="A44" s="3">
        <f>Лист1!J$6</f>
        <v>1133.9522546419098</v>
      </c>
      <c r="B44" s="1">
        <v>11.4</v>
      </c>
      <c r="C44" s="12">
        <v>111</v>
      </c>
      <c r="D44" s="12">
        <v>111</v>
      </c>
      <c r="E44" s="12">
        <v>111</v>
      </c>
      <c r="F44" s="12">
        <v>100</v>
      </c>
      <c r="G44" s="12">
        <v>100</v>
      </c>
      <c r="H44" s="12">
        <v>100</v>
      </c>
      <c r="I44" s="12">
        <v>100</v>
      </c>
      <c r="J44" s="12">
        <v>100</v>
      </c>
      <c r="K44" s="12">
        <v>100</v>
      </c>
      <c r="L44" s="12">
        <v>100</v>
      </c>
      <c r="M44" s="14">
        <f>$A44-SUM($C44:L44)</f>
        <v>100.9522546419098</v>
      </c>
      <c r="N44" s="12"/>
      <c r="O44" s="8"/>
      <c r="P44" s="8"/>
      <c r="Q44" s="13"/>
      <c r="R44" s="11">
        <f t="shared" ca="1" si="22"/>
        <v>1133.9522546419098</v>
      </c>
    </row>
    <row r="45" spans="1:22" ht="18.350000000000001" x14ac:dyDescent="0.35">
      <c r="A45" s="3">
        <f>Лист1!K$6</f>
        <v>1143.8992042440318</v>
      </c>
      <c r="B45" s="1">
        <v>11.5</v>
      </c>
      <c r="C45" s="12">
        <v>111</v>
      </c>
      <c r="D45" s="12">
        <v>111</v>
      </c>
      <c r="E45" s="12">
        <v>111</v>
      </c>
      <c r="F45" s="12">
        <v>100</v>
      </c>
      <c r="G45" s="12">
        <v>100</v>
      </c>
      <c r="H45" s="12">
        <v>100</v>
      </c>
      <c r="I45" s="12">
        <v>100</v>
      </c>
      <c r="J45" s="12">
        <v>100</v>
      </c>
      <c r="K45" s="12">
        <v>100</v>
      </c>
      <c r="L45" s="12">
        <v>100</v>
      </c>
      <c r="M45" s="14">
        <f>$A45-SUM($C45:L45)</f>
        <v>110.89920424403181</v>
      </c>
      <c r="N45" s="12"/>
      <c r="O45" s="8"/>
      <c r="P45" s="8"/>
      <c r="Q45" s="13"/>
      <c r="R45" s="11">
        <f t="shared" ca="1" si="22"/>
        <v>1143.8992042440318</v>
      </c>
    </row>
    <row r="46" spans="1:22" ht="18.350000000000001" x14ac:dyDescent="0.35">
      <c r="A46" s="3">
        <f>Лист1!L$6</f>
        <v>1153.8461538461538</v>
      </c>
      <c r="B46" s="1">
        <v>11.6</v>
      </c>
      <c r="C46" s="12">
        <v>111</v>
      </c>
      <c r="D46" s="12">
        <v>111</v>
      </c>
      <c r="E46" s="12">
        <v>111</v>
      </c>
      <c r="F46" s="12">
        <v>111</v>
      </c>
      <c r="G46" s="12">
        <v>100</v>
      </c>
      <c r="H46" s="12">
        <v>100</v>
      </c>
      <c r="I46" s="12">
        <v>100</v>
      </c>
      <c r="J46" s="12">
        <v>100</v>
      </c>
      <c r="K46" s="12">
        <v>100</v>
      </c>
      <c r="L46" s="12">
        <v>100</v>
      </c>
      <c r="M46" s="14">
        <f>$A46-SUM($C46:L46)</f>
        <v>109.84615384615381</v>
      </c>
      <c r="N46" s="12"/>
      <c r="O46" s="8"/>
      <c r="P46" s="8"/>
      <c r="Q46" s="13"/>
      <c r="R46" s="11">
        <f t="shared" ca="1" si="22"/>
        <v>1153.8461538461538</v>
      </c>
    </row>
    <row r="47" spans="1:22" ht="18.350000000000001" x14ac:dyDescent="0.35">
      <c r="A47" s="4">
        <f>Лист1!M$6</f>
        <v>1163.7931034482758</v>
      </c>
      <c r="B47" s="2">
        <v>11.7</v>
      </c>
      <c r="C47" s="12">
        <v>111</v>
      </c>
      <c r="D47" s="12">
        <v>111</v>
      </c>
      <c r="E47" s="12">
        <v>111</v>
      </c>
      <c r="F47" s="12">
        <v>111</v>
      </c>
      <c r="G47" s="12">
        <v>111</v>
      </c>
      <c r="H47" s="12">
        <v>100</v>
      </c>
      <c r="I47" s="12">
        <v>100</v>
      </c>
      <c r="J47" s="12">
        <v>100</v>
      </c>
      <c r="K47" s="12">
        <v>100</v>
      </c>
      <c r="L47" s="12">
        <v>100</v>
      </c>
      <c r="M47" s="14">
        <f>$A47-SUM($C47:L47)</f>
        <v>108.79310344827582</v>
      </c>
      <c r="N47" s="12"/>
      <c r="O47" s="8"/>
      <c r="P47" s="8"/>
      <c r="Q47" s="13"/>
      <c r="R47" s="11">
        <f t="shared" ca="1" si="22"/>
        <v>1163.7931034482758</v>
      </c>
    </row>
    <row r="48" spans="1:22" ht="18.350000000000001" x14ac:dyDescent="0.35">
      <c r="A48" s="3">
        <f>Лист1!N$6</f>
        <v>1173.7400530503978</v>
      </c>
      <c r="B48" s="1">
        <v>11.8</v>
      </c>
      <c r="C48" s="12">
        <v>111</v>
      </c>
      <c r="D48" s="12">
        <v>111</v>
      </c>
      <c r="E48" s="12">
        <v>111</v>
      </c>
      <c r="F48" s="12">
        <v>111</v>
      </c>
      <c r="G48" s="12">
        <v>111</v>
      </c>
      <c r="H48" s="12">
        <v>111</v>
      </c>
      <c r="I48" s="12">
        <v>100</v>
      </c>
      <c r="J48" s="12">
        <v>100</v>
      </c>
      <c r="K48" s="12">
        <v>100</v>
      </c>
      <c r="L48" s="12">
        <v>100</v>
      </c>
      <c r="M48" s="14">
        <f>$A48-SUM($C48:L48)</f>
        <v>107.74005305039782</v>
      </c>
      <c r="N48" s="13"/>
      <c r="O48" s="8"/>
      <c r="P48" s="8"/>
      <c r="Q48" s="13"/>
      <c r="R48" s="11">
        <f t="shared" ca="1" si="22"/>
        <v>1173.7400530503978</v>
      </c>
    </row>
    <row r="49" spans="1:18" ht="18.350000000000001" x14ac:dyDescent="0.35">
      <c r="A49" s="3">
        <f>Лист1!O$6</f>
        <v>1183.6870026525198</v>
      </c>
      <c r="B49" s="1">
        <v>11.9</v>
      </c>
      <c r="C49" s="12">
        <v>111</v>
      </c>
      <c r="D49" s="12">
        <v>111</v>
      </c>
      <c r="E49" s="12">
        <v>111</v>
      </c>
      <c r="F49" s="12">
        <v>111</v>
      </c>
      <c r="G49" s="12">
        <v>111</v>
      </c>
      <c r="H49" s="12">
        <v>111</v>
      </c>
      <c r="I49" s="12">
        <v>111</v>
      </c>
      <c r="J49" s="12">
        <v>100</v>
      </c>
      <c r="K49" s="12">
        <v>100</v>
      </c>
      <c r="L49" s="12">
        <v>100</v>
      </c>
      <c r="M49" s="14">
        <f>$A49-SUM($C49:L49)</f>
        <v>106.68700265251982</v>
      </c>
      <c r="N49" s="13"/>
      <c r="O49" s="8"/>
      <c r="P49" s="8"/>
      <c r="Q49" s="13"/>
      <c r="R49" s="11">
        <f t="shared" ca="1" si="22"/>
        <v>1183.6870026525198</v>
      </c>
    </row>
  </sheetData>
  <mergeCells count="6">
    <mergeCell ref="A24:B24"/>
    <mergeCell ref="C24:Q24"/>
    <mergeCell ref="C38:Q38"/>
    <mergeCell ref="C1:E1"/>
    <mergeCell ref="A2:B2"/>
    <mergeCell ref="C2:Q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zoomScale="80" zoomScaleNormal="80" workbookViewId="0"/>
  </sheetViews>
  <sheetFormatPr defaultRowHeight="17.05" x14ac:dyDescent="0.3"/>
  <cols>
    <col min="1" max="1" width="9.109375" style="30"/>
    <col min="9" max="12" width="9.109375" customWidth="1"/>
    <col min="13" max="17" width="9.109375" hidden="1" customWidth="1"/>
    <col min="18" max="18" width="9.109375" style="34"/>
  </cols>
  <sheetData>
    <row r="1" spans="1:23" ht="18.350000000000001" x14ac:dyDescent="0.35">
      <c r="A1" s="26" t="s">
        <v>6</v>
      </c>
      <c r="B1" s="38">
        <v>2</v>
      </c>
      <c r="C1" s="31" t="s">
        <v>14</v>
      </c>
      <c r="D1" s="38">
        <v>125</v>
      </c>
      <c r="E1" s="6" t="s">
        <v>8</v>
      </c>
      <c r="F1" s="7">
        <f>ROUNDDOWN((D1-B1)/C2,0)</f>
        <v>10</v>
      </c>
      <c r="G1" s="24" t="s">
        <v>9</v>
      </c>
      <c r="H1" s="7">
        <f>F1*C2+B1</f>
        <v>122</v>
      </c>
      <c r="R1" s="52">
        <f>H1-$C2</f>
        <v>110</v>
      </c>
      <c r="S1" s="52">
        <f>R1-$C2</f>
        <v>98</v>
      </c>
      <c r="T1" s="52">
        <f>S1-$C2</f>
        <v>86</v>
      </c>
      <c r="U1" s="52">
        <f>T1-$C2</f>
        <v>74</v>
      </c>
    </row>
    <row r="2" spans="1:23" ht="18.350000000000001" x14ac:dyDescent="0.35">
      <c r="A2" s="87" t="s">
        <v>33</v>
      </c>
      <c r="B2" s="85" t="s">
        <v>10</v>
      </c>
      <c r="C2" s="126">
        <v>12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8"/>
      <c r="R2" s="37"/>
      <c r="S2" s="11"/>
    </row>
    <row r="3" spans="1:23" x14ac:dyDescent="0.3">
      <c r="A3" s="79" t="s">
        <v>4</v>
      </c>
      <c r="B3" s="80" t="s">
        <v>28</v>
      </c>
      <c r="C3" s="9">
        <v>1</v>
      </c>
      <c r="D3" s="9">
        <v>2</v>
      </c>
      <c r="E3" s="9">
        <v>3</v>
      </c>
      <c r="F3" s="9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10">
        <v>13</v>
      </c>
      <c r="P3" s="10">
        <v>14</v>
      </c>
      <c r="Q3" s="10">
        <v>15</v>
      </c>
      <c r="R3" s="35"/>
      <c r="S3" s="25" t="s">
        <v>11</v>
      </c>
      <c r="T3" s="25" t="s">
        <v>11</v>
      </c>
      <c r="U3" s="5" t="s">
        <v>12</v>
      </c>
      <c r="V3" s="25" t="s">
        <v>13</v>
      </c>
      <c r="W3" s="25" t="s">
        <v>28</v>
      </c>
    </row>
    <row r="4" spans="1:23" x14ac:dyDescent="0.3">
      <c r="A4" s="27">
        <f>Лист1!F$7</f>
        <v>804.09356725146199</v>
      </c>
      <c r="B4" s="89">
        <f>($A4-$C$2*(ROUNDDOWN($C4/$C$2,0)+ROUNDDOWN($D4/$C$2,0)+ROUNDDOWN($E4/$C$2,0)+ROUNDDOWN($F4/$C$2,0)+ROUNDDOWN($G4/$C$2,0)+ROUNDDOWN($H4/$C$2,0)+ROUNDDOWN($I4/$C$2,0)+ROUNDDOWN($J4/$C$2,0)+ROUNDDOWN($K4/$C$2,0)+ROUNDDOWN($L4/$C$2,0))) / $A4 * 100</f>
        <v>1.5040000000000002</v>
      </c>
      <c r="C4" s="56">
        <f>IF(B5&gt;($C$2*(B6+1)),(ROUND(B6,0)*$C$2+$B$1),(B6*$C$2+$B$1))</f>
        <v>110</v>
      </c>
      <c r="D4" s="56">
        <f>IF(C5&gt;($C$2*(C6+1)),(ROUND(C6,0)*$C$2+$B$1),(C6*$C$2+$B$1))</f>
        <v>110</v>
      </c>
      <c r="E4" s="56">
        <f>IF(D5&gt;($C$2*(D6+1)),(ROUND(D6,0)*$C$2+$B$1),(D6*$C$2+$B$1))</f>
        <v>122</v>
      </c>
      <c r="F4" s="56">
        <f t="shared" ref="F4:G4" si="0">IF(E5&gt;($C$2*(E6+1)),(ROUND(E6,0)*$C$2+$B$1),(E6*$C$2+$B$1))</f>
        <v>110</v>
      </c>
      <c r="G4" s="56">
        <f t="shared" si="0"/>
        <v>122</v>
      </c>
      <c r="H4" s="56">
        <f>IF(G5&gt;($C$2*(G6+1)),(ROUND(G6,0)*$C$2+$B$1),(G6*$C$2+$B$1))</f>
        <v>110</v>
      </c>
      <c r="I4" s="56">
        <f>IF(H5&gt;($C$2*(H6+1)),(ROUND(H6,0)*$C$2+$B$1),(H6*$C$2+$B$1))</f>
        <v>120.09356725146199</v>
      </c>
      <c r="J4" s="56">
        <f>IF(I5&gt;($C$2*(I6+1)),(ROUND(I6,0)*$C$2+$B$1),(I6*$C$2+$B$1))</f>
        <v>0</v>
      </c>
      <c r="K4" s="14"/>
      <c r="L4" s="12"/>
      <c r="M4" s="12"/>
      <c r="N4" s="12"/>
      <c r="O4" s="13"/>
      <c r="P4" s="5"/>
      <c r="Q4" s="5"/>
      <c r="R4" s="36">
        <f>SUM(C4:Q4)</f>
        <v>804.09356725146199</v>
      </c>
      <c r="S4">
        <f>$A4/$C$2</f>
        <v>67.007797270955166</v>
      </c>
      <c r="T4">
        <f>ROUNDUP((($A4-($B$1*ROUNDUP($A4/$H$1,0)))/$C$2),0)</f>
        <v>66</v>
      </c>
      <c r="U4">
        <f>ROUNDUP(T4/$F$1,0)</f>
        <v>7</v>
      </c>
      <c r="V4">
        <f>$A4/U4</f>
        <v>114.87050960735171</v>
      </c>
      <c r="W4" s="89">
        <f>($A4-$C$2*(ROUNDDOWN($C4/$C$2,0)+ROUNDDOWN($D4/$C$2,0)+ROUNDDOWN($E4/$C$2,0)+ROUNDDOWN($F4/$C$2,0)+ROUNDDOWN($G4/$C$2,0)+ROUNDDOWN($H4/$C$2,0)+ROUNDDOWN($I4/$C$2,0)+ROUNDDOWN($J4/$C$2,0)+ROUNDDOWN($K4/$C$2,0)+ROUNDDOWN($L4/$C$2,0))) / $A4 * 100</f>
        <v>1.5040000000000002</v>
      </c>
    </row>
    <row r="5" spans="1:23" x14ac:dyDescent="0.3">
      <c r="A5" s="28"/>
      <c r="B5" s="33">
        <f>A4</f>
        <v>804.09356725146199</v>
      </c>
      <c r="C5" s="46">
        <f>B5-C4</f>
        <v>694.09356725146199</v>
      </c>
      <c r="D5" s="46">
        <f>C5-D4</f>
        <v>584.09356725146199</v>
      </c>
      <c r="E5" s="46">
        <f t="shared" ref="E5" si="1">D5-E4</f>
        <v>462.09356725146199</v>
      </c>
      <c r="F5" s="46">
        <f t="shared" ref="F5" si="2">E5-F4</f>
        <v>352.09356725146199</v>
      </c>
      <c r="G5" s="46">
        <f t="shared" ref="G5:I5" si="3">F5-G4</f>
        <v>230.09356725146199</v>
      </c>
      <c r="H5" s="46">
        <f t="shared" si="3"/>
        <v>120.09356725146199</v>
      </c>
      <c r="I5" s="46">
        <f t="shared" si="3"/>
        <v>0</v>
      </c>
      <c r="J5" s="76">
        <f>I5-J4</f>
        <v>0</v>
      </c>
      <c r="K5" s="22"/>
      <c r="L5" s="23"/>
      <c r="M5" s="17"/>
      <c r="N5" s="17"/>
      <c r="O5" s="22"/>
      <c r="P5" s="17"/>
      <c r="Q5" s="17"/>
      <c r="R5" s="36"/>
      <c r="S5" s="19"/>
      <c r="T5" s="19"/>
      <c r="U5" s="6" t="s">
        <v>8</v>
      </c>
      <c r="V5" s="32">
        <f>(V4-$B$1)/$C$2</f>
        <v>9.4058758006126428</v>
      </c>
      <c r="W5" s="19"/>
    </row>
    <row r="6" spans="1:23" x14ac:dyDescent="0.3">
      <c r="A6" s="27"/>
      <c r="B6" s="32">
        <f t="shared" ref="B6:J6" si="4">IF(B5&gt;0,(B5/ROUNDUP(ROUNDUP(((B5-($B$1*ROUNDUP(B5/$H$1,0)))/$C$2),0)/$F$1,0)-$B$1)/$C$2,0-$B$1/$C$2)</f>
        <v>9.4058758006126428</v>
      </c>
      <c r="C6" s="32">
        <f t="shared" si="4"/>
        <v>9.4735217673814169</v>
      </c>
      <c r="D6" s="32">
        <f t="shared" si="4"/>
        <v>9.5682261208577</v>
      </c>
      <c r="E6" s="32">
        <f t="shared" si="4"/>
        <v>9.4602826510721254</v>
      </c>
      <c r="F6" s="32">
        <f t="shared" si="4"/>
        <v>9.6137102014294999</v>
      </c>
      <c r="G6" s="32">
        <f t="shared" si="4"/>
        <v>9.420565302144249</v>
      </c>
      <c r="H6" s="32">
        <f t="shared" si="4"/>
        <v>9.8411306042884998</v>
      </c>
      <c r="I6" s="32">
        <f t="shared" si="4"/>
        <v>-0.16666666666666666</v>
      </c>
      <c r="J6" s="32">
        <f t="shared" si="4"/>
        <v>-0.16666666666666666</v>
      </c>
      <c r="M6" s="12"/>
      <c r="N6" s="12"/>
      <c r="O6" s="13"/>
      <c r="P6" s="5"/>
      <c r="Q6" s="5"/>
      <c r="R6" s="36"/>
    </row>
    <row r="7" spans="1:23" x14ac:dyDescent="0.3">
      <c r="A7" s="27">
        <f>Лист1!G$7</f>
        <v>811.40350877192986</v>
      </c>
      <c r="B7" s="89">
        <f>($A7-$C$2*(ROUNDDOWN($C7/$C$2,0)+ROUNDDOWN($D7/$C$2,0)+ROUNDDOWN($E7/$C$2,0)+ROUNDDOWN($F7/$C$2,0)+ROUNDDOWN($G7/$C$2,0)+ROUNDDOWN($H7/$C$2,0)+ROUNDDOWN($I7/$C$2,0)+ROUNDDOWN($J7/$C$2,0)+ROUNDDOWN($K7/$C$2,0)+ROUNDDOWN($L7/$C$2,0))) / $A7 * 100</f>
        <v>2.3913513513513562</v>
      </c>
      <c r="C7" s="56">
        <f>IF(B8&gt;($C$2*(B9+1)),(ROUND(B9,0)*$C$2+$B$1),(B9*$C$2+$B$1))</f>
        <v>110</v>
      </c>
      <c r="D7" s="56">
        <f>IF(C8&gt;($C$2*(C9+1)),(ROUND(C9,0)*$C$2+$B$1),(C9*$C$2+$B$1))</f>
        <v>122</v>
      </c>
      <c r="E7" s="56">
        <f>IF(D8&gt;($C$2*(D9+1)),(ROUND(D9,0)*$C$2+$B$1),(D9*$C$2+$B$1))</f>
        <v>110</v>
      </c>
      <c r="F7" s="56">
        <f t="shared" ref="F7:I7" si="5">IF(E8&gt;($C$2*(E9+1)),(ROUND(E9,0)*$C$2+$B$1),(E9*$C$2+$B$1))</f>
        <v>122</v>
      </c>
      <c r="G7" s="56">
        <f t="shared" si="5"/>
        <v>110</v>
      </c>
      <c r="H7" s="56">
        <f t="shared" si="5"/>
        <v>122</v>
      </c>
      <c r="I7" s="56">
        <f t="shared" si="5"/>
        <v>115.40350877192986</v>
      </c>
      <c r="J7" s="56">
        <f>IF(I8&gt;($C$2*(I9+1)),(ROUND(I9,0)*$C$2+$B$1),(I9*$C$2+$B$1))</f>
        <v>0</v>
      </c>
      <c r="K7" s="14"/>
      <c r="L7" s="12"/>
      <c r="M7" s="12"/>
      <c r="N7" s="12"/>
      <c r="O7" s="13"/>
      <c r="P7" s="5"/>
      <c r="Q7" s="5"/>
      <c r="R7" s="36">
        <f>SUM(C7:Q7)</f>
        <v>811.40350877192986</v>
      </c>
      <c r="S7">
        <f>$A7/$C$2</f>
        <v>67.616959064327489</v>
      </c>
      <c r="T7">
        <f>ROUNDUP((($A7-($B$1*ROUNDUP($A7/$H$1,0)))/$C$2),0)</f>
        <v>67</v>
      </c>
      <c r="U7">
        <f>ROUNDUP(T7/$F$1,0)</f>
        <v>7</v>
      </c>
      <c r="V7">
        <f>$A7/U7</f>
        <v>115.91478696741855</v>
      </c>
    </row>
    <row r="8" spans="1:23" x14ac:dyDescent="0.3">
      <c r="A8" s="27"/>
      <c r="B8" s="33">
        <f>A7</f>
        <v>811.40350877192986</v>
      </c>
      <c r="C8" s="76">
        <f>B8-C7</f>
        <v>701.40350877192986</v>
      </c>
      <c r="D8" s="46">
        <f>C8-D7</f>
        <v>579.40350877192986</v>
      </c>
      <c r="E8" s="46">
        <f t="shared" ref="E8:I8" si="6">D8-E7</f>
        <v>469.40350877192986</v>
      </c>
      <c r="F8" s="76">
        <f t="shared" si="6"/>
        <v>347.40350877192986</v>
      </c>
      <c r="G8" s="76">
        <f t="shared" si="6"/>
        <v>237.40350877192986</v>
      </c>
      <c r="H8" s="76">
        <f t="shared" si="6"/>
        <v>115.40350877192986</v>
      </c>
      <c r="I8" s="76">
        <f t="shared" si="6"/>
        <v>0</v>
      </c>
      <c r="J8" s="76">
        <f>I8-J7</f>
        <v>0</v>
      </c>
      <c r="K8" s="22"/>
      <c r="L8" s="23"/>
      <c r="M8" s="17"/>
      <c r="N8" s="17"/>
      <c r="O8" s="22"/>
      <c r="P8" s="17"/>
      <c r="Q8" s="17"/>
      <c r="R8" s="36"/>
      <c r="S8" s="19"/>
      <c r="T8" s="19"/>
      <c r="U8" s="6" t="s">
        <v>8</v>
      </c>
      <c r="V8" s="32">
        <f>(V7-$B$1)/$C$2</f>
        <v>9.4928989139515458</v>
      </c>
      <c r="W8" s="19"/>
    </row>
    <row r="9" spans="1:23" x14ac:dyDescent="0.3">
      <c r="A9" s="27"/>
      <c r="B9" s="32">
        <f t="shared" ref="B9" si="7">IF(B8&gt;0,(B8/ROUNDUP(ROUNDUP(((B8-($B$1*ROUNDUP(B8/$H$1,0)))/$C$2),0)/$F$1,0)-$B$1)/$C$2,0-$B$1/$C$2)</f>
        <v>9.4928989139515458</v>
      </c>
      <c r="C9" s="32">
        <f>IF(C8&gt;0,(C8/ROUNDUP(ROUNDUP(((C8-($B$1*ROUNDUP(C8/$H$1,0)))/$C$2),0)/$F$1,0)-$B$1)/$C$2,0-$B$1/$C$2)</f>
        <v>9.5750487329434701</v>
      </c>
      <c r="D9" s="32">
        <f>IF(D8&gt;0,(D8/ROUNDUP(ROUNDUP(((D8-($B$1*ROUNDUP(D8/$H$1,0)))/$C$2),0)/$F$1,0)-$B$1)/$C$2,0-$B$1/$C$2)</f>
        <v>9.4900584795321645</v>
      </c>
      <c r="E9" s="32">
        <f>IF(E8&gt;0,(E8/ROUNDUP(ROUNDUP(((E8-($B$1*ROUNDUP(E8/$H$1,0)))/$C$2),0)/$F$1,0)-$B$1)/$C$2,0-$B$1/$C$2)</f>
        <v>9.6125730994152061</v>
      </c>
      <c r="F9" s="32">
        <f t="shared" ref="F9:I9" si="8">IF(F8&gt;0,(F8/ROUNDUP(ROUNDUP(((F8-($B$1*ROUNDUP(F8/$H$1,0)))/$C$2),0)/$F$1,0)-$B$1)/$C$2,0-$B$1/$C$2)</f>
        <v>9.4834307992202742</v>
      </c>
      <c r="G9" s="32">
        <f t="shared" si="8"/>
        <v>9.7251461988304104</v>
      </c>
      <c r="H9" s="32">
        <f t="shared" si="8"/>
        <v>9.4502923976608226</v>
      </c>
      <c r="I9" s="32">
        <f t="shared" si="8"/>
        <v>-0.16666666666666666</v>
      </c>
      <c r="J9" s="32">
        <f>IF(J8&gt;0,(J8/ROUNDUP(ROUNDUP(((J8-($B$1*ROUNDUP(J8/$H$1,0)))/$C$2),0)/$F$1,0)-$B$1)/$C$2,0-$B$1/$C$2)</f>
        <v>-0.16666666666666666</v>
      </c>
      <c r="M9" s="12"/>
      <c r="N9" s="12"/>
      <c r="O9" s="13"/>
      <c r="P9" s="5"/>
      <c r="Q9" s="5"/>
      <c r="R9" s="36"/>
    </row>
    <row r="10" spans="1:23" x14ac:dyDescent="0.3">
      <c r="A10" s="27">
        <f>Лист1!H$7</f>
        <v>818.71345029239762</v>
      </c>
      <c r="B10" s="89">
        <f>($A10-$C$2*(ROUNDDOWN($C10/$C$2,0)+ROUNDDOWN($D10/$C$2,0)+ROUNDDOWN($E10/$C$2,0)+ROUNDDOWN($F10/$C$2,0)+ROUNDDOWN($G10/$C$2,0)+ROUNDDOWN($H10/$C$2,0)+ROUNDDOWN($I10/$C$2,0)+ROUNDDOWN($J10/$C$2,0)+ROUNDDOWN($K10/$C$2,0)+ROUNDDOWN($L10/$C$2,0))) / $A10 * 100</f>
        <v>1.7971428571428527</v>
      </c>
      <c r="C10" s="56">
        <f>IF(B11&gt;($C$2*(B12+1)),(ROUND(B12,0)*$C$2+$B$1),(B12*$C$2+$B$1))</f>
        <v>122</v>
      </c>
      <c r="D10" s="56">
        <f>IF(C11&gt;($C$2*(C12+1)),(ROUND(C12,0)*$C$2+$B$1),(C12*$C$2+$B$1))</f>
        <v>122</v>
      </c>
      <c r="E10" s="56">
        <f>IF(D11&gt;($C$2*(D12+1)),(ROUND(D12,0)*$C$2+$B$1),(D12*$C$2+$B$1))</f>
        <v>110</v>
      </c>
      <c r="F10" s="56">
        <f t="shared" ref="F10:G10" si="9">IF(E11&gt;($C$2*(E12+1)),(ROUND(E12,0)*$C$2+$B$1),(E12*$C$2+$B$1))</f>
        <v>122</v>
      </c>
      <c r="G10" s="56">
        <f t="shared" si="9"/>
        <v>110</v>
      </c>
      <c r="H10" s="56">
        <f>IF(G11&gt;($C$2*(G12+1)),(ROUND(G12,0)*$C$2+$B$1),(G12*$C$2+$B$1))</f>
        <v>122</v>
      </c>
      <c r="I10" s="56">
        <f>IF(H11&gt;($C$2*(H12+1)),(ROUND(H12,0)*$C$2+$B$1),(H12*$C$2+$B$1))</f>
        <v>110.71345029239762</v>
      </c>
      <c r="J10" s="56">
        <f>IF(I11&gt;($C$2*(I12+1)),(ROUND(I12,0)*$C$2+$B$1),(I12*$C$2+$B$1))</f>
        <v>0</v>
      </c>
      <c r="K10" s="14"/>
      <c r="L10" s="12"/>
      <c r="M10" s="12"/>
      <c r="N10" s="12"/>
      <c r="O10" s="13"/>
      <c r="P10" s="5"/>
      <c r="Q10" s="5"/>
      <c r="R10" s="36">
        <f>SUM(C10:Q10)</f>
        <v>818.71345029239762</v>
      </c>
      <c r="S10">
        <f>$A10/$C$2</f>
        <v>68.226120857699797</v>
      </c>
      <c r="T10">
        <f>ROUNDUP((($A10-($B$1*ROUNDUP($A10/$H$1,0)))/$C$2),0)</f>
        <v>68</v>
      </c>
      <c r="U10">
        <f>ROUNDUP(T10/$F$1,0)</f>
        <v>7</v>
      </c>
      <c r="V10">
        <f>$A10/U10</f>
        <v>116.95906432748538</v>
      </c>
    </row>
    <row r="11" spans="1:23" x14ac:dyDescent="0.3">
      <c r="A11" s="27"/>
      <c r="B11" s="33">
        <f>A10</f>
        <v>818.71345029239762</v>
      </c>
      <c r="C11" s="76">
        <f>B11-C10</f>
        <v>696.71345029239762</v>
      </c>
      <c r="D11" s="46">
        <f>C11-D10</f>
        <v>574.71345029239762</v>
      </c>
      <c r="E11" s="46">
        <f t="shared" ref="E11" si="10">D11-E10</f>
        <v>464.71345029239762</v>
      </c>
      <c r="F11" s="46">
        <f t="shared" ref="F11" si="11">E11-F10</f>
        <v>342.71345029239762</v>
      </c>
      <c r="G11" s="46">
        <f t="shared" ref="G11" si="12">F11-G10</f>
        <v>232.71345029239762</v>
      </c>
      <c r="H11" s="46">
        <f t="shared" ref="H11" si="13">G11-H10</f>
        <v>110.71345029239762</v>
      </c>
      <c r="I11" s="46">
        <f t="shared" ref="I11" si="14">H11-I10</f>
        <v>0</v>
      </c>
      <c r="J11" s="76">
        <f>I11-J10</f>
        <v>0</v>
      </c>
      <c r="K11" s="22"/>
      <c r="L11" s="23"/>
      <c r="M11" s="17"/>
      <c r="N11" s="17"/>
      <c r="O11" s="22"/>
      <c r="P11" s="17"/>
      <c r="Q11" s="17"/>
      <c r="R11" s="36"/>
      <c r="S11" s="19"/>
      <c r="T11" s="19"/>
      <c r="U11" s="6" t="s">
        <v>8</v>
      </c>
      <c r="V11" s="32">
        <f>(V10-$B$1)/$C$2</f>
        <v>9.5799220272904488</v>
      </c>
      <c r="W11" s="19"/>
    </row>
    <row r="12" spans="1:23" x14ac:dyDescent="0.3">
      <c r="A12" s="27"/>
      <c r="B12" s="32">
        <f t="shared" ref="B12" si="15">IF(B11&gt;0,(B11/ROUNDUP(ROUNDUP(((B11-($B$1*ROUNDUP(B11/$H$1,0)))/$C$2),0)/$F$1,0)-$B$1)/$C$2,0-$B$1/$C$2)</f>
        <v>9.5799220272904488</v>
      </c>
      <c r="C12" s="32">
        <f t="shared" ref="C12:J12" si="16">IF(C11&gt;0,(C11/ROUNDUP(ROUNDUP(((C11-($B$1*ROUNDUP(C11/$H$1,0)))/$C$2),0)/$F$1,0)-$B$1)/$C$2,0-$B$1/$C$2)</f>
        <v>9.5099090318388555</v>
      </c>
      <c r="D12" s="32">
        <f t="shared" si="16"/>
        <v>9.4118908382066273</v>
      </c>
      <c r="E12" s="32">
        <f t="shared" si="16"/>
        <v>9.5148635477582832</v>
      </c>
      <c r="F12" s="32">
        <f t="shared" si="16"/>
        <v>9.3531513970110449</v>
      </c>
      <c r="G12" s="32">
        <f t="shared" si="16"/>
        <v>9.5297270955165683</v>
      </c>
      <c r="H12" s="32">
        <f t="shared" si="16"/>
        <v>9.0594541910331348</v>
      </c>
      <c r="I12" s="32">
        <f t="shared" si="16"/>
        <v>-0.16666666666666666</v>
      </c>
      <c r="J12" s="32">
        <f t="shared" si="16"/>
        <v>-0.16666666666666666</v>
      </c>
      <c r="M12" s="12"/>
      <c r="N12" s="12"/>
      <c r="O12" s="13"/>
      <c r="P12" s="5"/>
      <c r="Q12" s="5"/>
      <c r="R12" s="36"/>
    </row>
    <row r="13" spans="1:23" x14ac:dyDescent="0.3">
      <c r="A13" s="27">
        <f>Лист1!I$7</f>
        <v>826.02339181286561</v>
      </c>
      <c r="B13" s="89">
        <f>($A13-$C$2*(ROUNDDOWN($C13/$C$2,0)+ROUNDDOWN($D13/$C$2,0)+ROUNDDOWN($E13/$C$2,0)+ROUNDDOWN($F13/$C$2,0)+ROUNDDOWN($G13/$C$2,0)+ROUNDDOWN($H13/$C$2,0)+ROUNDDOWN($I13/$C$2,0)+ROUNDDOWN($J13/$C$2,0)+ROUNDDOWN($K13/$C$2,0)+ROUNDDOWN($L13/$C$2,0))) / $A13 * 100</f>
        <v>2.6661946902655003</v>
      </c>
      <c r="C13" s="56">
        <f>IF(B14&gt;($C$2*(B15+1)),(ROUND(B15,0)*$C$2+$B$1),(B15*$C$2+$B$1))</f>
        <v>122</v>
      </c>
      <c r="D13" s="56">
        <f>IF(C14&gt;($C$2*(C15+1)),(ROUND(C15,0)*$C$2+$B$1),(C15*$C$2+$B$1))</f>
        <v>122</v>
      </c>
      <c r="E13" s="56">
        <f>IF(D14&gt;($C$2*(D15+1)),(ROUND(D15,0)*$C$2+$B$1),(D15*$C$2+$B$1))</f>
        <v>122</v>
      </c>
      <c r="F13" s="56">
        <f t="shared" ref="F13:G13" si="17">IF(E14&gt;($C$2*(E15+1)),(ROUND(E15,0)*$C$2+$B$1),(E15*$C$2+$B$1))</f>
        <v>110</v>
      </c>
      <c r="G13" s="56">
        <f t="shared" si="17"/>
        <v>122</v>
      </c>
      <c r="H13" s="56">
        <f>IF(G14&gt;($C$2*(G15+1)),(ROUND(G15,0)*$C$2+$B$1),(G15*$C$2+$B$1))</f>
        <v>110</v>
      </c>
      <c r="I13" s="56">
        <f>IF(H14&gt;($C$2*(H15+1)),(ROUND(H15,0)*$C$2+$B$1),(H15*$C$2+$B$1))</f>
        <v>118.02339181286561</v>
      </c>
      <c r="J13" s="56">
        <f>IF(I14&gt;($C$2*(I15+1)),(ROUND(I15,0)*$C$2+$B$1),(I15*$C$2+$B$1))</f>
        <v>0</v>
      </c>
      <c r="K13" s="14"/>
      <c r="L13" s="12"/>
      <c r="M13" s="12"/>
      <c r="N13" s="12"/>
      <c r="O13" s="13"/>
      <c r="P13" s="5"/>
      <c r="Q13" s="5"/>
      <c r="R13" s="36">
        <f>SUM(C13:Q13)</f>
        <v>826.02339181286561</v>
      </c>
      <c r="S13">
        <f>$A13/$C$2</f>
        <v>68.835282651072134</v>
      </c>
      <c r="T13">
        <f>ROUNDUP((($A13-($B$1*ROUNDUP($A13/$H$1,0)))/$C$2),0)</f>
        <v>68</v>
      </c>
      <c r="U13">
        <f>ROUNDUP(T13/$F$1,0)</f>
        <v>7</v>
      </c>
      <c r="V13">
        <f>$A13/U13</f>
        <v>118.00334168755224</v>
      </c>
    </row>
    <row r="14" spans="1:23" x14ac:dyDescent="0.3">
      <c r="A14" s="27"/>
      <c r="B14" s="33">
        <f>A13</f>
        <v>826.02339181286561</v>
      </c>
      <c r="C14" s="46">
        <f>B14-C13</f>
        <v>704.02339181286561</v>
      </c>
      <c r="D14" s="46">
        <f>C14-D13</f>
        <v>582.02339181286561</v>
      </c>
      <c r="E14" s="46">
        <f t="shared" ref="E14" si="18">D14-E13</f>
        <v>460.02339181286561</v>
      </c>
      <c r="F14" s="46">
        <f t="shared" ref="F14" si="19">E14-F13</f>
        <v>350.02339181286561</v>
      </c>
      <c r="G14" s="46">
        <f t="shared" ref="G14" si="20">F14-G13</f>
        <v>228.02339181286561</v>
      </c>
      <c r="H14" s="46">
        <f t="shared" ref="H14" si="21">G14-H13</f>
        <v>118.02339181286561</v>
      </c>
      <c r="I14" s="46">
        <f t="shared" ref="I14" si="22">H14-I13</f>
        <v>0</v>
      </c>
      <c r="J14" s="76">
        <f>I14-J13</f>
        <v>0</v>
      </c>
      <c r="K14" s="22"/>
      <c r="L14" s="23"/>
      <c r="M14" s="17"/>
      <c r="N14" s="17"/>
      <c r="O14" s="22"/>
      <c r="P14" s="17"/>
      <c r="Q14" s="17"/>
      <c r="R14" s="36"/>
      <c r="S14" s="19"/>
      <c r="T14" s="19"/>
      <c r="U14" s="6" t="s">
        <v>8</v>
      </c>
      <c r="V14" s="32">
        <f>(V13-$B$1)/$C$2</f>
        <v>9.6669451406293536</v>
      </c>
      <c r="W14" s="19"/>
    </row>
    <row r="15" spans="1:23" x14ac:dyDescent="0.3">
      <c r="A15" s="27"/>
      <c r="B15" s="32">
        <f t="shared" ref="B15" si="23">IF(B14&gt;0,(B14/ROUNDUP(ROUNDUP(((B14-($B$1*ROUNDUP(B14/$H$1,0)))/$C$2),0)/$F$1,0)-$B$1)/$C$2,0-$B$1/$C$2)</f>
        <v>9.6669451406293536</v>
      </c>
      <c r="C15" s="32">
        <f t="shared" ref="C15:J15" si="24">IF(C14&gt;0,(C14/ROUNDUP(ROUNDUP(((C14-($B$1*ROUNDUP(C14/$H$1,0)))/$C$2),0)/$F$1,0)-$B$1)/$C$2,0-$B$1/$C$2)</f>
        <v>9.6114359974009123</v>
      </c>
      <c r="D15" s="32">
        <f t="shared" si="24"/>
        <v>9.5337231968810929</v>
      </c>
      <c r="E15" s="32">
        <f t="shared" si="24"/>
        <v>9.4171539961013675</v>
      </c>
      <c r="F15" s="32">
        <f t="shared" si="24"/>
        <v>9.5562053281351549</v>
      </c>
      <c r="G15" s="32">
        <f t="shared" si="24"/>
        <v>9.3343079922027332</v>
      </c>
      <c r="H15" s="32">
        <f t="shared" si="24"/>
        <v>9.6686159844054682</v>
      </c>
      <c r="I15" s="32">
        <f t="shared" si="24"/>
        <v>-0.16666666666666666</v>
      </c>
      <c r="J15" s="32">
        <f t="shared" si="24"/>
        <v>-0.16666666666666666</v>
      </c>
      <c r="M15" s="12"/>
      <c r="N15" s="12"/>
      <c r="O15" s="13"/>
      <c r="P15" s="5"/>
      <c r="Q15" s="5"/>
      <c r="R15" s="36"/>
    </row>
    <row r="16" spans="1:23" x14ac:dyDescent="0.3">
      <c r="A16" s="27">
        <f>Лист1!J$7</f>
        <v>833.33333333333337</v>
      </c>
      <c r="B16" s="89">
        <f>($A16-$C$2*(ROUNDDOWN($C16/$C$2,0)+ROUNDDOWN($D16/$C$2,0)+ROUNDDOWN($E16/$C$2,0)+ROUNDDOWN($F16/$C$2,0)+ROUNDDOWN($G16/$C$2,0)+ROUNDDOWN($H16/$C$2,0)+ROUNDDOWN($I16/$C$2,0)+ROUNDDOWN($J16/$C$2,0)+ROUNDDOWN($K16/$C$2,0)+ROUNDDOWN($L16/$C$2,0))) / $A16 * 100</f>
        <v>2.0800000000000045</v>
      </c>
      <c r="C16" s="56">
        <f>IF(B17&gt;($C$2*(B18+1)),(ROUND(B18,0)*$C$2+$B$1),(B18*$C$2+$B$1))</f>
        <v>122</v>
      </c>
      <c r="D16" s="56">
        <f>IF(C17&gt;($C$2*(C18+1)),(ROUND(C18,0)*$C$2+$B$1),(C18*$C$2+$B$1))</f>
        <v>122</v>
      </c>
      <c r="E16" s="56">
        <f>IF(D17&gt;($C$2*(D18+1)),(ROUND(D18,0)*$C$2+$B$1),(D18*$C$2+$B$1))</f>
        <v>122</v>
      </c>
      <c r="F16" s="56">
        <f t="shared" ref="F16:G16" si="25">IF(E17&gt;($C$2*(E18+1)),(ROUND(E18,0)*$C$2+$B$1),(E18*$C$2+$B$1))</f>
        <v>122</v>
      </c>
      <c r="G16" s="56">
        <f t="shared" si="25"/>
        <v>110</v>
      </c>
      <c r="H16" s="56">
        <f>IF(G17&gt;($C$2*(G18+1)),(ROUND(G18,0)*$C$2+$B$1),(G18*$C$2+$B$1))</f>
        <v>122</v>
      </c>
      <c r="I16" s="56">
        <f>IF(H17&gt;($C$2*(H18+1)),(ROUND(H18,0)*$C$2+$B$1),(H18*$C$2+$B$1))</f>
        <v>113.33333333333337</v>
      </c>
      <c r="J16" s="56">
        <f>IF(I17&gt;($C$2*(I18+1)),(ROUND(I18,0)*$C$2+$B$1),(I18*$C$2+$B$1))</f>
        <v>0</v>
      </c>
      <c r="K16" s="14"/>
      <c r="L16" s="12"/>
      <c r="M16" s="12"/>
      <c r="N16" s="12"/>
      <c r="O16" s="13"/>
      <c r="P16" s="5"/>
      <c r="Q16" s="5"/>
      <c r="R16" s="36">
        <f>SUM(C16:Q16)</f>
        <v>833.33333333333337</v>
      </c>
      <c r="S16">
        <f>$A16/$C$2</f>
        <v>69.444444444444443</v>
      </c>
      <c r="T16">
        <f>ROUNDUP((($A16-($B$1*ROUNDUP($A16/$H$1,0)))/$C$2),0)</f>
        <v>69</v>
      </c>
      <c r="U16">
        <f>ROUNDUP(T16/$F$1,0)</f>
        <v>7</v>
      </c>
      <c r="V16">
        <f>$A16/U16</f>
        <v>119.04761904761905</v>
      </c>
    </row>
    <row r="17" spans="1:23" x14ac:dyDescent="0.3">
      <c r="A17" s="27"/>
      <c r="B17" s="33">
        <f>A16</f>
        <v>833.33333333333337</v>
      </c>
      <c r="C17" s="46">
        <f>B17-C16</f>
        <v>711.33333333333337</v>
      </c>
      <c r="D17" s="46">
        <f>C17-D16</f>
        <v>589.33333333333337</v>
      </c>
      <c r="E17" s="46">
        <f t="shared" ref="E17" si="26">D17-E16</f>
        <v>467.33333333333337</v>
      </c>
      <c r="F17" s="46">
        <f t="shared" ref="F17" si="27">E17-F16</f>
        <v>345.33333333333337</v>
      </c>
      <c r="G17" s="46">
        <f t="shared" ref="G17" si="28">F17-G16</f>
        <v>235.33333333333337</v>
      </c>
      <c r="H17" s="46">
        <f t="shared" ref="H17" si="29">G17-H16</f>
        <v>113.33333333333337</v>
      </c>
      <c r="I17" s="46">
        <f t="shared" ref="I17" si="30">H17-I16</f>
        <v>0</v>
      </c>
      <c r="J17" s="76">
        <f>I17-J16</f>
        <v>0</v>
      </c>
      <c r="K17" s="22"/>
      <c r="L17" s="23"/>
      <c r="M17" s="17"/>
      <c r="N17" s="17"/>
      <c r="O17" s="22"/>
      <c r="P17" s="17"/>
      <c r="Q17" s="17"/>
      <c r="R17" s="36"/>
      <c r="S17" s="19"/>
      <c r="T17" s="19"/>
      <c r="U17" s="6" t="s">
        <v>8</v>
      </c>
      <c r="V17" s="32">
        <f>(V16-$B$1)/$C$2</f>
        <v>9.7539682539682548</v>
      </c>
      <c r="W17" s="19"/>
    </row>
    <row r="18" spans="1:23" x14ac:dyDescent="0.3">
      <c r="A18" s="27"/>
      <c r="B18" s="32">
        <f t="shared" ref="B18" si="31">IF(B17&gt;0,(B17/ROUNDUP(ROUNDUP(((B17-($B$1*ROUNDUP(B17/$H$1,0)))/$C$2),0)/$F$1,0)-$B$1)/$C$2,0-$B$1/$C$2)</f>
        <v>9.7539682539682548</v>
      </c>
      <c r="C18" s="32">
        <f t="shared" ref="C18:J18" si="32">IF(C17&gt;0,(C17/ROUNDUP(ROUNDUP(((C17-($B$1*ROUNDUP(C17/$H$1,0)))/$C$2),0)/$F$1,0)-$B$1)/$C$2,0-$B$1/$C$2)</f>
        <v>9.7129629629629637</v>
      </c>
      <c r="D18" s="32">
        <f t="shared" si="32"/>
        <v>9.6555555555555568</v>
      </c>
      <c r="E18" s="32">
        <f t="shared" si="32"/>
        <v>9.5694444444444446</v>
      </c>
      <c r="F18" s="32">
        <f t="shared" si="32"/>
        <v>9.4259259259259274</v>
      </c>
      <c r="G18" s="32">
        <f t="shared" si="32"/>
        <v>9.6388888888888911</v>
      </c>
      <c r="H18" s="32">
        <f t="shared" si="32"/>
        <v>9.2777777777777803</v>
      </c>
      <c r="I18" s="32">
        <f t="shared" si="32"/>
        <v>-0.16666666666666666</v>
      </c>
      <c r="J18" s="32">
        <f t="shared" si="32"/>
        <v>-0.16666666666666666</v>
      </c>
      <c r="M18" s="12"/>
      <c r="N18" s="12"/>
      <c r="O18" s="13"/>
      <c r="P18" s="5"/>
      <c r="Q18" s="5"/>
      <c r="R18" s="36"/>
    </row>
    <row r="19" spans="1:23" x14ac:dyDescent="0.3">
      <c r="A19" s="27">
        <f>Лист1!K$7</f>
        <v>840.64327485380124</v>
      </c>
      <c r="B19" s="89">
        <f>($A19-$C$2*(ROUNDDOWN($C19/$C$2,0)+ROUNDDOWN($D19/$C$2,0)+ROUNDDOWN($E19/$C$2,0)+ROUNDDOWN($F19/$C$2,0)+ROUNDDOWN($G19/$C$2,0)+ROUNDDOWN($H19/$C$2,0)+ROUNDDOWN($I19/$C$2,0)+ROUNDDOWN($J19/$C$2,0)+ROUNDDOWN($K19/$C$2,0)+ROUNDDOWN($L19/$C$2,0))) / $A19 * 100</f>
        <v>1.5040000000000089</v>
      </c>
      <c r="C19" s="56">
        <f>IF(B20&gt;($C$2*(B21+1)),(ROUND(B21,0)*$C$2+$B$1),(B21*$C$2+$B$1))</f>
        <v>122</v>
      </c>
      <c r="D19" s="56">
        <f>IF(C20&gt;($C$2*(C21+1)),(ROUND(C21,0)*$C$2+$B$1),(C21*$C$2+$B$1))</f>
        <v>122</v>
      </c>
      <c r="E19" s="56">
        <f>IF(D20&gt;($C$2*(D21+1)),(ROUND(D21,0)*$C$2+$B$1),(D21*$C$2+$B$1))</f>
        <v>122</v>
      </c>
      <c r="F19" s="56">
        <f t="shared" ref="F19:G19" si="33">IF(E20&gt;($C$2*(E21+1)),(ROUND(E21,0)*$C$2+$B$1),(E21*$C$2+$B$1))</f>
        <v>122</v>
      </c>
      <c r="G19" s="56">
        <f t="shared" si="33"/>
        <v>122</v>
      </c>
      <c r="H19" s="56">
        <f>IF(G20&gt;($C$2*(G21+1)),(ROUND(G21,0)*$C$2+$B$1),(G21*$C$2+$B$1))</f>
        <v>110</v>
      </c>
      <c r="I19" s="56">
        <f>IF(H20&gt;($C$2*(H21+1)),(ROUND(H21,0)*$C$2+$B$1),(H21*$C$2+$B$1))</f>
        <v>120.64327485380124</v>
      </c>
      <c r="J19" s="56">
        <f>IF(I20&gt;($C$2*(I21+1)),(ROUND(I21,0)*$C$2+$B$1),(I21*$C$2+$B$1))</f>
        <v>0</v>
      </c>
      <c r="K19" s="14"/>
      <c r="L19" s="12"/>
      <c r="M19" s="12"/>
      <c r="N19" s="12"/>
      <c r="O19" s="13"/>
      <c r="P19" s="5"/>
      <c r="Q19" s="5"/>
      <c r="R19" s="36">
        <f>SUM(C19:Q19)</f>
        <v>840.64327485380124</v>
      </c>
      <c r="S19">
        <f>$A19/$C$2</f>
        <v>70.053606237816766</v>
      </c>
      <c r="T19">
        <f>ROUNDUP((($A19-($B$1*ROUNDUP($A19/$H$1,0)))/$C$2),0)</f>
        <v>69</v>
      </c>
      <c r="U19">
        <f>ROUNDUP(T19/$F$1,0)</f>
        <v>7</v>
      </c>
      <c r="V19">
        <f>$A19/U19</f>
        <v>120.09189640768589</v>
      </c>
    </row>
    <row r="20" spans="1:23" x14ac:dyDescent="0.3">
      <c r="A20" s="27"/>
      <c r="B20" s="33">
        <f>A19</f>
        <v>840.64327485380124</v>
      </c>
      <c r="C20" s="46">
        <f>B20-C19</f>
        <v>718.64327485380124</v>
      </c>
      <c r="D20" s="46">
        <f>C20-D19</f>
        <v>596.64327485380124</v>
      </c>
      <c r="E20" s="46">
        <f t="shared" ref="E20" si="34">D20-E19</f>
        <v>474.64327485380124</v>
      </c>
      <c r="F20" s="46">
        <f t="shared" ref="F20" si="35">E20-F19</f>
        <v>352.64327485380124</v>
      </c>
      <c r="G20" s="46">
        <f t="shared" ref="G20" si="36">F20-G19</f>
        <v>230.64327485380124</v>
      </c>
      <c r="H20" s="46">
        <f t="shared" ref="H20" si="37">G20-H19</f>
        <v>120.64327485380124</v>
      </c>
      <c r="I20" s="46">
        <f t="shared" ref="I20" si="38">H20-I19</f>
        <v>0</v>
      </c>
      <c r="J20" s="76">
        <f>I20-J19</f>
        <v>0</v>
      </c>
      <c r="K20" s="22"/>
      <c r="L20" s="23"/>
      <c r="M20" s="17"/>
      <c r="N20" s="17"/>
      <c r="O20" s="22"/>
      <c r="P20" s="17"/>
      <c r="Q20" s="17"/>
      <c r="R20" s="36"/>
      <c r="S20" s="19"/>
      <c r="T20" s="19"/>
      <c r="U20" s="6" t="s">
        <v>8</v>
      </c>
      <c r="V20" s="32">
        <f>(V19-$B$1)/$C$2</f>
        <v>9.8409913673071578</v>
      </c>
      <c r="W20" s="19"/>
    </row>
    <row r="21" spans="1:23" x14ac:dyDescent="0.3">
      <c r="A21" s="27"/>
      <c r="B21" s="32">
        <f t="shared" ref="B21" si="39">IF(B20&gt;0,(B20/ROUNDUP(ROUNDUP(((B20-($B$1*ROUNDUP(B20/$H$1,0)))/$C$2),0)/$F$1,0)-$B$1)/$C$2,0-$B$1/$C$2)</f>
        <v>9.8409913673071578</v>
      </c>
      <c r="C21" s="32">
        <f t="shared" ref="C21:J21" si="40">IF(C20&gt;0,(C20/ROUNDUP(ROUNDUP(((C20-($B$1*ROUNDUP(C20/$H$1,0)))/$C$2),0)/$F$1,0)-$B$1)/$C$2,0-$B$1/$C$2)</f>
        <v>9.8144899285250169</v>
      </c>
      <c r="D21" s="32">
        <f t="shared" si="40"/>
        <v>9.7773879142300206</v>
      </c>
      <c r="E21" s="32">
        <f t="shared" si="40"/>
        <v>9.7217348927875253</v>
      </c>
      <c r="F21" s="32">
        <f t="shared" si="40"/>
        <v>9.6289798570500356</v>
      </c>
      <c r="G21" s="32">
        <f t="shared" si="40"/>
        <v>9.4434697855750525</v>
      </c>
      <c r="H21" s="32">
        <f t="shared" si="40"/>
        <v>9.8869395711501031</v>
      </c>
      <c r="I21" s="32">
        <f t="shared" si="40"/>
        <v>-0.16666666666666666</v>
      </c>
      <c r="J21" s="32">
        <f t="shared" si="40"/>
        <v>-0.16666666666666666</v>
      </c>
      <c r="M21" s="12"/>
      <c r="N21" s="12"/>
      <c r="O21" s="13"/>
      <c r="P21" s="5"/>
      <c r="Q21" s="5"/>
      <c r="R21" s="36"/>
    </row>
    <row r="22" spans="1:23" x14ac:dyDescent="0.3">
      <c r="A22" s="27">
        <f>Лист1!L$7</f>
        <v>847.953216374269</v>
      </c>
      <c r="B22" s="89">
        <f>($A22-$C$2*(ROUNDDOWN($C22/$C$2,0)+ROUNDDOWN($D22/$C$2,0)+ROUNDDOWN($E22/$C$2,0)+ROUNDDOWN($F22/$C$2,0)+ROUNDDOWN($G22/$C$2,0)+ROUNDDOWN($H22/$C$2,0)+ROUNDDOWN($I22/$C$2,0)+ROUNDDOWN($J22/$C$2,0)+ROUNDDOWN($K22/$C$2,0)+ROUNDDOWN($L22/$C$2,0))) / $A22 * 100</f>
        <v>2.3531034482758622</v>
      </c>
      <c r="C22" s="56">
        <f>IF(B23&gt;($C$2*(B24+1)),(ROUND(B24,0)*$C$2+$B$1),(B24*$C$2+$B$1))</f>
        <v>122</v>
      </c>
      <c r="D22" s="56">
        <f>IF(C23&gt;($C$2*(C24+1)),(ROUND(C24,0)*$C$2+$B$1),(C24*$C$2+$B$1))</f>
        <v>122</v>
      </c>
      <c r="E22" s="56">
        <f>IF(D23&gt;($C$2*(D24+1)),(ROUND(D24,0)*$C$2+$B$1),(D24*$C$2+$B$1))</f>
        <v>122</v>
      </c>
      <c r="F22" s="56">
        <f t="shared" ref="F22:G22" si="41">IF(E23&gt;($C$2*(E24+1)),(ROUND(E24,0)*$C$2+$B$1),(E24*$C$2+$B$1))</f>
        <v>122</v>
      </c>
      <c r="G22" s="56">
        <f t="shared" si="41"/>
        <v>122</v>
      </c>
      <c r="H22" s="56">
        <f>IF(G23&gt;($C$2*(G24+1)),(ROUND(G24,0)*$C$2+$B$1),(G24*$C$2+$B$1))</f>
        <v>122</v>
      </c>
      <c r="I22" s="56">
        <f>IF(H23&gt;($C$2*(H24+1)),(ROUND(H24,0)*$C$2+$B$1),(H24*$C$2+$B$1))</f>
        <v>115.953216374269</v>
      </c>
      <c r="J22" s="56">
        <f>IF(I23&gt;($C$2*(I24+1)),(ROUND(I24,0)*$C$2+$B$1),(I24*$C$2+$B$1))</f>
        <v>0</v>
      </c>
      <c r="K22" s="14"/>
      <c r="L22" s="12"/>
      <c r="M22" s="12"/>
      <c r="N22" s="12"/>
      <c r="O22" s="13"/>
      <c r="P22" s="5"/>
      <c r="Q22" s="5"/>
      <c r="R22" s="36">
        <f>SUM(C22:Q22)</f>
        <v>847.953216374269</v>
      </c>
      <c r="S22">
        <f>$A22/$C$2</f>
        <v>70.662768031189088</v>
      </c>
      <c r="T22">
        <f>ROUNDUP((($A22-($B$1*ROUNDUP($A22/$H$1,0)))/$C$2),0)</f>
        <v>70</v>
      </c>
      <c r="U22">
        <f>ROUNDUP(T22/$F$1,0)</f>
        <v>7</v>
      </c>
      <c r="V22">
        <f>$A22/U22</f>
        <v>121.13617376775271</v>
      </c>
    </row>
    <row r="23" spans="1:23" x14ac:dyDescent="0.3">
      <c r="A23" s="27"/>
      <c r="B23" s="33">
        <f>A22</f>
        <v>847.953216374269</v>
      </c>
      <c r="C23" s="46">
        <f>B23-C22</f>
        <v>725.953216374269</v>
      </c>
      <c r="D23" s="46">
        <f>C23-D22</f>
        <v>603.953216374269</v>
      </c>
      <c r="E23" s="46">
        <f t="shared" ref="E23" si="42">D23-E22</f>
        <v>481.953216374269</v>
      </c>
      <c r="F23" s="46">
        <f t="shared" ref="F23" si="43">E23-F22</f>
        <v>359.953216374269</v>
      </c>
      <c r="G23" s="46">
        <f t="shared" ref="G23" si="44">F23-G22</f>
        <v>237.953216374269</v>
      </c>
      <c r="H23" s="46">
        <f t="shared" ref="H23" si="45">G23-H22</f>
        <v>115.953216374269</v>
      </c>
      <c r="I23" s="46">
        <f t="shared" ref="I23" si="46">H23-I22</f>
        <v>0</v>
      </c>
      <c r="J23" s="76">
        <f>I23-J22</f>
        <v>0</v>
      </c>
      <c r="K23" s="22"/>
      <c r="L23" s="23"/>
      <c r="M23" s="17"/>
      <c r="N23" s="17"/>
      <c r="O23" s="22"/>
      <c r="P23" s="17"/>
      <c r="Q23" s="17"/>
      <c r="R23" s="36"/>
      <c r="S23" s="19"/>
      <c r="T23" s="19"/>
      <c r="U23" s="6" t="s">
        <v>8</v>
      </c>
      <c r="V23" s="32"/>
      <c r="W23" s="19"/>
    </row>
    <row r="24" spans="1:23" x14ac:dyDescent="0.3">
      <c r="A24" s="27"/>
      <c r="B24" s="32">
        <f t="shared" ref="B24" si="47">IF(B23&gt;0,(B23/ROUNDUP(ROUNDUP(((B23-($B$1*ROUNDUP(B23/$H$1,0)))/$C$2),0)/$F$1,0)-$B$1)/$C$2,0-$B$1/$C$2)</f>
        <v>9.9280144806460591</v>
      </c>
      <c r="C24" s="32">
        <f t="shared" ref="C24:J24" si="48">IF(C23&gt;0,(C23/ROUNDUP(ROUNDUP(((C23-($B$1*ROUNDUP(C23/$H$1,0)))/$C$2),0)/$F$1,0)-$B$1)/$C$2,0-$B$1/$C$2)</f>
        <v>9.9160168940870701</v>
      </c>
      <c r="D24" s="32">
        <f t="shared" si="48"/>
        <v>9.8992202729044845</v>
      </c>
      <c r="E24" s="32">
        <f t="shared" si="48"/>
        <v>9.8740253411306043</v>
      </c>
      <c r="F24" s="32">
        <f t="shared" si="48"/>
        <v>9.8320337881741384</v>
      </c>
      <c r="G24" s="32">
        <f t="shared" si="48"/>
        <v>9.7480506822612085</v>
      </c>
      <c r="H24" s="32">
        <f t="shared" si="48"/>
        <v>9.496101364522417</v>
      </c>
      <c r="I24" s="32">
        <f t="shared" si="48"/>
        <v>-0.16666666666666666</v>
      </c>
      <c r="J24" s="32">
        <f t="shared" si="48"/>
        <v>-0.16666666666666666</v>
      </c>
      <c r="M24" s="12"/>
      <c r="N24" s="12"/>
      <c r="O24" s="13"/>
      <c r="P24" s="5"/>
      <c r="Q24" s="5"/>
      <c r="R24" s="36"/>
    </row>
    <row r="25" spans="1:23" x14ac:dyDescent="0.3">
      <c r="A25" s="29">
        <f>Лист1!M$7</f>
        <v>855.26315789473688</v>
      </c>
      <c r="B25" s="89">
        <f>($A25-$C$2*(ROUNDDOWN($C25/$C$2,0)+ROUNDDOWN($D25/$C$2,0)+ROUNDDOWN($E25/$C$2,0)+ROUNDDOWN($F25/$C$2,0)+ROUNDDOWN($G25/$C$2,0)+ROUNDDOWN($H25/$C$2,0)+ROUNDDOWN($I25/$C$2,0)+ROUNDDOWN($J25/$C$2,0)+ROUNDDOWN($K25/$C$2,0)+ROUNDDOWN($L25/$C$2,0))) / $A25 * 100</f>
        <v>1.7846153846153887</v>
      </c>
      <c r="C25" s="56">
        <f>IF(B26&gt;($C$2*(B27+1)),(ROUND(B27,0)*$C$2+$B$1),(B27*$C$2+$B$1))</f>
        <v>122</v>
      </c>
      <c r="D25" s="56">
        <f>IF(C26&gt;($C$2*(C27+1)),(ROUND(C27,0)*$C$2+$B$1),(C27*$C$2+$B$1))</f>
        <v>122</v>
      </c>
      <c r="E25" s="56">
        <f>IF(D26&gt;($C$2*(D27+1)),(ROUND(D27,0)*$C$2+$B$1),(D27*$C$2+$B$1))</f>
        <v>122</v>
      </c>
      <c r="F25" s="56">
        <f t="shared" ref="F25:G25" si="49">IF(E26&gt;($C$2*(E27+1)),(ROUND(E27,0)*$C$2+$B$1),(E27*$C$2+$B$1))</f>
        <v>122</v>
      </c>
      <c r="G25" s="56">
        <f t="shared" si="49"/>
        <v>122</v>
      </c>
      <c r="H25" s="56">
        <f>IF(G26&gt;($C$2*(G27+1)),(ROUND(G27,0)*$C$2+$B$1),(G27*$C$2+$B$1))</f>
        <v>122</v>
      </c>
      <c r="I25" s="56">
        <f>IF(H26&gt;($C$2*(H27+1)),(ROUND(H27,0)*$C$2+$B$1),(H27*$C$2+$B$1))</f>
        <v>123.26315789473688</v>
      </c>
      <c r="J25" s="56">
        <f>IF(I26&gt;($C$2*(I27+1)),(ROUND(I27,0)*$C$2+$B$1),(I27*$C$2+$B$1))</f>
        <v>0</v>
      </c>
      <c r="K25" s="14"/>
      <c r="L25" s="12"/>
      <c r="M25" s="12"/>
      <c r="N25" s="12"/>
      <c r="O25" s="13"/>
      <c r="P25" s="5"/>
      <c r="Q25" s="5"/>
      <c r="R25" s="36">
        <f>SUM(C25:Q25)</f>
        <v>855.26315789473688</v>
      </c>
      <c r="S25">
        <f>$A25/$C$2</f>
        <v>71.271929824561411</v>
      </c>
      <c r="T25">
        <f>ROUNDUP((($A25-($B$1*ROUNDUP($A25/$H$1,0)))/$C$2),0)</f>
        <v>70</v>
      </c>
      <c r="U25">
        <f>ROUNDUP(T25/$F$1,0)</f>
        <v>7</v>
      </c>
      <c r="V25">
        <f>$A25/U25</f>
        <v>122.18045112781955</v>
      </c>
    </row>
    <row r="26" spans="1:23" x14ac:dyDescent="0.3">
      <c r="A26" s="29"/>
      <c r="B26" s="33">
        <f>A25</f>
        <v>855.26315789473688</v>
      </c>
      <c r="C26" s="46">
        <f>B26-C25</f>
        <v>733.26315789473688</v>
      </c>
      <c r="D26" s="46">
        <f>C26-D25</f>
        <v>611.26315789473688</v>
      </c>
      <c r="E26" s="46">
        <f t="shared" ref="E26" si="50">D26-E25</f>
        <v>489.26315789473688</v>
      </c>
      <c r="F26" s="46">
        <f t="shared" ref="F26" si="51">E26-F25</f>
        <v>367.26315789473688</v>
      </c>
      <c r="G26" s="46">
        <f t="shared" ref="G26" si="52">F26-G25</f>
        <v>245.26315789473688</v>
      </c>
      <c r="H26" s="46">
        <f t="shared" ref="H26" si="53">G26-H25</f>
        <v>123.26315789473688</v>
      </c>
      <c r="I26" s="46">
        <f t="shared" ref="I26" si="54">H26-I25</f>
        <v>0</v>
      </c>
      <c r="J26" s="76">
        <f>I26-J25</f>
        <v>0</v>
      </c>
      <c r="K26" s="22"/>
      <c r="L26" s="23"/>
      <c r="M26" s="17"/>
      <c r="N26" s="17"/>
      <c r="O26" s="22"/>
      <c r="P26" s="17"/>
      <c r="Q26" s="17"/>
      <c r="R26" s="36"/>
      <c r="S26" s="19"/>
      <c r="T26" s="19"/>
      <c r="U26" s="6" t="s">
        <v>8</v>
      </c>
      <c r="V26" s="32"/>
      <c r="W26" s="19"/>
    </row>
    <row r="27" spans="1:23" x14ac:dyDescent="0.3">
      <c r="A27" s="29"/>
      <c r="B27" s="32">
        <f t="shared" ref="B27" si="55">IF(B26&gt;0,(B26/ROUNDUP(ROUNDUP(((B26-($B$1*ROUNDUP(B26/$H$1,0)))/$C$2),0)/$F$1,0)-$B$1)/$C$2,0-$B$1/$C$2)</f>
        <v>10.015037593984962</v>
      </c>
      <c r="C27" s="32">
        <f t="shared" ref="C27:J27" si="56">IF(C26&gt;0,(C26/ROUNDUP(ROUNDUP(((C26-($B$1*ROUNDUP(C26/$H$1,0)))/$C$2),0)/$F$1,0)-$B$1)/$C$2,0-$B$1/$C$2)</f>
        <v>10.017543859649123</v>
      </c>
      <c r="D27" s="32">
        <f t="shared" si="56"/>
        <v>10.021052631578948</v>
      </c>
      <c r="E27" s="32">
        <f t="shared" si="56"/>
        <v>10.026315789473685</v>
      </c>
      <c r="F27" s="32">
        <f t="shared" si="56"/>
        <v>10.035087719298247</v>
      </c>
      <c r="G27" s="32">
        <f t="shared" si="56"/>
        <v>10.05263157894737</v>
      </c>
      <c r="H27" s="32">
        <f t="shared" si="56"/>
        <v>10.10526315789474</v>
      </c>
      <c r="I27" s="32">
        <f t="shared" si="56"/>
        <v>-0.16666666666666666</v>
      </c>
      <c r="J27" s="32">
        <f t="shared" si="56"/>
        <v>-0.16666666666666666</v>
      </c>
      <c r="M27" s="12"/>
      <c r="N27" s="12"/>
      <c r="O27" s="13"/>
      <c r="P27" s="5"/>
      <c r="Q27" s="5"/>
      <c r="R27" s="36"/>
    </row>
    <row r="28" spans="1:23" x14ac:dyDescent="0.3">
      <c r="A28" s="27">
        <f>Лист1!N$7</f>
        <v>862.57309941520475</v>
      </c>
      <c r="B28" s="89">
        <f>($A28-$C$2*(ROUNDDOWN($C28/$C$2,0)+ROUNDDOWN($D28/$C$2,0)+ROUNDDOWN($E28/$C$2,0)+ROUNDDOWN($F28/$C$2,0)+ROUNDDOWN($G28/$C$2,0)+ROUNDDOWN($H28/$C$2,0)+ROUNDDOWN($I28/$C$2,0)+ROUNDDOWN($J28/$C$2,0)+ROUNDDOWN($K28/$C$2,0)+ROUNDDOWN($L28/$C$2,0))) / $A28 * 100</f>
        <v>2.6169491525423814</v>
      </c>
      <c r="C28" s="56">
        <f>IF(B29&gt;($C$2*(B30+1)),(ROUND(B30,0)*$C$2+$B$1),(B30*$C$2+$B$1))</f>
        <v>110</v>
      </c>
      <c r="D28" s="56">
        <f>IF(C29&gt;($C$2*(C30+1)),(ROUND(C30,0)*$C$2+$B$1),(C30*$C$2+$B$1))</f>
        <v>110</v>
      </c>
      <c r="E28" s="56">
        <f>IF(D29&gt;($C$2*(D30+1)),(ROUND(D30,0)*$C$2+$B$1),(D30*$C$2+$B$1))</f>
        <v>110</v>
      </c>
      <c r="F28" s="56">
        <f t="shared" ref="F28:G28" si="57">IF(E29&gt;($C$2*(E30+1)),(ROUND(E30,0)*$C$2+$B$1),(E30*$C$2+$B$1))</f>
        <v>110</v>
      </c>
      <c r="G28" s="56">
        <f t="shared" si="57"/>
        <v>110</v>
      </c>
      <c r="H28" s="56">
        <f>IF(G29&gt;($C$2*(G30+1)),(ROUND(G30,0)*$C$2+$B$1),(G30*$C$2+$B$1))</f>
        <v>110</v>
      </c>
      <c r="I28" s="56">
        <f>IF(H29&gt;($C$2*(H30+1)),(ROUND(H30,0)*$C$2+$B$1),(H30*$C$2+$B$1))</f>
        <v>98</v>
      </c>
      <c r="J28" s="56">
        <f>IF(I29&gt;($C$2*(I30+1)),(ROUND(I30,0)*$C$2+$B$1),(I30*$C$2+$B$1))</f>
        <v>104.57309941520475</v>
      </c>
      <c r="K28" s="14"/>
      <c r="L28" s="12"/>
      <c r="M28" s="12"/>
      <c r="N28" s="12"/>
      <c r="O28" s="13"/>
      <c r="P28" s="5"/>
      <c r="Q28" s="5"/>
      <c r="R28" s="36">
        <f>SUM(C28:Q28)</f>
        <v>862.57309941520475</v>
      </c>
      <c r="S28">
        <f>$A28/$C$2</f>
        <v>71.881091617933734</v>
      </c>
      <c r="T28">
        <f>ROUNDUP((($A28-($B$1*ROUNDUP($A28/$H$1,0)))/$C$2),0)</f>
        <v>71</v>
      </c>
      <c r="U28">
        <f>ROUNDUP(T28/$F$1,0)</f>
        <v>8</v>
      </c>
      <c r="V28">
        <f>$A28/U28</f>
        <v>107.82163742690059</v>
      </c>
    </row>
    <row r="29" spans="1:23" x14ac:dyDescent="0.3">
      <c r="A29" s="27"/>
      <c r="B29" s="33">
        <f>A28</f>
        <v>862.57309941520475</v>
      </c>
      <c r="C29" s="46">
        <f>B29-C28</f>
        <v>752.57309941520475</v>
      </c>
      <c r="D29" s="46">
        <f>C29-D28</f>
        <v>642.57309941520475</v>
      </c>
      <c r="E29" s="46">
        <f t="shared" ref="E29" si="58">D29-E28</f>
        <v>532.57309941520475</v>
      </c>
      <c r="F29" s="46">
        <f t="shared" ref="F29" si="59">E29-F28</f>
        <v>422.57309941520475</v>
      </c>
      <c r="G29" s="46">
        <f t="shared" ref="G29" si="60">F29-G28</f>
        <v>312.57309941520475</v>
      </c>
      <c r="H29" s="46">
        <f t="shared" ref="H29" si="61">G29-H28</f>
        <v>202.57309941520475</v>
      </c>
      <c r="I29" s="46">
        <f t="shared" ref="I29" si="62">H29-I28</f>
        <v>104.57309941520475</v>
      </c>
      <c r="J29" s="76">
        <f>I29-J28</f>
        <v>0</v>
      </c>
      <c r="K29" s="22"/>
      <c r="L29" s="23"/>
      <c r="M29" s="17"/>
      <c r="N29" s="17"/>
      <c r="O29" s="22"/>
      <c r="P29" s="17"/>
      <c r="Q29" s="17"/>
      <c r="R29" s="36"/>
      <c r="S29" s="19"/>
      <c r="T29" s="19"/>
      <c r="U29" s="6" t="s">
        <v>8</v>
      </c>
      <c r="V29" s="32"/>
      <c r="W29" s="19"/>
    </row>
    <row r="30" spans="1:23" x14ac:dyDescent="0.3">
      <c r="A30" s="27"/>
      <c r="B30" s="32">
        <f t="shared" ref="B30" si="63">IF(B29&gt;0,(B29/ROUNDUP(ROUNDUP(((B29-($B$1*ROUNDUP(B29/$H$1,0)))/$C$2),0)/$F$1,0)-$B$1)/$C$2,0-$B$1/$C$2)</f>
        <v>8.8184697855750489</v>
      </c>
      <c r="C30" s="32">
        <f t="shared" ref="C30:J30" si="64">IF(C29&gt;0,(C29/ROUNDUP(ROUNDUP(((C29-($B$1*ROUNDUP(C29/$H$1,0)))/$C$2),0)/$F$1,0)-$B$1)/$C$2,0-$B$1/$C$2)</f>
        <v>8.7925368978000566</v>
      </c>
      <c r="D30" s="32">
        <f t="shared" si="64"/>
        <v>8.7579597141000658</v>
      </c>
      <c r="E30" s="32">
        <f t="shared" si="64"/>
        <v>8.7095516569200786</v>
      </c>
      <c r="F30" s="32">
        <f t="shared" si="64"/>
        <v>8.6369395711500996</v>
      </c>
      <c r="G30" s="32">
        <f t="shared" si="64"/>
        <v>8.5159194282001316</v>
      </c>
      <c r="H30" s="32">
        <f t="shared" si="64"/>
        <v>8.2738791423001974</v>
      </c>
      <c r="I30" s="32">
        <f t="shared" si="64"/>
        <v>8.5477582846003965</v>
      </c>
      <c r="J30" s="32">
        <f t="shared" si="64"/>
        <v>-0.16666666666666666</v>
      </c>
      <c r="M30" s="12"/>
      <c r="N30" s="12"/>
      <c r="O30" s="13"/>
      <c r="P30" s="5"/>
      <c r="Q30" s="5"/>
      <c r="R30" s="36"/>
    </row>
    <row r="31" spans="1:23" x14ac:dyDescent="0.3">
      <c r="A31" s="27">
        <f>Лист1!O$7</f>
        <v>869.88304093567262</v>
      </c>
      <c r="B31" s="89">
        <f>($A31-$C$2*(ROUNDDOWN($C31/$C$2,0)+ROUNDDOWN($D31/$C$2,0)+ROUNDDOWN($E31/$C$2,0)+ROUNDDOWN($F31/$C$2,0)+ROUNDDOWN($G31/$C$2,0)+ROUNDDOWN($H31/$C$2,0)+ROUNDDOWN($I31/$C$2,0)+ROUNDDOWN($J31/$C$2,0)+ROUNDDOWN($K31/$C$2,0)+ROUNDDOWN($L31/$C$2,0))) / $A31 * 100</f>
        <v>2.0557983193277436</v>
      </c>
      <c r="C31" s="56">
        <f>IF(B32&gt;($C$2*(B33+1)),(ROUND(B33,0)*$C$2+$B$1),(B33*$C$2+$B$1))</f>
        <v>110</v>
      </c>
      <c r="D31" s="56">
        <f>IF(C32&gt;($C$2*(C33+1)),(ROUND(C33,0)*$C$2+$B$1),(C33*$C$2+$B$1))</f>
        <v>110</v>
      </c>
      <c r="E31" s="56">
        <f>IF(D32&gt;($C$2*(D33+1)),(ROUND(D33,0)*$C$2+$B$1),(D33*$C$2+$B$1))</f>
        <v>110</v>
      </c>
      <c r="F31" s="56">
        <f t="shared" ref="F31:G31" si="65">IF(E32&gt;($C$2*(E33+1)),(ROUND(E33,0)*$C$2+$B$1),(E33*$C$2+$B$1))</f>
        <v>110</v>
      </c>
      <c r="G31" s="56">
        <f t="shared" si="65"/>
        <v>110</v>
      </c>
      <c r="H31" s="56">
        <f>IF(G32&gt;($C$2*(G33+1)),(ROUND(G33,0)*$C$2+$B$1),(G33*$C$2+$B$1))</f>
        <v>110</v>
      </c>
      <c r="I31" s="56">
        <f>IF(H32&gt;($C$2*(H33+1)),(ROUND(H33,0)*$C$2+$B$1),(H33*$C$2+$B$1))</f>
        <v>110</v>
      </c>
      <c r="J31" s="56">
        <f>IF(I32&gt;($C$2*(I33+1)),(ROUND(I33,0)*$C$2+$B$1),(I33*$C$2+$B$1))</f>
        <v>99.883040935672625</v>
      </c>
      <c r="K31" s="14"/>
      <c r="L31" s="12"/>
      <c r="M31" s="12"/>
      <c r="N31" s="12"/>
      <c r="O31" s="13"/>
      <c r="P31" s="5"/>
      <c r="Q31" s="5"/>
      <c r="R31" s="36">
        <f>SUM(C31:Q31)</f>
        <v>869.88304093567262</v>
      </c>
      <c r="S31">
        <f>$A31/$C$2</f>
        <v>72.490253411306057</v>
      </c>
      <c r="T31">
        <f>ROUNDUP((($A31-($B$1*ROUNDUP($A31/$H$1,0)))/$C$2),0)</f>
        <v>72</v>
      </c>
      <c r="U31">
        <f>ROUNDUP(T31/$F$1,0)</f>
        <v>8</v>
      </c>
      <c r="V31">
        <f>$A31/U31</f>
        <v>108.73538011695908</v>
      </c>
    </row>
    <row r="32" spans="1:23" x14ac:dyDescent="0.3">
      <c r="B32" s="33">
        <f>A31</f>
        <v>869.88304093567262</v>
      </c>
      <c r="C32" s="46">
        <f>B32-C31</f>
        <v>759.88304093567262</v>
      </c>
      <c r="D32" s="46">
        <f>C32-D31</f>
        <v>649.88304093567262</v>
      </c>
      <c r="E32" s="46">
        <f t="shared" ref="E32" si="66">D32-E31</f>
        <v>539.88304093567262</v>
      </c>
      <c r="F32" s="46">
        <f t="shared" ref="F32" si="67">E32-F31</f>
        <v>429.88304093567262</v>
      </c>
      <c r="G32" s="46">
        <f t="shared" ref="G32" si="68">F32-G31</f>
        <v>319.88304093567262</v>
      </c>
      <c r="H32" s="46">
        <f t="shared" ref="H32" si="69">G32-H31</f>
        <v>209.88304093567262</v>
      </c>
      <c r="I32" s="46">
        <f t="shared" ref="I32" si="70">H32-I31</f>
        <v>99.883040935672625</v>
      </c>
      <c r="J32" s="76">
        <f>I32-J31</f>
        <v>0</v>
      </c>
      <c r="K32" s="22"/>
      <c r="L32" s="23"/>
      <c r="M32" s="17"/>
      <c r="N32" s="17"/>
      <c r="O32" s="22"/>
      <c r="P32" s="17"/>
      <c r="Q32" s="17"/>
      <c r="R32" s="36"/>
      <c r="S32" s="19"/>
      <c r="T32" s="19"/>
      <c r="U32" s="6" t="s">
        <v>8</v>
      </c>
      <c r="V32" s="32">
        <f>(V31-$B$1)/$C$2</f>
        <v>8.8946150097465893</v>
      </c>
      <c r="W32" s="19"/>
    </row>
    <row r="33" spans="1:23" x14ac:dyDescent="0.3">
      <c r="B33" s="32">
        <f t="shared" ref="B33:J33" si="71">IF(B32&gt;0,(B32/ROUNDUP(ROUNDUP(((B32-($B$1*ROUNDUP(B32/$H$1,0)))/$C$2),0)/$F$1,0)-$B$1)/$C$2,0-$B$1/$C$2)</f>
        <v>8.8946150097465893</v>
      </c>
      <c r="C33" s="32">
        <f t="shared" si="71"/>
        <v>8.8795600111389597</v>
      </c>
      <c r="D33" s="32">
        <f t="shared" si="71"/>
        <v>8.8594866796621208</v>
      </c>
      <c r="E33" s="32">
        <f t="shared" si="71"/>
        <v>8.8313840155945442</v>
      </c>
      <c r="F33" s="32">
        <f t="shared" si="71"/>
        <v>8.7892300194931803</v>
      </c>
      <c r="G33" s="32">
        <f t="shared" si="71"/>
        <v>8.7189733593242398</v>
      </c>
      <c r="H33" s="32">
        <f t="shared" si="71"/>
        <v>8.5784600389863588</v>
      </c>
      <c r="I33" s="32">
        <f t="shared" si="71"/>
        <v>8.1569200779727193</v>
      </c>
      <c r="J33" s="32">
        <f t="shared" si="71"/>
        <v>-0.16666666666666666</v>
      </c>
      <c r="M33" s="12"/>
      <c r="N33" s="12"/>
      <c r="O33" s="13"/>
      <c r="P33" s="5"/>
      <c r="Q33" s="5"/>
      <c r="R33" s="36"/>
    </row>
    <row r="35" spans="1:23" ht="18.350000000000001" x14ac:dyDescent="0.35">
      <c r="A35" s="26" t="s">
        <v>6</v>
      </c>
      <c r="B35" s="38">
        <v>3</v>
      </c>
      <c r="C35" s="31" t="s">
        <v>14</v>
      </c>
      <c r="D35" s="38">
        <v>125</v>
      </c>
      <c r="E35" s="6" t="s">
        <v>8</v>
      </c>
      <c r="F35" s="7">
        <f>ROUNDDOWN((D35-B35)/C36,0)</f>
        <v>10</v>
      </c>
      <c r="G35" s="24" t="s">
        <v>9</v>
      </c>
      <c r="H35" s="7">
        <f>F35*C36+B35</f>
        <v>118</v>
      </c>
      <c r="R35" s="52">
        <f>H35-$C36</f>
        <v>106.5</v>
      </c>
      <c r="S35" s="52">
        <f>R35-$C36</f>
        <v>95</v>
      </c>
      <c r="T35" s="52">
        <f>S35-$C36</f>
        <v>83.5</v>
      </c>
      <c r="U35" s="52">
        <f>T35-$C36</f>
        <v>72</v>
      </c>
    </row>
    <row r="36" spans="1:23" ht="18.350000000000001" x14ac:dyDescent="0.35">
      <c r="A36" s="87" t="s">
        <v>33</v>
      </c>
      <c r="B36" s="85" t="s">
        <v>10</v>
      </c>
      <c r="C36" s="121">
        <v>11.5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37"/>
      <c r="S36" s="11"/>
    </row>
    <row r="37" spans="1:23" x14ac:dyDescent="0.3">
      <c r="A37" s="79" t="s">
        <v>4</v>
      </c>
      <c r="B37" s="80" t="s">
        <v>28</v>
      </c>
      <c r="C37" s="9">
        <v>1</v>
      </c>
      <c r="D37" s="9">
        <v>2</v>
      </c>
      <c r="E37" s="9">
        <v>3</v>
      </c>
      <c r="F37" s="9">
        <v>4</v>
      </c>
      <c r="G37" s="10">
        <v>5</v>
      </c>
      <c r="H37" s="10">
        <v>6</v>
      </c>
      <c r="I37" s="10">
        <v>7</v>
      </c>
      <c r="J37" s="10">
        <v>8</v>
      </c>
      <c r="K37" s="10">
        <v>9</v>
      </c>
      <c r="L37" s="10">
        <v>10</v>
      </c>
      <c r="M37" s="10">
        <v>11</v>
      </c>
      <c r="N37" s="10">
        <v>12</v>
      </c>
      <c r="O37" s="10">
        <v>13</v>
      </c>
      <c r="P37" s="10">
        <v>14</v>
      </c>
      <c r="Q37" s="10">
        <v>15</v>
      </c>
      <c r="R37" s="35"/>
      <c r="S37" s="25" t="s">
        <v>11</v>
      </c>
      <c r="T37" s="25" t="s">
        <v>11</v>
      </c>
      <c r="U37" s="5" t="s">
        <v>12</v>
      </c>
      <c r="V37" s="25" t="s">
        <v>13</v>
      </c>
    </row>
    <row r="38" spans="1:23" ht="18.350000000000001" x14ac:dyDescent="0.35">
      <c r="A38" s="27">
        <f>Лист1!F$7</f>
        <v>804.09356725146199</v>
      </c>
      <c r="B38" s="1">
        <v>11</v>
      </c>
      <c r="C38" s="56">
        <f>IF(B39&gt;($C$36*(B40+1)),(ROUND(B40,0)*$C$36+$B$35),(B40*$C$36+$B$35))</f>
        <v>118</v>
      </c>
      <c r="D38" s="56">
        <f>IF(C39&gt;($C$36*(C40+1)),(ROUND(C40,0)*$C$36+$B$35),(C40*$C$36+$B$35))</f>
        <v>118</v>
      </c>
      <c r="E38" s="56">
        <f t="shared" ref="E38:J38" si="72">IF(D39&gt;($C$36*(D40+1)),(ROUND(D40,0)*$C$36+$B$35),(D40*$C$36+$B$35))</f>
        <v>118</v>
      </c>
      <c r="F38" s="56">
        <f t="shared" si="72"/>
        <v>118</v>
      </c>
      <c r="G38" s="56">
        <f t="shared" si="72"/>
        <v>106.5</v>
      </c>
      <c r="H38" s="56">
        <f t="shared" si="72"/>
        <v>118</v>
      </c>
      <c r="I38" s="56">
        <f t="shared" si="72"/>
        <v>107.59356725146199</v>
      </c>
      <c r="J38" s="56">
        <f t="shared" si="72"/>
        <v>0</v>
      </c>
      <c r="K38" s="12"/>
      <c r="L38" s="12"/>
      <c r="M38" s="12"/>
      <c r="N38" s="12"/>
      <c r="O38" s="13"/>
      <c r="P38" s="5"/>
      <c r="Q38" s="5"/>
      <c r="R38" s="36">
        <f>SUM(C38:Q38)</f>
        <v>804.09356725146199</v>
      </c>
      <c r="S38">
        <f>$A38/$C$36</f>
        <v>69.921179760996694</v>
      </c>
      <c r="T38">
        <f>ROUNDUP((($A38-($B$35*ROUNDUP($A38/$H$35,0)))/$C$36),0)</f>
        <v>69</v>
      </c>
      <c r="U38">
        <f>ROUNDUP(T38/$F$35,0)</f>
        <v>7</v>
      </c>
      <c r="V38">
        <f>$A38/U38</f>
        <v>114.87050960735171</v>
      </c>
    </row>
    <row r="39" spans="1:23" x14ac:dyDescent="0.3">
      <c r="A39" s="28"/>
      <c r="B39" s="33">
        <f>A38</f>
        <v>804.09356725146199</v>
      </c>
      <c r="C39" s="58">
        <f>B39-C38</f>
        <v>686.09356725146199</v>
      </c>
      <c r="D39" s="60">
        <f>C39-D38</f>
        <v>568.09356725146199</v>
      </c>
      <c r="E39" s="60">
        <f t="shared" ref="E39:J39" si="73">D39-E38</f>
        <v>450.09356725146199</v>
      </c>
      <c r="F39" s="60">
        <f t="shared" si="73"/>
        <v>332.09356725146199</v>
      </c>
      <c r="G39" s="60">
        <f t="shared" si="73"/>
        <v>225.59356725146199</v>
      </c>
      <c r="H39" s="60">
        <f t="shared" si="73"/>
        <v>107.59356725146199</v>
      </c>
      <c r="I39" s="60">
        <f t="shared" si="73"/>
        <v>0</v>
      </c>
      <c r="J39" s="60">
        <f t="shared" si="73"/>
        <v>0</v>
      </c>
      <c r="K39" s="22"/>
      <c r="L39" s="23"/>
      <c r="M39" s="17"/>
      <c r="N39" s="17"/>
      <c r="O39" s="22"/>
      <c r="P39" s="17"/>
      <c r="Q39" s="17"/>
      <c r="R39" s="36"/>
      <c r="S39" s="19"/>
      <c r="T39" s="19"/>
      <c r="U39" s="6" t="s">
        <v>8</v>
      </c>
      <c r="V39" s="32">
        <f>(V38-$B$35)/$C$36</f>
        <v>9.7278704006392793</v>
      </c>
      <c r="W39" s="19"/>
    </row>
    <row r="40" spans="1:23" x14ac:dyDescent="0.3">
      <c r="A40" s="27"/>
      <c r="B40" s="32">
        <f>IF(B39&gt;0,(B39/ROUNDUP(ROUNDUP(((B39-($B$35*ROUNDUP(B39/$H$35,0)))/$C$36),0)/$F$35,0)-$B$35)/$C$36,0-$B$35/$C$36)</f>
        <v>9.7278704006392793</v>
      </c>
      <c r="C40" s="32">
        <f t="shared" ref="C40:D40" si="74">IF(C39&gt;0,(C39/ROUNDUP(ROUNDUP(((C39-($B$35*ROUNDUP(C39/$H$35,0)))/$C$36),0)/$F$35,0)-$B$35)/$C$36,0-$B$35/$C$36)</f>
        <v>9.6825154674124914</v>
      </c>
      <c r="D40" s="41">
        <f t="shared" si="74"/>
        <v>9.6190185608949914</v>
      </c>
      <c r="E40" s="41">
        <f t="shared" ref="E40:J40" si="75">IF(E39&gt;0,(E39/ROUNDUP(ROUNDUP(((E39-($B$35*ROUNDUP(E39/$H$35,0)))/$C$36),0)/$F$35,0)-$B$35)/$C$36,0-$B$35/$C$36)</f>
        <v>9.5237732011187397</v>
      </c>
      <c r="F40" s="41">
        <f t="shared" si="75"/>
        <v>9.3650309348249863</v>
      </c>
      <c r="G40" s="41">
        <f t="shared" si="75"/>
        <v>9.5475464022374776</v>
      </c>
      <c r="H40" s="41">
        <f t="shared" si="75"/>
        <v>9.0950928044749553</v>
      </c>
      <c r="I40" s="41">
        <f t="shared" si="75"/>
        <v>-0.2608695652173913</v>
      </c>
      <c r="J40" s="41">
        <f t="shared" si="75"/>
        <v>-0.2608695652173913</v>
      </c>
      <c r="M40" s="12"/>
      <c r="N40" s="12"/>
      <c r="O40" s="13"/>
      <c r="P40" s="5"/>
      <c r="Q40" s="5"/>
      <c r="R40" s="36"/>
    </row>
    <row r="41" spans="1:23" ht="18.350000000000001" x14ac:dyDescent="0.35">
      <c r="A41" s="27">
        <f>Лист1!G$7</f>
        <v>811.40350877192986</v>
      </c>
      <c r="B41" s="1">
        <v>11.1</v>
      </c>
      <c r="C41" s="56">
        <f>IF(B42&gt;($C$36*(B43+1)),(ROUND(B43,0)*$C$36+$B$35),(B43*$C$36+$B$35))</f>
        <v>118</v>
      </c>
      <c r="D41" s="77">
        <f>IF(C42&gt;($C$36*(C43+1)),(ROUND(C43,0)*$C$36+$B$35),(C43*$C$36+$B$35))</f>
        <v>118</v>
      </c>
      <c r="E41" s="77">
        <f t="shared" ref="E41:J41" si="76">IF(D42&gt;($C$36*(D43+1)),(ROUND(D43,0)*$C$36+$B$35),(D43*$C$36+$B$35))</f>
        <v>118</v>
      </c>
      <c r="F41" s="77">
        <f t="shared" si="76"/>
        <v>118</v>
      </c>
      <c r="G41" s="77">
        <f t="shared" si="76"/>
        <v>118</v>
      </c>
      <c r="H41" s="77">
        <f t="shared" si="76"/>
        <v>106.5</v>
      </c>
      <c r="I41" s="77">
        <f t="shared" si="76"/>
        <v>114.90350877192986</v>
      </c>
      <c r="J41" s="77">
        <f t="shared" si="76"/>
        <v>0</v>
      </c>
      <c r="K41" s="12"/>
      <c r="L41" s="12"/>
      <c r="M41" s="12"/>
      <c r="N41" s="12"/>
      <c r="O41" s="13"/>
      <c r="P41" s="5"/>
      <c r="Q41" s="5"/>
      <c r="R41" s="36">
        <f>SUM(C41:Q41)</f>
        <v>811.40350877192986</v>
      </c>
      <c r="S41">
        <f>$A41/$C$36</f>
        <v>70.556826849733028</v>
      </c>
      <c r="T41">
        <f>ROUNDUP((($A41-($B$35*ROUNDUP($A41/$H$35,0)))/$C$36),0)</f>
        <v>69</v>
      </c>
      <c r="U41">
        <f>ROUNDUP(T41/$F$35,0)</f>
        <v>7</v>
      </c>
      <c r="V41">
        <f>$A41/U41</f>
        <v>115.91478696741855</v>
      </c>
    </row>
    <row r="42" spans="1:23" x14ac:dyDescent="0.3">
      <c r="A42" s="27"/>
      <c r="B42" s="21">
        <f>A41</f>
        <v>811.40350877192986</v>
      </c>
      <c r="C42" s="58">
        <f>B42-C41</f>
        <v>693.40350877192986</v>
      </c>
      <c r="D42" s="60">
        <f>C42-D41</f>
        <v>575.40350877192986</v>
      </c>
      <c r="E42" s="60">
        <f t="shared" ref="E42" si="77">D42-E41</f>
        <v>457.40350877192986</v>
      </c>
      <c r="F42" s="60">
        <f t="shared" ref="F42" si="78">E42-F41</f>
        <v>339.40350877192986</v>
      </c>
      <c r="G42" s="60">
        <f t="shared" ref="G42" si="79">F42-G41</f>
        <v>221.40350877192986</v>
      </c>
      <c r="H42" s="60">
        <f t="shared" ref="H42" si="80">G42-H41</f>
        <v>114.90350877192986</v>
      </c>
      <c r="I42" s="60">
        <f t="shared" ref="I42" si="81">H42-I41</f>
        <v>0</v>
      </c>
      <c r="J42" s="60">
        <f t="shared" ref="J42" si="82">I42-J41</f>
        <v>0</v>
      </c>
      <c r="K42" s="22"/>
      <c r="L42" s="23"/>
      <c r="M42" s="17"/>
      <c r="N42" s="17"/>
      <c r="O42" s="22"/>
      <c r="P42" s="17"/>
      <c r="Q42" s="17"/>
      <c r="R42" s="36"/>
      <c r="S42" s="19"/>
      <c r="T42" s="19"/>
      <c r="U42" s="6" t="s">
        <v>8</v>
      </c>
      <c r="V42" s="32"/>
      <c r="W42" s="19"/>
    </row>
    <row r="43" spans="1:23" x14ac:dyDescent="0.3">
      <c r="A43" s="27"/>
      <c r="B43" s="32">
        <f>IF(B42&gt;0,(B42/ROUNDUP(ROUNDUP(((B42-($B$35*ROUNDUP(B42/$H$35,0)))/$C$36),0)/$F$35,0)-$B$35)/$C$36,0-$B$35/$C$36)</f>
        <v>9.8186771276016138</v>
      </c>
      <c r="C43" s="32">
        <f t="shared" ref="C43:J43" si="83">IF(C42&gt;0,(C42/ROUNDUP(ROUNDUP(((C42-($B$35*ROUNDUP(C42/$H$35,0)))/$C$36),0)/$F$35,0)-$B$35)/$C$36,0-$B$35/$C$36)</f>
        <v>9.7884566488685483</v>
      </c>
      <c r="D43" s="41">
        <f t="shared" si="83"/>
        <v>9.7461479786422576</v>
      </c>
      <c r="E43" s="41">
        <f t="shared" si="83"/>
        <v>9.6826849733028233</v>
      </c>
      <c r="F43" s="41">
        <f t="shared" si="83"/>
        <v>9.5769132977370983</v>
      </c>
      <c r="G43" s="41">
        <f t="shared" si="83"/>
        <v>9.3653699466056466</v>
      </c>
      <c r="H43" s="41">
        <f t="shared" si="83"/>
        <v>9.7307398932112932</v>
      </c>
      <c r="I43" s="41">
        <f t="shared" si="83"/>
        <v>-0.2608695652173913</v>
      </c>
      <c r="J43" s="41">
        <f t="shared" si="83"/>
        <v>-0.2608695652173913</v>
      </c>
      <c r="M43" s="12"/>
      <c r="N43" s="12"/>
      <c r="O43" s="13"/>
      <c r="P43" s="5"/>
      <c r="Q43" s="5"/>
      <c r="R43" s="36"/>
    </row>
    <row r="44" spans="1:23" ht="18.350000000000001" x14ac:dyDescent="0.35">
      <c r="A44" s="27">
        <f>Лист1!H$7</f>
        <v>818.71345029239762</v>
      </c>
      <c r="B44" s="1">
        <v>11.2</v>
      </c>
      <c r="C44" s="56">
        <f>IF(B45&gt;($C$36*(B46+1)),(ROUND(B46,0)*$C$36+$B$35),(B46*$C$36+$B$35))</f>
        <v>118</v>
      </c>
      <c r="D44" s="77">
        <f>IF(C45&gt;($C$36*(C46+1)),(ROUND(C46,0)*$C$36+$B$35),(C46*$C$36+$B$35))</f>
        <v>118</v>
      </c>
      <c r="E44" s="77">
        <f t="shared" ref="E44:J44" si="84">IF(D45&gt;($C$36*(D46+1)),(ROUND(D46,0)*$C$36+$B$35),(D46*$C$36+$B$35))</f>
        <v>118</v>
      </c>
      <c r="F44" s="77">
        <f t="shared" si="84"/>
        <v>118</v>
      </c>
      <c r="G44" s="77">
        <f t="shared" si="84"/>
        <v>118</v>
      </c>
      <c r="H44" s="77">
        <f t="shared" si="84"/>
        <v>118</v>
      </c>
      <c r="I44" s="77">
        <f t="shared" si="84"/>
        <v>110.71345029239761</v>
      </c>
      <c r="J44" s="77">
        <f t="shared" si="84"/>
        <v>0</v>
      </c>
      <c r="K44" s="12"/>
      <c r="L44" s="12"/>
      <c r="M44" s="12"/>
      <c r="N44" s="12"/>
      <c r="O44" s="13"/>
      <c r="P44" s="5"/>
      <c r="Q44" s="5"/>
      <c r="R44" s="36">
        <f>SUM(C44:Q44)</f>
        <v>818.71345029239762</v>
      </c>
      <c r="S44">
        <f>$A44/$C$36</f>
        <v>71.192473938469362</v>
      </c>
      <c r="T44">
        <f>ROUNDUP((($A44-($B$35*ROUNDUP($A44/$H$35,0)))/$C$36),0)</f>
        <v>70</v>
      </c>
      <c r="U44">
        <f>ROUNDUP(T44/$F$35,0)</f>
        <v>7</v>
      </c>
      <c r="V44">
        <f>$A44/U44</f>
        <v>116.95906432748538</v>
      </c>
    </row>
    <row r="45" spans="1:23" x14ac:dyDescent="0.3">
      <c r="A45" s="27"/>
      <c r="B45" s="21">
        <f>A44</f>
        <v>818.71345029239762</v>
      </c>
      <c r="C45" s="58">
        <f>B45-C44</f>
        <v>700.71345029239762</v>
      </c>
      <c r="D45" s="60">
        <f>C45-D44</f>
        <v>582.71345029239762</v>
      </c>
      <c r="E45" s="60">
        <f t="shared" ref="E45" si="85">D45-E44</f>
        <v>464.71345029239762</v>
      </c>
      <c r="F45" s="60">
        <f t="shared" ref="F45" si="86">E45-F44</f>
        <v>346.71345029239762</v>
      </c>
      <c r="G45" s="60">
        <f t="shared" ref="G45" si="87">F45-G44</f>
        <v>228.71345029239762</v>
      </c>
      <c r="H45" s="60">
        <f t="shared" ref="H45" si="88">G45-H44</f>
        <v>110.71345029239762</v>
      </c>
      <c r="I45" s="60">
        <f t="shared" ref="I45" si="89">H45-I44</f>
        <v>0</v>
      </c>
      <c r="J45" s="60">
        <f t="shared" ref="J45" si="90">I45-J44</f>
        <v>0</v>
      </c>
      <c r="K45" s="22"/>
      <c r="L45" s="23"/>
      <c r="M45" s="17"/>
      <c r="N45" s="17"/>
      <c r="O45" s="22"/>
      <c r="P45" s="17"/>
      <c r="Q45" s="17"/>
      <c r="R45" s="36"/>
      <c r="S45" s="19"/>
      <c r="T45" s="19"/>
      <c r="U45" s="6" t="s">
        <v>8</v>
      </c>
      <c r="V45" s="32"/>
      <c r="W45" s="19"/>
    </row>
    <row r="46" spans="1:23" x14ac:dyDescent="0.3">
      <c r="A46" s="27"/>
      <c r="B46" s="32">
        <f>IF(B45&gt;0,(B45/ROUNDUP(ROUNDUP(((B45-($B$35*ROUNDUP(B45/$H$35,0)))/$C$36),0)/$F$35,0)-$B$35)/$C$36,0-$B$35/$C$36)</f>
        <v>9.9094838545639465</v>
      </c>
      <c r="C46" s="32">
        <f t="shared" ref="C46:J46" si="91">IF(C45&gt;0,(C45/ROUNDUP(ROUNDUP(((C45-($B$35*ROUNDUP(C45/$H$35,0)))/$C$36),0)/$F$35,0)-$B$35)/$C$36,0-$B$35/$C$36)</f>
        <v>9.8943978303246034</v>
      </c>
      <c r="D46" s="41">
        <f t="shared" si="91"/>
        <v>9.8732773963895237</v>
      </c>
      <c r="E46" s="41">
        <f t="shared" si="91"/>
        <v>9.8415967454869051</v>
      </c>
      <c r="F46" s="41">
        <f t="shared" si="91"/>
        <v>9.7887956606492068</v>
      </c>
      <c r="G46" s="41">
        <f t="shared" si="91"/>
        <v>9.6831934909738102</v>
      </c>
      <c r="H46" s="41">
        <f t="shared" si="91"/>
        <v>9.3663869819476187</v>
      </c>
      <c r="I46" s="41">
        <f t="shared" si="91"/>
        <v>-0.2608695652173913</v>
      </c>
      <c r="J46" s="41">
        <f t="shared" si="91"/>
        <v>-0.2608695652173913</v>
      </c>
      <c r="M46" s="12"/>
      <c r="N46" s="12"/>
      <c r="O46" s="13"/>
      <c r="P46" s="5"/>
      <c r="Q46" s="5"/>
      <c r="R46" s="36"/>
    </row>
    <row r="47" spans="1:23" ht="18.350000000000001" x14ac:dyDescent="0.35">
      <c r="A47" s="27">
        <f>Лист1!I$7</f>
        <v>826.02339181286561</v>
      </c>
      <c r="B47" s="1">
        <v>11.3</v>
      </c>
      <c r="C47" s="56">
        <f>IF(B48&gt;($C$36*(B49+1)),(ROUND(B49,0)*$C$36+$B$35),(B49*$C$36+$B$35))</f>
        <v>118</v>
      </c>
      <c r="D47" s="77">
        <f>IF(C48&gt;($C$36*(C49+1)),(ROUND(C49,0)*$C$36+$B$35),(C49*$C$36+$B$35))</f>
        <v>118</v>
      </c>
      <c r="E47" s="77">
        <f t="shared" ref="E47:J47" si="92">IF(D48&gt;($C$36*(D49+1)),(ROUND(D49,0)*$C$36+$B$35),(D49*$C$36+$B$35))</f>
        <v>118</v>
      </c>
      <c r="F47" s="77">
        <f t="shared" si="92"/>
        <v>118</v>
      </c>
      <c r="G47" s="77">
        <f t="shared" si="92"/>
        <v>118</v>
      </c>
      <c r="H47" s="77">
        <f t="shared" si="92"/>
        <v>118</v>
      </c>
      <c r="I47" s="77">
        <f t="shared" si="92"/>
        <v>118.0233918128656</v>
      </c>
      <c r="J47" s="77">
        <f t="shared" si="92"/>
        <v>0</v>
      </c>
      <c r="K47" s="12"/>
      <c r="L47" s="12"/>
      <c r="M47" s="12"/>
      <c r="N47" s="12"/>
      <c r="O47" s="13"/>
      <c r="P47" s="5"/>
      <c r="Q47" s="5"/>
      <c r="R47" s="36">
        <f>SUM(C47:Q47)</f>
        <v>826.02339181286561</v>
      </c>
      <c r="S47">
        <f>$A47/$C$36</f>
        <v>71.828121027205711</v>
      </c>
      <c r="T47">
        <f>ROUNDUP((($A47-($B$35*ROUNDUP($A47/$H$35,0)))/$C$36),0)</f>
        <v>70</v>
      </c>
      <c r="U47">
        <f>ROUNDUP(T47/$F$35,0)</f>
        <v>7</v>
      </c>
      <c r="V47">
        <f>$A47/U47</f>
        <v>118.00334168755224</v>
      </c>
    </row>
    <row r="48" spans="1:23" x14ac:dyDescent="0.3">
      <c r="A48" s="27"/>
      <c r="B48" s="21">
        <f>A47</f>
        <v>826.02339181286561</v>
      </c>
      <c r="C48" s="58">
        <f>B48-C47</f>
        <v>708.02339181286561</v>
      </c>
      <c r="D48" s="60">
        <f>C48-D47</f>
        <v>590.02339181286561</v>
      </c>
      <c r="E48" s="60">
        <f t="shared" ref="E48" si="93">D48-E47</f>
        <v>472.02339181286561</v>
      </c>
      <c r="F48" s="60">
        <f t="shared" ref="F48" si="94">E48-F47</f>
        <v>354.02339181286561</v>
      </c>
      <c r="G48" s="60">
        <f t="shared" ref="G48" si="95">F48-G47</f>
        <v>236.02339181286561</v>
      </c>
      <c r="H48" s="60">
        <f t="shared" ref="H48" si="96">G48-H47</f>
        <v>118.02339181286561</v>
      </c>
      <c r="I48" s="60">
        <f t="shared" ref="I48" si="97">H48-I47</f>
        <v>0</v>
      </c>
      <c r="J48" s="60">
        <f t="shared" ref="J48" si="98">I48-J47</f>
        <v>0</v>
      </c>
      <c r="K48" s="22"/>
      <c r="L48" s="23"/>
      <c r="M48" s="17"/>
      <c r="N48" s="17"/>
      <c r="O48" s="22"/>
      <c r="P48" s="17"/>
      <c r="Q48" s="17"/>
      <c r="R48" s="36"/>
      <c r="S48" s="19"/>
      <c r="T48" s="19"/>
      <c r="U48" s="6" t="s">
        <v>8</v>
      </c>
      <c r="V48" s="32"/>
      <c r="W48" s="19"/>
    </row>
    <row r="49" spans="1:23" x14ac:dyDescent="0.3">
      <c r="A49" s="27"/>
      <c r="B49" s="32">
        <f>IF(B48&gt;0,(B48/ROUNDUP(ROUNDUP(((B48-($B$35*ROUNDUP(B48/$H$35,0)))/$C$36),0)/$F$35,0)-$B$35)/$C$36,0-$B$35/$C$36)</f>
        <v>10.000290581526281</v>
      </c>
      <c r="C49" s="32">
        <f t="shared" ref="C49:J49" si="99">IF(C48&gt;0,(C48/ROUNDUP(ROUNDUP(((C48-($B$35*ROUNDUP(C48/$H$35,0)))/$C$36),0)/$F$35,0)-$B$35)/$C$36,0-$B$35/$C$36)</f>
        <v>10.00033901178066</v>
      </c>
      <c r="D49" s="41">
        <f t="shared" si="99"/>
        <v>10.000406814136793</v>
      </c>
      <c r="E49" s="41">
        <f t="shared" si="99"/>
        <v>10.000508517670992</v>
      </c>
      <c r="F49" s="41">
        <f t="shared" si="99"/>
        <v>10.000678023561322</v>
      </c>
      <c r="G49" s="41">
        <f t="shared" si="99"/>
        <v>10.001017035341983</v>
      </c>
      <c r="H49" s="41">
        <f t="shared" si="99"/>
        <v>10.002034070683965</v>
      </c>
      <c r="I49" s="41">
        <f t="shared" si="99"/>
        <v>-0.2608695652173913</v>
      </c>
      <c r="J49" s="41">
        <f t="shared" si="99"/>
        <v>-0.2608695652173913</v>
      </c>
      <c r="M49" s="12"/>
      <c r="N49" s="12"/>
      <c r="O49" s="13"/>
      <c r="P49" s="5"/>
      <c r="Q49" s="5"/>
      <c r="R49" s="36"/>
    </row>
    <row r="50" spans="1:23" ht="18.350000000000001" x14ac:dyDescent="0.35">
      <c r="A50" s="27">
        <f>Лист1!J$7</f>
        <v>833.33333333333337</v>
      </c>
      <c r="B50" s="1">
        <v>11.4</v>
      </c>
      <c r="C50" s="56">
        <f>IF(B51&gt;($C$36*(B52+1)),(ROUND(B52,0)*$C$36+$B$35),(B52*$C$36+$B$35))</f>
        <v>106.5</v>
      </c>
      <c r="D50" s="77">
        <f>IF(C51&gt;($C$36*(C52+1)),(ROUND(C52,0)*$C$36+$B$35),(C52*$C$36+$B$35))</f>
        <v>106.5</v>
      </c>
      <c r="E50" s="77">
        <f t="shared" ref="E50:J50" si="100">IF(D51&gt;($C$36*(D52+1)),(ROUND(D52,0)*$C$36+$B$35),(D52*$C$36+$B$35))</f>
        <v>106.5</v>
      </c>
      <c r="F50" s="77">
        <f t="shared" si="100"/>
        <v>106.5</v>
      </c>
      <c r="G50" s="77">
        <f t="shared" si="100"/>
        <v>106.5</v>
      </c>
      <c r="H50" s="77">
        <f t="shared" si="100"/>
        <v>95</v>
      </c>
      <c r="I50" s="77">
        <f t="shared" si="100"/>
        <v>106.5</v>
      </c>
      <c r="J50" s="77">
        <f t="shared" si="100"/>
        <v>99.333333333333371</v>
      </c>
      <c r="K50" s="12"/>
      <c r="L50" s="12"/>
      <c r="M50" s="12"/>
      <c r="N50" s="12"/>
      <c r="O50" s="13"/>
      <c r="P50" s="5"/>
      <c r="Q50" s="5"/>
      <c r="R50" s="36">
        <f>SUM(C50:Q50)</f>
        <v>833.33333333333337</v>
      </c>
      <c r="S50">
        <f>$A50/$C$36</f>
        <v>72.463768115942031</v>
      </c>
      <c r="T50">
        <f>ROUNDUP((($A50-($B$35*ROUNDUP($A50/$H$35,0)))/$C$36),0)</f>
        <v>71</v>
      </c>
      <c r="U50">
        <f>ROUNDUP(T50/$F$35,0)</f>
        <v>8</v>
      </c>
      <c r="V50">
        <f>$A50/U50</f>
        <v>104.16666666666667</v>
      </c>
    </row>
    <row r="51" spans="1:23" x14ac:dyDescent="0.3">
      <c r="A51" s="27"/>
      <c r="B51" s="21">
        <f>A50</f>
        <v>833.33333333333337</v>
      </c>
      <c r="C51" s="58">
        <f>B51-C50</f>
        <v>726.83333333333337</v>
      </c>
      <c r="D51" s="60">
        <f>C51-D50</f>
        <v>620.33333333333337</v>
      </c>
      <c r="E51" s="60">
        <f t="shared" ref="E51" si="101">D51-E50</f>
        <v>513.83333333333337</v>
      </c>
      <c r="F51" s="60">
        <f t="shared" ref="F51" si="102">E51-F50</f>
        <v>407.33333333333337</v>
      </c>
      <c r="G51" s="60">
        <f t="shared" ref="G51" si="103">F51-G50</f>
        <v>300.83333333333337</v>
      </c>
      <c r="H51" s="60">
        <f t="shared" ref="H51" si="104">G51-H50</f>
        <v>205.83333333333337</v>
      </c>
      <c r="I51" s="60">
        <f t="shared" ref="I51" si="105">H51-I50</f>
        <v>99.333333333333371</v>
      </c>
      <c r="J51" s="60">
        <f t="shared" ref="J51" si="106">I51-J50</f>
        <v>0</v>
      </c>
      <c r="K51" s="22"/>
      <c r="L51" s="23"/>
      <c r="M51" s="17"/>
      <c r="N51" s="17"/>
      <c r="O51" s="22"/>
      <c r="P51" s="17"/>
      <c r="Q51" s="17"/>
      <c r="R51" s="36"/>
      <c r="S51" s="19"/>
      <c r="T51" s="19"/>
      <c r="U51" s="6" t="s">
        <v>8</v>
      </c>
      <c r="V51" s="32"/>
      <c r="W51" s="19"/>
    </row>
    <row r="52" spans="1:23" x14ac:dyDescent="0.3">
      <c r="A52" s="27"/>
      <c r="B52" s="32">
        <f>IF(B51&gt;0,(B51/ROUNDUP(ROUNDUP(((B51-($B$35*ROUNDUP(B51/$H$35,0)))/$C$36),0)/$F$35,0)-$B$35)/$C$36,0-$B$35/$C$36)</f>
        <v>8.7971014492753632</v>
      </c>
      <c r="C52" s="32">
        <f t="shared" ref="C52:J52" si="107">IF(C51&gt;0,(C51/ROUNDUP(ROUNDUP(((C51-($B$35*ROUNDUP(C51/$H$35,0)))/$C$36),0)/$F$35,0)-$B$35)/$C$36,0-$B$35/$C$36)</f>
        <v>8.7681159420289863</v>
      </c>
      <c r="D52" s="41">
        <f t="shared" si="107"/>
        <v>8.729468599033817</v>
      </c>
      <c r="E52" s="41">
        <f t="shared" si="107"/>
        <v>8.6753623188405804</v>
      </c>
      <c r="F52" s="41">
        <f t="shared" si="107"/>
        <v>8.5942028985507246</v>
      </c>
      <c r="G52" s="41">
        <f t="shared" si="107"/>
        <v>8.458937198067634</v>
      </c>
      <c r="H52" s="41">
        <f t="shared" si="107"/>
        <v>8.688405797101451</v>
      </c>
      <c r="I52" s="41">
        <f t="shared" si="107"/>
        <v>8.376811594202902</v>
      </c>
      <c r="J52" s="41">
        <f t="shared" si="107"/>
        <v>-0.2608695652173913</v>
      </c>
      <c r="M52" s="12"/>
      <c r="N52" s="12"/>
      <c r="O52" s="13"/>
      <c r="P52" s="5"/>
      <c r="Q52" s="5"/>
      <c r="R52" s="36"/>
    </row>
    <row r="53" spans="1:23" ht="18.350000000000001" x14ac:dyDescent="0.35">
      <c r="A53" s="27">
        <f>Лист1!K$7</f>
        <v>840.64327485380124</v>
      </c>
      <c r="B53" s="1">
        <v>11.5</v>
      </c>
      <c r="C53" s="56">
        <f>IF(B54&gt;($C$36*(B55+1)),(ROUND(B55,0)*$C$36+$B$35),(B55*$C$36+$B$35))</f>
        <v>106.5</v>
      </c>
      <c r="D53" s="77">
        <f>IF(C54&gt;($C$36*(C55+1)),(ROUND(C55,0)*$C$36+$B$35),(C55*$C$36+$B$35))</f>
        <v>106.5</v>
      </c>
      <c r="E53" s="77">
        <f t="shared" ref="E53:J53" si="108">IF(D54&gt;($C$36*(D55+1)),(ROUND(D55,0)*$C$36+$B$35),(D55*$C$36+$B$35))</f>
        <v>106.5</v>
      </c>
      <c r="F53" s="77">
        <f t="shared" si="108"/>
        <v>106.5</v>
      </c>
      <c r="G53" s="77">
        <f t="shared" si="108"/>
        <v>106.5</v>
      </c>
      <c r="H53" s="77">
        <f t="shared" si="108"/>
        <v>106.5</v>
      </c>
      <c r="I53" s="77">
        <f t="shared" si="108"/>
        <v>106.5</v>
      </c>
      <c r="J53" s="77">
        <f t="shared" si="108"/>
        <v>95.143274853801245</v>
      </c>
      <c r="K53" s="12"/>
      <c r="L53" s="12"/>
      <c r="M53" s="12"/>
      <c r="N53" s="12"/>
      <c r="O53" s="13"/>
      <c r="P53" s="5"/>
      <c r="Q53" s="5"/>
      <c r="R53" s="36">
        <f>SUM(C53:Q53)</f>
        <v>840.64327485380124</v>
      </c>
      <c r="S53">
        <f>$A53/$C$36</f>
        <v>73.099415204678365</v>
      </c>
      <c r="T53">
        <f>ROUNDUP((($A53-($B$35*ROUNDUP($A53/$H$35,0)))/$C$36),0)</f>
        <v>72</v>
      </c>
      <c r="U53">
        <f>ROUNDUP(T53/$F$35,0)</f>
        <v>8</v>
      </c>
      <c r="V53">
        <f>$A53/U53</f>
        <v>105.08040935672516</v>
      </c>
    </row>
    <row r="54" spans="1:23" x14ac:dyDescent="0.3">
      <c r="A54" s="27"/>
      <c r="B54" s="21">
        <f>A53</f>
        <v>840.64327485380124</v>
      </c>
      <c r="C54" s="58">
        <f>B54-C53</f>
        <v>734.14327485380124</v>
      </c>
      <c r="D54" s="60">
        <f>C54-D53</f>
        <v>627.64327485380124</v>
      </c>
      <c r="E54" s="60">
        <f t="shared" ref="E54" si="109">D54-E53</f>
        <v>521.14327485380124</v>
      </c>
      <c r="F54" s="60">
        <f t="shared" ref="F54" si="110">E54-F53</f>
        <v>414.64327485380124</v>
      </c>
      <c r="G54" s="60">
        <f t="shared" ref="G54" si="111">F54-G53</f>
        <v>308.14327485380124</v>
      </c>
      <c r="H54" s="60">
        <f t="shared" ref="H54" si="112">G54-H53</f>
        <v>201.64327485380124</v>
      </c>
      <c r="I54" s="60">
        <f t="shared" ref="I54" si="113">H54-I53</f>
        <v>95.143274853801245</v>
      </c>
      <c r="J54" s="60">
        <f t="shared" ref="J54" si="114">I54-J53</f>
        <v>0</v>
      </c>
      <c r="K54" s="22"/>
      <c r="L54" s="23"/>
      <c r="M54" s="17"/>
      <c r="N54" s="17"/>
      <c r="O54" s="22"/>
      <c r="P54" s="17"/>
      <c r="Q54" s="17"/>
      <c r="R54" s="36"/>
      <c r="S54" s="19"/>
      <c r="T54" s="19"/>
      <c r="U54" s="6" t="s">
        <v>8</v>
      </c>
      <c r="V54" s="32"/>
      <c r="W54" s="19"/>
    </row>
    <row r="55" spans="1:23" x14ac:dyDescent="0.3">
      <c r="A55" s="27"/>
      <c r="B55" s="32">
        <f>IF(B54&gt;0,(B54/ROUNDUP(ROUNDUP(((B54-($B$35*ROUNDUP(B54/$H$35,0)))/$C$36),0)/$F$35,0)-$B$35)/$C$36,0-$B$35/$C$36)</f>
        <v>8.876557335367405</v>
      </c>
      <c r="C55" s="32">
        <f t="shared" ref="C55:J55" si="115">IF(C54&gt;0,(C54/ROUNDUP(ROUNDUP(((C54-($B$35*ROUNDUP(C54/$H$35,0)))/$C$36),0)/$F$35,0)-$B$35)/$C$36,0-$B$35/$C$36)</f>
        <v>8.858922668991319</v>
      </c>
      <c r="D55" s="41">
        <f t="shared" si="115"/>
        <v>8.8354097804898739</v>
      </c>
      <c r="E55" s="41">
        <f t="shared" si="115"/>
        <v>8.8024917365878483</v>
      </c>
      <c r="F55" s="41">
        <f t="shared" si="115"/>
        <v>8.75311467073481</v>
      </c>
      <c r="G55" s="41">
        <f t="shared" si="115"/>
        <v>8.670819560979746</v>
      </c>
      <c r="H55" s="41">
        <f t="shared" si="115"/>
        <v>8.50622934146962</v>
      </c>
      <c r="I55" s="41">
        <f t="shared" si="115"/>
        <v>8.0124586829392381</v>
      </c>
      <c r="J55" s="41">
        <f t="shared" si="115"/>
        <v>-0.2608695652173913</v>
      </c>
      <c r="M55" s="12"/>
      <c r="N55" s="12"/>
      <c r="O55" s="13"/>
      <c r="P55" s="5"/>
      <c r="Q55" s="5"/>
      <c r="R55" s="36"/>
    </row>
    <row r="56" spans="1:23" ht="18.350000000000001" x14ac:dyDescent="0.35">
      <c r="A56" s="27">
        <f>Лист1!L$7</f>
        <v>847.953216374269</v>
      </c>
      <c r="B56" s="1">
        <v>11.6</v>
      </c>
      <c r="C56" s="56">
        <f>IF(B57&gt;($C$36*(B58+1)),(ROUND(B58,0)*$C$36+$B$35),(B58*$C$36+$B$35))</f>
        <v>106.5</v>
      </c>
      <c r="D56" s="77">
        <f>IF(C57&gt;($C$36*(C58+1)),(ROUND(C58,0)*$C$36+$B$35),(C58*$C$36+$B$35))</f>
        <v>106.5</v>
      </c>
      <c r="E56" s="77">
        <f t="shared" ref="E56:J56" si="116">IF(D57&gt;($C$36*(D58+1)),(ROUND(D58,0)*$C$36+$B$35),(D58*$C$36+$B$35))</f>
        <v>106.5</v>
      </c>
      <c r="F56" s="77">
        <f t="shared" si="116"/>
        <v>106.5</v>
      </c>
      <c r="G56" s="77">
        <f t="shared" si="116"/>
        <v>106.5</v>
      </c>
      <c r="H56" s="77">
        <f t="shared" si="116"/>
        <v>106.5</v>
      </c>
      <c r="I56" s="77">
        <f t="shared" si="116"/>
        <v>106.5</v>
      </c>
      <c r="J56" s="77">
        <f t="shared" si="116"/>
        <v>102.453216374269</v>
      </c>
      <c r="K56" s="12"/>
      <c r="L56" s="12"/>
      <c r="M56" s="12"/>
      <c r="N56" s="12"/>
      <c r="O56" s="13"/>
      <c r="P56" s="5"/>
      <c r="Q56" s="5"/>
      <c r="R56" s="36">
        <f>SUM(C56:Q56)</f>
        <v>847.953216374269</v>
      </c>
      <c r="S56">
        <f>$A56/$C$36</f>
        <v>73.7350622934147</v>
      </c>
      <c r="T56">
        <f>ROUNDUP((($A56-($B$35*ROUNDUP($A56/$H$35,0)))/$C$36),0)</f>
        <v>72</v>
      </c>
      <c r="U56">
        <f>ROUNDUP(T56/$F$35,0)</f>
        <v>8</v>
      </c>
      <c r="V56">
        <f>$A56/U56</f>
        <v>105.99415204678363</v>
      </c>
    </row>
    <row r="57" spans="1:23" x14ac:dyDescent="0.3">
      <c r="A57" s="27"/>
      <c r="B57" s="21">
        <f>A56</f>
        <v>847.953216374269</v>
      </c>
      <c r="C57" s="58">
        <f>B57-C56</f>
        <v>741.453216374269</v>
      </c>
      <c r="D57" s="60">
        <f>C57-D56</f>
        <v>634.953216374269</v>
      </c>
      <c r="E57" s="60">
        <f t="shared" ref="E57" si="117">D57-E56</f>
        <v>528.453216374269</v>
      </c>
      <c r="F57" s="60">
        <f t="shared" ref="F57" si="118">E57-F56</f>
        <v>421.953216374269</v>
      </c>
      <c r="G57" s="60">
        <f t="shared" ref="G57" si="119">F57-G56</f>
        <v>315.453216374269</v>
      </c>
      <c r="H57" s="60">
        <f t="shared" ref="H57" si="120">G57-H56</f>
        <v>208.953216374269</v>
      </c>
      <c r="I57" s="60">
        <f t="shared" ref="I57" si="121">H57-I56</f>
        <v>102.453216374269</v>
      </c>
      <c r="J57" s="60">
        <f t="shared" ref="J57" si="122">I57-J56</f>
        <v>0</v>
      </c>
      <c r="K57" s="22"/>
      <c r="L57" s="23"/>
      <c r="M57" s="17"/>
      <c r="N57" s="17"/>
      <c r="O57" s="22"/>
      <c r="P57" s="17"/>
      <c r="Q57" s="17"/>
      <c r="R57" s="36"/>
      <c r="S57" s="19"/>
      <c r="T57" s="19"/>
      <c r="U57" s="6" t="s">
        <v>8</v>
      </c>
      <c r="V57" s="32"/>
      <c r="W57" s="19"/>
    </row>
    <row r="58" spans="1:23" x14ac:dyDescent="0.3">
      <c r="A58" s="27"/>
      <c r="B58" s="32">
        <f>IF(B57&gt;0,(B57/ROUNDUP(ROUNDUP(((B57-($B$35*ROUNDUP(B57/$H$35,0)))/$C$36),0)/$F$35,0)-$B$35)/$C$36,0-$B$35/$C$36)</f>
        <v>8.956013221459445</v>
      </c>
      <c r="C58" s="32">
        <f t="shared" ref="C58:J58" si="123">IF(C57&gt;0,(C57/ROUNDUP(ROUNDUP(((C57-($B$35*ROUNDUP(C57/$H$35,0)))/$C$36),0)/$F$35,0)-$B$35)/$C$36,0-$B$35/$C$36)</f>
        <v>8.9497293959536517</v>
      </c>
      <c r="D58" s="41">
        <f t="shared" si="123"/>
        <v>8.9413509619459273</v>
      </c>
      <c r="E58" s="41">
        <f t="shared" si="123"/>
        <v>8.9296211543351127</v>
      </c>
      <c r="F58" s="41">
        <f t="shared" si="123"/>
        <v>8.9120264429188918</v>
      </c>
      <c r="G58" s="41">
        <f t="shared" si="123"/>
        <v>8.8827019238918563</v>
      </c>
      <c r="H58" s="41">
        <f t="shared" si="123"/>
        <v>8.8240528858377836</v>
      </c>
      <c r="I58" s="41">
        <f t="shared" si="123"/>
        <v>8.6481057716755654</v>
      </c>
      <c r="J58" s="41">
        <f t="shared" si="123"/>
        <v>-0.2608695652173913</v>
      </c>
      <c r="M58" s="12"/>
      <c r="N58" s="12"/>
      <c r="O58" s="13"/>
      <c r="P58" s="5"/>
      <c r="Q58" s="5"/>
      <c r="R58" s="36"/>
    </row>
    <row r="59" spans="1:23" ht="18.350000000000001" x14ac:dyDescent="0.35">
      <c r="A59" s="29">
        <f>Лист1!M$7</f>
        <v>855.26315789473688</v>
      </c>
      <c r="B59" s="2">
        <v>11.7</v>
      </c>
      <c r="C59" s="56">
        <f>IF(B60&gt;($C$36*(B61+1)),(ROUND(B61,0)*$C$36+$B$35),(B61*$C$36+$B$35))</f>
        <v>106.5</v>
      </c>
      <c r="D59" s="77">
        <f>IF(C60&gt;($C$36*(C61+1)),(ROUND(C61,0)*$C$36+$B$35),(C61*$C$36+$B$35))</f>
        <v>106.5</v>
      </c>
      <c r="E59" s="77">
        <f t="shared" ref="E59:J59" si="124">IF(D60&gt;($C$36*(D61+1)),(ROUND(D61,0)*$C$36+$B$35),(D61*$C$36+$B$35))</f>
        <v>106.5</v>
      </c>
      <c r="F59" s="77">
        <f t="shared" si="124"/>
        <v>106.5</v>
      </c>
      <c r="G59" s="77">
        <f t="shared" si="124"/>
        <v>106.5</v>
      </c>
      <c r="H59" s="77">
        <f t="shared" si="124"/>
        <v>106.5</v>
      </c>
      <c r="I59" s="77">
        <f t="shared" si="124"/>
        <v>106.5</v>
      </c>
      <c r="J59" s="77">
        <f t="shared" si="124"/>
        <v>109.76315789473689</v>
      </c>
      <c r="K59" s="12"/>
      <c r="L59" s="12"/>
      <c r="M59" s="12"/>
      <c r="N59" s="12"/>
      <c r="O59" s="13"/>
      <c r="P59" s="5"/>
      <c r="Q59" s="5"/>
      <c r="R59" s="36">
        <f>SUM(C59:Q59)</f>
        <v>855.26315789473688</v>
      </c>
      <c r="S59">
        <f>$A59/$C$36</f>
        <v>74.370709382151034</v>
      </c>
      <c r="T59">
        <f>ROUNDUP((($A59-($B$35*ROUNDUP($A59/$H$35,0)))/$C$36),0)</f>
        <v>73</v>
      </c>
      <c r="U59">
        <f>ROUNDUP(T59/$F$35,0)</f>
        <v>8</v>
      </c>
      <c r="V59">
        <f>$A59/U59</f>
        <v>106.90789473684211</v>
      </c>
    </row>
    <row r="60" spans="1:23" x14ac:dyDescent="0.3">
      <c r="A60" s="29"/>
      <c r="B60" s="21">
        <f>A59</f>
        <v>855.26315789473688</v>
      </c>
      <c r="C60" s="58">
        <f>B60-C59</f>
        <v>748.76315789473688</v>
      </c>
      <c r="D60" s="60">
        <f>C60-D59</f>
        <v>642.26315789473688</v>
      </c>
      <c r="E60" s="60">
        <f t="shared" ref="E60" si="125">D60-E59</f>
        <v>535.76315789473688</v>
      </c>
      <c r="F60" s="60">
        <f t="shared" ref="F60" si="126">E60-F59</f>
        <v>429.26315789473688</v>
      </c>
      <c r="G60" s="60">
        <f t="shared" ref="G60" si="127">F60-G59</f>
        <v>322.76315789473688</v>
      </c>
      <c r="H60" s="60">
        <f t="shared" ref="H60" si="128">G60-H59</f>
        <v>216.26315789473688</v>
      </c>
      <c r="I60" s="60">
        <f t="shared" ref="I60" si="129">H60-I59</f>
        <v>109.76315789473688</v>
      </c>
      <c r="J60" s="60">
        <f t="shared" ref="J60" si="130">I60-J59</f>
        <v>0</v>
      </c>
      <c r="K60" s="22"/>
      <c r="L60" s="23"/>
      <c r="M60" s="17"/>
      <c r="N60" s="17"/>
      <c r="O60" s="22"/>
      <c r="P60" s="17"/>
      <c r="Q60" s="17"/>
      <c r="R60" s="36"/>
      <c r="S60" s="19"/>
      <c r="T60" s="19"/>
      <c r="U60" s="6" t="s">
        <v>8</v>
      </c>
      <c r="V60" s="32"/>
      <c r="W60" s="19"/>
    </row>
    <row r="61" spans="1:23" x14ac:dyDescent="0.3">
      <c r="A61" s="29"/>
      <c r="B61" s="32">
        <f>IF(B60&gt;0,(B60/ROUNDUP(ROUNDUP(((B60-($B$35*ROUNDUP(B60/$H$35,0)))/$C$36),0)/$F$35,0)-$B$35)/$C$36,0-$B$35/$C$36)</f>
        <v>9.0354691075514886</v>
      </c>
      <c r="C61" s="32">
        <f t="shared" ref="C61:J61" si="131">IF(C60&gt;0,(C60/ROUNDUP(ROUNDUP(((C60-($B$35*ROUNDUP(C60/$H$35,0)))/$C$36),0)/$F$35,0)-$B$35)/$C$36,0-$B$35/$C$36)</f>
        <v>9.0405361229159862</v>
      </c>
      <c r="D61" s="41">
        <f t="shared" si="131"/>
        <v>9.0472921434019842</v>
      </c>
      <c r="E61" s="41">
        <f t="shared" si="131"/>
        <v>9.0567505720823807</v>
      </c>
      <c r="F61" s="41">
        <f t="shared" si="131"/>
        <v>9.0709382151029754</v>
      </c>
      <c r="G61" s="41">
        <f t="shared" si="131"/>
        <v>9.0945842868039684</v>
      </c>
      <c r="H61" s="41">
        <f t="shared" si="131"/>
        <v>9.1418764302059508</v>
      </c>
      <c r="I61" s="41">
        <f t="shared" si="131"/>
        <v>9.2837528604119033</v>
      </c>
      <c r="J61" s="41">
        <f t="shared" si="131"/>
        <v>-0.2608695652173913</v>
      </c>
      <c r="M61" s="12"/>
      <c r="N61" s="12"/>
      <c r="O61" s="13"/>
      <c r="P61" s="5"/>
      <c r="Q61" s="5"/>
      <c r="R61" s="36"/>
    </row>
    <row r="62" spans="1:23" ht="18.350000000000001" x14ac:dyDescent="0.35">
      <c r="A62" s="27">
        <f>Лист1!N$7</f>
        <v>862.57309941520475</v>
      </c>
      <c r="B62" s="1">
        <v>11.8</v>
      </c>
      <c r="C62" s="56">
        <f>IF(B63&gt;($C$36*(B64+1)),(ROUND(B64,0)*$C$36+$B$35),(B64*$C$36+$B$35))</f>
        <v>106.5</v>
      </c>
      <c r="D62" s="77">
        <f>IF(C63&gt;($C$36*(C64+1)),(ROUND(C64,0)*$C$36+$B$35),(C64*$C$36+$B$35))</f>
        <v>106.5</v>
      </c>
      <c r="E62" s="77">
        <f t="shared" ref="E62:J62" si="132">IF(D63&gt;($C$36*(D64+1)),(ROUND(D64,0)*$C$36+$B$35),(D64*$C$36+$B$35))</f>
        <v>106.5</v>
      </c>
      <c r="F62" s="77">
        <f t="shared" si="132"/>
        <v>106.5</v>
      </c>
      <c r="G62" s="77">
        <f t="shared" si="132"/>
        <v>106.5</v>
      </c>
      <c r="H62" s="77">
        <f t="shared" si="132"/>
        <v>106.5</v>
      </c>
      <c r="I62" s="77">
        <f t="shared" si="132"/>
        <v>106.5</v>
      </c>
      <c r="J62" s="77">
        <f t="shared" si="132"/>
        <v>117.07309941520475</v>
      </c>
      <c r="K62" s="12"/>
      <c r="L62" s="12"/>
      <c r="M62" s="12"/>
      <c r="N62" s="12"/>
      <c r="O62" s="13"/>
      <c r="P62" s="5"/>
      <c r="Q62" s="5"/>
      <c r="R62" s="36">
        <f>SUM(C62:Q62)</f>
        <v>862.57309941520475</v>
      </c>
      <c r="S62">
        <f>$A62/$C$36</f>
        <v>75.006356470887368</v>
      </c>
      <c r="T62">
        <f>ROUNDUP((($A62-($B$35*ROUNDUP($A62/$H$35,0)))/$C$36),0)</f>
        <v>73</v>
      </c>
      <c r="U62">
        <f>ROUNDUP(T62/$F$35,0)</f>
        <v>8</v>
      </c>
      <c r="V62">
        <f>$A62/U62</f>
        <v>107.82163742690059</v>
      </c>
    </row>
    <row r="63" spans="1:23" x14ac:dyDescent="0.3">
      <c r="A63" s="27"/>
      <c r="B63" s="21">
        <f>A62</f>
        <v>862.57309941520475</v>
      </c>
      <c r="C63" s="58">
        <f>B63-C62</f>
        <v>756.07309941520475</v>
      </c>
      <c r="D63" s="60">
        <f>C63-D62</f>
        <v>649.57309941520475</v>
      </c>
      <c r="E63" s="60">
        <f t="shared" ref="E63" si="133">D63-E62</f>
        <v>543.07309941520475</v>
      </c>
      <c r="F63" s="60">
        <f t="shared" ref="F63" si="134">E63-F62</f>
        <v>436.57309941520475</v>
      </c>
      <c r="G63" s="60">
        <f t="shared" ref="G63" si="135">F63-G62</f>
        <v>330.07309941520475</v>
      </c>
      <c r="H63" s="60">
        <f t="shared" ref="H63" si="136">G63-H62</f>
        <v>223.57309941520475</v>
      </c>
      <c r="I63" s="60">
        <f t="shared" ref="I63" si="137">H63-I62</f>
        <v>117.07309941520475</v>
      </c>
      <c r="J63" s="60">
        <f t="shared" ref="J63" si="138">I63-J62</f>
        <v>0</v>
      </c>
      <c r="K63" s="22"/>
      <c r="L63" s="23"/>
      <c r="M63" s="17"/>
      <c r="N63" s="17"/>
      <c r="O63" s="22"/>
      <c r="P63" s="17"/>
      <c r="Q63" s="17"/>
      <c r="R63" s="36"/>
      <c r="S63" s="19"/>
      <c r="T63" s="19"/>
      <c r="U63" s="6" t="s">
        <v>8</v>
      </c>
      <c r="V63" s="32"/>
      <c r="W63" s="19"/>
    </row>
    <row r="64" spans="1:23" x14ac:dyDescent="0.3">
      <c r="A64" s="27"/>
      <c r="B64" s="32">
        <f>IF(B63&gt;0,(B63/ROUNDUP(ROUNDUP(((B63-($B$35*ROUNDUP(B63/$H$35,0)))/$C$36),0)/$F$35,0)-$B$35)/$C$36,0-$B$35/$C$36)</f>
        <v>9.1149249936435304</v>
      </c>
      <c r="C64" s="32">
        <f t="shared" ref="C64:J64" si="139">IF(C63&gt;0,(C63/ROUNDUP(ROUNDUP(((C63-($B$35*ROUNDUP(C63/$H$35,0)))/$C$36),0)/$F$35,0)-$B$35)/$C$36,0-$B$35/$C$36)</f>
        <v>9.1313428498783189</v>
      </c>
      <c r="D64" s="41">
        <f t="shared" si="139"/>
        <v>9.1532333248580393</v>
      </c>
      <c r="E64" s="41">
        <f t="shared" si="139"/>
        <v>9.1838799898296468</v>
      </c>
      <c r="F64" s="41">
        <f t="shared" si="139"/>
        <v>9.229849987287059</v>
      </c>
      <c r="G64" s="41">
        <f t="shared" si="139"/>
        <v>9.3064666497160804</v>
      </c>
      <c r="H64" s="41">
        <f t="shared" si="139"/>
        <v>9.4596999745741197</v>
      </c>
      <c r="I64" s="41">
        <f t="shared" si="139"/>
        <v>9.9193999491482394</v>
      </c>
      <c r="J64" s="41">
        <f t="shared" si="139"/>
        <v>-0.2608695652173913</v>
      </c>
      <c r="M64" s="12"/>
      <c r="N64" s="12"/>
      <c r="O64" s="13"/>
      <c r="P64" s="5"/>
      <c r="Q64" s="5"/>
      <c r="R64" s="36"/>
    </row>
    <row r="65" spans="1:23" ht="18.350000000000001" x14ac:dyDescent="0.35">
      <c r="A65" s="27">
        <f>Лист1!O$7</f>
        <v>869.88304093567262</v>
      </c>
      <c r="B65" s="1">
        <v>11.9</v>
      </c>
      <c r="C65" s="56">
        <f>IF(B66&gt;($C$36*(B67+1)),(ROUND(B67,0)*$C$36+$B$35),(B67*$C$36+$B$35))</f>
        <v>106.5</v>
      </c>
      <c r="D65" s="77">
        <f>IF(C66&gt;($C$36*(C67+1)),(ROUND(C67,0)*$C$36+$B$35),(C67*$C$36+$B$35))</f>
        <v>106.5</v>
      </c>
      <c r="E65" s="77">
        <f t="shared" ref="E65:J65" si="140">IF(D66&gt;($C$36*(D67+1)),(ROUND(D67,0)*$C$36+$B$35),(D67*$C$36+$B$35))</f>
        <v>106.5</v>
      </c>
      <c r="F65" s="77">
        <f t="shared" si="140"/>
        <v>106.5</v>
      </c>
      <c r="G65" s="77">
        <f t="shared" si="140"/>
        <v>106.5</v>
      </c>
      <c r="H65" s="77">
        <f t="shared" si="140"/>
        <v>118</v>
      </c>
      <c r="I65" s="77">
        <f t="shared" si="140"/>
        <v>106.5</v>
      </c>
      <c r="J65" s="77">
        <f t="shared" si="140"/>
        <v>112.88304093567262</v>
      </c>
      <c r="K65" s="12"/>
      <c r="L65" s="12"/>
      <c r="M65" s="12"/>
      <c r="N65" s="12"/>
      <c r="O65" s="13"/>
      <c r="P65" s="5"/>
      <c r="Q65" s="5"/>
      <c r="R65" s="36">
        <f>SUM(C65:Q65)</f>
        <v>869.88304093567262</v>
      </c>
      <c r="S65">
        <f>$A65/$C$36</f>
        <v>75.642003559623703</v>
      </c>
      <c r="T65">
        <f>ROUNDUP((($A65-($B$35*ROUNDUP($A65/$H$35,0)))/$C$36),0)</f>
        <v>74</v>
      </c>
      <c r="U65">
        <f>ROUNDUP(T65/$F$35,0)</f>
        <v>8</v>
      </c>
      <c r="V65">
        <f>$A65/U65</f>
        <v>108.73538011695908</v>
      </c>
    </row>
    <row r="66" spans="1:23" x14ac:dyDescent="0.3">
      <c r="B66" s="21">
        <f>A65</f>
        <v>869.88304093567262</v>
      </c>
      <c r="C66" s="58">
        <f>B66-C65</f>
        <v>763.38304093567262</v>
      </c>
      <c r="D66" s="60">
        <f>C66-D65</f>
        <v>656.88304093567262</v>
      </c>
      <c r="E66" s="60">
        <f t="shared" ref="E66" si="141">D66-E65</f>
        <v>550.38304093567262</v>
      </c>
      <c r="F66" s="60">
        <f t="shared" ref="F66" si="142">E66-F65</f>
        <v>443.88304093567262</v>
      </c>
      <c r="G66" s="60">
        <f t="shared" ref="G66" si="143">F66-G65</f>
        <v>337.38304093567262</v>
      </c>
      <c r="H66" s="60">
        <f t="shared" ref="H66" si="144">G66-H65</f>
        <v>219.38304093567262</v>
      </c>
      <c r="I66" s="60">
        <f t="shared" ref="I66" si="145">H66-I65</f>
        <v>112.88304093567262</v>
      </c>
      <c r="J66" s="60">
        <f t="shared" ref="J66" si="146">I66-J65</f>
        <v>0</v>
      </c>
      <c r="K66" s="22"/>
      <c r="L66" s="23"/>
      <c r="M66" s="17"/>
      <c r="N66" s="17"/>
      <c r="O66" s="22"/>
      <c r="P66" s="17"/>
      <c r="Q66" s="17"/>
      <c r="R66" s="36"/>
      <c r="S66" s="19"/>
      <c r="T66" s="19"/>
      <c r="U66" s="6" t="s">
        <v>8</v>
      </c>
      <c r="V66" s="32"/>
      <c r="W66" s="19"/>
    </row>
    <row r="67" spans="1:23" x14ac:dyDescent="0.3">
      <c r="B67" s="32">
        <f>IF(B66&gt;0,(B66/ROUNDUP(ROUNDUP(((B66-($B$35*ROUNDUP(B66/$H$35,0)))/$C$36),0)/$F$35,0)-$B$35)/$C$36,0-$B$35/$C$36)</f>
        <v>9.1943808797355722</v>
      </c>
      <c r="C67" s="32">
        <f t="shared" ref="C67:J67" si="147">IF(C66&gt;0,(C66/ROUNDUP(ROUNDUP(((C66-($B$35*ROUNDUP(C66/$H$35,0)))/$C$36),0)/$F$35,0)-$B$35)/$C$36,0-$B$35/$C$36)</f>
        <v>9.2221495768406534</v>
      </c>
      <c r="D67" s="41">
        <f t="shared" si="147"/>
        <v>9.2591745063140962</v>
      </c>
      <c r="E67" s="41">
        <f t="shared" si="147"/>
        <v>9.3110094075769148</v>
      </c>
      <c r="F67" s="41">
        <f t="shared" si="147"/>
        <v>9.3887617594711443</v>
      </c>
      <c r="G67" s="41">
        <f t="shared" si="147"/>
        <v>9.5183490126281924</v>
      </c>
      <c r="H67" s="41">
        <f t="shared" si="147"/>
        <v>9.2775235189422887</v>
      </c>
      <c r="I67" s="41">
        <f t="shared" si="147"/>
        <v>9.5550470378845755</v>
      </c>
      <c r="J67" s="41">
        <f t="shared" si="147"/>
        <v>-0.2608695652173913</v>
      </c>
      <c r="M67" s="12"/>
      <c r="N67" s="12"/>
      <c r="O67" s="13"/>
      <c r="P67" s="5"/>
      <c r="Q67" s="5"/>
      <c r="R67" s="36"/>
    </row>
    <row r="69" spans="1:23" ht="18.350000000000001" x14ac:dyDescent="0.35">
      <c r="A69" s="26" t="s">
        <v>6</v>
      </c>
      <c r="B69" s="38">
        <v>2</v>
      </c>
      <c r="C69" s="31" t="s">
        <v>14</v>
      </c>
      <c r="D69" s="38">
        <v>120</v>
      </c>
      <c r="E69" s="6" t="s">
        <v>8</v>
      </c>
      <c r="F69" s="7">
        <f>ROUNDDOWN((D69-B69)/$C$70,0)</f>
        <v>10</v>
      </c>
      <c r="G69" s="24" t="s">
        <v>9</v>
      </c>
      <c r="H69" s="7">
        <f>F69*C70+B69</f>
        <v>112</v>
      </c>
      <c r="R69" s="52">
        <f>H69-$C70</f>
        <v>101</v>
      </c>
      <c r="S69" s="52">
        <f>R69-$C70</f>
        <v>90</v>
      </c>
      <c r="T69" s="52">
        <f>S69-$C70</f>
        <v>79</v>
      </c>
      <c r="U69" s="52">
        <f>T69-$C70</f>
        <v>68</v>
      </c>
    </row>
    <row r="70" spans="1:23" ht="18.350000000000001" x14ac:dyDescent="0.35">
      <c r="A70" s="87" t="s">
        <v>33</v>
      </c>
      <c r="B70" s="85" t="s">
        <v>10</v>
      </c>
      <c r="C70" s="126">
        <v>11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8"/>
      <c r="R70" s="37"/>
      <c r="S70" s="11"/>
    </row>
    <row r="71" spans="1:23" x14ac:dyDescent="0.3">
      <c r="A71" s="79" t="s">
        <v>4</v>
      </c>
      <c r="B71" s="80" t="s">
        <v>28</v>
      </c>
      <c r="C71" s="9">
        <v>1</v>
      </c>
      <c r="D71" s="9">
        <v>2</v>
      </c>
      <c r="E71" s="9">
        <v>3</v>
      </c>
      <c r="F71" s="9">
        <v>4</v>
      </c>
      <c r="G71" s="10">
        <v>5</v>
      </c>
      <c r="H71" s="10">
        <v>6</v>
      </c>
      <c r="I71" s="10">
        <v>7</v>
      </c>
      <c r="J71" s="10">
        <v>8</v>
      </c>
      <c r="K71" s="10">
        <v>9</v>
      </c>
      <c r="L71" s="10">
        <v>10</v>
      </c>
      <c r="M71" s="10">
        <v>11</v>
      </c>
      <c r="N71" s="10">
        <v>12</v>
      </c>
      <c r="O71" s="10">
        <v>13</v>
      </c>
      <c r="P71" s="10">
        <v>14</v>
      </c>
      <c r="Q71" s="10">
        <v>15</v>
      </c>
      <c r="R71" s="35"/>
      <c r="S71" s="25" t="s">
        <v>11</v>
      </c>
      <c r="T71" s="25" t="s">
        <v>11</v>
      </c>
      <c r="U71" s="5" t="s">
        <v>12</v>
      </c>
      <c r="V71" s="25" t="s">
        <v>13</v>
      </c>
    </row>
    <row r="72" spans="1:23" ht="18.350000000000001" x14ac:dyDescent="0.35">
      <c r="A72" s="27">
        <f>Лист1!F$7</f>
        <v>804.09356725146199</v>
      </c>
      <c r="B72" s="1">
        <v>11</v>
      </c>
      <c r="C72" s="56">
        <f>IF(B73&gt;($C$70*(B74+1)),(ROUND(B74,0)*$C$70+$B$69),(B74*$C$70+$B$69))</f>
        <v>101</v>
      </c>
      <c r="D72" s="56">
        <f>IF(C73&gt;($C$70*(C74+1)),(ROUND(C74,0)*$C$70+$B$69),(C74*$C$70+$B$69))</f>
        <v>101</v>
      </c>
      <c r="E72" s="56">
        <f>IF(D73&gt;($C$70*(D74+1)),(ROUND(D74,0)*$C$70+$B$69),(D74*$C$70+$B$69))</f>
        <v>101</v>
      </c>
      <c r="F72" s="56">
        <f t="shared" ref="F72:J72" si="148">IF(E73&gt;($C$70*(E74+1)),(ROUND(E74,0)*$C$70+$B$69),(E74*$C$70+$B$69))</f>
        <v>101</v>
      </c>
      <c r="G72" s="56">
        <f t="shared" si="148"/>
        <v>101</v>
      </c>
      <c r="H72" s="56">
        <f t="shared" si="148"/>
        <v>101</v>
      </c>
      <c r="I72" s="56">
        <f t="shared" si="148"/>
        <v>101</v>
      </c>
      <c r="J72" s="56">
        <f t="shared" si="148"/>
        <v>97.093567251461991</v>
      </c>
      <c r="K72" s="12"/>
      <c r="L72" s="12"/>
      <c r="M72" s="12"/>
      <c r="N72" s="12"/>
      <c r="O72" s="13"/>
      <c r="P72" s="5"/>
      <c r="Q72" s="5"/>
      <c r="R72" s="36">
        <f>SUM(C72:Q72)</f>
        <v>804.09356725146199</v>
      </c>
      <c r="S72">
        <f>$A72/$C$70</f>
        <v>73.099415204678365</v>
      </c>
      <c r="T72">
        <f>ROUNDUP((($A72-($B$69*ROUNDUP($A72/$H$69,0)))/$C$70),0)</f>
        <v>72</v>
      </c>
      <c r="U72">
        <f>ROUNDUP(T72/$F$69,0)</f>
        <v>8</v>
      </c>
      <c r="V72">
        <f>$A72/U72</f>
        <v>100.51169590643275</v>
      </c>
    </row>
    <row r="73" spans="1:23" x14ac:dyDescent="0.3">
      <c r="A73" s="28"/>
      <c r="B73" s="33">
        <f>A72</f>
        <v>804.09356725146199</v>
      </c>
      <c r="C73" s="58">
        <f>B73-C72</f>
        <v>703.09356725146199</v>
      </c>
      <c r="D73" s="60">
        <f>C73-D72</f>
        <v>602.09356725146199</v>
      </c>
      <c r="E73" s="60">
        <f>D73-E72</f>
        <v>501.09356725146199</v>
      </c>
      <c r="F73" s="60">
        <f t="shared" ref="F73:J73" si="149">E73-F72</f>
        <v>400.09356725146199</v>
      </c>
      <c r="G73" s="60">
        <f t="shared" si="149"/>
        <v>299.09356725146199</v>
      </c>
      <c r="H73" s="60">
        <f t="shared" si="149"/>
        <v>198.09356725146199</v>
      </c>
      <c r="I73" s="60">
        <f t="shared" si="149"/>
        <v>97.093567251461991</v>
      </c>
      <c r="J73" s="60">
        <f t="shared" si="149"/>
        <v>0</v>
      </c>
      <c r="K73" s="22"/>
      <c r="L73" s="23"/>
      <c r="M73" s="17"/>
      <c r="N73" s="17"/>
      <c r="O73" s="22"/>
      <c r="P73" s="17"/>
      <c r="Q73" s="17"/>
      <c r="R73" s="36"/>
      <c r="S73" s="19"/>
      <c r="T73" s="19"/>
      <c r="U73" s="6" t="s">
        <v>8</v>
      </c>
      <c r="V73" s="32">
        <f>(V72-$B$69)/$C$70</f>
        <v>8.955608718766614</v>
      </c>
      <c r="W73" s="19"/>
    </row>
    <row r="74" spans="1:23" x14ac:dyDescent="0.3">
      <c r="A74" s="27"/>
      <c r="B74" s="32">
        <f t="shared" ref="B74:E74" si="150">IF(B73&gt;0,(B73/ROUNDUP(ROUNDUP(((B73-($B$69*ROUNDUP(B73/$H$69,0)))/$C$70),0)/$F$69,0)-$B$69)/$C$70,0-$B$69/$C$70)</f>
        <v>8.955608718766614</v>
      </c>
      <c r="C74" s="41">
        <f t="shared" si="150"/>
        <v>8.9492671071618446</v>
      </c>
      <c r="D74" s="41">
        <f t="shared" si="150"/>
        <v>8.9408116250221514</v>
      </c>
      <c r="E74" s="41">
        <f t="shared" si="150"/>
        <v>8.928973950026581</v>
      </c>
      <c r="F74" s="41">
        <f t="shared" ref="F74:J74" si="151">IF(F73&gt;0,(F73/ROUNDUP(ROUNDUP(((F73-($B$69*ROUNDUP(F73/$H$69,0)))/$C$70),0)/$F$69,0)-$B$69)/$C$70,0-$B$69/$C$70)</f>
        <v>8.9112174375332263</v>
      </c>
      <c r="G74" s="41">
        <f t="shared" si="151"/>
        <v>8.8816232500443029</v>
      </c>
      <c r="H74" s="41">
        <f t="shared" si="151"/>
        <v>8.8224348750664543</v>
      </c>
      <c r="I74" s="41">
        <f t="shared" si="151"/>
        <v>8.6448697501329086</v>
      </c>
      <c r="J74" s="41">
        <f t="shared" si="151"/>
        <v>-0.18181818181818182</v>
      </c>
      <c r="M74" s="12"/>
      <c r="N74" s="12"/>
      <c r="O74" s="13"/>
      <c r="P74" s="5"/>
      <c r="Q74" s="5"/>
      <c r="R74" s="36"/>
    </row>
    <row r="75" spans="1:23" ht="18.350000000000001" x14ac:dyDescent="0.35">
      <c r="A75" s="27">
        <f>Лист1!G$7</f>
        <v>811.40350877192986</v>
      </c>
      <c r="B75" s="1">
        <v>11.1</v>
      </c>
      <c r="C75" s="77">
        <f>IF(B76&gt;($C$70*(B77+1)),(ROUND(B77,0)*$C$70+$B$69),(B77*$C$70+$B$69))</f>
        <v>101</v>
      </c>
      <c r="D75" s="77">
        <f>IF(C76&gt;($C$70*(C77+1)),(ROUND(C77,0)*$C$70+$B$69),(C77*$C$70+$B$69))</f>
        <v>101</v>
      </c>
      <c r="E75" s="77">
        <f>IF(D76&gt;($C$70*(D77+1)),(ROUND(D77,0)*$C$70+$B$69),(D77*$C$70+$B$69))</f>
        <v>101</v>
      </c>
      <c r="F75" s="77">
        <f t="shared" ref="F75:J75" si="152">IF(E76&gt;($C$70*(E77+1)),(ROUND(E77,0)*$C$70+$B$69),(E77*$C$70+$B$69))</f>
        <v>101</v>
      </c>
      <c r="G75" s="77">
        <f t="shared" si="152"/>
        <v>101</v>
      </c>
      <c r="H75" s="77">
        <f t="shared" si="152"/>
        <v>101</v>
      </c>
      <c r="I75" s="77">
        <f t="shared" si="152"/>
        <v>101</v>
      </c>
      <c r="J75" s="77">
        <f t="shared" si="152"/>
        <v>104.40350877192986</v>
      </c>
      <c r="K75" s="12"/>
      <c r="L75" s="12"/>
      <c r="M75" s="12"/>
      <c r="N75" s="12"/>
      <c r="O75" s="13"/>
      <c r="P75" s="5"/>
      <c r="Q75" s="5"/>
      <c r="R75" s="36">
        <f>SUM(C75:Q75)</f>
        <v>811.40350877192986</v>
      </c>
      <c r="S75">
        <f>$A75/$C$70</f>
        <v>73.763955342902719</v>
      </c>
      <c r="T75">
        <f>ROUNDUP((($A75-($B$69*ROUNDUP($A75/$H$69,0)))/$C$70),0)</f>
        <v>73</v>
      </c>
      <c r="U75">
        <f>ROUND(T75/$F$69,0)</f>
        <v>7</v>
      </c>
      <c r="V75">
        <f>$A75/U75</f>
        <v>115.91478696741855</v>
      </c>
    </row>
    <row r="76" spans="1:23" x14ac:dyDescent="0.3">
      <c r="A76" s="27"/>
      <c r="B76" s="21">
        <f>A75</f>
        <v>811.40350877192986</v>
      </c>
      <c r="C76" s="58">
        <f>B76-C75</f>
        <v>710.40350877192986</v>
      </c>
      <c r="D76" s="60">
        <f>C76-D75</f>
        <v>609.40350877192986</v>
      </c>
      <c r="E76" s="60">
        <f>D76-E75</f>
        <v>508.40350877192986</v>
      </c>
      <c r="F76" s="60">
        <f t="shared" ref="F76" si="153">E76-F75</f>
        <v>407.40350877192986</v>
      </c>
      <c r="G76" s="60">
        <f t="shared" ref="G76" si="154">F76-G75</f>
        <v>306.40350877192986</v>
      </c>
      <c r="H76" s="60">
        <f t="shared" ref="H76" si="155">G76-H75</f>
        <v>205.40350877192986</v>
      </c>
      <c r="I76" s="60">
        <f t="shared" ref="I76" si="156">H76-I75</f>
        <v>104.40350877192986</v>
      </c>
      <c r="J76" s="60">
        <f t="shared" ref="J76" si="157">I76-J75</f>
        <v>0</v>
      </c>
      <c r="K76" s="22"/>
      <c r="L76" s="23"/>
      <c r="M76" s="17"/>
      <c r="N76" s="17"/>
      <c r="O76" s="22"/>
      <c r="P76" s="17"/>
      <c r="Q76" s="17"/>
      <c r="R76" s="36"/>
      <c r="S76" s="19"/>
      <c r="T76" s="19"/>
      <c r="U76" s="6" t="s">
        <v>8</v>
      </c>
      <c r="V76" s="32"/>
      <c r="W76" s="19"/>
    </row>
    <row r="77" spans="1:23" x14ac:dyDescent="0.3">
      <c r="A77" s="27"/>
      <c r="B77" s="32">
        <f t="shared" ref="B77:J77" si="158">IF(B76&gt;0,(B76/ROUNDUP(ROUNDUP(((B76-($B$69*ROUNDUP(B76/$H$69,0)))/$C$70),0)/$F$69,0)-$B$69)/$C$70,0-$B$69/$C$70)</f>
        <v>9.0386762360446582</v>
      </c>
      <c r="C77" s="41">
        <f t="shared" si="158"/>
        <v>9.0442014126224652</v>
      </c>
      <c r="D77" s="41">
        <f t="shared" si="158"/>
        <v>9.0515683147262092</v>
      </c>
      <c r="E77" s="41">
        <f t="shared" si="158"/>
        <v>9.0618819776714528</v>
      </c>
      <c r="F77" s="41">
        <f t="shared" si="158"/>
        <v>9.0773524720893146</v>
      </c>
      <c r="G77" s="41">
        <f t="shared" si="158"/>
        <v>9.1031366294524201</v>
      </c>
      <c r="H77" s="41">
        <f t="shared" si="158"/>
        <v>9.154704944178631</v>
      </c>
      <c r="I77" s="41">
        <f t="shared" si="158"/>
        <v>9.3094098883572602</v>
      </c>
      <c r="J77" s="41">
        <f t="shared" si="158"/>
        <v>-0.18181818181818182</v>
      </c>
      <c r="M77" s="12"/>
      <c r="N77" s="12"/>
      <c r="O77" s="13"/>
      <c r="P77" s="5"/>
      <c r="Q77" s="5"/>
      <c r="R77" s="36"/>
    </row>
    <row r="78" spans="1:23" ht="18.350000000000001" x14ac:dyDescent="0.35">
      <c r="A78" s="27">
        <f>Лист1!H$7</f>
        <v>818.71345029239762</v>
      </c>
      <c r="B78" s="1">
        <v>11.2</v>
      </c>
      <c r="C78" s="77">
        <f>IF(B79&gt;($C$70*(B80+1)),(ROUND(B80,0)*$C$70+$B$69),(B80*$C$70+$B$69))</f>
        <v>101</v>
      </c>
      <c r="D78" s="77">
        <f>IF(C79&gt;($C$70*(C80+1)),(ROUND(C80,0)*$C$70+$B$69),(C80*$C$70+$B$69))</f>
        <v>101</v>
      </c>
      <c r="E78" s="77">
        <f>IF(D79&gt;($C$70*(D80+1)),(ROUND(D80,0)*$C$70+$B$69),(D80*$C$70+$B$69))</f>
        <v>101</v>
      </c>
      <c r="F78" s="77">
        <f t="shared" ref="F78:J78" si="159">IF(E79&gt;($C$70*(E80+1)),(ROUND(E80,0)*$C$70+$B$69),(E80*$C$70+$B$69))</f>
        <v>101</v>
      </c>
      <c r="G78" s="77">
        <f t="shared" si="159"/>
        <v>101</v>
      </c>
      <c r="H78" s="77">
        <f t="shared" si="159"/>
        <v>101</v>
      </c>
      <c r="I78" s="77">
        <f t="shared" si="159"/>
        <v>101</v>
      </c>
      <c r="J78" s="77">
        <f t="shared" si="159"/>
        <v>111.71345029239764</v>
      </c>
      <c r="K78" s="12"/>
      <c r="L78" s="12"/>
      <c r="M78" s="12"/>
      <c r="N78" s="12"/>
      <c r="O78" s="13"/>
      <c r="P78" s="5"/>
      <c r="Q78" s="5"/>
      <c r="R78" s="36">
        <f>SUM(C78:Q78)</f>
        <v>818.71345029239762</v>
      </c>
      <c r="S78">
        <f>$A78/$C$70</f>
        <v>74.428495481127058</v>
      </c>
      <c r="T78">
        <f>ROUNDUP((($A78-($B$69*ROUNDUP($A78/$H$69,0)))/$C$70),0)</f>
        <v>73</v>
      </c>
      <c r="U78">
        <f>ROUND(T78/$F$69,0)</f>
        <v>7</v>
      </c>
      <c r="V78">
        <f>$A78/U78</f>
        <v>116.95906432748538</v>
      </c>
    </row>
    <row r="79" spans="1:23" x14ac:dyDescent="0.3">
      <c r="A79" s="27"/>
      <c r="B79" s="21">
        <f>A78</f>
        <v>818.71345029239762</v>
      </c>
      <c r="C79" s="58">
        <f>B79-C78</f>
        <v>717.71345029239762</v>
      </c>
      <c r="D79" s="60">
        <f>C79-D78</f>
        <v>616.71345029239762</v>
      </c>
      <c r="E79" s="60">
        <f>D79-E78</f>
        <v>515.71345029239762</v>
      </c>
      <c r="F79" s="60">
        <f t="shared" ref="F79" si="160">E79-F78</f>
        <v>414.71345029239762</v>
      </c>
      <c r="G79" s="60">
        <f t="shared" ref="G79" si="161">F79-G78</f>
        <v>313.71345029239762</v>
      </c>
      <c r="H79" s="60">
        <f t="shared" ref="H79" si="162">G79-H78</f>
        <v>212.71345029239762</v>
      </c>
      <c r="I79" s="60">
        <f t="shared" ref="I79" si="163">H79-I78</f>
        <v>111.71345029239762</v>
      </c>
      <c r="J79" s="60">
        <f t="shared" ref="J79" si="164">I79-J78</f>
        <v>0</v>
      </c>
      <c r="K79" s="22"/>
      <c r="L79" s="23"/>
      <c r="M79" s="17"/>
      <c r="N79" s="17"/>
      <c r="O79" s="22"/>
      <c r="P79" s="17"/>
      <c r="Q79" s="17"/>
      <c r="R79" s="36"/>
      <c r="S79" s="19"/>
      <c r="T79" s="19"/>
      <c r="U79" s="6" t="s">
        <v>8</v>
      </c>
      <c r="V79" s="32"/>
      <c r="W79" s="19"/>
    </row>
    <row r="80" spans="1:23" x14ac:dyDescent="0.3">
      <c r="A80" s="27"/>
      <c r="B80" s="32">
        <f t="shared" ref="B80:J80" si="165">IF(B79&gt;0,(B79/ROUNDUP(ROUNDUP(((B79-($B$69*ROUNDUP(B79/$H$69,0)))/$C$70),0)/$F$69,0)-$B$69)/$C$70,0-$B$69/$C$70)</f>
        <v>9.1217437533227006</v>
      </c>
      <c r="C80" s="41">
        <f t="shared" si="165"/>
        <v>9.1391357180830859</v>
      </c>
      <c r="D80" s="41">
        <f t="shared" si="165"/>
        <v>9.1623250044302669</v>
      </c>
      <c r="E80" s="41">
        <f t="shared" si="165"/>
        <v>9.194790005316321</v>
      </c>
      <c r="F80" s="41">
        <f t="shared" si="165"/>
        <v>9.2434875066454012</v>
      </c>
      <c r="G80" s="41">
        <f t="shared" si="165"/>
        <v>9.3246500088605337</v>
      </c>
      <c r="H80" s="41">
        <f t="shared" si="165"/>
        <v>9.4869750132908006</v>
      </c>
      <c r="I80" s="41">
        <f t="shared" si="165"/>
        <v>9.973950026581603</v>
      </c>
      <c r="J80" s="41">
        <f t="shared" si="165"/>
        <v>-0.18181818181818182</v>
      </c>
      <c r="M80" s="12"/>
      <c r="N80" s="12"/>
      <c r="O80" s="13"/>
      <c r="P80" s="5"/>
      <c r="Q80" s="5"/>
      <c r="R80" s="36"/>
    </row>
    <row r="81" spans="1:23" ht="18.350000000000001" x14ac:dyDescent="0.35">
      <c r="A81" s="27">
        <f>Лист1!I$7</f>
        <v>826.02339181286561</v>
      </c>
      <c r="B81" s="1">
        <v>11.3</v>
      </c>
      <c r="C81" s="77">
        <f>IF(B82&gt;($C$70*(B83+1)),(ROUND(B83,0)*$C$70+$B$69),(B83*$C$70+$B$69))</f>
        <v>101</v>
      </c>
      <c r="D81" s="77">
        <f>IF(C82&gt;($C$70*(C83+1)),(ROUND(C83,0)*$C$70+$B$69),(C83*$C$70+$B$69))</f>
        <v>101</v>
      </c>
      <c r="E81" s="77">
        <f>IF(D82&gt;($C$70*(D83+1)),(ROUND(D83,0)*$C$70+$B$69),(D83*$C$70+$B$69))</f>
        <v>101</v>
      </c>
      <c r="F81" s="77">
        <f t="shared" ref="F81:J81" si="166">IF(E82&gt;($C$70*(E83+1)),(ROUND(E83,0)*$C$70+$B$69),(E83*$C$70+$B$69))</f>
        <v>101</v>
      </c>
      <c r="G81" s="77">
        <f t="shared" si="166"/>
        <v>101</v>
      </c>
      <c r="H81" s="77">
        <f t="shared" si="166"/>
        <v>112</v>
      </c>
      <c r="I81" s="77">
        <f t="shared" si="166"/>
        <v>101</v>
      </c>
      <c r="J81" s="77">
        <f t="shared" si="166"/>
        <v>108.02339181286561</v>
      </c>
      <c r="K81" s="12"/>
      <c r="L81" s="12"/>
      <c r="M81" s="12"/>
      <c r="N81" s="12"/>
      <c r="O81" s="13"/>
      <c r="P81" s="5"/>
      <c r="Q81" s="5"/>
      <c r="R81" s="36">
        <f>SUM(C81:Q81)</f>
        <v>826.02339181286561</v>
      </c>
      <c r="S81">
        <f>$A81/$C$70</f>
        <v>75.093035619351426</v>
      </c>
      <c r="T81">
        <f>ROUNDUP((($A81-($B$69*ROUNDUP($A81/$H$69,0)))/$C$70),0)</f>
        <v>74</v>
      </c>
      <c r="U81">
        <f>ROUND(T81/$F$69,0)</f>
        <v>7</v>
      </c>
      <c r="V81">
        <f>$A81/U81</f>
        <v>118.00334168755224</v>
      </c>
    </row>
    <row r="82" spans="1:23" x14ac:dyDescent="0.3">
      <c r="A82" s="27"/>
      <c r="B82" s="21">
        <f>A81</f>
        <v>826.02339181286561</v>
      </c>
      <c r="C82" s="58">
        <f>B82-C81</f>
        <v>725.02339181286561</v>
      </c>
      <c r="D82" s="60">
        <f>C82-D81</f>
        <v>624.02339181286561</v>
      </c>
      <c r="E82" s="60">
        <f>D82-E81</f>
        <v>523.02339181286561</v>
      </c>
      <c r="F82" s="60">
        <f t="shared" ref="F82" si="167">E82-F81</f>
        <v>422.02339181286561</v>
      </c>
      <c r="G82" s="60">
        <f t="shared" ref="G82" si="168">F82-G81</f>
        <v>321.02339181286561</v>
      </c>
      <c r="H82" s="60">
        <f t="shared" ref="H82" si="169">G82-H81</f>
        <v>209.02339181286561</v>
      </c>
      <c r="I82" s="60">
        <f t="shared" ref="I82" si="170">H82-I81</f>
        <v>108.02339181286561</v>
      </c>
      <c r="J82" s="60">
        <f t="shared" ref="J82" si="171">I82-J81</f>
        <v>0</v>
      </c>
      <c r="K82" s="22"/>
      <c r="L82" s="23"/>
      <c r="M82" s="17"/>
      <c r="N82" s="17"/>
      <c r="O82" s="22"/>
      <c r="P82" s="17"/>
      <c r="Q82" s="17"/>
      <c r="R82" s="36"/>
      <c r="S82" s="19"/>
      <c r="T82" s="19"/>
      <c r="U82" s="6" t="s">
        <v>8</v>
      </c>
      <c r="V82" s="32"/>
      <c r="W82" s="19"/>
    </row>
    <row r="83" spans="1:23" x14ac:dyDescent="0.3">
      <c r="A83" s="27"/>
      <c r="B83" s="32">
        <f t="shared" ref="B83:J83" si="172">IF(B82&gt;0,(B82/ROUNDUP(ROUNDUP(((B82-($B$69*ROUNDUP(B82/$H$69,0)))/$C$70),0)/$F$69,0)-$B$69)/$C$70,0-$B$69/$C$70)</f>
        <v>9.2048112706007448</v>
      </c>
      <c r="C83" s="41">
        <f t="shared" si="172"/>
        <v>9.2340700235437101</v>
      </c>
      <c r="D83" s="41">
        <f t="shared" si="172"/>
        <v>9.2730816941343264</v>
      </c>
      <c r="E83" s="41">
        <f t="shared" si="172"/>
        <v>9.3276980329611927</v>
      </c>
      <c r="F83" s="41">
        <f t="shared" si="172"/>
        <v>9.4096225412014913</v>
      </c>
      <c r="G83" s="41">
        <f t="shared" si="172"/>
        <v>9.5461633882686545</v>
      </c>
      <c r="H83" s="41">
        <f t="shared" si="172"/>
        <v>9.3192450824029827</v>
      </c>
      <c r="I83" s="41">
        <f t="shared" si="172"/>
        <v>9.6384901648059653</v>
      </c>
      <c r="J83" s="41">
        <f t="shared" si="172"/>
        <v>-0.18181818181818182</v>
      </c>
      <c r="M83" s="12"/>
      <c r="N83" s="12"/>
      <c r="O83" s="13"/>
      <c r="P83" s="5"/>
      <c r="Q83" s="5"/>
      <c r="R83" s="36"/>
    </row>
    <row r="84" spans="1:23" ht="18.350000000000001" x14ac:dyDescent="0.35">
      <c r="A84" s="27">
        <f>Лист1!J$7</f>
        <v>833.33333333333337</v>
      </c>
      <c r="B84" s="1">
        <v>11.4</v>
      </c>
      <c r="C84" s="77">
        <f>IF(B85&gt;($C$70*(B86+1)),(ROUND(B86,0)*$C$70+$B$69),(B86*$C$70+$B$69))</f>
        <v>101</v>
      </c>
      <c r="D84" s="77">
        <f>IF(C85&gt;($C$70*(C86+1)),(ROUND(C86,0)*$C$70+$B$69),(C86*$C$70+$B$69))</f>
        <v>101</v>
      </c>
      <c r="E84" s="77">
        <f>IF(D85&gt;($C$70*(D86+1)),(ROUND(D86,0)*$C$70+$B$69),(D86*$C$70+$B$69))</f>
        <v>101</v>
      </c>
      <c r="F84" s="77">
        <f t="shared" ref="F84:J84" si="173">IF(E85&gt;($C$70*(E86+1)),(ROUND(E86,0)*$C$70+$B$69),(E86*$C$70+$B$69))</f>
        <v>101</v>
      </c>
      <c r="G84" s="77">
        <f t="shared" si="173"/>
        <v>112</v>
      </c>
      <c r="H84" s="77">
        <f t="shared" si="173"/>
        <v>101</v>
      </c>
      <c r="I84" s="77">
        <f t="shared" si="173"/>
        <v>112</v>
      </c>
      <c r="J84" s="77">
        <f t="shared" si="173"/>
        <v>104.33333333333337</v>
      </c>
      <c r="K84" s="12"/>
      <c r="L84" s="12"/>
      <c r="M84" s="12"/>
      <c r="N84" s="12"/>
      <c r="O84" s="13"/>
      <c r="P84" s="5"/>
      <c r="Q84" s="5"/>
      <c r="R84" s="36">
        <f>SUM(C84:Q84)</f>
        <v>833.33333333333337</v>
      </c>
      <c r="S84">
        <f>$A84/$C$70</f>
        <v>75.757575757575765</v>
      </c>
      <c r="T84">
        <f>ROUNDUP((($A84-($B$69*ROUNDUP($A84/$H$69,0)))/$C$70),0)</f>
        <v>75</v>
      </c>
      <c r="U84">
        <f>ROUND(T84/$F$69,0)</f>
        <v>8</v>
      </c>
      <c r="V84">
        <f>$A84/U84</f>
        <v>104.16666666666667</v>
      </c>
    </row>
    <row r="85" spans="1:23" x14ac:dyDescent="0.3">
      <c r="A85" s="27"/>
      <c r="B85" s="21">
        <f>A84</f>
        <v>833.33333333333337</v>
      </c>
      <c r="C85" s="58">
        <f>B85-C84</f>
        <v>732.33333333333337</v>
      </c>
      <c r="D85" s="60">
        <f>C85-D84</f>
        <v>631.33333333333337</v>
      </c>
      <c r="E85" s="60">
        <f>D85-E84</f>
        <v>530.33333333333337</v>
      </c>
      <c r="F85" s="60">
        <f t="shared" ref="F85" si="174">E85-F84</f>
        <v>429.33333333333337</v>
      </c>
      <c r="G85" s="60">
        <f t="shared" ref="G85" si="175">F85-G84</f>
        <v>317.33333333333337</v>
      </c>
      <c r="H85" s="60">
        <f t="shared" ref="H85" si="176">G85-H84</f>
        <v>216.33333333333337</v>
      </c>
      <c r="I85" s="60">
        <f t="shared" ref="I85" si="177">H85-I84</f>
        <v>104.33333333333337</v>
      </c>
      <c r="J85" s="60">
        <f t="shared" ref="J85" si="178">I85-J84</f>
        <v>0</v>
      </c>
      <c r="K85" s="22"/>
      <c r="L85" s="23"/>
      <c r="M85" s="17"/>
      <c r="N85" s="17"/>
      <c r="O85" s="22"/>
      <c r="P85" s="17"/>
      <c r="Q85" s="17"/>
      <c r="R85" s="36"/>
      <c r="S85" s="19"/>
      <c r="T85" s="19"/>
      <c r="U85" s="6" t="s">
        <v>8</v>
      </c>
      <c r="V85" s="32"/>
      <c r="W85" s="19"/>
    </row>
    <row r="86" spans="1:23" x14ac:dyDescent="0.3">
      <c r="A86" s="27"/>
      <c r="B86" s="32">
        <f t="shared" ref="B86:J86" si="179">IF(B85&gt;0,(B85/ROUNDUP(ROUNDUP(((B85-($B$69*ROUNDUP(B85/$H$69,0)))/$C$70),0)/$F$69,0)-$B$69)/$C$70,0-$B$69/$C$70)</f>
        <v>9.287878787878789</v>
      </c>
      <c r="C86" s="41">
        <f t="shared" si="179"/>
        <v>9.329004329004329</v>
      </c>
      <c r="D86" s="41">
        <f t="shared" si="179"/>
        <v>9.3838383838383841</v>
      </c>
      <c r="E86" s="41">
        <f t="shared" si="179"/>
        <v>9.4606060606060609</v>
      </c>
      <c r="F86" s="41">
        <f t="shared" si="179"/>
        <v>9.5757575757575761</v>
      </c>
      <c r="G86" s="41">
        <f t="shared" si="179"/>
        <v>9.4343434343434343</v>
      </c>
      <c r="H86" s="41">
        <f t="shared" si="179"/>
        <v>9.651515151515154</v>
      </c>
      <c r="I86" s="41">
        <f t="shared" si="179"/>
        <v>9.3030303030303063</v>
      </c>
      <c r="J86" s="41">
        <f t="shared" si="179"/>
        <v>-0.18181818181818182</v>
      </c>
      <c r="M86" s="12"/>
      <c r="N86" s="12"/>
      <c r="O86" s="13"/>
      <c r="P86" s="5"/>
      <c r="Q86" s="5"/>
      <c r="R86" s="36"/>
    </row>
    <row r="87" spans="1:23" ht="18.350000000000001" x14ac:dyDescent="0.35">
      <c r="A87" s="27">
        <f>Лист1!K$7</f>
        <v>840.64327485380124</v>
      </c>
      <c r="B87" s="1">
        <v>11.5</v>
      </c>
      <c r="C87" s="77">
        <f>IF(B88&gt;($C$70*(B89+1)),(ROUND(B89,0)*$C$70+$B$69),(B89*$C$70+$B$69))</f>
        <v>101</v>
      </c>
      <c r="D87" s="77">
        <f>IF(C88&gt;($C$70*(C89+1)),(ROUND(C89,0)*$C$70+$B$69),(C89*$C$70+$B$69))</f>
        <v>101</v>
      </c>
      <c r="E87" s="77">
        <f>IF(D88&gt;($C$70*(D89+1)),(ROUND(D89,0)*$C$70+$B$69),(D89*$C$70+$B$69))</f>
        <v>101</v>
      </c>
      <c r="F87" s="77">
        <f t="shared" ref="F87:J87" si="180">IF(E88&gt;($C$70*(E89+1)),(ROUND(E89,0)*$C$70+$B$69),(E89*$C$70+$B$69))</f>
        <v>112</v>
      </c>
      <c r="G87" s="77">
        <f t="shared" si="180"/>
        <v>101</v>
      </c>
      <c r="H87" s="77">
        <f t="shared" si="180"/>
        <v>112</v>
      </c>
      <c r="I87" s="77">
        <f t="shared" si="180"/>
        <v>101</v>
      </c>
      <c r="J87" s="77">
        <f t="shared" si="180"/>
        <v>111.64327485380124</v>
      </c>
      <c r="K87" s="12"/>
      <c r="L87" s="12"/>
      <c r="M87" s="12"/>
      <c r="N87" s="12"/>
      <c r="O87" s="13"/>
      <c r="P87" s="5"/>
      <c r="Q87" s="5"/>
      <c r="R87" s="36">
        <f>SUM(C87:Q87)</f>
        <v>840.64327485380124</v>
      </c>
      <c r="S87">
        <f>$A87/$C$70</f>
        <v>76.422115895800118</v>
      </c>
      <c r="T87">
        <f>ROUNDUP((($A87-($B$69*ROUNDUP($A87/$H$69,0)))/$C$70),0)</f>
        <v>75</v>
      </c>
      <c r="U87">
        <f>ROUND(T87/$F$69,0)</f>
        <v>8</v>
      </c>
      <c r="V87">
        <f>$A87/U87</f>
        <v>105.08040935672516</v>
      </c>
    </row>
    <row r="88" spans="1:23" x14ac:dyDescent="0.3">
      <c r="A88" s="27"/>
      <c r="B88" s="21">
        <f>A87</f>
        <v>840.64327485380124</v>
      </c>
      <c r="C88" s="58">
        <f>B88-C87</f>
        <v>739.64327485380124</v>
      </c>
      <c r="D88" s="60">
        <f>C88-D87</f>
        <v>638.64327485380124</v>
      </c>
      <c r="E88" s="60">
        <f>D88-E87</f>
        <v>537.64327485380124</v>
      </c>
      <c r="F88" s="60">
        <f t="shared" ref="F88" si="181">E88-F87</f>
        <v>425.64327485380124</v>
      </c>
      <c r="G88" s="60">
        <f t="shared" ref="G88" si="182">F88-G87</f>
        <v>324.64327485380124</v>
      </c>
      <c r="H88" s="60">
        <f t="shared" ref="H88" si="183">G88-H87</f>
        <v>212.64327485380124</v>
      </c>
      <c r="I88" s="60">
        <f t="shared" ref="I88" si="184">H88-I87</f>
        <v>111.64327485380124</v>
      </c>
      <c r="J88" s="60">
        <f t="shared" ref="J88" si="185">I88-J87</f>
        <v>0</v>
      </c>
      <c r="K88" s="22"/>
      <c r="L88" s="23"/>
      <c r="M88" s="17"/>
      <c r="N88" s="17"/>
      <c r="O88" s="22"/>
      <c r="P88" s="17"/>
      <c r="Q88" s="17"/>
      <c r="R88" s="36"/>
      <c r="S88" s="19"/>
      <c r="T88" s="19"/>
      <c r="U88" s="6" t="s">
        <v>8</v>
      </c>
      <c r="V88" s="32"/>
      <c r="W88" s="19"/>
    </row>
    <row r="89" spans="1:23" x14ac:dyDescent="0.3">
      <c r="A89" s="27"/>
      <c r="B89" s="32">
        <f t="shared" ref="B89:J89" si="186">IF(B88&gt;0,(B88/ROUNDUP(ROUNDUP(((B88-($B$69*ROUNDUP(B88/$H$69,0)))/$C$70),0)/$F$69,0)-$B$69)/$C$70,0-$B$69/$C$70)</f>
        <v>9.3709463051568331</v>
      </c>
      <c r="C89" s="41">
        <f t="shared" si="186"/>
        <v>9.4239386344649514</v>
      </c>
      <c r="D89" s="41">
        <f t="shared" si="186"/>
        <v>9.4945950735424436</v>
      </c>
      <c r="E89" s="41">
        <f t="shared" si="186"/>
        <v>9.5935140882509309</v>
      </c>
      <c r="F89" s="41">
        <f t="shared" si="186"/>
        <v>9.4918926103136645</v>
      </c>
      <c r="G89" s="41">
        <f t="shared" si="186"/>
        <v>9.6558568137515532</v>
      </c>
      <c r="H89" s="41">
        <f t="shared" si="186"/>
        <v>9.483785220627329</v>
      </c>
      <c r="I89" s="41">
        <f t="shared" si="186"/>
        <v>9.967570441254658</v>
      </c>
      <c r="J89" s="41">
        <f t="shared" si="186"/>
        <v>-0.18181818181818182</v>
      </c>
      <c r="M89" s="12"/>
      <c r="N89" s="12"/>
      <c r="O89" s="13"/>
      <c r="P89" s="5"/>
      <c r="Q89" s="5"/>
      <c r="R89" s="36"/>
    </row>
    <row r="90" spans="1:23" ht="18.350000000000001" x14ac:dyDescent="0.35">
      <c r="A90" s="27">
        <f>Лист1!L$7</f>
        <v>847.953216374269</v>
      </c>
      <c r="B90" s="1">
        <v>11.6</v>
      </c>
      <c r="C90" s="77">
        <f>IF(B91&gt;($C$70*(B92+1)),(ROUND(B92,0)*$C$70+$B$69),(B92*$C$70+$B$69))</f>
        <v>101</v>
      </c>
      <c r="D90" s="77">
        <f>IF(C91&gt;($C$70*(C92+1)),(ROUND(C92,0)*$C$70+$B$69),(C92*$C$70+$B$69))</f>
        <v>112</v>
      </c>
      <c r="E90" s="77">
        <f>IF(D91&gt;($C$70*(D92+1)),(ROUND(D92,0)*$C$70+$B$69),(D92*$C$70+$B$69))</f>
        <v>101</v>
      </c>
      <c r="F90" s="77">
        <f t="shared" ref="F90:J90" si="187">IF(E91&gt;($C$70*(E92+1)),(ROUND(E92,0)*$C$70+$B$69),(E92*$C$70+$B$69))</f>
        <v>112</v>
      </c>
      <c r="G90" s="77">
        <f t="shared" si="187"/>
        <v>101</v>
      </c>
      <c r="H90" s="77">
        <f t="shared" si="187"/>
        <v>112</v>
      </c>
      <c r="I90" s="77">
        <f t="shared" si="187"/>
        <v>101</v>
      </c>
      <c r="J90" s="77">
        <f t="shared" si="187"/>
        <v>107.953216374269</v>
      </c>
      <c r="K90" s="12"/>
      <c r="L90" s="12"/>
      <c r="M90" s="12"/>
      <c r="N90" s="12"/>
      <c r="O90" s="13"/>
      <c r="P90" s="5"/>
      <c r="Q90" s="5"/>
      <c r="R90" s="36">
        <f>SUM(C90:Q90)</f>
        <v>847.953216374269</v>
      </c>
      <c r="S90">
        <f>$A90/$C$70</f>
        <v>77.086656034024458</v>
      </c>
      <c r="T90">
        <f>ROUNDUP((($A90-($B$69*ROUNDUP($A90/$H$69,0)))/$C$70),0)</f>
        <v>76</v>
      </c>
      <c r="U90">
        <f>ROUND(T90/$F$69,0)</f>
        <v>8</v>
      </c>
      <c r="V90">
        <f>$A90/U90</f>
        <v>105.99415204678363</v>
      </c>
    </row>
    <row r="91" spans="1:23" x14ac:dyDescent="0.3">
      <c r="A91" s="27"/>
      <c r="B91" s="21">
        <f>A90</f>
        <v>847.953216374269</v>
      </c>
      <c r="C91" s="58">
        <f>B91-C90</f>
        <v>746.953216374269</v>
      </c>
      <c r="D91" s="60">
        <f>C91-D90</f>
        <v>634.953216374269</v>
      </c>
      <c r="E91" s="60">
        <f>D91-E90</f>
        <v>533.953216374269</v>
      </c>
      <c r="F91" s="60">
        <f t="shared" ref="F91" si="188">E91-F90</f>
        <v>421.953216374269</v>
      </c>
      <c r="G91" s="60">
        <f t="shared" ref="G91" si="189">F91-G90</f>
        <v>320.953216374269</v>
      </c>
      <c r="H91" s="60">
        <f t="shared" ref="H91" si="190">G91-H90</f>
        <v>208.953216374269</v>
      </c>
      <c r="I91" s="60">
        <f t="shared" ref="I91" si="191">H91-I90</f>
        <v>107.953216374269</v>
      </c>
      <c r="J91" s="60">
        <f t="shared" ref="J91" si="192">I91-J90</f>
        <v>0</v>
      </c>
      <c r="K91" s="22"/>
      <c r="L91" s="23"/>
      <c r="M91" s="17"/>
      <c r="N91" s="17"/>
      <c r="O91" s="22"/>
      <c r="P91" s="17"/>
      <c r="Q91" s="17"/>
      <c r="R91" s="36"/>
      <c r="S91" s="19"/>
      <c r="T91" s="19"/>
      <c r="U91" s="6" t="s">
        <v>8</v>
      </c>
      <c r="V91" s="32"/>
      <c r="W91" s="19"/>
    </row>
    <row r="92" spans="1:23" x14ac:dyDescent="0.3">
      <c r="A92" s="27"/>
      <c r="B92" s="32">
        <f t="shared" ref="B92:J92" si="193">IF(B91&gt;0,(B91/ROUNDUP(ROUNDUP(((B91-($B$69*ROUNDUP(B91/$H$69,0)))/$C$70),0)/$F$69,0)-$B$69)/$C$70,0-$B$69/$C$70)</f>
        <v>9.4540138224348755</v>
      </c>
      <c r="C92" s="41">
        <f t="shared" si="193"/>
        <v>9.518872939925572</v>
      </c>
      <c r="D92" s="41">
        <f t="shared" si="193"/>
        <v>9.4386850965798335</v>
      </c>
      <c r="E92" s="41">
        <f t="shared" si="193"/>
        <v>9.5264221158957998</v>
      </c>
      <c r="F92" s="41">
        <f t="shared" si="193"/>
        <v>9.4080276448697493</v>
      </c>
      <c r="G92" s="41">
        <f t="shared" si="193"/>
        <v>9.544036859826333</v>
      </c>
      <c r="H92" s="41">
        <f t="shared" si="193"/>
        <v>9.3160552897395004</v>
      </c>
      <c r="I92" s="41">
        <f t="shared" si="193"/>
        <v>9.6321105794790007</v>
      </c>
      <c r="J92" s="41">
        <f t="shared" si="193"/>
        <v>-0.18181818181818182</v>
      </c>
      <c r="M92" s="12"/>
      <c r="N92" s="12"/>
      <c r="O92" s="13"/>
      <c r="P92" s="5"/>
      <c r="Q92" s="5"/>
      <c r="R92" s="36"/>
    </row>
    <row r="93" spans="1:23" ht="18.350000000000001" x14ac:dyDescent="0.35">
      <c r="A93" s="29">
        <f>Лист1!M$7</f>
        <v>855.26315789473688</v>
      </c>
      <c r="B93" s="2">
        <v>11.7</v>
      </c>
      <c r="C93" s="77">
        <f>IF(B94&gt;($C$70*(B95+1)),(ROUND(B95,0)*$C$70+$B$69),(B95*$C$70+$B$69))</f>
        <v>112</v>
      </c>
      <c r="D93" s="77">
        <f>IF(C94&gt;($C$70*(C95+1)),(ROUND(C95,0)*$C$70+$B$69),(C95*$C$70+$B$69))</f>
        <v>101</v>
      </c>
      <c r="E93" s="77">
        <f>IF(D94&gt;($C$70*(D95+1)),(ROUND(D95,0)*$C$70+$B$69),(D95*$C$70+$B$69))</f>
        <v>112</v>
      </c>
      <c r="F93" s="77">
        <f t="shared" ref="F93:J93" si="194">IF(E94&gt;($C$70*(E95+1)),(ROUND(E95,0)*$C$70+$B$69),(E95*$C$70+$B$69))</f>
        <v>101</v>
      </c>
      <c r="G93" s="77">
        <f t="shared" si="194"/>
        <v>112</v>
      </c>
      <c r="H93" s="77">
        <f t="shared" si="194"/>
        <v>101</v>
      </c>
      <c r="I93" s="77">
        <f t="shared" si="194"/>
        <v>112</v>
      </c>
      <c r="J93" s="77">
        <f t="shared" si="194"/>
        <v>104.26315789473688</v>
      </c>
      <c r="K93" s="12"/>
      <c r="L93" s="12"/>
      <c r="M93" s="12"/>
      <c r="N93" s="12"/>
      <c r="O93" s="13"/>
      <c r="P93" s="5"/>
      <c r="Q93" s="5"/>
      <c r="R93" s="36">
        <f>SUM(C93:Q93)</f>
        <v>855.26315789473688</v>
      </c>
      <c r="S93">
        <f>$A93/$C$70</f>
        <v>77.751196172248811</v>
      </c>
      <c r="T93">
        <f>ROUNDUP((($A93-($B$69*ROUNDUP($A93/$H$69,0)))/$C$70),0)</f>
        <v>77</v>
      </c>
      <c r="U93">
        <f>ROUND(T93/$F$69,0)</f>
        <v>8</v>
      </c>
      <c r="V93">
        <f>$A93/U93</f>
        <v>106.90789473684211</v>
      </c>
    </row>
    <row r="94" spans="1:23" x14ac:dyDescent="0.3">
      <c r="A94" s="29"/>
      <c r="B94" s="21">
        <f>A93</f>
        <v>855.26315789473688</v>
      </c>
      <c r="C94" s="58">
        <f>B94-C93</f>
        <v>743.26315789473688</v>
      </c>
      <c r="D94" s="60">
        <f>C94-D93</f>
        <v>642.26315789473688</v>
      </c>
      <c r="E94" s="60">
        <f>D94-E93</f>
        <v>530.26315789473688</v>
      </c>
      <c r="F94" s="60">
        <f t="shared" ref="F94" si="195">E94-F93</f>
        <v>429.26315789473688</v>
      </c>
      <c r="G94" s="60">
        <f t="shared" ref="G94" si="196">F94-G93</f>
        <v>317.26315789473688</v>
      </c>
      <c r="H94" s="60">
        <f t="shared" ref="H94" si="197">G94-H93</f>
        <v>216.26315789473688</v>
      </c>
      <c r="I94" s="60">
        <f t="shared" ref="I94" si="198">H94-I93</f>
        <v>104.26315789473688</v>
      </c>
      <c r="J94" s="60">
        <f t="shared" ref="J94" si="199">I94-J93</f>
        <v>0</v>
      </c>
      <c r="K94" s="22"/>
      <c r="L94" s="23"/>
      <c r="M94" s="17"/>
      <c r="N94" s="17"/>
      <c r="O94" s="22"/>
      <c r="P94" s="17"/>
      <c r="Q94" s="17"/>
      <c r="R94" s="36"/>
      <c r="S94" s="19"/>
      <c r="T94" s="19"/>
      <c r="U94" s="6" t="s">
        <v>8</v>
      </c>
      <c r="V94" s="32"/>
      <c r="W94" s="19"/>
    </row>
    <row r="95" spans="1:23" x14ac:dyDescent="0.3">
      <c r="A95" s="29"/>
      <c r="B95" s="32">
        <f t="shared" ref="B95:J95" si="200">IF(B94&gt;0,(B94/ROUNDUP(ROUNDUP(((B94-($B$69*ROUNDUP(B94/$H$69,0)))/$C$70),0)/$F$69,0)-$B$69)/$C$70,0-$B$69/$C$70)</f>
        <v>9.5370813397129197</v>
      </c>
      <c r="C95" s="41">
        <f t="shared" si="200"/>
        <v>9.4709501025290503</v>
      </c>
      <c r="D95" s="41">
        <f t="shared" si="200"/>
        <v>9.5494417862838912</v>
      </c>
      <c r="E95" s="41">
        <f t="shared" si="200"/>
        <v>9.4593301435406705</v>
      </c>
      <c r="F95" s="41">
        <f t="shared" si="200"/>
        <v>9.5741626794258377</v>
      </c>
      <c r="G95" s="41">
        <f t="shared" si="200"/>
        <v>9.4322169059011163</v>
      </c>
      <c r="H95" s="41">
        <f t="shared" si="200"/>
        <v>9.6483253588516771</v>
      </c>
      <c r="I95" s="41">
        <f t="shared" si="200"/>
        <v>9.2966507177033524</v>
      </c>
      <c r="J95" s="41">
        <f t="shared" si="200"/>
        <v>-0.18181818181818182</v>
      </c>
      <c r="M95" s="12"/>
      <c r="N95" s="12"/>
      <c r="O95" s="13"/>
      <c r="P95" s="5"/>
      <c r="Q95" s="5"/>
      <c r="R95" s="36"/>
    </row>
    <row r="96" spans="1:23" ht="18.350000000000001" x14ac:dyDescent="0.35">
      <c r="A96" s="27">
        <f>Лист1!N$7</f>
        <v>862.57309941520475</v>
      </c>
      <c r="B96" s="1">
        <v>11.8</v>
      </c>
      <c r="C96" s="77">
        <f>IF(B97&gt;($C$70*(B98+1)),(ROUND(B98,0)*$C$70+$B$69),(B98*$C$70+$B$69))</f>
        <v>112</v>
      </c>
      <c r="D96" s="77">
        <f>IF(C97&gt;($C$70*(C98+1)),(ROUND(C98,0)*$C$70+$B$69),(C98*$C$70+$B$69))</f>
        <v>112</v>
      </c>
      <c r="E96" s="77">
        <f>IF(D97&gt;($C$70*(D98+1)),(ROUND(D98,0)*$C$70+$B$69),(D98*$C$70+$B$69))</f>
        <v>101</v>
      </c>
      <c r="F96" s="77">
        <f t="shared" ref="F96:J96" si="201">IF(E97&gt;($C$70*(E98+1)),(ROUND(E98,0)*$C$70+$B$69),(E98*$C$70+$B$69))</f>
        <v>112</v>
      </c>
      <c r="G96" s="77">
        <f t="shared" si="201"/>
        <v>101</v>
      </c>
      <c r="H96" s="77">
        <f t="shared" si="201"/>
        <v>112</v>
      </c>
      <c r="I96" s="77">
        <f t="shared" si="201"/>
        <v>101</v>
      </c>
      <c r="J96" s="77">
        <f t="shared" si="201"/>
        <v>111.57309941520475</v>
      </c>
      <c r="K96" s="12"/>
      <c r="L96" s="12"/>
      <c r="M96" s="12"/>
      <c r="N96" s="12"/>
      <c r="O96" s="13"/>
      <c r="P96" s="5"/>
      <c r="Q96" s="5"/>
      <c r="R96" s="36">
        <f>SUM(C96:Q96)</f>
        <v>862.57309941520475</v>
      </c>
      <c r="S96">
        <f>$A96/$C$70</f>
        <v>78.415736310473164</v>
      </c>
      <c r="T96">
        <f>ROUNDUP((($A96-($B$69*ROUNDUP($A96/$H$69,0)))/$C$70),0)</f>
        <v>77</v>
      </c>
      <c r="U96">
        <f>ROUND(T96/$F$69,0)</f>
        <v>8</v>
      </c>
      <c r="V96">
        <f>$A96/U96</f>
        <v>107.82163742690059</v>
      </c>
    </row>
    <row r="97" spans="1:23" x14ac:dyDescent="0.3">
      <c r="A97" s="27"/>
      <c r="B97" s="21">
        <f>A96</f>
        <v>862.57309941520475</v>
      </c>
      <c r="C97" s="58">
        <f>B97-C96</f>
        <v>750.57309941520475</v>
      </c>
      <c r="D97" s="60">
        <f>C97-D96</f>
        <v>638.57309941520475</v>
      </c>
      <c r="E97" s="60">
        <f>D97-E96</f>
        <v>537.57309941520475</v>
      </c>
      <c r="F97" s="60">
        <f t="shared" ref="F97" si="202">E97-F96</f>
        <v>425.57309941520475</v>
      </c>
      <c r="G97" s="60">
        <f t="shared" ref="G97" si="203">F97-G96</f>
        <v>324.57309941520475</v>
      </c>
      <c r="H97" s="60">
        <f t="shared" ref="H97" si="204">G97-H96</f>
        <v>212.57309941520475</v>
      </c>
      <c r="I97" s="60">
        <f t="shared" ref="I97" si="205">H97-I96</f>
        <v>111.57309941520475</v>
      </c>
      <c r="J97" s="60">
        <f t="shared" ref="J97" si="206">I97-J96</f>
        <v>0</v>
      </c>
      <c r="K97" s="22"/>
      <c r="L97" s="23"/>
      <c r="M97" s="17"/>
      <c r="N97" s="17"/>
      <c r="O97" s="22"/>
      <c r="P97" s="17"/>
      <c r="Q97" s="17"/>
      <c r="R97" s="36"/>
      <c r="S97" s="19"/>
      <c r="T97" s="19"/>
      <c r="U97" s="6" t="s">
        <v>8</v>
      </c>
      <c r="V97" s="32"/>
      <c r="W97" s="19"/>
    </row>
    <row r="98" spans="1:23" x14ac:dyDescent="0.3">
      <c r="A98" s="27"/>
      <c r="B98" s="32">
        <f t="shared" ref="B98:J98" si="207">IF(B97&gt;0,(B97/ROUNDUP(ROUNDUP(((B97-($B$69*ROUNDUP(B97/$H$69,0)))/$C$70),0)/$F$69,0)-$B$69)/$C$70,0-$B$69/$C$70)</f>
        <v>9.6201488569909639</v>
      </c>
      <c r="C98" s="41">
        <f t="shared" si="207"/>
        <v>9.5658844079896728</v>
      </c>
      <c r="D98" s="41">
        <f t="shared" si="207"/>
        <v>9.4935318093212846</v>
      </c>
      <c r="E98" s="41">
        <f t="shared" si="207"/>
        <v>9.5922381711855405</v>
      </c>
      <c r="F98" s="41">
        <f t="shared" si="207"/>
        <v>9.490297713981926</v>
      </c>
      <c r="G98" s="41">
        <f t="shared" si="207"/>
        <v>9.6537302853092353</v>
      </c>
      <c r="H98" s="41">
        <f t="shared" si="207"/>
        <v>9.480595427963852</v>
      </c>
      <c r="I98" s="41">
        <f t="shared" si="207"/>
        <v>9.961190855927704</v>
      </c>
      <c r="J98" s="41">
        <f t="shared" si="207"/>
        <v>-0.18181818181818182</v>
      </c>
      <c r="M98" s="12"/>
      <c r="N98" s="12"/>
      <c r="O98" s="13"/>
      <c r="P98" s="5"/>
      <c r="Q98" s="5"/>
      <c r="R98" s="36"/>
    </row>
    <row r="99" spans="1:23" ht="18.350000000000001" x14ac:dyDescent="0.35">
      <c r="A99" s="27">
        <f>Лист1!O$7</f>
        <v>869.88304093567262</v>
      </c>
      <c r="B99" s="1">
        <v>11.9</v>
      </c>
      <c r="C99" s="77">
        <f>IF(B100&gt;($C$70*(B101+1)),(ROUND(B101,0)*$C$70+$B$69),(B101*$C$70+$B$69))</f>
        <v>112</v>
      </c>
      <c r="D99" s="77">
        <f>IF(C100&gt;($C$70*(C101+1)),(ROUND(C101,0)*$C$70+$B$69),(C101*$C$70+$B$69))</f>
        <v>112</v>
      </c>
      <c r="E99" s="77">
        <f>IF(D100&gt;($C$70*(D101+1)),(ROUND(D101,0)*$C$70+$B$69),(D101*$C$70+$B$69))</f>
        <v>112</v>
      </c>
      <c r="F99" s="77">
        <f t="shared" ref="F99:J99" si="208">IF(E100&gt;($C$70*(E101+1)),(ROUND(E101,0)*$C$70+$B$69),(E101*$C$70+$B$69))</f>
        <v>112</v>
      </c>
      <c r="G99" s="77">
        <f t="shared" si="208"/>
        <v>101</v>
      </c>
      <c r="H99" s="77">
        <f t="shared" si="208"/>
        <v>112</v>
      </c>
      <c r="I99" s="77">
        <f t="shared" si="208"/>
        <v>101</v>
      </c>
      <c r="J99" s="77">
        <f t="shared" si="208"/>
        <v>107.88304093567262</v>
      </c>
      <c r="K99" s="12"/>
      <c r="L99" s="12"/>
      <c r="M99" s="12"/>
      <c r="N99" s="12"/>
      <c r="O99" s="13"/>
      <c r="P99" s="5"/>
      <c r="Q99" s="5"/>
      <c r="R99" s="36">
        <f>SUM(C99:Q99)</f>
        <v>869.88304093567262</v>
      </c>
      <c r="S99">
        <f>$A99/$C$70</f>
        <v>79.080276448697518</v>
      </c>
      <c r="T99">
        <f>ROUNDUP((($A99-($B$69*ROUNDUP($A99/$H$69,0)))/$C$70),0)</f>
        <v>78</v>
      </c>
      <c r="U99">
        <f>ROUND(T99/$F$69,0)</f>
        <v>8</v>
      </c>
      <c r="V99">
        <f>$A99/U99</f>
        <v>108.73538011695908</v>
      </c>
    </row>
    <row r="100" spans="1:23" x14ac:dyDescent="0.3">
      <c r="B100" s="21">
        <f>A99</f>
        <v>869.88304093567262</v>
      </c>
      <c r="C100" s="58">
        <f>B100-C99</f>
        <v>757.88304093567262</v>
      </c>
      <c r="D100" s="60">
        <f>C100-D99</f>
        <v>645.88304093567262</v>
      </c>
      <c r="E100" s="60">
        <f>D100-E99</f>
        <v>533.88304093567262</v>
      </c>
      <c r="F100" s="60">
        <f t="shared" ref="F100" si="209">E100-F99</f>
        <v>421.88304093567262</v>
      </c>
      <c r="G100" s="60">
        <f t="shared" ref="G100" si="210">F100-G99</f>
        <v>320.88304093567262</v>
      </c>
      <c r="H100" s="60">
        <f t="shared" ref="H100" si="211">G100-H99</f>
        <v>208.88304093567262</v>
      </c>
      <c r="I100" s="60">
        <f t="shared" ref="I100" si="212">H100-I99</f>
        <v>107.88304093567262</v>
      </c>
      <c r="J100" s="60">
        <f t="shared" ref="J100" si="213">I100-J99</f>
        <v>0</v>
      </c>
      <c r="K100" s="22"/>
      <c r="L100" s="23"/>
      <c r="M100" s="17"/>
      <c r="N100" s="17"/>
      <c r="O100" s="22"/>
      <c r="P100" s="17"/>
      <c r="Q100" s="17"/>
      <c r="R100" s="36"/>
      <c r="S100" s="19"/>
      <c r="T100" s="19"/>
      <c r="U100" s="6" t="s">
        <v>8</v>
      </c>
      <c r="V100" s="32"/>
      <c r="W100" s="19"/>
    </row>
    <row r="101" spans="1:23" x14ac:dyDescent="0.3">
      <c r="B101" s="32">
        <f t="shared" ref="B101:J101" si="214">IF(B100&gt;0,(B100/ROUNDUP(ROUNDUP(((B100-($B$69*ROUNDUP(B100/$H$69,0)))/$C$70),0)/$F$69,0)-$B$69)/$C$70,0-$B$69/$C$70)</f>
        <v>9.7032163742690063</v>
      </c>
      <c r="C101" s="41">
        <f t="shared" si="214"/>
        <v>9.6608187134502952</v>
      </c>
      <c r="D101" s="32">
        <f t="shared" si="214"/>
        <v>9.6042884990253423</v>
      </c>
      <c r="E101" s="32">
        <f t="shared" si="214"/>
        <v>9.5251461988304111</v>
      </c>
      <c r="F101" s="32">
        <f t="shared" si="214"/>
        <v>9.4064327485380144</v>
      </c>
      <c r="G101" s="32">
        <f t="shared" si="214"/>
        <v>9.5419103313840186</v>
      </c>
      <c r="H101" s="32">
        <f t="shared" si="214"/>
        <v>9.3128654970760287</v>
      </c>
      <c r="I101" s="32">
        <f t="shared" si="214"/>
        <v>9.6257309941520575</v>
      </c>
      <c r="J101" s="32">
        <f t="shared" si="214"/>
        <v>-0.18181818181818182</v>
      </c>
      <c r="M101" s="12"/>
      <c r="N101" s="12"/>
      <c r="O101" s="13"/>
      <c r="P101" s="5"/>
      <c r="Q101" s="5"/>
      <c r="R101" s="36"/>
    </row>
    <row r="102" spans="1:23" x14ac:dyDescent="0.3">
      <c r="C102" s="45"/>
    </row>
  </sheetData>
  <mergeCells count="3">
    <mergeCell ref="C70:Q70"/>
    <mergeCell ref="C2:Q2"/>
    <mergeCell ref="C36:Q3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tabSelected="1" topLeftCell="A68" zoomScale="90" zoomScaleNormal="90" workbookViewId="0">
      <selection activeCell="B104" sqref="B104"/>
    </sheetView>
  </sheetViews>
  <sheetFormatPr defaultRowHeight="15.05" x14ac:dyDescent="0.3"/>
  <cols>
    <col min="3" max="4" width="6.6640625" customWidth="1"/>
    <col min="13" max="19" width="0" hidden="1" customWidth="1"/>
  </cols>
  <sheetData>
    <row r="1" spans="1:25" ht="18.350000000000001" x14ac:dyDescent="0.35">
      <c r="A1" s="103" t="s">
        <v>6</v>
      </c>
      <c r="B1" s="38">
        <v>1.5</v>
      </c>
      <c r="C1" s="104" t="s">
        <v>48</v>
      </c>
      <c r="D1" s="38">
        <v>30</v>
      </c>
      <c r="E1" s="104" t="s">
        <v>47</v>
      </c>
      <c r="F1" s="38">
        <v>119</v>
      </c>
      <c r="G1" s="6" t="s">
        <v>8</v>
      </c>
      <c r="H1" s="7">
        <f>ROUNDDOWN((F1-B1)/C2,0)</f>
        <v>9</v>
      </c>
      <c r="I1" s="24" t="s">
        <v>34</v>
      </c>
      <c r="J1" s="78">
        <f>H1*C2+B1</f>
        <v>109.5</v>
      </c>
      <c r="T1" s="52">
        <f>J1-$C2</f>
        <v>97.5</v>
      </c>
      <c r="U1" s="52">
        <f>T1-$C2</f>
        <v>85.5</v>
      </c>
      <c r="V1" s="52">
        <f>U1-$C2</f>
        <v>73.5</v>
      </c>
      <c r="W1" s="52">
        <f>V1-$C2</f>
        <v>61.5</v>
      </c>
    </row>
    <row r="2" spans="1:25" ht="18.350000000000001" x14ac:dyDescent="0.35">
      <c r="A2" s="87" t="s">
        <v>29</v>
      </c>
      <c r="B2" s="86" t="s">
        <v>10</v>
      </c>
      <c r="C2" s="126">
        <v>12</v>
      </c>
      <c r="D2" s="127"/>
      <c r="E2" s="127"/>
      <c r="F2" s="127"/>
      <c r="G2" s="127"/>
      <c r="H2" s="127"/>
      <c r="I2" s="127"/>
      <c r="J2" s="127"/>
      <c r="K2" s="127"/>
      <c r="L2" s="128"/>
      <c r="M2" s="83"/>
      <c r="N2" s="83"/>
      <c r="O2" s="83"/>
      <c r="P2" s="83"/>
      <c r="Q2" s="83"/>
      <c r="R2" s="83"/>
      <c r="S2" s="84"/>
      <c r="T2" s="37"/>
      <c r="U2" s="11"/>
    </row>
    <row r="3" spans="1:25" s="102" customFormat="1" ht="26.05" customHeight="1" x14ac:dyDescent="0.25">
      <c r="A3" s="129" t="s">
        <v>4</v>
      </c>
      <c r="B3" s="131" t="s">
        <v>28</v>
      </c>
      <c r="C3" s="105" t="s">
        <v>50</v>
      </c>
      <c r="D3" s="105" t="s">
        <v>28</v>
      </c>
      <c r="E3" s="133">
        <v>1</v>
      </c>
      <c r="F3" s="133">
        <v>2</v>
      </c>
      <c r="G3" s="133">
        <v>3</v>
      </c>
      <c r="H3" s="133">
        <v>4</v>
      </c>
      <c r="I3" s="135">
        <v>5</v>
      </c>
      <c r="J3" s="135">
        <v>6</v>
      </c>
      <c r="K3" s="135">
        <v>7</v>
      </c>
      <c r="L3" s="135">
        <v>8</v>
      </c>
      <c r="M3" s="98">
        <v>9</v>
      </c>
      <c r="N3" s="98">
        <v>10</v>
      </c>
      <c r="O3" s="98">
        <v>11</v>
      </c>
      <c r="P3" s="98">
        <v>12</v>
      </c>
      <c r="Q3" s="98">
        <v>13</v>
      </c>
      <c r="R3" s="98">
        <v>14</v>
      </c>
      <c r="S3" s="98">
        <v>15</v>
      </c>
      <c r="T3" s="99"/>
      <c r="U3" s="100" t="s">
        <v>11</v>
      </c>
      <c r="V3" s="100" t="s">
        <v>11</v>
      </c>
      <c r="W3" s="101" t="s">
        <v>12</v>
      </c>
      <c r="X3" s="100" t="s">
        <v>13</v>
      </c>
      <c r="Y3" s="100" t="s">
        <v>28</v>
      </c>
    </row>
    <row r="4" spans="1:25" s="102" customFormat="1" ht="16.05" customHeight="1" x14ac:dyDescent="0.3">
      <c r="A4" s="130"/>
      <c r="B4" s="132"/>
      <c r="C4" s="110">
        <v>1.5</v>
      </c>
      <c r="D4" s="106" t="s">
        <v>49</v>
      </c>
      <c r="E4" s="134"/>
      <c r="F4" s="134"/>
      <c r="G4" s="134"/>
      <c r="H4" s="134"/>
      <c r="I4" s="136"/>
      <c r="J4" s="136"/>
      <c r="K4" s="136"/>
      <c r="L4" s="136"/>
      <c r="M4" s="98"/>
      <c r="N4" s="98"/>
      <c r="O4" s="98"/>
      <c r="P4" s="98"/>
      <c r="Q4" s="98"/>
      <c r="R4" s="98"/>
      <c r="S4" s="98"/>
      <c r="T4" s="99"/>
      <c r="U4" s="100"/>
      <c r="V4" s="100"/>
      <c r="W4" s="101"/>
      <c r="X4" s="100"/>
      <c r="Y4" s="100"/>
    </row>
    <row r="5" spans="1:25" ht="17.05" x14ac:dyDescent="0.3">
      <c r="A5" s="27">
        <f>Лист1!F$8</f>
        <v>615.36548980606665</v>
      </c>
      <c r="B5" s="107">
        <f>($A5-$C$2*(ROUNDDOWN(($E5-$B$1)/$C$2,0)+ROUNDDOWN(($F5-$B$1)/$C$2,0)+ROUNDDOWN(($G5-$B$1)/$C$2,0)+ROUNDDOWN(($H5-$B$1)/$C$2,0)+ROUNDDOWN(($I5-$B$1)/$C$2,0)+ROUNDDOWN(($J5-$B$1)/$C$2,0)+ROUNDDOWN(($K5-$B$1)/$C$2,0)+ROUNDDOWN(($L5-$B$1)/$C$2,0)+ROUNDDOWN(($M5-$B$1)/$C$2,0)+ROUNDDOWN(($N5-$B$1)/$C$2,0))) / $A5 * 100</f>
        <v>2.4969696969696993</v>
      </c>
      <c r="C5" s="113">
        <f>B5-D5</f>
        <v>1.4625454545454544</v>
      </c>
      <c r="D5" s="113">
        <f>IF(D6 &gt; $C$4,D6/$A5*100,0)</f>
        <v>1.0344242424242449</v>
      </c>
      <c r="E5" s="56">
        <f>IF(B6&gt;($C$2*(B7+1)),(ROUND(B7,0)*$C$2+$B$1),(B7*$C$2+$B$1))</f>
        <v>97.5</v>
      </c>
      <c r="F5" s="56">
        <f t="shared" ref="F5:K5" si="0">IF(E6&gt;($C$2*(E7+1)),(ROUND(E7,0)*$C$2+$B$1),(E7*$C$2+$B$1))</f>
        <v>109.5</v>
      </c>
      <c r="G5" s="56">
        <f t="shared" si="0"/>
        <v>97.5</v>
      </c>
      <c r="H5" s="56">
        <f t="shared" si="0"/>
        <v>109.5</v>
      </c>
      <c r="I5" s="56">
        <f t="shared" si="0"/>
        <v>97.5</v>
      </c>
      <c r="J5" s="56">
        <f t="shared" si="0"/>
        <v>103.86548980606665</v>
      </c>
      <c r="K5" s="56">
        <f t="shared" si="0"/>
        <v>0</v>
      </c>
      <c r="L5" s="12"/>
      <c r="M5" s="14"/>
      <c r="N5" s="12"/>
      <c r="O5" s="12"/>
      <c r="P5" s="12"/>
      <c r="Q5" s="13"/>
      <c r="R5" s="5"/>
      <c r="S5" s="5"/>
      <c r="T5" s="36">
        <f>SUM(E5:S5)</f>
        <v>615.36548980606665</v>
      </c>
      <c r="U5">
        <f>$A5/$C$2</f>
        <v>51.280457483838887</v>
      </c>
      <c r="V5">
        <f>ROUNDUP((($A5-($B$1*ROUNDUP($A5/$J$1,0)))/$C$2),0)</f>
        <v>51</v>
      </c>
      <c r="W5">
        <f>ROUNDUP(V5/$H$1,0)</f>
        <v>6</v>
      </c>
      <c r="X5">
        <f>$A5/W5</f>
        <v>102.56091496767777</v>
      </c>
      <c r="Y5" s="89"/>
    </row>
    <row r="6" spans="1:25" ht="17.05" hidden="1" x14ac:dyDescent="0.3">
      <c r="A6" s="28"/>
      <c r="B6" s="111">
        <f>A5</f>
        <v>615.36548980606665</v>
      </c>
      <c r="C6" s="33">
        <f>$B$1*(SIGN($E5)+SIGN($F5)+SIGN($G5)+SIGN($H5)+SIGN($I5)+SIGN($J5)+SIGN($K5)+SIGN($L5)+SIGN($M5)+SIGN($N5))</f>
        <v>9</v>
      </c>
      <c r="D6" s="46">
        <f>$A5-$C6-$C$2*(ROUNDDOWN(($E5-$B$1)/$C$2,0)+ROUNDDOWN(($F5-$B$1)/$C$2,0)+ROUNDDOWN(($G5-$B$1)/$C$2,0)+ROUNDDOWN(($H5-$B$1)/$C$2,0)+ROUNDDOWN(($I5-$B$1)/$C$2,0)+ROUNDDOWN(($J5-$B$1)/$C$2,0)+ROUNDDOWN(($K5-$B$1)/$C$2,0)+ROUNDDOWN(($L5-$B$1)/$C$2,0)+ROUNDDOWN(($M5-$B$1)/$C$2,0)+ROUNDDOWN(($N5-$B$1)/$C$2,0))</f>
        <v>6.3654898060666483</v>
      </c>
      <c r="E6" s="46">
        <f>B6-E5</f>
        <v>517.86548980606665</v>
      </c>
      <c r="F6" s="46">
        <f>E6-F5</f>
        <v>408.36548980606665</v>
      </c>
      <c r="G6" s="46">
        <f t="shared" ref="G6:K6" si="1">F6-G5</f>
        <v>310.86548980606665</v>
      </c>
      <c r="H6" s="46">
        <f t="shared" si="1"/>
        <v>201.36548980606665</v>
      </c>
      <c r="I6" s="46">
        <f t="shared" si="1"/>
        <v>103.86548980606665</v>
      </c>
      <c r="J6" s="46">
        <f t="shared" si="1"/>
        <v>0</v>
      </c>
      <c r="K6" s="46">
        <f t="shared" si="1"/>
        <v>0</v>
      </c>
      <c r="L6" s="22"/>
      <c r="M6" s="22"/>
      <c r="N6" s="23"/>
      <c r="O6" s="17"/>
      <c r="P6" s="17"/>
      <c r="Q6" s="22"/>
      <c r="R6" s="17"/>
      <c r="S6" s="17"/>
      <c r="T6" s="36"/>
      <c r="U6" s="19"/>
      <c r="V6" s="19"/>
      <c r="W6" s="6" t="s">
        <v>8</v>
      </c>
      <c r="X6" s="32">
        <f>(X5-$B$1)/$C$2</f>
        <v>8.4217429139731479</v>
      </c>
      <c r="Y6" s="90"/>
    </row>
    <row r="7" spans="1:25" ht="17.05" hidden="1" x14ac:dyDescent="0.3">
      <c r="A7" s="27"/>
      <c r="B7" s="108">
        <f>IF(B6&gt;0,(B6/ROUNDUP(ROUNDUP(((B6-($B$1*ROUNDUP(B6/$J$1,0)))/$C$2),0)/$H$1,0)-$B$1)/$C$2,0-$B$1/$C$2)</f>
        <v>8.4217429139731479</v>
      </c>
      <c r="C7" s="114"/>
      <c r="D7" s="114"/>
      <c r="E7" s="32">
        <f t="shared" ref="E7:K7" si="2">IF(E6&gt;0,(E6/ROUNDUP(ROUNDUP(((E6-($B$1*ROUNDUP(E6/$J$1,0)))/$C$2),0)/$H$1,0)-$B$1)/$C$2,0-$B$1/$C$2)</f>
        <v>8.5060914967677785</v>
      </c>
      <c r="F7" s="32">
        <f t="shared" si="2"/>
        <v>8.3826143709597218</v>
      </c>
      <c r="G7" s="32">
        <f t="shared" si="2"/>
        <v>8.5101524946129619</v>
      </c>
      <c r="H7" s="32">
        <f t="shared" si="2"/>
        <v>8.2652287419194437</v>
      </c>
      <c r="I7" s="32">
        <f t="shared" si="2"/>
        <v>8.5304574838388874</v>
      </c>
      <c r="J7" s="32">
        <f t="shared" si="2"/>
        <v>-0.125</v>
      </c>
      <c r="K7" s="32">
        <f t="shared" si="2"/>
        <v>-0.125</v>
      </c>
      <c r="O7" s="12"/>
      <c r="P7" s="12"/>
      <c r="Q7" s="13"/>
      <c r="R7" s="5"/>
      <c r="S7" s="5"/>
      <c r="T7" s="36"/>
      <c r="Y7" s="45"/>
    </row>
    <row r="8" spans="1:25" ht="17.05" x14ac:dyDescent="0.3">
      <c r="A8" s="27">
        <f>Лист1!G$8</f>
        <v>620.95972153157629</v>
      </c>
      <c r="B8" s="107">
        <f>($A8-$C$2*(ROUNDDOWN(($E8-$B$1)/$C$2,0)+ROUNDDOWN(($F8-$B$1)/$C$2,0)+ROUNDDOWN(($G8-$B$1)/$C$2,0)+ROUNDDOWN(($H8-$B$1)/$C$2,0)+ROUNDDOWN(($I8-$B$1)/$C$2,0)+ROUNDDOWN(($J8-$B$1)/$C$2,0)+ROUNDDOWN(($K8-$B$1)/$C$2,0)+ROUNDDOWN(($L8-$B$1)/$C$2,0)+ROUNDDOWN(($M8-$B$1)/$C$2,0)+ROUNDDOWN(($N8-$B$1)/$C$2,0))) / $A8 * 100</f>
        <v>3.3753753753753695</v>
      </c>
      <c r="C8" s="113">
        <f>B8-D8</f>
        <v>1.4493693693693694</v>
      </c>
      <c r="D8" s="113">
        <f>IF(D9 &gt; $C$4,D9/$A8*100,0)</f>
        <v>1.926006006006</v>
      </c>
      <c r="E8" s="56">
        <f>IF(B9&gt;($C$2*(B10+1)),(ROUND(B10,0)*$C$2+$B$1),(B10*$C$2+$B$1))</f>
        <v>97.5</v>
      </c>
      <c r="F8" s="56">
        <f t="shared" ref="F8:K8" si="3">IF(E9&gt;($C$2*(E10+1)),(ROUND(E10,0)*$C$2+$B$1),(E10*$C$2+$B$1))</f>
        <v>109.5</v>
      </c>
      <c r="G8" s="56">
        <f t="shared" si="3"/>
        <v>97.5</v>
      </c>
      <c r="H8" s="56">
        <f t="shared" si="3"/>
        <v>109.5</v>
      </c>
      <c r="I8" s="56">
        <f t="shared" si="3"/>
        <v>97.5</v>
      </c>
      <c r="J8" s="56">
        <f t="shared" si="3"/>
        <v>109.45972153157629</v>
      </c>
      <c r="K8" s="56">
        <f t="shared" si="3"/>
        <v>0</v>
      </c>
      <c r="L8" s="12"/>
      <c r="M8" s="14"/>
      <c r="N8" s="12"/>
      <c r="O8" s="12"/>
      <c r="P8" s="12"/>
      <c r="Q8" s="13"/>
      <c r="R8" s="5"/>
      <c r="S8" s="5"/>
      <c r="T8" s="36">
        <f>SUM(E8:S8)</f>
        <v>620.95972153157629</v>
      </c>
      <c r="U8">
        <f>$A8/$C$2</f>
        <v>51.746643460964691</v>
      </c>
      <c r="V8">
        <f>ROUNDUP((($A8-($B$1*ROUNDUP($A8/$J$1,0)))/$C$2),0)</f>
        <v>51</v>
      </c>
      <c r="W8">
        <f>ROUNDUP(V8/$H$1,0)</f>
        <v>6</v>
      </c>
      <c r="X8">
        <f>$A8/W8</f>
        <v>103.49328692192938</v>
      </c>
      <c r="Y8" s="89"/>
    </row>
    <row r="9" spans="1:25" ht="17.05" hidden="1" x14ac:dyDescent="0.3">
      <c r="A9" s="27"/>
      <c r="B9" s="111">
        <f>A8</f>
        <v>620.95972153157629</v>
      </c>
      <c r="C9" s="33">
        <f>$B$1*(SIGN($E8)+SIGN($F8)+SIGN($G8)+SIGN($H8)+SIGN($I8)+SIGN($J8)+SIGN($K8)+SIGN($L8)+SIGN($M8)+SIGN($N8))</f>
        <v>9</v>
      </c>
      <c r="D9" s="46">
        <f>$A8-$C9-$C$2*(ROUNDDOWN(($E8-$B$1)/$C$2,0)+ROUNDDOWN(($F8-$B$1)/$C$2,0)+ROUNDDOWN(($G8-$B$1)/$C$2,0)+ROUNDDOWN(($H8-$B$1)/$C$2,0)+ROUNDDOWN(($I8-$B$1)/$C$2,0)+ROUNDDOWN(($J8-$B$1)/$C$2,0)+ROUNDDOWN(($K8-$B$1)/$C$2,0)+ROUNDDOWN(($L8-$B$1)/$C$2,0)+ROUNDDOWN(($M8-$B$1)/$C$2,0)+ROUNDDOWN(($N8-$B$1)/$C$2,0))</f>
        <v>11.959721531576292</v>
      </c>
      <c r="E9" s="40">
        <f>B9-E8</f>
        <v>523.45972153157629</v>
      </c>
      <c r="F9" s="40">
        <f>E9-F8</f>
        <v>413.95972153157629</v>
      </c>
      <c r="G9" s="40">
        <f t="shared" ref="G9" si="4">F9-G8</f>
        <v>316.45972153157629</v>
      </c>
      <c r="H9" s="46">
        <f t="shared" ref="H9" si="5">G9-H8</f>
        <v>206.95972153157629</v>
      </c>
      <c r="I9" s="46">
        <f t="shared" ref="I9" si="6">H9-I8</f>
        <v>109.45972153157629</v>
      </c>
      <c r="J9" s="46">
        <f t="shared" ref="J9" si="7">I9-J8</f>
        <v>0</v>
      </c>
      <c r="K9" s="46">
        <f t="shared" ref="K9" si="8">J9-K8</f>
        <v>0</v>
      </c>
      <c r="L9" s="22"/>
      <c r="M9" s="22"/>
      <c r="N9" s="23"/>
      <c r="O9" s="17"/>
      <c r="P9" s="17"/>
      <c r="Q9" s="22"/>
      <c r="R9" s="17"/>
      <c r="S9" s="17"/>
      <c r="T9" s="36"/>
      <c r="U9" s="19"/>
      <c r="V9" s="19"/>
      <c r="W9" s="6" t="s">
        <v>8</v>
      </c>
      <c r="X9" s="32">
        <f>(X8-$B$1)/$C$2</f>
        <v>8.4994405768274479</v>
      </c>
      <c r="Y9" s="19"/>
    </row>
    <row r="10" spans="1:25" ht="17.05" hidden="1" x14ac:dyDescent="0.3">
      <c r="A10" s="27"/>
      <c r="B10" s="108">
        <f>IF(B9&gt;0,(B9/ROUNDUP(ROUNDUP(((B9-($B$1*ROUNDUP(B9/$J$1,0)))/$C$2),0)/$H$1,0)-$B$1)/$C$2,0-$B$1/$C$2)</f>
        <v>8.4994405768274479</v>
      </c>
      <c r="C10" s="114"/>
      <c r="D10" s="114"/>
      <c r="E10" s="32">
        <f t="shared" ref="E10:K10" si="9">IF(E9&gt;0,(E9/ROUNDUP(ROUNDUP(((E9-($B$1*ROUNDUP(E9/$J$1,0)))/$C$2),0)/$H$1,0)-$B$1)/$C$2,0-$B$1/$C$2)</f>
        <v>8.5993286921929393</v>
      </c>
      <c r="F10" s="32">
        <f t="shared" si="9"/>
        <v>8.4991608652411728</v>
      </c>
      <c r="G10" s="32">
        <f t="shared" si="9"/>
        <v>8.6655478203215637</v>
      </c>
      <c r="H10" s="32">
        <f t="shared" si="9"/>
        <v>8.4983217304823455</v>
      </c>
      <c r="I10" s="32">
        <f t="shared" si="9"/>
        <v>8.996643460964691</v>
      </c>
      <c r="J10" s="32">
        <f t="shared" si="9"/>
        <v>-0.125</v>
      </c>
      <c r="K10" s="32">
        <f t="shared" si="9"/>
        <v>-0.125</v>
      </c>
      <c r="O10" s="12"/>
      <c r="P10" s="12"/>
      <c r="Q10" s="13"/>
      <c r="R10" s="5"/>
      <c r="S10" s="5"/>
      <c r="T10" s="36"/>
    </row>
    <row r="11" spans="1:25" ht="17.05" x14ac:dyDescent="0.3">
      <c r="A11" s="27">
        <f>Лист1!H$8</f>
        <v>626.55395325708594</v>
      </c>
      <c r="B11" s="107">
        <f>($A11-$C$2*(ROUNDDOWN(($E11-$B$1)/$C$2,0)+ROUNDDOWN(($F11-$B$1)/$C$2,0)+ROUNDDOWN(($G11-$B$1)/$C$2,0)+ROUNDDOWN(($H11-$B$1)/$C$2,0)+ROUNDDOWN(($I11-$B$1)/$C$2,0)+ROUNDDOWN(($J11-$B$1)/$C$2,0)+ROUNDDOWN(($K11-$B$1)/$C$2,0)+ROUNDDOWN(($L11-$B$1)/$C$2,0)+ROUNDDOWN(($M11-$B$1)/$C$2,0)+ROUNDDOWN(($N11-$B$1)/$C$2,0))) / $A11 * 100</f>
        <v>2.3228571428571287</v>
      </c>
      <c r="C11" s="113">
        <f>B11-D11</f>
        <v>1.4364285714285716</v>
      </c>
      <c r="D11" s="113">
        <f>IF(D12 &gt; $C$4,D12/$A11*100,0)</f>
        <v>0.88642857142855713</v>
      </c>
      <c r="E11" s="56">
        <f>IF(B12&gt;($C$2*(B13+1)),(ROUND(B13,0)*$C$2+$B$1),(B13*$C$2+$B$1))</f>
        <v>109.5</v>
      </c>
      <c r="F11" s="56">
        <f t="shared" ref="F11:K11" si="10">IF(E12&gt;($C$2*(E13+1)),(ROUND(E13,0)*$C$2+$B$1),(E13*$C$2+$B$1))</f>
        <v>97.5</v>
      </c>
      <c r="G11" s="56">
        <f t="shared" si="10"/>
        <v>109.5</v>
      </c>
      <c r="H11" s="56">
        <f t="shared" si="10"/>
        <v>97.5</v>
      </c>
      <c r="I11" s="56">
        <f t="shared" si="10"/>
        <v>109.5</v>
      </c>
      <c r="J11" s="56">
        <f t="shared" si="10"/>
        <v>103.05395325708594</v>
      </c>
      <c r="K11" s="56">
        <f t="shared" si="10"/>
        <v>0</v>
      </c>
      <c r="L11" s="12"/>
      <c r="M11" s="14"/>
      <c r="N11" s="12"/>
      <c r="O11" s="12"/>
      <c r="P11" s="12"/>
      <c r="Q11" s="13"/>
      <c r="R11" s="5"/>
      <c r="S11" s="5"/>
      <c r="T11" s="36">
        <f>SUM(E11:S11)</f>
        <v>626.55395325708594</v>
      </c>
      <c r="U11">
        <f>$A11/$C$2</f>
        <v>52.212829438090495</v>
      </c>
      <c r="V11">
        <f>ROUNDUP((($A11-($B$1*ROUNDUP($A11/$J$1,0)))/$C$2),0)</f>
        <v>52</v>
      </c>
      <c r="W11">
        <f>ROUNDUP(V11/$H$1,0)</f>
        <v>6</v>
      </c>
      <c r="X11">
        <f>$A11/W11</f>
        <v>104.42565887618099</v>
      </c>
    </row>
    <row r="12" spans="1:25" ht="17.05" hidden="1" x14ac:dyDescent="0.3">
      <c r="A12" s="27"/>
      <c r="B12" s="111">
        <f>A11</f>
        <v>626.55395325708594</v>
      </c>
      <c r="C12" s="33">
        <f>$B$1*(SIGN($E11)+SIGN($F11)+SIGN($G11)+SIGN($H11)+SIGN($I11)+SIGN($J11)+SIGN($K11)+SIGN($L11)+SIGN($M11)+SIGN($N11))</f>
        <v>9</v>
      </c>
      <c r="D12" s="46">
        <f>$A11-$C12-$C$2*(ROUNDDOWN(($E11-$B$1)/$C$2,0)+ROUNDDOWN(($F11-$B$1)/$C$2,0)+ROUNDDOWN(($G11-$B$1)/$C$2,0)+ROUNDDOWN(($H11-$B$1)/$C$2,0)+ROUNDDOWN(($I11-$B$1)/$C$2,0)+ROUNDDOWN(($J11-$B$1)/$C$2,0)+ROUNDDOWN(($K11-$B$1)/$C$2,0)+ROUNDDOWN(($L11-$B$1)/$C$2,0)+ROUNDDOWN(($M11-$B$1)/$C$2,0)+ROUNDDOWN(($N11-$B$1)/$C$2,0))</f>
        <v>5.5539532570859365</v>
      </c>
      <c r="E12" s="40">
        <f>B12-E11</f>
        <v>517.05395325708594</v>
      </c>
      <c r="F12" s="40">
        <f>E12-F11</f>
        <v>419.55395325708594</v>
      </c>
      <c r="G12" s="40">
        <f t="shared" ref="G12:H12" si="11">F12-G11</f>
        <v>310.05395325708594</v>
      </c>
      <c r="H12" s="46">
        <f t="shared" si="11"/>
        <v>212.55395325708594</v>
      </c>
      <c r="I12" s="46">
        <f t="shared" ref="I12" si="12">H12-I11</f>
        <v>103.05395325708594</v>
      </c>
      <c r="J12" s="46">
        <f t="shared" ref="J12" si="13">I12-J11</f>
        <v>0</v>
      </c>
      <c r="K12" s="46">
        <f t="shared" ref="K12" si="14">J12-K11</f>
        <v>0</v>
      </c>
      <c r="L12" s="22"/>
      <c r="M12" s="22"/>
      <c r="N12" s="23"/>
      <c r="O12" s="17"/>
      <c r="P12" s="17"/>
      <c r="Q12" s="22"/>
      <c r="R12" s="17"/>
      <c r="S12" s="17"/>
      <c r="T12" s="36"/>
      <c r="U12" s="19"/>
      <c r="V12" s="19"/>
      <c r="W12" s="6" t="s">
        <v>8</v>
      </c>
      <c r="X12" s="32">
        <f>(X11-$B$1)/$C$2</f>
        <v>8.5771382396817497</v>
      </c>
      <c r="Y12" s="19"/>
    </row>
    <row r="13" spans="1:25" ht="17.05" hidden="1" x14ac:dyDescent="0.3">
      <c r="A13" s="27"/>
      <c r="B13" s="108">
        <f>IF(B12&gt;0,(B12/ROUNDUP(ROUNDUP(((B12-($B$1*ROUNDUP(B12/$J$1,0)))/$C$2),0)/$H$1,0)-$B$1)/$C$2,0-$B$1/$C$2)</f>
        <v>8.5771382396817497</v>
      </c>
      <c r="C13" s="114"/>
      <c r="D13" s="114"/>
      <c r="E13" s="32">
        <f t="shared" ref="E13:K13" si="15">IF(E12&gt;0,(E12/ROUNDUP(ROUNDUP(((E12-($B$1*ROUNDUP(E12/$J$1,0)))/$C$2),0)/$H$1,0)-$B$1)/$C$2,0-$B$1/$C$2)</f>
        <v>8.4925658876180989</v>
      </c>
      <c r="F13" s="32">
        <f t="shared" si="15"/>
        <v>8.6157073595226237</v>
      </c>
      <c r="G13" s="32">
        <f t="shared" si="15"/>
        <v>8.4876098126968316</v>
      </c>
      <c r="H13" s="32">
        <f t="shared" si="15"/>
        <v>8.7314147190452474</v>
      </c>
      <c r="I13" s="32">
        <f t="shared" si="15"/>
        <v>8.4628294380904947</v>
      </c>
      <c r="J13" s="32">
        <f t="shared" si="15"/>
        <v>-0.125</v>
      </c>
      <c r="K13" s="32">
        <f t="shared" si="15"/>
        <v>-0.125</v>
      </c>
      <c r="O13" s="12"/>
      <c r="P13" s="12"/>
      <c r="Q13" s="13"/>
      <c r="R13" s="5"/>
      <c r="S13" s="5"/>
      <c r="T13" s="36"/>
    </row>
    <row r="14" spans="1:25" ht="17.05" x14ac:dyDescent="0.3">
      <c r="A14" s="27">
        <f>Лист1!I$8</f>
        <v>632.14818498259581</v>
      </c>
      <c r="B14" s="107">
        <f>($A14-$C$2*(ROUNDDOWN(($E14-$B$1)/$C$2,0)+ROUNDDOWN(($F14-$B$1)/$C$2,0)+ROUNDDOWN(($G14-$B$1)/$C$2,0)+ROUNDDOWN(($H14-$B$1)/$C$2,0)+ROUNDDOWN(($I14-$B$1)/$C$2,0)+ROUNDDOWN(($J14-$B$1)/$C$2,0)+ROUNDDOWN(($K14-$B$1)/$C$2,0)+ROUNDDOWN(($L14-$B$1)/$C$2,0)+ROUNDDOWN(($M14-$B$1)/$C$2,0)+ROUNDDOWN(($N14-$B$1)/$C$2,0))) / $A14 * 100</f>
        <v>3.1872566371681543</v>
      </c>
      <c r="C14" s="113">
        <f>B14-D14</f>
        <v>1.4237168141592917</v>
      </c>
      <c r="D14" s="113">
        <f>IF(D15 &gt; $C$4,D15/$A14*100,0)</f>
        <v>1.7635398230088626</v>
      </c>
      <c r="E14" s="56">
        <f>IF(B15&gt;($C$2*(B16+1)),(ROUND(B16,0)*$C$2+$B$1),(B16*$C$2+$B$1))</f>
        <v>109.5</v>
      </c>
      <c r="F14" s="56">
        <f t="shared" ref="F14:K14" si="16">IF(E15&gt;($C$2*(E16+1)),(ROUND(E16,0)*$C$2+$B$1),(E16*$C$2+$B$1))</f>
        <v>109.5</v>
      </c>
      <c r="G14" s="56">
        <f t="shared" si="16"/>
        <v>97.5</v>
      </c>
      <c r="H14" s="56">
        <f t="shared" si="16"/>
        <v>109.5</v>
      </c>
      <c r="I14" s="56">
        <f t="shared" si="16"/>
        <v>97.5</v>
      </c>
      <c r="J14" s="56">
        <f t="shared" si="16"/>
        <v>108.64818498259581</v>
      </c>
      <c r="K14" s="56">
        <f t="shared" si="16"/>
        <v>0</v>
      </c>
      <c r="L14" s="12"/>
      <c r="M14" s="14"/>
      <c r="N14" s="12"/>
      <c r="O14" s="12"/>
      <c r="P14" s="12"/>
      <c r="Q14" s="13"/>
      <c r="R14" s="5"/>
      <c r="S14" s="5"/>
      <c r="T14" s="36">
        <f>SUM(E14:S14)</f>
        <v>632.14818498259581</v>
      </c>
      <c r="U14">
        <f>$A14/$C$2</f>
        <v>52.67901541521632</v>
      </c>
      <c r="V14">
        <f>ROUNDUP((($A14-($B$1*ROUNDUP($A14/$J$1,0)))/$C$2),0)</f>
        <v>52</v>
      </c>
      <c r="W14">
        <f>ROUNDUP(V14/$H$1,0)</f>
        <v>6</v>
      </c>
      <c r="X14">
        <f>$A14/W14</f>
        <v>105.35803083043264</v>
      </c>
    </row>
    <row r="15" spans="1:25" ht="17.05" hidden="1" x14ac:dyDescent="0.3">
      <c r="A15" s="27"/>
      <c r="B15" s="111">
        <f>A14</f>
        <v>632.14818498259581</v>
      </c>
      <c r="C15" s="33">
        <f>$B$1*(SIGN($E14)+SIGN($F14)+SIGN($G14)+SIGN($H14)+SIGN($I14)+SIGN($J14)+SIGN($K14)+SIGN($L14)+SIGN($M14)+SIGN($N14))</f>
        <v>9</v>
      </c>
      <c r="D15" s="46">
        <f>$A14-$C15-$C$2*(ROUNDDOWN(($E14-$B$1)/$C$2,0)+ROUNDDOWN(($F14-$B$1)/$C$2,0)+ROUNDDOWN(($G14-$B$1)/$C$2,0)+ROUNDDOWN(($H14-$B$1)/$C$2,0)+ROUNDDOWN(($I14-$B$1)/$C$2,0)+ROUNDDOWN(($J14-$B$1)/$C$2,0)+ROUNDDOWN(($K14-$B$1)/$C$2,0)+ROUNDDOWN(($L14-$B$1)/$C$2,0)+ROUNDDOWN(($M14-$B$1)/$C$2,0)+ROUNDDOWN(($N14-$B$1)/$C$2,0))</f>
        <v>11.148184982595808</v>
      </c>
      <c r="E15" s="40">
        <f>B15-E14</f>
        <v>522.64818498259581</v>
      </c>
      <c r="F15" s="40">
        <f>E15-F14</f>
        <v>413.14818498259581</v>
      </c>
      <c r="G15" s="40">
        <f t="shared" ref="G15" si="17">F15-G14</f>
        <v>315.64818498259581</v>
      </c>
      <c r="H15" s="46">
        <f t="shared" ref="H15" si="18">G15-H14</f>
        <v>206.14818498259581</v>
      </c>
      <c r="I15" s="46">
        <f t="shared" ref="I15" si="19">H15-I14</f>
        <v>108.64818498259581</v>
      </c>
      <c r="J15" s="46">
        <f t="shared" ref="J15" si="20">I15-J14</f>
        <v>0</v>
      </c>
      <c r="K15" s="46">
        <f t="shared" ref="K15" si="21">J15-K14</f>
        <v>0</v>
      </c>
      <c r="L15" s="22"/>
      <c r="M15" s="22"/>
      <c r="N15" s="23"/>
      <c r="O15" s="17"/>
      <c r="P15" s="17"/>
      <c r="Q15" s="22"/>
      <c r="R15" s="17"/>
      <c r="S15" s="17"/>
      <c r="T15" s="36"/>
      <c r="U15" s="19"/>
      <c r="V15" s="19"/>
      <c r="W15" s="6" t="s">
        <v>8</v>
      </c>
      <c r="X15" s="32">
        <f>(X14-$B$1)/$C$2</f>
        <v>8.6548359025360533</v>
      </c>
      <c r="Y15" s="19"/>
    </row>
    <row r="16" spans="1:25" ht="17.05" hidden="1" x14ac:dyDescent="0.3">
      <c r="A16" s="27"/>
      <c r="B16" s="50">
        <f>IF(B15&gt;0,(B15/ROUNDUP(ROUNDUP(((B15-($B$1*ROUNDUP(B15/$J$1,0)))/$C$2),0)/$H$1,0)-$B$1)/$C$2,0-$B$1/$C$2)</f>
        <v>8.6548359025360533</v>
      </c>
      <c r="C16" s="114"/>
      <c r="D16" s="114"/>
      <c r="E16" s="32">
        <f t="shared" ref="E16:K16" si="22">IF(E15&gt;0,(E15/ROUNDUP(ROUNDUP(((E15-($B$1*ROUNDUP(E15/$J$1,0)))/$C$2),0)/$H$1,0)-$B$1)/$C$2,0-$B$1/$C$2)</f>
        <v>8.5858030830432632</v>
      </c>
      <c r="F16" s="32">
        <f t="shared" si="22"/>
        <v>8.4822538538040799</v>
      </c>
      <c r="G16" s="32">
        <f t="shared" si="22"/>
        <v>8.6430051384054387</v>
      </c>
      <c r="H16" s="32">
        <f t="shared" si="22"/>
        <v>8.4645077076081581</v>
      </c>
      <c r="I16" s="32">
        <f t="shared" si="22"/>
        <v>8.9290154152163179</v>
      </c>
      <c r="J16" s="32">
        <f t="shared" si="22"/>
        <v>-0.125</v>
      </c>
      <c r="K16" s="32">
        <f t="shared" si="22"/>
        <v>-0.125</v>
      </c>
      <c r="O16" s="12"/>
      <c r="P16" s="12"/>
      <c r="Q16" s="13"/>
      <c r="R16" s="5"/>
      <c r="S16" s="5"/>
      <c r="T16" s="36"/>
    </row>
    <row r="17" spans="1:25" ht="17.05" x14ac:dyDescent="0.3">
      <c r="A17" s="27">
        <f>Лист1!J$8</f>
        <v>637.74241670810545</v>
      </c>
      <c r="B17" s="107">
        <f>($A17-$C$2*(ROUNDDOWN(($E17-$B$1)/$C$2,0)+ROUNDDOWN(($F17-$B$1)/$C$2,0)+ROUNDDOWN(($G17-$B$1)/$C$2,0)+ROUNDDOWN(($H17-$B$1)/$C$2,0)+ROUNDDOWN(($I17-$B$1)/$C$2,0)+ROUNDDOWN(($J17-$B$1)/$C$2,0)+ROUNDDOWN(($K17-$B$1)/$C$2,0)+ROUNDDOWN(($L17-$B$1)/$C$2,0)+ROUNDDOWN(($M17-$B$1)/$C$2,0)+ROUNDDOWN(($N17-$B$1)/$C$2,0))) / $A17 * 100</f>
        <v>2.1548538011695957</v>
      </c>
      <c r="C17" s="113">
        <f>B17-D17</f>
        <v>1.4112280701754387</v>
      </c>
      <c r="D17" s="113">
        <f>IF(D18 &gt; $C$4,D18/$A17*100,0)</f>
        <v>0.74362573099415696</v>
      </c>
      <c r="E17" s="56">
        <f>IF(B18&gt;($C$2*(B19+1)),(ROUND(B19,0)*$C$2+$B$1),(B19*$C$2+$B$1))</f>
        <v>109.5</v>
      </c>
      <c r="F17" s="56">
        <f t="shared" ref="F17:K17" si="23">IF(E18&gt;($C$2*(E19+1)),(ROUND(E19,0)*$C$2+$B$1),(E19*$C$2+$B$1))</f>
        <v>109.5</v>
      </c>
      <c r="G17" s="56">
        <f t="shared" si="23"/>
        <v>109.5</v>
      </c>
      <c r="H17" s="56">
        <f t="shared" si="23"/>
        <v>97.5</v>
      </c>
      <c r="I17" s="56">
        <f t="shared" si="23"/>
        <v>109.5</v>
      </c>
      <c r="J17" s="56">
        <f t="shared" si="23"/>
        <v>102.24241670810545</v>
      </c>
      <c r="K17" s="56">
        <f t="shared" si="23"/>
        <v>0</v>
      </c>
      <c r="L17" s="12"/>
      <c r="M17" s="14"/>
      <c r="N17" s="12"/>
      <c r="O17" s="12"/>
      <c r="P17" s="12"/>
      <c r="Q17" s="13"/>
      <c r="R17" s="5"/>
      <c r="S17" s="5"/>
      <c r="T17" s="36">
        <f>SUM(E17:S17)</f>
        <v>637.74241670810545</v>
      </c>
      <c r="U17">
        <f>$A17/$C$2</f>
        <v>53.145201392342123</v>
      </c>
      <c r="V17">
        <f>ROUNDUP((($A17-($B$1*ROUNDUP($A17/$J$1,0)))/$C$2),0)</f>
        <v>53</v>
      </c>
      <c r="W17">
        <f>ROUNDUP(V17/$H$1,0)</f>
        <v>6</v>
      </c>
      <c r="X17">
        <f>$A17/W17</f>
        <v>106.29040278468425</v>
      </c>
    </row>
    <row r="18" spans="1:25" ht="17.05" hidden="1" x14ac:dyDescent="0.3">
      <c r="A18" s="27"/>
      <c r="B18" s="111">
        <f>A17</f>
        <v>637.74241670810545</v>
      </c>
      <c r="C18" s="33">
        <f>$B$1*(SIGN($E17)+SIGN($F17)+SIGN($G17)+SIGN($H17)+SIGN($I17)+SIGN($J17)+SIGN($K17)+SIGN($L17)+SIGN($M17)+SIGN($N17))</f>
        <v>9</v>
      </c>
      <c r="D18" s="46">
        <f>$A17-$C18-$C$2*(ROUNDDOWN(($E17-$B$1)/$C$2,0)+ROUNDDOWN(($F17-$B$1)/$C$2,0)+ROUNDDOWN(($G17-$B$1)/$C$2,0)+ROUNDDOWN(($H17-$B$1)/$C$2,0)+ROUNDDOWN(($I17-$B$1)/$C$2,0)+ROUNDDOWN(($J17-$B$1)/$C$2,0)+ROUNDDOWN(($K17-$B$1)/$C$2,0)+ROUNDDOWN(($L17-$B$1)/$C$2,0)+ROUNDDOWN(($M17-$B$1)/$C$2,0)+ROUNDDOWN(($N17-$B$1)/$C$2,0))</f>
        <v>4.742416708105452</v>
      </c>
      <c r="E18" s="40">
        <f>B18-E17</f>
        <v>528.24241670810545</v>
      </c>
      <c r="F18" s="40">
        <f>E18-F17</f>
        <v>418.74241670810545</v>
      </c>
      <c r="G18" s="40">
        <f t="shared" ref="G18" si="24">F18-G17</f>
        <v>309.24241670810545</v>
      </c>
      <c r="H18" s="46">
        <f t="shared" ref="H18" si="25">G18-H17</f>
        <v>211.74241670810545</v>
      </c>
      <c r="I18" s="46">
        <f t="shared" ref="I18" si="26">H18-I17</f>
        <v>102.24241670810545</v>
      </c>
      <c r="J18" s="46">
        <f t="shared" ref="J18" si="27">I18-J17</f>
        <v>0</v>
      </c>
      <c r="K18" s="46">
        <f t="shared" ref="K18" si="28">J18-K17</f>
        <v>0</v>
      </c>
      <c r="L18" s="22"/>
      <c r="M18" s="22"/>
      <c r="N18" s="23"/>
      <c r="O18" s="17"/>
      <c r="P18" s="17"/>
      <c r="Q18" s="22"/>
      <c r="R18" s="17"/>
      <c r="S18" s="17"/>
      <c r="T18" s="36"/>
      <c r="U18" s="19"/>
      <c r="V18" s="19"/>
      <c r="W18" s="6" t="s">
        <v>8</v>
      </c>
      <c r="X18" s="32">
        <f>(X17-$B$1)/$C$2</f>
        <v>8.7325335653903533</v>
      </c>
      <c r="Y18" s="19"/>
    </row>
    <row r="19" spans="1:25" ht="17.05" hidden="1" x14ac:dyDescent="0.3">
      <c r="A19" s="27"/>
      <c r="B19" s="108">
        <f>IF(B18&gt;0,(B18/ROUNDUP(ROUNDUP(((B18-($B$1*ROUNDUP(B18/$J$1,0)))/$C$2),0)/$H$1,0)-$B$1)/$C$2,0-$B$1/$C$2)</f>
        <v>8.7325335653903533</v>
      </c>
      <c r="C19" s="114"/>
      <c r="D19" s="114"/>
      <c r="E19" s="32">
        <f t="shared" ref="E19:K19" si="29">IF(E18&gt;0,(E18/ROUNDUP(ROUNDUP(((E18-($B$1*ROUNDUP(E18/$J$1,0)))/$C$2),0)/$H$1,0)-$B$1)/$C$2,0-$B$1/$C$2)</f>
        <v>8.679040278468424</v>
      </c>
      <c r="F19" s="32">
        <f t="shared" si="29"/>
        <v>8.5988003480855308</v>
      </c>
      <c r="G19" s="32">
        <f t="shared" si="29"/>
        <v>8.4650671307807066</v>
      </c>
      <c r="H19" s="32">
        <f t="shared" si="29"/>
        <v>8.6976006961710599</v>
      </c>
      <c r="I19" s="32">
        <f t="shared" si="29"/>
        <v>8.3952013923421216</v>
      </c>
      <c r="J19" s="32">
        <f t="shared" si="29"/>
        <v>-0.125</v>
      </c>
      <c r="K19" s="32">
        <f t="shared" si="29"/>
        <v>-0.125</v>
      </c>
      <c r="O19" s="12"/>
      <c r="P19" s="12"/>
      <c r="Q19" s="13"/>
      <c r="R19" s="5"/>
      <c r="S19" s="5"/>
      <c r="T19" s="36"/>
    </row>
    <row r="20" spans="1:25" ht="17.05" x14ac:dyDescent="0.3">
      <c r="A20" s="27">
        <f>Лист1!K$8</f>
        <v>643.3366484336151</v>
      </c>
      <c r="B20" s="107">
        <f>($A20-$C$2*(ROUNDDOWN(($E20-$B$1)/$C$2,0)+ROUNDDOWN(($F20-$B$1)/$C$2,0)+ROUNDDOWN(($G20-$B$1)/$C$2,0)+ROUNDDOWN(($H20-$B$1)/$C$2,0)+ROUNDDOWN(($I20-$B$1)/$C$2,0)+ROUNDDOWN(($J20-$B$1)/$C$2,0)+ROUNDDOWN(($K20-$B$1)/$C$2,0)+ROUNDDOWN(($L20-$B$1)/$C$2,0)+ROUNDDOWN(($M20-$B$1)/$C$2,0)+ROUNDDOWN(($N20-$B$1)/$C$2,0))) / $A20 * 100</f>
        <v>3.0056811594202868</v>
      </c>
      <c r="C20" s="113">
        <f>B20-D20</f>
        <v>1.3989565217391307</v>
      </c>
      <c r="D20" s="113">
        <f>IF(D21 &gt; $C$4,D21/$A20*100,0)</f>
        <v>1.6067246376811561</v>
      </c>
      <c r="E20" s="56">
        <f>IF(B21&gt;($C$2*(B22+1)),(ROUND(B22,0)*$C$2+$B$1),(B22*$C$2+$B$1))</f>
        <v>109.5</v>
      </c>
      <c r="F20" s="56">
        <f t="shared" ref="F20:K20" si="30">IF(E21&gt;($C$2*(E22+1)),(ROUND(E22,0)*$C$2+$B$1),(E22*$C$2+$B$1))</f>
        <v>109.5</v>
      </c>
      <c r="G20" s="56">
        <f t="shared" si="30"/>
        <v>109.5</v>
      </c>
      <c r="H20" s="56">
        <f t="shared" si="30"/>
        <v>109.5</v>
      </c>
      <c r="I20" s="56">
        <f t="shared" si="30"/>
        <v>97.5</v>
      </c>
      <c r="J20" s="56">
        <f t="shared" si="30"/>
        <v>107.8366484336151</v>
      </c>
      <c r="K20" s="56">
        <f t="shared" si="30"/>
        <v>0</v>
      </c>
      <c r="L20" s="12"/>
      <c r="M20" s="14"/>
      <c r="N20" s="12"/>
      <c r="O20" s="12"/>
      <c r="P20" s="12"/>
      <c r="Q20" s="13"/>
      <c r="R20" s="5"/>
      <c r="S20" s="5"/>
      <c r="T20" s="36">
        <f>SUM(E20:S20)</f>
        <v>643.3366484336151</v>
      </c>
      <c r="U20">
        <f>$A20/$C$2</f>
        <v>53.611387369467927</v>
      </c>
      <c r="V20">
        <f>ROUNDUP((($A20-($B$1*ROUNDUP($A20/$J$1,0)))/$C$2),0)</f>
        <v>53</v>
      </c>
      <c r="W20">
        <f>ROUNDUP(V20/$H$1,0)</f>
        <v>6</v>
      </c>
      <c r="X20">
        <f>$A20/W20</f>
        <v>107.22277473893585</v>
      </c>
    </row>
    <row r="21" spans="1:25" ht="17.05" hidden="1" x14ac:dyDescent="0.3">
      <c r="A21" s="27"/>
      <c r="B21" s="111">
        <f>A20</f>
        <v>643.3366484336151</v>
      </c>
      <c r="C21" s="33">
        <f>$B$1*(SIGN($E20)+SIGN($F20)+SIGN($G20)+SIGN($H20)+SIGN($I20)+SIGN($J20)+SIGN($K20)+SIGN($L20)+SIGN($M20)+SIGN($N20))</f>
        <v>9</v>
      </c>
      <c r="D21" s="46">
        <f>$A20-$C21-$C$2*(ROUNDDOWN(($E20-$B$1)/$C$2,0)+ROUNDDOWN(($F20-$B$1)/$C$2,0)+ROUNDDOWN(($G20-$B$1)/$C$2,0)+ROUNDDOWN(($H20-$B$1)/$C$2,0)+ROUNDDOWN(($I20-$B$1)/$C$2,0)+ROUNDDOWN(($J20-$B$1)/$C$2,0)+ROUNDDOWN(($K20-$B$1)/$C$2,0)+ROUNDDOWN(($L20-$B$1)/$C$2,0)+ROUNDDOWN(($M20-$B$1)/$C$2,0)+ROUNDDOWN(($N20-$B$1)/$C$2,0))</f>
        <v>10.336648433615096</v>
      </c>
      <c r="E21" s="40">
        <f>B21-E20</f>
        <v>533.8366484336151</v>
      </c>
      <c r="F21" s="40">
        <f>E21-F20</f>
        <v>424.3366484336151</v>
      </c>
      <c r="G21" s="40">
        <f t="shared" ref="G21" si="31">F21-G20</f>
        <v>314.8366484336151</v>
      </c>
      <c r="H21" s="46">
        <f t="shared" ref="H21" si="32">G21-H20</f>
        <v>205.3366484336151</v>
      </c>
      <c r="I21" s="46">
        <f t="shared" ref="I21" si="33">H21-I20</f>
        <v>107.8366484336151</v>
      </c>
      <c r="J21" s="46">
        <f t="shared" ref="J21" si="34">I21-J20</f>
        <v>0</v>
      </c>
      <c r="K21" s="46">
        <f t="shared" ref="K21" si="35">J21-K20</f>
        <v>0</v>
      </c>
      <c r="L21" s="22"/>
      <c r="M21" s="22"/>
      <c r="N21" s="23"/>
      <c r="O21" s="17"/>
      <c r="P21" s="17"/>
      <c r="Q21" s="22"/>
      <c r="R21" s="17"/>
      <c r="S21" s="17"/>
      <c r="T21" s="36"/>
      <c r="U21" s="19"/>
      <c r="V21" s="19"/>
      <c r="W21" s="6" t="s">
        <v>8</v>
      </c>
      <c r="X21" s="32">
        <f>(X20-$B$1)/$C$2</f>
        <v>8.8102312282446551</v>
      </c>
      <c r="Y21" s="19"/>
    </row>
    <row r="22" spans="1:25" ht="17.05" hidden="1" x14ac:dyDescent="0.3">
      <c r="A22" s="27"/>
      <c r="B22" s="108">
        <f>IF(B21&gt;0,(B21/ROUNDUP(ROUNDUP(((B21-($B$1*ROUNDUP(B21/$J$1,0)))/$C$2),0)/$H$1,0)-$B$1)/$C$2,0-$B$1/$C$2)</f>
        <v>8.8102312282446551</v>
      </c>
      <c r="C22" s="114"/>
      <c r="D22" s="114"/>
      <c r="E22" s="32">
        <f t="shared" ref="E22:K22" si="36">IF(E21&gt;0,(E21/ROUNDUP(ROUNDUP(((E21-($B$1*ROUNDUP(E21/$J$1,0)))/$C$2),0)/$H$1,0)-$B$1)/$C$2,0-$B$1/$C$2)</f>
        <v>8.7722774738935847</v>
      </c>
      <c r="F22" s="32">
        <f t="shared" si="36"/>
        <v>8.7153468423669818</v>
      </c>
      <c r="G22" s="32">
        <f t="shared" si="36"/>
        <v>8.6204624564893084</v>
      </c>
      <c r="H22" s="32">
        <f t="shared" si="36"/>
        <v>8.4306936847339617</v>
      </c>
      <c r="I22" s="32">
        <f t="shared" si="36"/>
        <v>8.8613873694679253</v>
      </c>
      <c r="J22" s="32">
        <f t="shared" si="36"/>
        <v>-0.125</v>
      </c>
      <c r="K22" s="32">
        <f t="shared" si="36"/>
        <v>-0.125</v>
      </c>
      <c r="O22" s="12"/>
      <c r="P22" s="12"/>
      <c r="Q22" s="13"/>
      <c r="R22" s="5"/>
      <c r="S22" s="5"/>
      <c r="T22" s="36"/>
    </row>
    <row r="23" spans="1:25" ht="17.05" x14ac:dyDescent="0.3">
      <c r="A23" s="27">
        <f>Лист1!L$8</f>
        <v>648.93088015912474</v>
      </c>
      <c r="B23" s="107">
        <f>($A23-$C$2*(ROUNDDOWN(($E23-$B$1)/$C$2,0)+ROUNDDOWN(($F23-$B$1)/$C$2,0)+ROUNDDOWN(($G23-$B$1)/$C$2,0)+ROUNDDOWN(($H23-$B$1)/$C$2,0)+ROUNDDOWN(($I23-$B$1)/$C$2,0)+ROUNDDOWN(($J23-$B$1)/$C$2,0)+ROUNDDOWN(($K23-$B$1)/$C$2,0)+ROUNDDOWN(($L23-$B$1)/$C$2,0)+ROUNDDOWN(($M23-$B$1)/$C$2,0)+ROUNDDOWN(($N23-$B$1)/$C$2,0))) / $A23 * 100</f>
        <v>1.9926436781609085</v>
      </c>
      <c r="C23" s="113">
        <f>B23-D23</f>
        <v>1.3868965517241381</v>
      </c>
      <c r="D23" s="113">
        <f>IF(D24 &gt; $C$4,D24/$A23*100,0)</f>
        <v>0.60574712643677042</v>
      </c>
      <c r="E23" s="56">
        <f>IF(B24&gt;($C$2*(B25+1)),(ROUND(B25,0)*$C$2+$B$1),(B25*$C$2+$B$1))</f>
        <v>109.5</v>
      </c>
      <c r="F23" s="56">
        <f t="shared" ref="F23:K23" si="37">IF(E24&gt;($C$2*(E25+1)),(ROUND(E25,0)*$C$2+$B$1),(E25*$C$2+$B$1))</f>
        <v>109.5</v>
      </c>
      <c r="G23" s="56">
        <f t="shared" si="37"/>
        <v>109.5</v>
      </c>
      <c r="H23" s="56">
        <f t="shared" si="37"/>
        <v>109.5</v>
      </c>
      <c r="I23" s="56">
        <f t="shared" si="37"/>
        <v>109.5</v>
      </c>
      <c r="J23" s="56">
        <f t="shared" si="37"/>
        <v>101.43088015912474</v>
      </c>
      <c r="K23" s="56">
        <f t="shared" si="37"/>
        <v>0</v>
      </c>
      <c r="L23" s="12"/>
      <c r="M23" s="14"/>
      <c r="N23" s="12"/>
      <c r="O23" s="12"/>
      <c r="P23" s="12"/>
      <c r="Q23" s="13"/>
      <c r="R23" s="5"/>
      <c r="S23" s="5"/>
      <c r="T23" s="36">
        <f>SUM(E23:S23)</f>
        <v>648.93088015912474</v>
      </c>
      <c r="U23">
        <f>$A23/$C$2</f>
        <v>54.077573346593731</v>
      </c>
      <c r="V23">
        <f>ROUNDUP((($A23-($B$1*ROUNDUP($A23/$J$1,0)))/$C$2),0)</f>
        <v>54</v>
      </c>
      <c r="W23">
        <f>ROUNDUP(V23/$H$1,0)</f>
        <v>6</v>
      </c>
      <c r="X23">
        <f>$A23/W23</f>
        <v>108.15514669318746</v>
      </c>
    </row>
    <row r="24" spans="1:25" ht="17.05" hidden="1" x14ac:dyDescent="0.3">
      <c r="A24" s="27"/>
      <c r="B24" s="111">
        <f>A23</f>
        <v>648.93088015912474</v>
      </c>
      <c r="C24" s="33">
        <f>$B$1*(SIGN($E23)+SIGN($F23)+SIGN($G23)+SIGN($H23)+SIGN($I23)+SIGN($J23)+SIGN($K23)+SIGN($L23)+SIGN($M23)+SIGN($N23))</f>
        <v>9</v>
      </c>
      <c r="D24" s="46">
        <f>$A23-$C24-$C$2*(ROUNDDOWN(($E23-$B$1)/$C$2,0)+ROUNDDOWN(($F23-$B$1)/$C$2,0)+ROUNDDOWN(($G23-$B$1)/$C$2,0)+ROUNDDOWN(($H23-$B$1)/$C$2,0)+ROUNDDOWN(($I23-$B$1)/$C$2,0)+ROUNDDOWN(($J23-$B$1)/$C$2,0)+ROUNDDOWN(($K23-$B$1)/$C$2,0)+ROUNDDOWN(($L23-$B$1)/$C$2,0)+ROUNDDOWN(($M23-$B$1)/$C$2,0)+ROUNDDOWN(($N23-$B$1)/$C$2,0))</f>
        <v>3.9308801591247402</v>
      </c>
      <c r="E24" s="40">
        <f>B24-E23</f>
        <v>539.43088015912474</v>
      </c>
      <c r="F24" s="40">
        <f>E24-F23</f>
        <v>429.93088015912474</v>
      </c>
      <c r="G24" s="40">
        <f t="shared" ref="G24" si="38">F24-G23</f>
        <v>320.43088015912474</v>
      </c>
      <c r="H24" s="46">
        <f t="shared" ref="H24" si="39">G24-H23</f>
        <v>210.93088015912474</v>
      </c>
      <c r="I24" s="46">
        <f t="shared" ref="I24" si="40">H24-I23</f>
        <v>101.43088015912474</v>
      </c>
      <c r="J24" s="46">
        <f t="shared" ref="J24" si="41">I24-J23</f>
        <v>0</v>
      </c>
      <c r="K24" s="46">
        <f t="shared" ref="K24" si="42">J24-K23</f>
        <v>0</v>
      </c>
      <c r="L24" s="22"/>
      <c r="M24" s="22"/>
      <c r="N24" s="23"/>
      <c r="O24" s="17"/>
      <c r="P24" s="17"/>
      <c r="Q24" s="22"/>
      <c r="R24" s="17"/>
      <c r="S24" s="17"/>
      <c r="T24" s="36"/>
      <c r="U24" s="19"/>
      <c r="V24" s="19"/>
      <c r="W24" s="6" t="s">
        <v>8</v>
      </c>
      <c r="X24" s="32"/>
      <c r="Y24" s="19"/>
    </row>
    <row r="25" spans="1:25" ht="17.05" hidden="1" x14ac:dyDescent="0.3">
      <c r="A25" s="27"/>
      <c r="B25" s="108">
        <f>IF(B24&gt;0,(B24/ROUNDUP(ROUNDUP(((B24-($B$1*ROUNDUP(B24/$J$1,0)))/$C$2),0)/$H$1,0)-$B$1)/$C$2,0-$B$1/$C$2)</f>
        <v>8.8879288910989551</v>
      </c>
      <c r="C25" s="114"/>
      <c r="D25" s="114"/>
      <c r="E25" s="32">
        <f t="shared" ref="E25:K25" si="43">IF(E24&gt;0,(E24/ROUNDUP(ROUNDUP(((E24-($B$1*ROUNDUP(E24/$J$1,0)))/$C$2),0)/$H$1,0)-$B$1)/$C$2,0-$B$1/$C$2)</f>
        <v>8.8655146693187454</v>
      </c>
      <c r="F25" s="32">
        <f t="shared" si="43"/>
        <v>8.8318933366484327</v>
      </c>
      <c r="G25" s="32">
        <f t="shared" si="43"/>
        <v>8.7758577821979085</v>
      </c>
      <c r="H25" s="32">
        <f t="shared" si="43"/>
        <v>8.6637866732968636</v>
      </c>
      <c r="I25" s="32">
        <f t="shared" si="43"/>
        <v>8.3275733465937289</v>
      </c>
      <c r="J25" s="32">
        <f t="shared" si="43"/>
        <v>-0.125</v>
      </c>
      <c r="K25" s="32">
        <f t="shared" si="43"/>
        <v>-0.125</v>
      </c>
      <c r="O25" s="12"/>
      <c r="P25" s="12"/>
      <c r="Q25" s="13"/>
      <c r="R25" s="5"/>
      <c r="S25" s="5"/>
      <c r="T25" s="36"/>
    </row>
    <row r="26" spans="1:25" ht="17.05" x14ac:dyDescent="0.3">
      <c r="A26" s="29">
        <f>Лист1!M$8</f>
        <v>654.5251118846345</v>
      </c>
      <c r="B26" s="107">
        <f>($A26-$C$2*(ROUNDDOWN(($E26-$B$1)/$C$2,0)+ROUNDDOWN(($F26-$B$1)/$C$2,0)+ROUNDDOWN(($G26-$B$1)/$C$2,0)+ROUNDDOWN(($H26-$B$1)/$C$2,0)+ROUNDDOWN(($I26-$B$1)/$C$2,0)+ROUNDDOWN(($J26-$B$1)/$C$2,0)+ROUNDDOWN(($K26-$B$1)/$C$2,0)+ROUNDDOWN(($L26-$B$1)/$C$2,0)+ROUNDDOWN(($M26-$B$1)/$C$2,0)+ROUNDDOWN(($N26-$B$1)/$C$2,0))) / $A26 * 100</f>
        <v>2.8303133903133886</v>
      </c>
      <c r="C26" s="113">
        <f>B26-D26</f>
        <v>1.3750427350427352</v>
      </c>
      <c r="D26" s="113">
        <f>IF(D27 &gt; $C$4,D27/$A26*100,0)</f>
        <v>1.4552706552706534</v>
      </c>
      <c r="E26" s="56">
        <f>IF(B27&gt;($C$2*(B28+1)),(ROUND(B28,0)*$C$2+$B$1),(B28*$C$2+$B$1))</f>
        <v>109.5</v>
      </c>
      <c r="F26" s="56">
        <f t="shared" ref="F26:K26" si="44">IF(E27&gt;($C$2*(E28+1)),(ROUND(E28,0)*$C$2+$B$1),(E28*$C$2+$B$1))</f>
        <v>109.5</v>
      </c>
      <c r="G26" s="56">
        <f t="shared" si="44"/>
        <v>109.5</v>
      </c>
      <c r="H26" s="56">
        <f t="shared" si="44"/>
        <v>109.5</v>
      </c>
      <c r="I26" s="56">
        <f t="shared" si="44"/>
        <v>109.5</v>
      </c>
      <c r="J26" s="56">
        <f t="shared" si="44"/>
        <v>107.0251118846345</v>
      </c>
      <c r="K26" s="56">
        <f t="shared" si="44"/>
        <v>0</v>
      </c>
      <c r="L26" s="12"/>
      <c r="M26" s="14"/>
      <c r="N26" s="12"/>
      <c r="O26" s="12"/>
      <c r="P26" s="12"/>
      <c r="Q26" s="13"/>
      <c r="R26" s="5"/>
      <c r="S26" s="5"/>
      <c r="T26" s="36">
        <f>SUM(E26:S26)</f>
        <v>654.5251118846345</v>
      </c>
      <c r="U26">
        <f>$A26/$C$2</f>
        <v>54.543759323719541</v>
      </c>
      <c r="V26">
        <f>ROUNDUP((($A26-($B$1*ROUNDUP($A26/$J$1,0)))/$C$2),0)</f>
        <v>54</v>
      </c>
      <c r="W26">
        <f>ROUNDUP(V26/$H$1,0)</f>
        <v>6</v>
      </c>
      <c r="X26">
        <f>$A26/W26</f>
        <v>109.08751864743908</v>
      </c>
    </row>
    <row r="27" spans="1:25" ht="17.05" hidden="1" x14ac:dyDescent="0.3">
      <c r="A27" s="29"/>
      <c r="B27" s="111">
        <f>A26</f>
        <v>654.5251118846345</v>
      </c>
      <c r="C27" s="33">
        <f>$B$1*(SIGN($E26)+SIGN($F26)+SIGN($G26)+SIGN($H26)+SIGN($I26)+SIGN($J26)+SIGN($K26)+SIGN($L26)+SIGN($M26)+SIGN($N26))</f>
        <v>9</v>
      </c>
      <c r="D27" s="46">
        <f>$A26-$C27-$C$2*(ROUNDDOWN(($E26-$B$1)/$C$2,0)+ROUNDDOWN(($F26-$B$1)/$C$2,0)+ROUNDDOWN(($G26-$B$1)/$C$2,0)+ROUNDDOWN(($H26-$B$1)/$C$2,0)+ROUNDDOWN(($I26-$B$1)/$C$2,0)+ROUNDDOWN(($J26-$B$1)/$C$2,0)+ROUNDDOWN(($K26-$B$1)/$C$2,0)+ROUNDDOWN(($L26-$B$1)/$C$2,0)+ROUNDDOWN(($M26-$B$1)/$C$2,0)+ROUNDDOWN(($N26-$B$1)/$C$2,0))</f>
        <v>9.525111884634498</v>
      </c>
      <c r="E27" s="40">
        <f>B27-E26</f>
        <v>545.0251118846345</v>
      </c>
      <c r="F27" s="40">
        <f>E27-F26</f>
        <v>435.5251118846345</v>
      </c>
      <c r="G27" s="40">
        <f t="shared" ref="G27" si="45">F27-G26</f>
        <v>326.0251118846345</v>
      </c>
      <c r="H27" s="46">
        <f t="shared" ref="H27" si="46">G27-H26</f>
        <v>216.5251118846345</v>
      </c>
      <c r="I27" s="46">
        <f t="shared" ref="I27" si="47">H27-I26</f>
        <v>107.0251118846345</v>
      </c>
      <c r="J27" s="46">
        <f t="shared" ref="J27" si="48">I27-J26</f>
        <v>0</v>
      </c>
      <c r="K27" s="46">
        <f t="shared" ref="K27" si="49">J27-K26</f>
        <v>0</v>
      </c>
      <c r="L27" s="22"/>
      <c r="M27" s="22"/>
      <c r="N27" s="23"/>
      <c r="O27" s="17"/>
      <c r="P27" s="17"/>
      <c r="Q27" s="22"/>
      <c r="R27" s="17"/>
      <c r="S27" s="17"/>
      <c r="T27" s="36"/>
      <c r="U27" s="19"/>
      <c r="V27" s="19"/>
      <c r="W27" s="6" t="s">
        <v>8</v>
      </c>
      <c r="X27" s="32"/>
      <c r="Y27" s="19"/>
    </row>
    <row r="28" spans="1:25" ht="17.05" hidden="1" x14ac:dyDescent="0.3">
      <c r="A28" s="29"/>
      <c r="B28" s="108">
        <f>IF(B27&gt;0,(B27/ROUNDUP(ROUNDUP(((B27-($B$1*ROUNDUP(B27/$J$1,0)))/$C$2),0)/$H$1,0)-$B$1)/$C$2,0-$B$1/$C$2)</f>
        <v>8.9656265539532569</v>
      </c>
      <c r="C28" s="114"/>
      <c r="D28" s="114"/>
      <c r="E28" s="32">
        <f t="shared" ref="E28:K28" si="50">IF(E27&gt;0,(E27/ROUNDUP(ROUNDUP(((E27-($B$1*ROUNDUP(E27/$J$1,0)))/$C$2),0)/$H$1,0)-$B$1)/$C$2,0-$B$1/$C$2)</f>
        <v>8.9587518647439079</v>
      </c>
      <c r="F28" s="32">
        <f t="shared" si="50"/>
        <v>8.9484398309298854</v>
      </c>
      <c r="G28" s="32">
        <f t="shared" si="50"/>
        <v>8.9312531079065138</v>
      </c>
      <c r="H28" s="32">
        <f t="shared" si="50"/>
        <v>8.8968796618597707</v>
      </c>
      <c r="I28" s="32">
        <f t="shared" si="50"/>
        <v>8.7937593237195415</v>
      </c>
      <c r="J28" s="32">
        <f t="shared" si="50"/>
        <v>-0.125</v>
      </c>
      <c r="K28" s="32">
        <f t="shared" si="50"/>
        <v>-0.125</v>
      </c>
      <c r="O28" s="12"/>
      <c r="P28" s="12"/>
      <c r="Q28" s="13"/>
      <c r="R28" s="5"/>
      <c r="S28" s="5"/>
      <c r="T28" s="36"/>
    </row>
    <row r="29" spans="1:25" ht="17.05" x14ac:dyDescent="0.3">
      <c r="A29" s="27">
        <f>Лист1!N$8</f>
        <v>660.11934361014426</v>
      </c>
      <c r="B29" s="107">
        <f>($A29-$C$2*(ROUNDDOWN(($E29-$B$1)/$C$2,0)+ROUNDDOWN(($F29-$B$1)/$C$2,0)+ROUNDDOWN(($G29-$B$1)/$C$2,0)+ROUNDDOWN(($H29-$B$1)/$C$2,0)+ROUNDDOWN(($I29-$B$1)/$C$2,0)+ROUNDDOWN(($J29-$B$1)/$C$2,0)+ROUNDDOWN(($K29-$B$1)/$C$2,0)+ROUNDDOWN(($L29-$B$1)/$C$2,0)+ROUNDDOWN(($M29-$B$1)/$C$2,0)+ROUNDDOWN(($N29-$B$1)/$C$2,0))) / $A29 * 100</f>
        <v>1.8359322033898378</v>
      </c>
      <c r="C29" s="113">
        <f>B29-D29</f>
        <v>1.5906214689265536</v>
      </c>
      <c r="D29" s="113">
        <f>IF(D30 &gt; $C$4,D30/$A29*100,0)</f>
        <v>0.24531073446328422</v>
      </c>
      <c r="E29" s="56">
        <f>IF(B30&gt;($C$2*(B31+1)),(ROUND(B31,0)*$C$2+$B$1),(B31*$C$2+$B$1))</f>
        <v>97.5</v>
      </c>
      <c r="F29" s="56">
        <f t="shared" ref="F29:K29" si="51">IF(E30&gt;($C$2*(E31+1)),(ROUND(E31,0)*$C$2+$B$1),(E31*$C$2+$B$1))</f>
        <v>97.5</v>
      </c>
      <c r="G29" s="56">
        <f t="shared" si="51"/>
        <v>97.5</v>
      </c>
      <c r="H29" s="56">
        <f t="shared" si="51"/>
        <v>97.5</v>
      </c>
      <c r="I29" s="56">
        <f t="shared" si="51"/>
        <v>85.5</v>
      </c>
      <c r="J29" s="56">
        <f t="shared" si="51"/>
        <v>97.5</v>
      </c>
      <c r="K29" s="56">
        <f t="shared" si="51"/>
        <v>87.119343610144256</v>
      </c>
      <c r="L29" s="12"/>
      <c r="M29" s="14"/>
      <c r="N29" s="12"/>
      <c r="O29" s="12"/>
      <c r="P29" s="12"/>
      <c r="Q29" s="13"/>
      <c r="R29" s="5"/>
      <c r="S29" s="5"/>
      <c r="T29" s="36">
        <f>SUM(E29:S29)</f>
        <v>660.11934361014426</v>
      </c>
      <c r="U29">
        <f>$A29/$C$2</f>
        <v>55.009945300845352</v>
      </c>
      <c r="V29">
        <f>ROUNDUP((($A29-($B$1*ROUNDUP($A29/$J$1,0)))/$C$2),0)</f>
        <v>55</v>
      </c>
      <c r="W29">
        <f>ROUNDUP(V29/$H$1,0)</f>
        <v>7</v>
      </c>
      <c r="X29">
        <f>$A29/W29</f>
        <v>94.302763372877749</v>
      </c>
    </row>
    <row r="30" spans="1:25" ht="17.05" hidden="1" x14ac:dyDescent="0.3">
      <c r="A30" s="27"/>
      <c r="B30" s="111">
        <f>A29</f>
        <v>660.11934361014426</v>
      </c>
      <c r="C30" s="33">
        <f>$B$1*(SIGN($E29)+SIGN($F29)+SIGN($G29)+SIGN($H29)+SIGN($I29)+SIGN($J29)+SIGN($K29)+SIGN($L29)+SIGN($M29)+SIGN($N29))</f>
        <v>10.5</v>
      </c>
      <c r="D30" s="46">
        <f>$A29-$C30-$C$2*(ROUNDDOWN(($E29-$B$1)/$C$2,0)+ROUNDDOWN(($F29-$B$1)/$C$2,0)+ROUNDDOWN(($G29-$B$1)/$C$2,0)+ROUNDDOWN(($H29-$B$1)/$C$2,0)+ROUNDDOWN(($I29-$B$1)/$C$2,0)+ROUNDDOWN(($J29-$B$1)/$C$2,0)+ROUNDDOWN(($K29-$B$1)/$C$2,0)+ROUNDDOWN(($L29-$B$1)/$C$2,0)+ROUNDDOWN(($M29-$B$1)/$C$2,0)+ROUNDDOWN(($N29-$B$1)/$C$2,0))</f>
        <v>1.6193436101442558</v>
      </c>
      <c r="E30" s="46">
        <f>B30-E29</f>
        <v>562.61934361014426</v>
      </c>
      <c r="F30" s="46">
        <f>E30-F29</f>
        <v>465.11934361014426</v>
      </c>
      <c r="G30" s="46">
        <f t="shared" ref="G30" si="52">F30-G29</f>
        <v>367.61934361014426</v>
      </c>
      <c r="H30" s="46">
        <f t="shared" ref="H30" si="53">G30-H29</f>
        <v>270.11934361014426</v>
      </c>
      <c r="I30" s="46">
        <f t="shared" ref="I30" si="54">H30-I29</f>
        <v>184.61934361014426</v>
      </c>
      <c r="J30" s="46">
        <f t="shared" ref="J30" si="55">I30-J29</f>
        <v>87.119343610144256</v>
      </c>
      <c r="K30" s="46">
        <f t="shared" ref="K30" si="56">J30-K29</f>
        <v>0</v>
      </c>
      <c r="L30" s="22"/>
      <c r="M30" s="22"/>
      <c r="N30" s="23"/>
      <c r="O30" s="17"/>
      <c r="P30" s="17"/>
      <c r="Q30" s="22"/>
      <c r="R30" s="17"/>
      <c r="S30" s="17"/>
      <c r="T30" s="36"/>
      <c r="U30" s="19"/>
      <c r="V30" s="19"/>
      <c r="W30" s="6" t="s">
        <v>8</v>
      </c>
      <c r="X30" s="32"/>
      <c r="Y30" s="19"/>
    </row>
    <row r="31" spans="1:25" ht="17.05" hidden="1" x14ac:dyDescent="0.3">
      <c r="A31" s="27"/>
      <c r="B31" s="50">
        <f>IF(B30&gt;0,(B30/ROUNDUP(ROUNDUP(((B30-($B$1*ROUNDUP(B30/$J$1,0)))/$C$2),0)/$H$1,0)-$B$1)/$C$2,0-$B$1/$C$2)</f>
        <v>7.7335636144064788</v>
      </c>
      <c r="C31" s="114"/>
      <c r="D31" s="114"/>
      <c r="E31" s="32">
        <f t="shared" ref="E31:K31" si="57">IF(E30&gt;0,(E30/ROUNDUP(ROUNDUP(((E30-($B$1*ROUNDUP(E30/$J$1,0)))/$C$2),0)/$H$1,0)-$B$1)/$C$2,0-$B$1/$C$2)</f>
        <v>7.6891575501408918</v>
      </c>
      <c r="F31" s="32">
        <f t="shared" si="57"/>
        <v>7.6269890601690706</v>
      </c>
      <c r="G31" s="32">
        <f t="shared" si="57"/>
        <v>7.533736325211339</v>
      </c>
      <c r="H31" s="32">
        <f t="shared" si="57"/>
        <v>7.3783151002817853</v>
      </c>
      <c r="I31" s="32">
        <f t="shared" si="57"/>
        <v>7.567472650422677</v>
      </c>
      <c r="J31" s="32">
        <f t="shared" si="57"/>
        <v>7.1349453008453549</v>
      </c>
      <c r="K31" s="32">
        <f t="shared" si="57"/>
        <v>-0.125</v>
      </c>
      <c r="O31" s="12"/>
      <c r="P31" s="12"/>
      <c r="Q31" s="13"/>
      <c r="R31" s="5"/>
      <c r="S31" s="5"/>
      <c r="T31" s="36"/>
    </row>
    <row r="32" spans="1:25" ht="17.05" x14ac:dyDescent="0.3">
      <c r="A32" s="27">
        <f>Лист1!O$8</f>
        <v>665.7135753356539</v>
      </c>
      <c r="B32" s="107">
        <f>($A32-$C$2*(ROUNDDOWN(($E32-$B$1)/$C$2,0)+ROUNDDOWN(($F32-$B$1)/$C$2,0)+ROUNDDOWN(($G32-$B$1)/$C$2,0)+ROUNDDOWN(($H32-$B$1)/$C$2,0)+ROUNDDOWN(($I32-$B$1)/$C$2,0)+ROUNDDOWN(($J32-$B$1)/$C$2,0)+ROUNDDOWN(($K32-$B$1)/$C$2,0)+ROUNDDOWN(($L32-$B$1)/$C$2,0)+ROUNDDOWN(($M32-$B$1)/$C$2,0)+ROUNDDOWN(($N32-$B$1)/$C$2,0))) / $A32 * 100</f>
        <v>2.6608403361344535</v>
      </c>
      <c r="C32" s="113">
        <f>B32-D32</f>
        <v>1.5772549019607844</v>
      </c>
      <c r="D32" s="113">
        <f>IF(D33 &gt; $C$4,D33/$A32*100,0)</f>
        <v>1.083585434173669</v>
      </c>
      <c r="E32" s="56">
        <f>IF(B33&gt;($C$2*(B34+1)),(ROUND(B34,0)*$C$2+$B$1),(B34*$C$2+$B$1))</f>
        <v>97.5</v>
      </c>
      <c r="F32" s="56">
        <f t="shared" ref="F32:J32" si="58">IF(E33&gt;($C$2*(E34+1)),(ROUND(E34,0)*$C$2+$B$1),(E34*$C$2+$B$1))</f>
        <v>97.5</v>
      </c>
      <c r="G32" s="56">
        <f t="shared" si="58"/>
        <v>97.5</v>
      </c>
      <c r="H32" s="56">
        <f t="shared" si="58"/>
        <v>97.5</v>
      </c>
      <c r="I32" s="56">
        <f t="shared" si="58"/>
        <v>97.5</v>
      </c>
      <c r="J32" s="56">
        <f t="shared" si="58"/>
        <v>85.5</v>
      </c>
      <c r="K32" s="56">
        <f>IF(J33&gt;($C$2*(J34+1)),(ROUND(J34,0)*$C$2+$B$1),(J34*$C$2+$B$1))</f>
        <v>92.7135753356539</v>
      </c>
      <c r="L32" s="12"/>
      <c r="M32" s="14"/>
      <c r="N32" s="12"/>
      <c r="O32" s="12"/>
      <c r="P32" s="12"/>
      <c r="Q32" s="13"/>
      <c r="R32" s="5"/>
      <c r="S32" s="5"/>
      <c r="T32" s="36">
        <f>SUM(E32:S32)</f>
        <v>665.7135753356539</v>
      </c>
      <c r="U32">
        <f>$A32/$C$2</f>
        <v>55.476131277971156</v>
      </c>
      <c r="V32">
        <f>ROUNDUP((($A32-($B$1*ROUNDUP($A32/$J$1,0)))/$C$2),0)</f>
        <v>55</v>
      </c>
      <c r="W32">
        <f>ROUNDUP(V32/$H$1,0)</f>
        <v>7</v>
      </c>
      <c r="X32">
        <f>$A32/W32</f>
        <v>95.101939333664845</v>
      </c>
      <c r="Y32" s="89"/>
    </row>
    <row r="33" spans="1:25" ht="17.05" x14ac:dyDescent="0.3">
      <c r="A33" s="30"/>
      <c r="B33" s="111">
        <f>A32</f>
        <v>665.7135753356539</v>
      </c>
      <c r="C33" s="33">
        <f>$B$1*(SIGN($E32)+SIGN($F32)+SIGN($G32)+SIGN($H32)+SIGN($I32)+SIGN($J32)+SIGN($K32)+SIGN($L32)+SIGN($M32)+SIGN($N32))</f>
        <v>10.5</v>
      </c>
      <c r="D33" s="46">
        <f>$A32-$C33-$C$2*(ROUNDDOWN(($E32-$B$1)/$C$2,0)+ROUNDDOWN(($F32-$B$1)/$C$2,0)+ROUNDDOWN(($G32-$B$1)/$C$2,0)+ROUNDDOWN(($H32-$B$1)/$C$2,0)+ROUNDDOWN(($I32-$B$1)/$C$2,0)+ROUNDDOWN(($J32-$B$1)/$C$2,0)+ROUNDDOWN(($K32-$B$1)/$C$2,0)+ROUNDDOWN(($L32-$B$1)/$C$2,0)+ROUNDDOWN(($M32-$B$1)/$C$2,0)+ROUNDDOWN(($N32-$B$1)/$C$2,0))</f>
        <v>7.2135753356538999</v>
      </c>
      <c r="E33" s="46">
        <f>B33-E32</f>
        <v>568.2135753356539</v>
      </c>
      <c r="F33" s="46">
        <f>E33-F32</f>
        <v>470.7135753356539</v>
      </c>
      <c r="G33" s="46">
        <f t="shared" ref="G33" si="59">F33-G32</f>
        <v>373.2135753356539</v>
      </c>
      <c r="H33" s="46">
        <f t="shared" ref="H33" si="60">G33-H32</f>
        <v>275.7135753356539</v>
      </c>
      <c r="I33" s="46">
        <f t="shared" ref="I33" si="61">H33-I32</f>
        <v>178.2135753356539</v>
      </c>
      <c r="J33" s="46">
        <f t="shared" ref="J33" si="62">I33-J32</f>
        <v>92.7135753356539</v>
      </c>
      <c r="K33" s="46">
        <f t="shared" ref="K33" si="63">J33-K32</f>
        <v>0</v>
      </c>
      <c r="L33" s="22"/>
      <c r="M33" s="22"/>
      <c r="N33" s="23"/>
      <c r="O33" s="17"/>
      <c r="P33" s="17"/>
      <c r="Q33" s="22"/>
      <c r="R33" s="17"/>
      <c r="S33" s="17"/>
      <c r="T33" s="36"/>
      <c r="U33" s="19"/>
      <c r="V33" s="19"/>
      <c r="W33" s="6" t="s">
        <v>8</v>
      </c>
      <c r="X33" s="32">
        <f>(X32-$B$1)/$C$2</f>
        <v>7.8001616111387371</v>
      </c>
      <c r="Y33" s="19"/>
    </row>
    <row r="34" spans="1:25" ht="17.05" x14ac:dyDescent="0.3">
      <c r="A34" s="30"/>
      <c r="B34" s="32">
        <f>IF(B33&gt;0,(B33/ROUNDUP(ROUNDUP(((B33-($B$1*ROUNDUP(B33/$J$1,0)))/$C$2),0)/$H$1,0)-$B$1)/$C$2,0-$B$1/$C$2)</f>
        <v>7.8001616111387371</v>
      </c>
      <c r="C34" s="32"/>
      <c r="D34" s="32"/>
      <c r="E34" s="32">
        <f t="shared" ref="E34:K34" si="64">IF(E33&gt;0,(E33/ROUNDUP(ROUNDUP(((E33-($B$1*ROUNDUP(E33/$J$1,0)))/$C$2),0)/$H$1,0)-$B$1)/$C$2,0-$B$1/$C$2)</f>
        <v>7.7668552129951927</v>
      </c>
      <c r="F34" s="32">
        <f t="shared" si="64"/>
        <v>7.7202262555942314</v>
      </c>
      <c r="G34" s="32">
        <f t="shared" si="64"/>
        <v>7.6502828194927899</v>
      </c>
      <c r="H34" s="32">
        <f t="shared" si="64"/>
        <v>7.5337104259903862</v>
      </c>
      <c r="I34" s="32">
        <f t="shared" si="64"/>
        <v>7.3005656389855789</v>
      </c>
      <c r="J34" s="32">
        <f t="shared" si="64"/>
        <v>7.6011312779711586</v>
      </c>
      <c r="K34" s="32">
        <f t="shared" si="64"/>
        <v>-0.125</v>
      </c>
      <c r="O34" s="12"/>
      <c r="P34" s="12"/>
      <c r="Q34" s="13"/>
      <c r="R34" s="5"/>
      <c r="S34" s="5"/>
      <c r="T34" s="36"/>
    </row>
    <row r="35" spans="1:25" ht="17.05" x14ac:dyDescent="0.3">
      <c r="A35" s="30"/>
      <c r="B35" s="32"/>
      <c r="C35" s="32"/>
      <c r="D35" s="32"/>
      <c r="E35" s="32"/>
      <c r="F35" s="32"/>
      <c r="G35" s="32"/>
      <c r="H35" s="32"/>
      <c r="I35" s="32"/>
      <c r="J35" s="32"/>
      <c r="K35" s="32"/>
      <c r="O35" s="12"/>
      <c r="P35" s="12"/>
      <c r="Q35" s="13"/>
      <c r="R35" s="5"/>
      <c r="S35" s="5"/>
      <c r="T35" s="36"/>
    </row>
    <row r="36" spans="1:25" ht="17.05" x14ac:dyDescent="0.3">
      <c r="A36" s="30"/>
      <c r="T36" s="34"/>
    </row>
    <row r="37" spans="1:25" ht="18.350000000000001" x14ac:dyDescent="0.35">
      <c r="A37" s="26" t="s">
        <v>6</v>
      </c>
      <c r="B37" s="38">
        <v>1</v>
      </c>
      <c r="C37" s="38"/>
      <c r="D37" s="38"/>
      <c r="E37" s="31" t="s">
        <v>14</v>
      </c>
      <c r="F37" s="38">
        <v>125</v>
      </c>
      <c r="G37" s="6" t="s">
        <v>8</v>
      </c>
      <c r="H37" s="7">
        <f>ROUNDDOWN((F37-B37)/C38,0)</f>
        <v>10</v>
      </c>
      <c r="I37" s="24" t="s">
        <v>9</v>
      </c>
      <c r="J37" s="78">
        <f>H37*C38+B37</f>
        <v>121</v>
      </c>
      <c r="T37" s="52">
        <f>J37-$C38</f>
        <v>109</v>
      </c>
      <c r="U37" s="52">
        <f>T37-$C38</f>
        <v>97</v>
      </c>
      <c r="V37" s="52">
        <f>U37-$C38</f>
        <v>85</v>
      </c>
      <c r="W37" s="52">
        <f>V37-$C38</f>
        <v>73</v>
      </c>
    </row>
    <row r="38" spans="1:25" ht="18.350000000000001" x14ac:dyDescent="0.35">
      <c r="A38" s="87" t="s">
        <v>29</v>
      </c>
      <c r="B38" s="109" t="s">
        <v>10</v>
      </c>
      <c r="C38" s="126">
        <v>12</v>
      </c>
      <c r="D38" s="127"/>
      <c r="E38" s="127"/>
      <c r="F38" s="127"/>
      <c r="G38" s="127"/>
      <c r="H38" s="127"/>
      <c r="I38" s="127"/>
      <c r="J38" s="127"/>
      <c r="K38" s="127"/>
      <c r="L38" s="128"/>
      <c r="M38" s="83"/>
      <c r="N38" s="83"/>
      <c r="O38" s="83"/>
      <c r="P38" s="83"/>
      <c r="Q38" s="83"/>
      <c r="R38" s="83"/>
      <c r="S38" s="84"/>
      <c r="T38" s="37"/>
      <c r="U38" s="11"/>
    </row>
    <row r="39" spans="1:25" s="102" customFormat="1" ht="26.05" customHeight="1" x14ac:dyDescent="0.25">
      <c r="A39" s="129" t="s">
        <v>4</v>
      </c>
      <c r="B39" s="131" t="s">
        <v>28</v>
      </c>
      <c r="C39" s="105" t="s">
        <v>50</v>
      </c>
      <c r="D39" s="105" t="s">
        <v>28</v>
      </c>
      <c r="E39" s="133">
        <v>1</v>
      </c>
      <c r="F39" s="133">
        <v>2</v>
      </c>
      <c r="G39" s="133">
        <v>3</v>
      </c>
      <c r="H39" s="133">
        <v>4</v>
      </c>
      <c r="I39" s="135">
        <v>5</v>
      </c>
      <c r="J39" s="135">
        <v>6</v>
      </c>
      <c r="K39" s="135">
        <v>7</v>
      </c>
      <c r="L39" s="135">
        <v>8</v>
      </c>
      <c r="M39" s="98">
        <v>9</v>
      </c>
      <c r="N39" s="98">
        <v>10</v>
      </c>
      <c r="O39" s="98">
        <v>11</v>
      </c>
      <c r="P39" s="98">
        <v>12</v>
      </c>
      <c r="Q39" s="98">
        <v>13</v>
      </c>
      <c r="R39" s="98">
        <v>14</v>
      </c>
      <c r="S39" s="98">
        <v>15</v>
      </c>
      <c r="T39" s="99"/>
      <c r="U39" s="100" t="s">
        <v>11</v>
      </c>
      <c r="V39" s="100" t="s">
        <v>11</v>
      </c>
      <c r="W39" s="101" t="s">
        <v>12</v>
      </c>
      <c r="X39" s="100" t="s">
        <v>13</v>
      </c>
      <c r="Y39" s="100" t="s">
        <v>28</v>
      </c>
    </row>
    <row r="40" spans="1:25" s="102" customFormat="1" ht="16.05" customHeight="1" x14ac:dyDescent="0.3">
      <c r="A40" s="130"/>
      <c r="B40" s="132"/>
      <c r="C40" s="110">
        <v>3</v>
      </c>
      <c r="D40" s="106" t="s">
        <v>49</v>
      </c>
      <c r="E40" s="134"/>
      <c r="F40" s="134"/>
      <c r="G40" s="134"/>
      <c r="H40" s="134"/>
      <c r="I40" s="136"/>
      <c r="J40" s="136"/>
      <c r="K40" s="136"/>
      <c r="L40" s="136"/>
      <c r="M40" s="98"/>
      <c r="N40" s="98"/>
      <c r="O40" s="98"/>
      <c r="P40" s="98"/>
      <c r="Q40" s="98"/>
      <c r="R40" s="98"/>
      <c r="S40" s="98"/>
      <c r="T40" s="99"/>
      <c r="U40" s="100"/>
      <c r="V40" s="100"/>
      <c r="W40" s="101"/>
      <c r="X40" s="100"/>
      <c r="Y40" s="100"/>
    </row>
    <row r="41" spans="1:25" ht="17.05" x14ac:dyDescent="0.3">
      <c r="A41" s="47">
        <f>Лист1!F$8</f>
        <v>615.36548980606665</v>
      </c>
      <c r="B41" s="107">
        <f>($A41-$C$38*(ROUNDDOWN(($E41-$B$37)/$C$38,0)+ROUNDDOWN(($F41-$B$37)/$C$38,0)+ROUNDDOWN(($G41-$B$37)/$C$38,0)+ROUNDDOWN(($H41-$B$37)/$C$38,0)+ROUNDDOWN(($I41-$B$37)/$C$38,0)+ROUNDDOWN(($J41-$B$37)/$C$38,0)+ROUNDDOWN(($K41-$B$37)/$C$38,0)+ROUNDDOWN(($L41-$B$37)/$C$38,0)+ROUNDDOWN(($M41-$B$37)/$C$38,0)+ROUNDDOWN(($N41-$B$37)/$C$38,0))) / $A41 * 100</f>
        <v>2.4969696969696993</v>
      </c>
      <c r="C41" s="113">
        <f>B41-D41</f>
        <v>1.4625454545454544</v>
      </c>
      <c r="D41" s="113">
        <f>IF(D42 &gt; $C$40,D42/$A41*100,0)</f>
        <v>1.0344242424242449</v>
      </c>
      <c r="E41" s="56">
        <f>IF(B42&gt;($C$38*(B43+1)),(ROUND(B43,0)*$C$38+$B$37),(B43*$C$38+$B$37))</f>
        <v>97</v>
      </c>
      <c r="F41" s="56">
        <f t="shared" ref="F41:K41" si="65">IF(E42&gt;($C$38*(E43+1)),(ROUND(E43,0)*$C$38+$B$37),(E43*$C$38+$B$37))</f>
        <v>109</v>
      </c>
      <c r="G41" s="56">
        <f t="shared" si="65"/>
        <v>97</v>
      </c>
      <c r="H41" s="56">
        <f t="shared" si="65"/>
        <v>109</v>
      </c>
      <c r="I41" s="56">
        <f t="shared" si="65"/>
        <v>97</v>
      </c>
      <c r="J41" s="56">
        <f t="shared" si="65"/>
        <v>106.36548980606665</v>
      </c>
      <c r="K41" s="56">
        <f t="shared" si="65"/>
        <v>0</v>
      </c>
      <c r="L41" s="12"/>
      <c r="M41" s="12"/>
      <c r="N41" s="12"/>
      <c r="O41" s="12"/>
      <c r="P41" s="12"/>
      <c r="Q41" s="13"/>
      <c r="R41" s="5"/>
      <c r="S41" s="5"/>
      <c r="T41" s="36">
        <f>SUM(E41:S41)</f>
        <v>615.36548980606665</v>
      </c>
      <c r="U41">
        <f>$A41/$C$38</f>
        <v>51.280457483838887</v>
      </c>
      <c r="V41">
        <f>ROUNDUP((($A41-($B$37*ROUNDUP($A41/$J$37,0)))/$C$38),0)</f>
        <v>51</v>
      </c>
      <c r="W41">
        <f>ROUNDUP(V41/$H$37,0)</f>
        <v>6</v>
      </c>
      <c r="X41">
        <f>$A41/W41</f>
        <v>102.56091496767777</v>
      </c>
      <c r="Y41" s="89"/>
    </row>
    <row r="42" spans="1:25" ht="17.05" hidden="1" x14ac:dyDescent="0.3">
      <c r="A42" s="48"/>
      <c r="B42" s="111">
        <f>A41</f>
        <v>615.36548980606665</v>
      </c>
      <c r="C42" s="33">
        <f>$B$1*(SIGN($E41)+SIGN($F41)+SIGN($G41)+SIGN($H41)+SIGN($I41)+SIGN($J41)+SIGN($K41)+SIGN($L41)+SIGN($M41)+SIGN($N41))</f>
        <v>9</v>
      </c>
      <c r="D42" s="46">
        <f>$A41-$C42-$C$38*(ROUNDDOWN(($E41-$B$37)/$C$38,0)+ROUNDDOWN(($F41-$B$37)/$C$38,0)+ROUNDDOWN(($G41-$B$37)/$C$38,0)+ROUNDDOWN(($H41-$B$37)/$C$38,0)+ROUNDDOWN(($I41-$B$37)/$C$38,0)+ROUNDDOWN(($J41-$B$37)/$C$38,0)+ROUNDDOWN(($K41-$B$37)/$C$38,0)+ROUNDDOWN(($L41-$B$37)/$C$38,0)+ROUNDDOWN(($M41-$B$37)/$C$38,0)+ROUNDDOWN(($N41-$B$37)/$C$38,0))</f>
        <v>6.3654898060666483</v>
      </c>
      <c r="E42" s="58">
        <f>B42-E41</f>
        <v>518.36548980606665</v>
      </c>
      <c r="F42" s="60">
        <f>E42-F41</f>
        <v>409.36548980606665</v>
      </c>
      <c r="G42" s="60">
        <f>F42-G41</f>
        <v>312.36548980606665</v>
      </c>
      <c r="H42" s="60">
        <f t="shared" ref="H42:K42" si="66">G42-H41</f>
        <v>203.36548980606665</v>
      </c>
      <c r="I42" s="60">
        <f t="shared" si="66"/>
        <v>106.36548980606665</v>
      </c>
      <c r="J42" s="60">
        <f t="shared" si="66"/>
        <v>0</v>
      </c>
      <c r="K42" s="60">
        <f t="shared" si="66"/>
        <v>0</v>
      </c>
      <c r="L42" s="22"/>
      <c r="M42" s="22"/>
      <c r="N42" s="23"/>
      <c r="O42" s="17"/>
      <c r="P42" s="17"/>
      <c r="Q42" s="22"/>
      <c r="R42" s="17"/>
      <c r="S42" s="17"/>
      <c r="T42" s="36"/>
      <c r="U42" s="19"/>
      <c r="V42" s="19"/>
      <c r="W42" s="6" t="s">
        <v>8</v>
      </c>
      <c r="X42" s="32">
        <f>(X41-$B$37)/$C$38</f>
        <v>8.463409580639814</v>
      </c>
      <c r="Y42" s="19"/>
    </row>
    <row r="43" spans="1:25" ht="17.05" hidden="1" x14ac:dyDescent="0.3">
      <c r="A43" s="47"/>
      <c r="B43" s="108">
        <f>IF(B42&gt;0,(B42/ROUNDUP(ROUNDUP(((B42-($B$37*ROUNDUP(B42/$J$37,0)))/$C$38),0)/$H$37,0)-$B$37)/$C$38,0-$B$37/$C$38)</f>
        <v>8.463409580639814</v>
      </c>
      <c r="C43" s="32"/>
      <c r="D43" s="32"/>
      <c r="E43" s="32">
        <f t="shared" ref="E43:K43" si="67">IF(E42&gt;0,(E42/ROUNDUP(ROUNDUP(((E42-($B$37*ROUNDUP(E42/$J$37,0)))/$C$38),0)/$H$37,0)-$B$37)/$C$38,0-$B$37/$C$38)</f>
        <v>8.5560914967677775</v>
      </c>
      <c r="F43" s="41">
        <f t="shared" si="67"/>
        <v>8.4451143709597218</v>
      </c>
      <c r="G43" s="32">
        <f t="shared" si="67"/>
        <v>8.5934858279462958</v>
      </c>
      <c r="H43" s="32">
        <f t="shared" si="67"/>
        <v>8.3902287419194437</v>
      </c>
      <c r="I43" s="32">
        <f t="shared" si="67"/>
        <v>8.7804574838388874</v>
      </c>
      <c r="J43" s="32">
        <f t="shared" si="67"/>
        <v>-8.3333333333333329E-2</v>
      </c>
      <c r="K43" s="32">
        <f t="shared" si="67"/>
        <v>-8.3333333333333329E-2</v>
      </c>
      <c r="O43" s="12"/>
      <c r="P43" s="12"/>
      <c r="Q43" s="13"/>
      <c r="R43" s="5"/>
      <c r="S43" s="5"/>
      <c r="T43" s="36"/>
    </row>
    <row r="44" spans="1:25" ht="17.05" x14ac:dyDescent="0.3">
      <c r="A44" s="47">
        <f>Лист1!G$8</f>
        <v>620.95972153157629</v>
      </c>
      <c r="B44" s="107">
        <f>($A44-$C$38*(ROUNDDOWN(($E44-$B$37)/$C$38,0)+ROUNDDOWN(($F44-$B$37)/$C$38,0)+ROUNDDOWN(($G44-$B$37)/$C$38,0)+ROUNDDOWN(($H44-$B$37)/$C$38,0)+ROUNDDOWN(($I44-$B$37)/$C$38,0)+ROUNDDOWN(($J44-$B$37)/$C$38,0)+ROUNDDOWN(($K44-$B$37)/$C$38,0)+ROUNDDOWN(($L44-$B$37)/$C$38,0)+ROUNDDOWN(($M44-$B$37)/$C$38,0)+ROUNDDOWN(($N44-$B$37)/$C$38,0))) / $A44 * 100</f>
        <v>1.4428828828828768</v>
      </c>
      <c r="C44" s="113">
        <f>B44-D44</f>
        <v>1.4428828828828768</v>
      </c>
      <c r="D44" s="113">
        <f>IF(D45 &gt; $C$40,D45/$A44*100,0)</f>
        <v>0</v>
      </c>
      <c r="E44" s="56">
        <f>IF(B45&gt;($C$38*(B46+1)),(ROUND(B46,0)*$C$38+$B$37),(B46*$C$38+$B$37))</f>
        <v>109</v>
      </c>
      <c r="F44" s="77">
        <f t="shared" ref="F44:K44" si="68">IF(E45&gt;($C$38*(E46+1)),(ROUND(E46,0)*$C$38+$B$37),(E46*$C$38+$B$37))</f>
        <v>97</v>
      </c>
      <c r="G44" s="56">
        <f t="shared" si="68"/>
        <v>109</v>
      </c>
      <c r="H44" s="56">
        <f t="shared" si="68"/>
        <v>97</v>
      </c>
      <c r="I44" s="56">
        <f t="shared" si="68"/>
        <v>109</v>
      </c>
      <c r="J44" s="56">
        <f t="shared" si="68"/>
        <v>99.959721531576292</v>
      </c>
      <c r="K44" s="56">
        <f t="shared" si="68"/>
        <v>0</v>
      </c>
      <c r="L44" s="12"/>
      <c r="M44" s="12"/>
      <c r="N44" s="12"/>
      <c r="O44" s="12"/>
      <c r="P44" s="12"/>
      <c r="Q44" s="13"/>
      <c r="R44" s="5"/>
      <c r="S44" s="5"/>
      <c r="T44" s="36">
        <f>SUM(E44:S44)</f>
        <v>620.95972153157629</v>
      </c>
      <c r="U44">
        <f>$A44/$C$38</f>
        <v>51.746643460964691</v>
      </c>
      <c r="V44">
        <f>ROUNDUP((($A44-($B$37*ROUNDUP($A44/$J$37,0)))/$C$38),0)</f>
        <v>52</v>
      </c>
      <c r="W44">
        <f>ROUNDUP(V44/$H$37,0)</f>
        <v>6</v>
      </c>
      <c r="X44">
        <f>$A44/W44</f>
        <v>103.49328692192938</v>
      </c>
    </row>
    <row r="45" spans="1:25" ht="17.05" hidden="1" x14ac:dyDescent="0.3">
      <c r="A45" s="47"/>
      <c r="B45" s="111">
        <f>A44</f>
        <v>620.95972153157629</v>
      </c>
      <c r="C45" s="33">
        <f>$B$1*(SIGN($E44)+SIGN($F44)+SIGN($G44)+SIGN($H44)+SIGN($I44)+SIGN($J44)+SIGN($K44)+SIGN($L44)+SIGN($M44)+SIGN($N44))</f>
        <v>9</v>
      </c>
      <c r="D45" s="46">
        <f>$A44-$C45-$C$38*(ROUNDDOWN(($E44-$B$37)/$C$38,0)+ROUNDDOWN(($F44-$B$37)/$C$38,0)+ROUNDDOWN(($G44-$B$37)/$C$38,0)+ROUNDDOWN(($H44-$B$37)/$C$38,0)+ROUNDDOWN(($I44-$B$37)/$C$38,0)+ROUNDDOWN(($J44-$B$37)/$C$38,0)+ROUNDDOWN(($K44-$B$37)/$C$38,0)+ROUNDDOWN(($L44-$B$37)/$C$38,0)+ROUNDDOWN(($M44-$B$37)/$C$38,0)+ROUNDDOWN(($N44-$B$37)/$C$38,0))</f>
        <v>-4.0278468423707636E-2</v>
      </c>
      <c r="E45" s="59">
        <f>B45-E44</f>
        <v>511.95972153157629</v>
      </c>
      <c r="F45" s="60">
        <f>E45-F44</f>
        <v>414.95972153157629</v>
      </c>
      <c r="G45" s="61">
        <f t="shared" ref="G45:K45" si="69">F45-G44</f>
        <v>305.95972153157629</v>
      </c>
      <c r="H45" s="60">
        <f t="shared" si="69"/>
        <v>208.95972153157629</v>
      </c>
      <c r="I45" s="60">
        <f t="shared" si="69"/>
        <v>99.959721531576292</v>
      </c>
      <c r="J45" s="60">
        <f t="shared" si="69"/>
        <v>0</v>
      </c>
      <c r="K45" s="60">
        <f t="shared" si="69"/>
        <v>0</v>
      </c>
      <c r="L45" s="22"/>
      <c r="M45" s="22"/>
      <c r="N45" s="23"/>
      <c r="O45" s="17"/>
      <c r="P45" s="17"/>
      <c r="Q45" s="22"/>
      <c r="R45" s="17"/>
      <c r="S45" s="17"/>
      <c r="T45" s="36"/>
      <c r="U45" s="19"/>
      <c r="V45" s="19"/>
      <c r="W45" s="6" t="s">
        <v>8</v>
      </c>
      <c r="X45" s="32"/>
      <c r="Y45" s="19"/>
    </row>
    <row r="46" spans="1:25" ht="17.05" hidden="1" x14ac:dyDescent="0.3">
      <c r="A46" s="47"/>
      <c r="B46" s="108">
        <f>IF(B45&gt;0,(B45/ROUNDUP(ROUNDUP(((B45-($B$37*ROUNDUP(B45/$J$37,0)))/$C$38),0)/$H$37,0)-$B$37)/$C$38,0-$B$37/$C$38)</f>
        <v>8.5411072434941158</v>
      </c>
      <c r="C46" s="32"/>
      <c r="D46" s="32"/>
      <c r="E46" s="32">
        <f t="shared" ref="E46:K46" si="70">IF(E45&gt;0,(E45/ROUNDUP(ROUNDUP(((E45-($B$37*ROUNDUP(E45/$J$37,0)))/$C$38),0)/$H$37,0)-$B$37)/$C$38,0-$B$37/$C$38)</f>
        <v>8.4493286921929371</v>
      </c>
      <c r="F46" s="41">
        <f t="shared" si="70"/>
        <v>8.5616608652411728</v>
      </c>
      <c r="G46" s="32">
        <f t="shared" si="70"/>
        <v>8.4155478203215637</v>
      </c>
      <c r="H46" s="32">
        <f t="shared" si="70"/>
        <v>8.6233217304823455</v>
      </c>
      <c r="I46" s="32">
        <f t="shared" si="70"/>
        <v>8.246643460964691</v>
      </c>
      <c r="J46" s="32">
        <f t="shared" si="70"/>
        <v>-8.3333333333333329E-2</v>
      </c>
      <c r="K46" s="32">
        <f t="shared" si="70"/>
        <v>-8.3333333333333329E-2</v>
      </c>
      <c r="O46" s="12"/>
      <c r="P46" s="12"/>
      <c r="Q46" s="13"/>
      <c r="R46" s="5"/>
      <c r="S46" s="5"/>
      <c r="T46" s="36"/>
    </row>
    <row r="47" spans="1:25" ht="17.05" x14ac:dyDescent="0.3">
      <c r="A47" s="47">
        <f>Лист1!H$8</f>
        <v>626.55395325708594</v>
      </c>
      <c r="B47" s="107">
        <f>($A47-$C$38*(ROUNDDOWN(($E47-$B$37)/$C$38,0)+ROUNDDOWN(($F47-$B$37)/$C$38,0)+ROUNDDOWN(($G47-$B$37)/$C$38,0)+ROUNDDOWN(($H47-$B$37)/$C$38,0)+ROUNDDOWN(($I47-$B$37)/$C$38,0)+ROUNDDOWN(($J47-$B$37)/$C$38,0)+ROUNDDOWN(($K47-$B$37)/$C$38,0)+ROUNDDOWN(($L47-$B$37)/$C$38,0)+ROUNDDOWN(($M47-$B$37)/$C$38,0)+ROUNDDOWN(($N47-$B$37)/$C$38,0))) / $A47 * 100</f>
        <v>2.3228571428571287</v>
      </c>
      <c r="C47" s="113">
        <f>B47-D47</f>
        <v>1.4364285714285716</v>
      </c>
      <c r="D47" s="113">
        <f>IF(D48 &gt; $C$40,D48/$A47*100,0)</f>
        <v>0.88642857142855713</v>
      </c>
      <c r="E47" s="56">
        <f>IF(B48&gt;($C$38*(B49+1)),(ROUND(B49,0)*$C$38+$B$37),(B49*$C$38+$B$37))</f>
        <v>109</v>
      </c>
      <c r="F47" s="77">
        <f t="shared" ref="F47:K47" si="71">IF(E48&gt;($C$38*(E49+1)),(ROUND(E49,0)*$C$38+$B$37),(E49*$C$38+$B$37))</f>
        <v>109</v>
      </c>
      <c r="G47" s="56">
        <f t="shared" si="71"/>
        <v>97</v>
      </c>
      <c r="H47" s="56">
        <f t="shared" si="71"/>
        <v>109</v>
      </c>
      <c r="I47" s="56">
        <f t="shared" si="71"/>
        <v>97</v>
      </c>
      <c r="J47" s="56">
        <f t="shared" si="71"/>
        <v>105.55395325708594</v>
      </c>
      <c r="K47" s="56">
        <f t="shared" si="71"/>
        <v>0</v>
      </c>
      <c r="L47" s="12"/>
      <c r="M47" s="12"/>
      <c r="N47" s="12"/>
      <c r="O47" s="12"/>
      <c r="P47" s="12"/>
      <c r="Q47" s="13"/>
      <c r="R47" s="5"/>
      <c r="S47" s="5"/>
      <c r="T47" s="36">
        <f>SUM(E47:S47)</f>
        <v>626.55395325708594</v>
      </c>
      <c r="U47">
        <f>$A47/$C$38</f>
        <v>52.212829438090495</v>
      </c>
      <c r="V47">
        <f>ROUNDUP((($A47-($B$37*ROUNDUP($A47/$J$37,0)))/$C$38),0)</f>
        <v>52</v>
      </c>
      <c r="W47">
        <f>ROUNDUP(V47/$H$37,0)</f>
        <v>6</v>
      </c>
      <c r="X47">
        <f>$A47/W47</f>
        <v>104.42565887618099</v>
      </c>
    </row>
    <row r="48" spans="1:25" ht="17.05" hidden="1" x14ac:dyDescent="0.3">
      <c r="A48" s="47"/>
      <c r="B48" s="111">
        <f>A47</f>
        <v>626.55395325708594</v>
      </c>
      <c r="C48" s="33">
        <f>$B$1*(SIGN($E47)+SIGN($F47)+SIGN($G47)+SIGN($H47)+SIGN($I47)+SIGN($J47)+SIGN($K47)+SIGN($L47)+SIGN($M47)+SIGN($N47))</f>
        <v>9</v>
      </c>
      <c r="D48" s="46">
        <f>$A47-$C48-$C$38*(ROUNDDOWN(($E47-$B$37)/$C$38,0)+ROUNDDOWN(($F47-$B$37)/$C$38,0)+ROUNDDOWN(($G47-$B$37)/$C$38,0)+ROUNDDOWN(($H47-$B$37)/$C$38,0)+ROUNDDOWN(($I47-$B$37)/$C$38,0)+ROUNDDOWN(($J47-$B$37)/$C$38,0)+ROUNDDOWN(($K47-$B$37)/$C$38,0)+ROUNDDOWN(($L47-$B$37)/$C$38,0)+ROUNDDOWN(($M47-$B$37)/$C$38,0)+ROUNDDOWN(($N47-$B$37)/$C$38,0))</f>
        <v>5.5539532570859365</v>
      </c>
      <c r="E48" s="59">
        <f>B48-E47</f>
        <v>517.55395325708594</v>
      </c>
      <c r="F48" s="60">
        <f>E48-F47</f>
        <v>408.55395325708594</v>
      </c>
      <c r="G48" s="61">
        <f t="shared" ref="G48:K48" si="72">F48-G47</f>
        <v>311.55395325708594</v>
      </c>
      <c r="H48" s="60">
        <f t="shared" si="72"/>
        <v>202.55395325708594</v>
      </c>
      <c r="I48" s="60">
        <f t="shared" si="72"/>
        <v>105.55395325708594</v>
      </c>
      <c r="J48" s="60">
        <f t="shared" si="72"/>
        <v>0</v>
      </c>
      <c r="K48" s="60">
        <f t="shared" si="72"/>
        <v>0</v>
      </c>
      <c r="L48" s="22"/>
      <c r="M48" s="22"/>
      <c r="N48" s="23"/>
      <c r="O48" s="17"/>
      <c r="P48" s="17"/>
      <c r="Q48" s="22"/>
      <c r="R48" s="17"/>
      <c r="S48" s="17"/>
      <c r="T48" s="36"/>
      <c r="U48" s="19"/>
      <c r="V48" s="19"/>
      <c r="W48" s="6" t="s">
        <v>8</v>
      </c>
      <c r="X48" s="32"/>
      <c r="Y48" s="19"/>
    </row>
    <row r="49" spans="1:25" ht="17.05" hidden="1" x14ac:dyDescent="0.3">
      <c r="A49" s="47"/>
      <c r="B49" s="108">
        <f>IF(B48&gt;0,(B48/ROUNDUP(ROUNDUP(((B48-($B$37*ROUNDUP(B48/$J$37,0)))/$C$38),0)/$H$37,0)-$B$37)/$C$38,0-$B$37/$C$38)</f>
        <v>8.6188049063484158</v>
      </c>
      <c r="C49" s="32"/>
      <c r="D49" s="32"/>
      <c r="E49" s="32">
        <f t="shared" ref="E49:K49" si="73">IF(E48&gt;0,(E48/ROUNDUP(ROUNDUP(((E48-($B$37*ROUNDUP(E48/$J$37,0)))/$C$38),0)/$H$37,0)-$B$37)/$C$38,0-$B$37/$C$38)</f>
        <v>8.5425658876180979</v>
      </c>
      <c r="F49" s="41">
        <f t="shared" si="73"/>
        <v>8.4282073595226237</v>
      </c>
      <c r="G49" s="32">
        <f t="shared" si="73"/>
        <v>8.5709431460301655</v>
      </c>
      <c r="H49" s="32">
        <f t="shared" si="73"/>
        <v>8.3564147190452474</v>
      </c>
      <c r="I49" s="32">
        <f t="shared" si="73"/>
        <v>8.7128294380904947</v>
      </c>
      <c r="J49" s="32">
        <f t="shared" si="73"/>
        <v>-8.3333333333333329E-2</v>
      </c>
      <c r="K49" s="32">
        <f t="shared" si="73"/>
        <v>-8.3333333333333329E-2</v>
      </c>
      <c r="O49" s="12"/>
      <c r="P49" s="12"/>
      <c r="Q49" s="13"/>
      <c r="R49" s="5"/>
      <c r="S49" s="5"/>
      <c r="T49" s="36"/>
    </row>
    <row r="50" spans="1:25" ht="17.05" x14ac:dyDescent="0.3">
      <c r="A50" s="47">
        <f>Лист1!I$8</f>
        <v>632.14818498259581</v>
      </c>
      <c r="B50" s="107">
        <f>($A50-$C$38*(ROUNDDOWN(($E50-$B$37)/$C$38,0)+ROUNDDOWN(($F50-$B$37)/$C$38,0)+ROUNDDOWN(($G50-$B$37)/$C$38,0)+ROUNDDOWN(($H50-$B$37)/$C$38,0)+ROUNDDOWN(($I50-$B$37)/$C$38,0)+ROUNDDOWN(($J50-$B$37)/$C$38,0)+ROUNDDOWN(($K50-$B$37)/$C$38,0)+ROUNDDOWN(($L50-$B$37)/$C$38,0)+ROUNDDOWN(($M50-$B$37)/$C$38,0)+ROUNDDOWN(($N50-$B$37)/$C$38,0))) / $A50 * 100</f>
        <v>1.2889675516224319</v>
      </c>
      <c r="C50" s="113">
        <f>B50-D50</f>
        <v>1.2889675516224319</v>
      </c>
      <c r="D50" s="113">
        <f>IF(D51 &gt; $C$40,D51/$A50*100,0)</f>
        <v>0</v>
      </c>
      <c r="E50" s="56">
        <f>IF(B51&gt;($C$38*(B52+1)),(ROUND(B52,0)*$C$38+$B$37),(B52*$C$38+$B$37))</f>
        <v>109</v>
      </c>
      <c r="F50" s="77">
        <f t="shared" ref="F50:K50" si="74">IF(E51&gt;($C$38*(E52+1)),(ROUND(E52,0)*$C$38+$B$37),(E52*$C$38+$B$37))</f>
        <v>109</v>
      </c>
      <c r="G50" s="56">
        <f t="shared" si="74"/>
        <v>109</v>
      </c>
      <c r="H50" s="56">
        <f t="shared" si="74"/>
        <v>97</v>
      </c>
      <c r="I50" s="56">
        <f t="shared" si="74"/>
        <v>109</v>
      </c>
      <c r="J50" s="56">
        <f t="shared" si="74"/>
        <v>99.148184982595808</v>
      </c>
      <c r="K50" s="56">
        <f t="shared" si="74"/>
        <v>0</v>
      </c>
      <c r="L50" s="12"/>
      <c r="M50" s="12"/>
      <c r="N50" s="12"/>
      <c r="O50" s="12"/>
      <c r="P50" s="12"/>
      <c r="Q50" s="13"/>
      <c r="R50" s="5"/>
      <c r="S50" s="5"/>
      <c r="T50" s="36">
        <f>SUM(E50:S50)</f>
        <v>632.14818498259581</v>
      </c>
      <c r="U50">
        <f>$A50/$C$38</f>
        <v>52.67901541521632</v>
      </c>
      <c r="V50">
        <f>ROUNDUP((($A50-($B$37*ROUNDUP($A50/$J$37,0)))/$C$38),0)</f>
        <v>53</v>
      </c>
      <c r="W50">
        <f>ROUNDUP(V50/$H$37,0)</f>
        <v>6</v>
      </c>
      <c r="X50">
        <f>$A50/W50</f>
        <v>105.35803083043264</v>
      </c>
    </row>
    <row r="51" spans="1:25" ht="17.05" hidden="1" x14ac:dyDescent="0.3">
      <c r="A51" s="47"/>
      <c r="B51" s="111">
        <f>A50</f>
        <v>632.14818498259581</v>
      </c>
      <c r="C51" s="33">
        <f>$B$1*(SIGN($E50)+SIGN($F50)+SIGN($G50)+SIGN($H50)+SIGN($I50)+SIGN($J50)+SIGN($K50)+SIGN($L50)+SIGN($M50)+SIGN($N50))</f>
        <v>9</v>
      </c>
      <c r="D51" s="46">
        <f>$A50-$C51-$C$38*(ROUNDDOWN(($E50-$B$37)/$C$38,0)+ROUNDDOWN(($F50-$B$37)/$C$38,0)+ROUNDDOWN(($G50-$B$37)/$C$38,0)+ROUNDDOWN(($H50-$B$37)/$C$38,0)+ROUNDDOWN(($I50-$B$37)/$C$38,0)+ROUNDDOWN(($J50-$B$37)/$C$38,0)+ROUNDDOWN(($K50-$B$37)/$C$38,0)+ROUNDDOWN(($L50-$B$37)/$C$38,0)+ROUNDDOWN(($M50-$B$37)/$C$38,0)+ROUNDDOWN(($N50-$B$37)/$C$38,0))</f>
        <v>-0.85181501740419208</v>
      </c>
      <c r="E51" s="59">
        <f>B51-E50</f>
        <v>523.14818498259581</v>
      </c>
      <c r="F51" s="60">
        <f>E51-F50</f>
        <v>414.14818498259581</v>
      </c>
      <c r="G51" s="60">
        <f>F51-G50</f>
        <v>305.14818498259581</v>
      </c>
      <c r="H51" s="60">
        <f t="shared" ref="H51:K51" si="75">G51-H50</f>
        <v>208.14818498259581</v>
      </c>
      <c r="I51" s="60">
        <f t="shared" si="75"/>
        <v>99.148184982595808</v>
      </c>
      <c r="J51" s="60">
        <f t="shared" si="75"/>
        <v>0</v>
      </c>
      <c r="K51" s="60">
        <f t="shared" si="75"/>
        <v>0</v>
      </c>
      <c r="L51" s="22"/>
      <c r="M51" s="22"/>
      <c r="N51" s="23"/>
      <c r="O51" s="17"/>
      <c r="P51" s="17"/>
      <c r="Q51" s="22"/>
      <c r="R51" s="17"/>
      <c r="S51" s="17"/>
      <c r="T51" s="36"/>
      <c r="U51" s="19"/>
      <c r="V51" s="19"/>
      <c r="W51" s="6" t="s">
        <v>8</v>
      </c>
      <c r="X51" s="32"/>
      <c r="Y51" s="19"/>
    </row>
    <row r="52" spans="1:25" ht="17.05" hidden="1" x14ac:dyDescent="0.3">
      <c r="A52" s="47"/>
      <c r="B52" s="108">
        <f>IF(B51&gt;0,(B51/ROUNDUP(ROUNDUP(((B51-($B$37*ROUNDUP(B51/$J$37,0)))/$C$38),0)/$H$37,0)-$B$37)/$C$38,0-$B$37/$C$38)</f>
        <v>8.6965025692027194</v>
      </c>
      <c r="C52" s="32"/>
      <c r="D52" s="32"/>
      <c r="E52" s="32">
        <f t="shared" ref="E52:K52" si="76">IF(E51&gt;0,(E51/ROUNDUP(ROUNDUP(((E51-($B$37*ROUNDUP(E51/$J$37,0)))/$C$38),0)/$H$37,0)-$B$37)/$C$38,0-$B$37/$C$38)</f>
        <v>8.6358030830432639</v>
      </c>
      <c r="F52" s="41">
        <f t="shared" si="76"/>
        <v>8.5447538538040799</v>
      </c>
      <c r="G52" s="32">
        <f t="shared" si="76"/>
        <v>8.3930051384054387</v>
      </c>
      <c r="H52" s="32">
        <f t="shared" si="76"/>
        <v>8.5895077076081581</v>
      </c>
      <c r="I52" s="32">
        <f t="shared" si="76"/>
        <v>8.1790154152163179</v>
      </c>
      <c r="J52" s="32">
        <f t="shared" si="76"/>
        <v>-8.3333333333333329E-2</v>
      </c>
      <c r="K52" s="32">
        <f t="shared" si="76"/>
        <v>-8.3333333333333329E-2</v>
      </c>
      <c r="O52" s="12"/>
      <c r="P52" s="12"/>
      <c r="Q52" s="13"/>
      <c r="R52" s="5"/>
      <c r="S52" s="5"/>
      <c r="T52" s="36"/>
    </row>
    <row r="53" spans="1:25" ht="17.05" x14ac:dyDescent="0.3">
      <c r="A53" s="47">
        <f>Лист1!J$8</f>
        <v>637.74241670810545</v>
      </c>
      <c r="B53" s="107">
        <f>($A53-$C$38*(ROUNDDOWN(($E53-$B$37)/$C$38,0)+ROUNDDOWN(($F53-$B$37)/$C$38,0)+ROUNDDOWN(($G53-$B$37)/$C$38,0)+ROUNDDOWN(($H53-$B$37)/$C$38,0)+ROUNDDOWN(($I53-$B$37)/$C$38,0)+ROUNDDOWN(($J53-$B$37)/$C$38,0)+ROUNDDOWN(($K53-$B$37)/$C$38,0)+ROUNDDOWN(($L53-$B$37)/$C$38,0)+ROUNDDOWN(($M53-$B$37)/$C$38,0)+ROUNDDOWN(($N53-$B$37)/$C$38,0))) / $A53 * 100</f>
        <v>2.1548538011695957</v>
      </c>
      <c r="C53" s="113">
        <f>B53-D53</f>
        <v>1.4112280701754387</v>
      </c>
      <c r="D53" s="113">
        <f>IF(D54 &gt; $C$40,D54/$A53*100,0)</f>
        <v>0.74362573099415696</v>
      </c>
      <c r="E53" s="56">
        <f>IF(B54&gt;($C$38*(B55+1)),(ROUND(B55,0)*$C$38+$B$37),(B55*$C$38+$B$37))</f>
        <v>109</v>
      </c>
      <c r="F53" s="77">
        <f t="shared" ref="F53:K53" si="77">IF(E54&gt;($C$38*(E55+1)),(ROUND(E55,0)*$C$38+$B$37),(E55*$C$38+$B$37))</f>
        <v>109</v>
      </c>
      <c r="G53" s="56">
        <f t="shared" si="77"/>
        <v>109</v>
      </c>
      <c r="H53" s="56">
        <f t="shared" si="77"/>
        <v>109</v>
      </c>
      <c r="I53" s="56">
        <f t="shared" si="77"/>
        <v>97</v>
      </c>
      <c r="J53" s="56">
        <f t="shared" si="77"/>
        <v>104.74241670810545</v>
      </c>
      <c r="K53" s="56">
        <f t="shared" si="77"/>
        <v>0</v>
      </c>
      <c r="L53" s="12"/>
      <c r="M53" s="12"/>
      <c r="N53" s="12"/>
      <c r="O53" s="12"/>
      <c r="P53" s="12"/>
      <c r="Q53" s="13"/>
      <c r="R53" s="5"/>
      <c r="S53" s="5"/>
      <c r="T53" s="36">
        <f>SUM(E53:S53)</f>
        <v>637.74241670810545</v>
      </c>
      <c r="U53">
        <f>$A53/$C$38</f>
        <v>53.145201392342123</v>
      </c>
      <c r="V53">
        <f>ROUNDUP((($A53-($B$37*ROUNDUP($A53/$J$37,0)))/$C$38),0)</f>
        <v>53</v>
      </c>
      <c r="W53">
        <f>ROUNDUP(V53/$H$37,0)</f>
        <v>6</v>
      </c>
      <c r="X53">
        <f>$A53/W53</f>
        <v>106.29040278468425</v>
      </c>
    </row>
    <row r="54" spans="1:25" ht="17.05" hidden="1" x14ac:dyDescent="0.3">
      <c r="A54" s="47"/>
      <c r="B54" s="111">
        <f>A53</f>
        <v>637.74241670810545</v>
      </c>
      <c r="C54" s="33">
        <f>$B$1*(SIGN($E53)+SIGN($F53)+SIGN($G53)+SIGN($H53)+SIGN($I53)+SIGN($J53)+SIGN($K53)+SIGN($L53)+SIGN($M53)+SIGN($N53))</f>
        <v>9</v>
      </c>
      <c r="D54" s="46">
        <f>$A53-$C54-$C$38*(ROUNDDOWN(($E53-$B$37)/$C$38,0)+ROUNDDOWN(($F53-$B$37)/$C$38,0)+ROUNDDOWN(($G53-$B$37)/$C$38,0)+ROUNDDOWN(($H53-$B$37)/$C$38,0)+ROUNDDOWN(($I53-$B$37)/$C$38,0)+ROUNDDOWN(($J53-$B$37)/$C$38,0)+ROUNDDOWN(($K53-$B$37)/$C$38,0)+ROUNDDOWN(($L53-$B$37)/$C$38,0)+ROUNDDOWN(($M53-$B$37)/$C$38,0)+ROUNDDOWN(($N53-$B$37)/$C$38,0))</f>
        <v>4.742416708105452</v>
      </c>
      <c r="E54" s="59">
        <f>B54-E53</f>
        <v>528.74241670810545</v>
      </c>
      <c r="F54" s="60">
        <f>E54-F53</f>
        <v>419.74241670810545</v>
      </c>
      <c r="G54" s="60">
        <f>F54-G53</f>
        <v>310.74241670810545</v>
      </c>
      <c r="H54" s="60">
        <f t="shared" ref="H54:K54" si="78">G54-H53</f>
        <v>201.74241670810545</v>
      </c>
      <c r="I54" s="60">
        <f t="shared" si="78"/>
        <v>104.74241670810545</v>
      </c>
      <c r="J54" s="60">
        <f t="shared" si="78"/>
        <v>0</v>
      </c>
      <c r="K54" s="60">
        <f t="shared" si="78"/>
        <v>0</v>
      </c>
      <c r="L54" s="22"/>
      <c r="M54" s="22"/>
      <c r="N54" s="23"/>
      <c r="O54" s="17"/>
      <c r="P54" s="17"/>
      <c r="Q54" s="22"/>
      <c r="R54" s="17"/>
      <c r="S54" s="17"/>
      <c r="T54" s="36"/>
      <c r="U54" s="19"/>
      <c r="V54" s="19"/>
      <c r="W54" s="6" t="s">
        <v>8</v>
      </c>
      <c r="X54" s="32"/>
      <c r="Y54" s="19"/>
    </row>
    <row r="55" spans="1:25" ht="17.05" hidden="1" x14ac:dyDescent="0.3">
      <c r="A55" s="47"/>
      <c r="B55" s="108">
        <f>IF(B54&gt;0,(B54/ROUNDUP(ROUNDUP(((B54-($B$37*ROUNDUP(B54/$J$37,0)))/$C$38),0)/$H$37,0)-$B$37)/$C$38,0-$B$37/$C$38)</f>
        <v>8.7742002320570212</v>
      </c>
      <c r="C55" s="32"/>
      <c r="D55" s="32"/>
      <c r="E55" s="32">
        <f t="shared" ref="E55:K55" si="79">IF(E54&gt;0,(E54/ROUNDUP(ROUNDUP(((E54-($B$37*ROUNDUP(E54/$J$37,0)))/$C$38),0)/$H$37,0)-$B$37)/$C$38,0-$B$37/$C$38)</f>
        <v>8.7290402784684247</v>
      </c>
      <c r="F55" s="41">
        <f t="shared" si="79"/>
        <v>8.6613003480855308</v>
      </c>
      <c r="G55" s="32">
        <f t="shared" si="79"/>
        <v>8.5484004641140405</v>
      </c>
      <c r="H55" s="32">
        <f t="shared" si="79"/>
        <v>8.3226006961710599</v>
      </c>
      <c r="I55" s="32">
        <f t="shared" si="79"/>
        <v>8.6452013923421216</v>
      </c>
      <c r="J55" s="32">
        <f t="shared" si="79"/>
        <v>-8.3333333333333329E-2</v>
      </c>
      <c r="K55" s="32">
        <f t="shared" si="79"/>
        <v>-8.3333333333333329E-2</v>
      </c>
      <c r="O55" s="12"/>
      <c r="P55" s="12"/>
      <c r="Q55" s="13"/>
      <c r="R55" s="5"/>
      <c r="S55" s="5"/>
      <c r="T55" s="36"/>
    </row>
    <row r="56" spans="1:25" ht="17.05" x14ac:dyDescent="0.3">
      <c r="A56" s="47">
        <f>Лист1!K$8</f>
        <v>643.3366484336151</v>
      </c>
      <c r="B56" s="107">
        <f>($A56-$C$38*(ROUNDDOWN(($E56-$B$37)/$C$38,0)+ROUNDDOWN(($F56-$B$37)/$C$38,0)+ROUNDDOWN(($G56-$B$37)/$C$38,0)+ROUNDDOWN(($H56-$B$37)/$C$38,0)+ROUNDDOWN(($I56-$B$37)/$C$38,0)+ROUNDDOWN(($J56-$B$37)/$C$38,0)+ROUNDDOWN(($K56-$B$37)/$C$38,0)+ROUNDDOWN(($L56-$B$37)/$C$38,0)+ROUNDDOWN(($M56-$B$37)/$C$38,0)+ROUNDDOWN(($N56-$B$37)/$C$38,0))) / $A56 * 100</f>
        <v>1.1404057971014461</v>
      </c>
      <c r="C56" s="113">
        <f>B56-D56</f>
        <v>1.1404057971014461</v>
      </c>
      <c r="D56" s="113">
        <f>IF(D57 &gt; $C$40,D57/$A56*100,0)</f>
        <v>0</v>
      </c>
      <c r="E56" s="56">
        <f>IF(B57&gt;($C$38*(B58+1)),(ROUND(B58,0)*$C$38+$B$37),(B58*$C$38+$B$37))</f>
        <v>109</v>
      </c>
      <c r="F56" s="77">
        <f t="shared" ref="F56:K56" si="80">IF(E57&gt;($C$38*(E58+1)),(ROUND(E58,0)*$C$38+$B$37),(E58*$C$38+$B$37))</f>
        <v>109</v>
      </c>
      <c r="G56" s="56">
        <f t="shared" si="80"/>
        <v>109</v>
      </c>
      <c r="H56" s="56">
        <f t="shared" si="80"/>
        <v>109</v>
      </c>
      <c r="I56" s="56">
        <f t="shared" si="80"/>
        <v>109</v>
      </c>
      <c r="J56" s="56">
        <f t="shared" si="80"/>
        <v>98.336648433615096</v>
      </c>
      <c r="K56" s="56">
        <f t="shared" si="80"/>
        <v>0</v>
      </c>
      <c r="L56" s="12"/>
      <c r="M56" s="12"/>
      <c r="N56" s="12"/>
      <c r="O56" s="12"/>
      <c r="P56" s="12"/>
      <c r="Q56" s="13"/>
      <c r="R56" s="5"/>
      <c r="S56" s="5"/>
      <c r="T56" s="36">
        <f>SUM(E56:S56)</f>
        <v>643.3366484336151</v>
      </c>
      <c r="U56">
        <f>$A56/$C$38</f>
        <v>53.611387369467927</v>
      </c>
      <c r="V56">
        <f>ROUNDUP((($A56-($B$37*ROUNDUP($A56/$J$37,0)))/$C$38),0)</f>
        <v>54</v>
      </c>
      <c r="W56">
        <f>ROUNDUP(V56/$H$37,0)</f>
        <v>6</v>
      </c>
      <c r="X56">
        <f>$A56/W56</f>
        <v>107.22277473893585</v>
      </c>
    </row>
    <row r="57" spans="1:25" ht="17.05" hidden="1" x14ac:dyDescent="0.3">
      <c r="A57" s="47"/>
      <c r="B57" s="111">
        <f>A56</f>
        <v>643.3366484336151</v>
      </c>
      <c r="C57" s="33">
        <f>$B$1*(SIGN($E56)+SIGN($F56)+SIGN($G56)+SIGN($H56)+SIGN($I56)+SIGN($J56)+SIGN($K56)+SIGN($L56)+SIGN($M56)+SIGN($N56))</f>
        <v>9</v>
      </c>
      <c r="D57" s="46">
        <f>$A56-$C57-$C$38*(ROUNDDOWN(($E56-$B$37)/$C$38,0)+ROUNDDOWN(($F56-$B$37)/$C$38,0)+ROUNDDOWN(($G56-$B$37)/$C$38,0)+ROUNDDOWN(($H56-$B$37)/$C$38,0)+ROUNDDOWN(($I56-$B$37)/$C$38,0)+ROUNDDOWN(($J56-$B$37)/$C$38,0)+ROUNDDOWN(($K56-$B$37)/$C$38,0)+ROUNDDOWN(($L56-$B$37)/$C$38,0)+ROUNDDOWN(($M56-$B$37)/$C$38,0)+ROUNDDOWN(($N56-$B$37)/$C$38,0))</f>
        <v>-1.6633515663849039</v>
      </c>
      <c r="E57" s="59">
        <f>B57-E56</f>
        <v>534.3366484336151</v>
      </c>
      <c r="F57" s="60">
        <f>E57-F56</f>
        <v>425.3366484336151</v>
      </c>
      <c r="G57" s="60">
        <f>F57-G56</f>
        <v>316.3366484336151</v>
      </c>
      <c r="H57" s="60">
        <f t="shared" ref="H57:K57" si="81">G57-H56</f>
        <v>207.3366484336151</v>
      </c>
      <c r="I57" s="60">
        <f t="shared" si="81"/>
        <v>98.336648433615096</v>
      </c>
      <c r="J57" s="60">
        <f t="shared" si="81"/>
        <v>0</v>
      </c>
      <c r="K57" s="60">
        <f t="shared" si="81"/>
        <v>0</v>
      </c>
      <c r="L57" s="22"/>
      <c r="M57" s="22"/>
      <c r="N57" s="23"/>
      <c r="O57" s="17"/>
      <c r="P57" s="17"/>
      <c r="Q57" s="22"/>
      <c r="R57" s="17"/>
      <c r="S57" s="17"/>
      <c r="T57" s="36"/>
      <c r="U57" s="19"/>
      <c r="V57" s="19"/>
      <c r="W57" s="6" t="s">
        <v>8</v>
      </c>
      <c r="X57" s="32"/>
      <c r="Y57" s="19"/>
    </row>
    <row r="58" spans="1:25" ht="17.05" hidden="1" x14ac:dyDescent="0.3">
      <c r="A58" s="47"/>
      <c r="B58" s="108">
        <f>IF(B57&gt;0,(B57/ROUNDUP(ROUNDUP(((B57-($B$37*ROUNDUP(B57/$J$37,0)))/$C$38),0)/$H$37,0)-$B$37)/$C$38,0-$B$37/$C$38)</f>
        <v>8.8518978949113212</v>
      </c>
      <c r="C58" s="32"/>
      <c r="D58" s="32"/>
      <c r="E58" s="32">
        <f t="shared" ref="E58:K58" si="82">IF(E57&gt;0,(E57/ROUNDUP(ROUNDUP(((E57-($B$37*ROUNDUP(E57/$J$37,0)))/$C$38),0)/$H$37,0)-$B$37)/$C$38,0-$B$37/$C$38)</f>
        <v>8.8222774738935854</v>
      </c>
      <c r="F58" s="41">
        <f t="shared" si="82"/>
        <v>8.7778468423669818</v>
      </c>
      <c r="G58" s="32">
        <f t="shared" si="82"/>
        <v>8.7037957898226406</v>
      </c>
      <c r="H58" s="32">
        <f t="shared" si="82"/>
        <v>8.5556936847339617</v>
      </c>
      <c r="I58" s="32">
        <f t="shared" si="82"/>
        <v>8.1113873694679253</v>
      </c>
      <c r="J58" s="32">
        <f t="shared" si="82"/>
        <v>-8.3333333333333329E-2</v>
      </c>
      <c r="K58" s="32">
        <f t="shared" si="82"/>
        <v>-8.3333333333333329E-2</v>
      </c>
      <c r="O58" s="12"/>
      <c r="P58" s="12"/>
      <c r="Q58" s="13"/>
      <c r="R58" s="5"/>
      <c r="S58" s="5"/>
      <c r="T58" s="36"/>
    </row>
    <row r="59" spans="1:25" ht="17.05" x14ac:dyDescent="0.3">
      <c r="A59" s="47">
        <f>Лист1!L$8</f>
        <v>648.93088015912474</v>
      </c>
      <c r="B59" s="107">
        <f>($A59-$C$38*(ROUNDDOWN(($E59-$B$37)/$C$38,0)+ROUNDDOWN(($F59-$B$37)/$C$38,0)+ROUNDDOWN(($G59-$B$37)/$C$38,0)+ROUNDDOWN(($H59-$B$37)/$C$38,0)+ROUNDDOWN(($I59-$B$37)/$C$38,0)+ROUNDDOWN(($J59-$B$37)/$C$38,0)+ROUNDDOWN(($K59-$B$37)/$C$38,0)+ROUNDDOWN(($L59-$B$37)/$C$38,0)+ROUNDDOWN(($M59-$B$37)/$C$38,0)+ROUNDDOWN(($N59-$B$37)/$C$38,0))) / $A59 * 100</f>
        <v>1.9926436781609085</v>
      </c>
      <c r="C59" s="113">
        <f>B59-D59</f>
        <v>1.3868965517241381</v>
      </c>
      <c r="D59" s="113">
        <f>IF(D60 &gt; $C$40,D60/$A59*100,0)</f>
        <v>0.60574712643677042</v>
      </c>
      <c r="E59" s="56">
        <f>IF(B60&gt;($C$38*(B61+1)),(ROUND(B61,0)*$C$38+$B$37),(B61*$C$38+$B$37))</f>
        <v>109</v>
      </c>
      <c r="F59" s="77">
        <f t="shared" ref="F59:K59" si="83">IF(E60&gt;($C$38*(E61+1)),(ROUND(E61,0)*$C$38+$B$37),(E61*$C$38+$B$37))</f>
        <v>109</v>
      </c>
      <c r="G59" s="56">
        <f t="shared" si="83"/>
        <v>109</v>
      </c>
      <c r="H59" s="56">
        <f t="shared" si="83"/>
        <v>109</v>
      </c>
      <c r="I59" s="56">
        <f t="shared" si="83"/>
        <v>109</v>
      </c>
      <c r="J59" s="56">
        <f t="shared" si="83"/>
        <v>103.93088015912474</v>
      </c>
      <c r="K59" s="56">
        <f t="shared" si="83"/>
        <v>0</v>
      </c>
      <c r="L59" s="12"/>
      <c r="M59" s="12"/>
      <c r="N59" s="12"/>
      <c r="O59" s="12"/>
      <c r="P59" s="12"/>
      <c r="Q59" s="13"/>
      <c r="R59" s="5"/>
      <c r="S59" s="5"/>
      <c r="T59" s="36">
        <f>SUM(E59:S59)</f>
        <v>648.93088015912474</v>
      </c>
      <c r="U59">
        <f>$A59/$C$38</f>
        <v>54.077573346593731</v>
      </c>
      <c r="V59">
        <f>ROUNDUP((($A59-($B$37*ROUNDUP($A59/$J$37,0)))/$C$38),0)</f>
        <v>54</v>
      </c>
      <c r="W59">
        <f>ROUNDUP(V59/$H$37,0)</f>
        <v>6</v>
      </c>
      <c r="X59">
        <f>$A59/W59</f>
        <v>108.15514669318746</v>
      </c>
    </row>
    <row r="60" spans="1:25" ht="17.05" hidden="1" x14ac:dyDescent="0.3">
      <c r="A60" s="47"/>
      <c r="B60" s="111">
        <f>A59</f>
        <v>648.93088015912474</v>
      </c>
      <c r="C60" s="33">
        <f>$B$1*(SIGN($E59)+SIGN($F59)+SIGN($G59)+SIGN($H59)+SIGN($I59)+SIGN($J59)+SIGN($K59)+SIGN($L59)+SIGN($M59)+SIGN($N59))</f>
        <v>9</v>
      </c>
      <c r="D60" s="46">
        <f>$A59-$C60-$C$38*(ROUNDDOWN(($E59-$B$37)/$C$38,0)+ROUNDDOWN(($F59-$B$37)/$C$38,0)+ROUNDDOWN(($G59-$B$37)/$C$38,0)+ROUNDDOWN(($H59-$B$37)/$C$38,0)+ROUNDDOWN(($I59-$B$37)/$C$38,0)+ROUNDDOWN(($J59-$B$37)/$C$38,0)+ROUNDDOWN(($K59-$B$37)/$C$38,0)+ROUNDDOWN(($L59-$B$37)/$C$38,0)+ROUNDDOWN(($M59-$B$37)/$C$38,0)+ROUNDDOWN(($N59-$B$37)/$C$38,0))</f>
        <v>3.9308801591247402</v>
      </c>
      <c r="E60" s="59">
        <f>B60-E59</f>
        <v>539.93088015912474</v>
      </c>
      <c r="F60" s="60">
        <f>E60-F59</f>
        <v>430.93088015912474</v>
      </c>
      <c r="G60" s="60">
        <f>F60-G59</f>
        <v>321.93088015912474</v>
      </c>
      <c r="H60" s="60">
        <f t="shared" ref="H60:K60" si="84">G60-H59</f>
        <v>212.93088015912474</v>
      </c>
      <c r="I60" s="60">
        <f t="shared" si="84"/>
        <v>103.93088015912474</v>
      </c>
      <c r="J60" s="60">
        <f t="shared" si="84"/>
        <v>0</v>
      </c>
      <c r="K60" s="60">
        <f t="shared" si="84"/>
        <v>0</v>
      </c>
      <c r="L60" s="22"/>
      <c r="M60" s="22"/>
      <c r="N60" s="23"/>
      <c r="O60" s="17"/>
      <c r="P60" s="17"/>
      <c r="Q60" s="22"/>
      <c r="R60" s="17"/>
      <c r="S60" s="17"/>
      <c r="T60" s="36"/>
      <c r="U60" s="19"/>
      <c r="V60" s="19"/>
      <c r="W60" s="6" t="s">
        <v>8</v>
      </c>
      <c r="X60" s="32"/>
      <c r="Y60" s="19"/>
    </row>
    <row r="61" spans="1:25" ht="17.05" hidden="1" x14ac:dyDescent="0.3">
      <c r="A61" s="47"/>
      <c r="B61" s="108">
        <f>IF(B60&gt;0,(B60/ROUNDUP(ROUNDUP(((B60-($B$37*ROUNDUP(B60/$J$37,0)))/$C$38),0)/$H$37,0)-$B$37)/$C$38,0-$B$37/$C$38)</f>
        <v>8.9295955577656212</v>
      </c>
      <c r="C61" s="32"/>
      <c r="D61" s="32"/>
      <c r="E61" s="32">
        <f t="shared" ref="E61:K61" si="85">IF(E60&gt;0,(E60/ROUNDUP(ROUNDUP(((E60-($B$37*ROUNDUP(E60/$J$37,0)))/$C$38),0)/$H$37,0)-$B$37)/$C$38,0-$B$37/$C$38)</f>
        <v>8.9155146693187461</v>
      </c>
      <c r="F61" s="41">
        <f t="shared" si="85"/>
        <v>8.8943933366484327</v>
      </c>
      <c r="G61" s="32">
        <f t="shared" si="85"/>
        <v>8.8591911155312424</v>
      </c>
      <c r="H61" s="32">
        <f t="shared" si="85"/>
        <v>8.7887866732968636</v>
      </c>
      <c r="I61" s="32">
        <f t="shared" si="85"/>
        <v>8.5775733465937289</v>
      </c>
      <c r="J61" s="32">
        <f t="shared" si="85"/>
        <v>-8.3333333333333329E-2</v>
      </c>
      <c r="K61" s="32">
        <f t="shared" si="85"/>
        <v>-8.3333333333333329E-2</v>
      </c>
      <c r="O61" s="12"/>
      <c r="P61" s="12"/>
      <c r="Q61" s="13"/>
      <c r="R61" s="5"/>
      <c r="S61" s="5"/>
      <c r="T61" s="36"/>
    </row>
    <row r="62" spans="1:25" ht="17.05" x14ac:dyDescent="0.3">
      <c r="A62" s="49">
        <f>Лист1!M$8</f>
        <v>654.5251118846345</v>
      </c>
      <c r="B62" s="107">
        <f>($A62-$C$38*(ROUNDDOWN(($E62-$B$37)/$C$38,0)+ROUNDDOWN(($F62-$B$37)/$C$38,0)+ROUNDDOWN(($G62-$B$37)/$C$38,0)+ROUNDDOWN(($H62-$B$37)/$C$38,0)+ROUNDDOWN(($I62-$B$37)/$C$38,0)+ROUNDDOWN(($J62-$B$37)/$C$38,0)+ROUNDDOWN(($K62-$B$37)/$C$38,0)+ROUNDDOWN(($L62-$B$37)/$C$38,0)+ROUNDDOWN(($M62-$B$37)/$C$38,0)+ROUNDDOWN(($N62-$B$37)/$C$38,0))) / $A62 * 100</f>
        <v>0.99692307692307514</v>
      </c>
      <c r="C62" s="113">
        <f>B62-D62</f>
        <v>0.99692307692307514</v>
      </c>
      <c r="D62" s="113">
        <f>IF(D63 &gt; $C$40,D63/$A62*100,0)</f>
        <v>0</v>
      </c>
      <c r="E62" s="56">
        <f>IF(B63&gt;($C$38*(B64+1)),(ROUND(B64,0)*$C$38+$B$37),(B64*$C$38+$B$37))</f>
        <v>109</v>
      </c>
      <c r="F62" s="77">
        <f t="shared" ref="F62:K62" si="86">IF(E63&gt;($C$38*(E64+1)),(ROUND(E64,0)*$C$38+$B$37),(E64*$C$38+$B$37))</f>
        <v>109</v>
      </c>
      <c r="G62" s="56">
        <f t="shared" si="86"/>
        <v>109</v>
      </c>
      <c r="H62" s="56">
        <f t="shared" si="86"/>
        <v>109</v>
      </c>
      <c r="I62" s="56">
        <f t="shared" si="86"/>
        <v>109</v>
      </c>
      <c r="J62" s="56">
        <f t="shared" si="86"/>
        <v>109.5251118846345</v>
      </c>
      <c r="K62" s="56">
        <f t="shared" si="86"/>
        <v>0</v>
      </c>
      <c r="L62" s="12"/>
      <c r="M62" s="12"/>
      <c r="N62" s="12"/>
      <c r="O62" s="12"/>
      <c r="P62" s="12"/>
      <c r="Q62" s="13"/>
      <c r="R62" s="5"/>
      <c r="S62" s="5"/>
      <c r="T62" s="36">
        <f>SUM(E62:S62)</f>
        <v>654.5251118846345</v>
      </c>
      <c r="U62">
        <f>$A62/$C$38</f>
        <v>54.543759323719541</v>
      </c>
      <c r="V62">
        <f>ROUNDUP((($A62-($B$37*ROUNDUP($A62/$J$37,0)))/$C$38),0)</f>
        <v>55</v>
      </c>
      <c r="W62">
        <f>ROUNDUP(V62/$H$37,0)</f>
        <v>6</v>
      </c>
      <c r="X62">
        <f>$A62/W62</f>
        <v>109.08751864743908</v>
      </c>
    </row>
    <row r="63" spans="1:25" ht="17.05" hidden="1" x14ac:dyDescent="0.3">
      <c r="A63" s="49"/>
      <c r="B63" s="111">
        <f>A62</f>
        <v>654.5251118846345</v>
      </c>
      <c r="C63" s="33">
        <f>$B$1*(SIGN($E62)+SIGN($F62)+SIGN($G62)+SIGN($H62)+SIGN($I62)+SIGN($J62)+SIGN($K62)+SIGN($L62)+SIGN($M62)+SIGN($N62))</f>
        <v>9</v>
      </c>
      <c r="D63" s="46">
        <f>$A62-$C63-$C$38*(ROUNDDOWN(($E62-$B$37)/$C$38,0)+ROUNDDOWN(($F62-$B$37)/$C$38,0)+ROUNDDOWN(($G62-$B$37)/$C$38,0)+ROUNDDOWN(($H62-$B$37)/$C$38,0)+ROUNDDOWN(($I62-$B$37)/$C$38,0)+ROUNDDOWN(($J62-$B$37)/$C$38,0)+ROUNDDOWN(($K62-$B$37)/$C$38,0)+ROUNDDOWN(($L62-$B$37)/$C$38,0)+ROUNDDOWN(($M62-$B$37)/$C$38,0)+ROUNDDOWN(($N62-$B$37)/$C$38,0))</f>
        <v>-2.474888115365502</v>
      </c>
      <c r="E63" s="59">
        <f>B63-E62</f>
        <v>545.5251118846345</v>
      </c>
      <c r="F63" s="60">
        <f>E63-F62</f>
        <v>436.5251118846345</v>
      </c>
      <c r="G63" s="60">
        <f>F63-G62</f>
        <v>327.5251118846345</v>
      </c>
      <c r="H63" s="60">
        <f t="shared" ref="H63:K63" si="87">G63-H62</f>
        <v>218.5251118846345</v>
      </c>
      <c r="I63" s="60">
        <f t="shared" si="87"/>
        <v>109.5251118846345</v>
      </c>
      <c r="J63" s="60">
        <f t="shared" si="87"/>
        <v>0</v>
      </c>
      <c r="K63" s="60">
        <f t="shared" si="87"/>
        <v>0</v>
      </c>
      <c r="L63" s="22"/>
      <c r="M63" s="22"/>
      <c r="N63" s="23"/>
      <c r="O63" s="17"/>
      <c r="P63" s="17"/>
      <c r="Q63" s="22"/>
      <c r="R63" s="17"/>
      <c r="S63" s="17"/>
      <c r="T63" s="36"/>
      <c r="U63" s="19"/>
      <c r="V63" s="19"/>
      <c r="W63" s="6" t="s">
        <v>8</v>
      </c>
      <c r="X63" s="32"/>
      <c r="Y63" s="19"/>
    </row>
    <row r="64" spans="1:25" ht="17.05" hidden="1" x14ac:dyDescent="0.3">
      <c r="A64" s="49"/>
      <c r="B64" s="108">
        <f>IF(B63&gt;0,(B63/ROUNDUP(ROUNDUP(((B63-($B$37*ROUNDUP(B63/$J$37,0)))/$C$38),0)/$H$37,0)-$B$37)/$C$38,0-$B$37/$C$38)</f>
        <v>9.007293220619923</v>
      </c>
      <c r="C64" s="32"/>
      <c r="D64" s="32"/>
      <c r="E64" s="32">
        <f t="shared" ref="E64:K64" si="88">IF(E63&gt;0,(E63/ROUNDUP(ROUNDUP(((E63-($B$37*ROUNDUP(E63/$J$37,0)))/$C$38),0)/$H$37,0)-$B$37)/$C$38,0-$B$37/$C$38)</f>
        <v>9.0087518647439087</v>
      </c>
      <c r="F64" s="41">
        <f t="shared" si="88"/>
        <v>9.0109398309298854</v>
      </c>
      <c r="G64" s="32">
        <f t="shared" si="88"/>
        <v>9.0145864412398478</v>
      </c>
      <c r="H64" s="32">
        <f t="shared" si="88"/>
        <v>9.0218796618597707</v>
      </c>
      <c r="I64" s="32">
        <f t="shared" si="88"/>
        <v>9.0437593237195415</v>
      </c>
      <c r="J64" s="32">
        <f t="shared" si="88"/>
        <v>-8.3333333333333329E-2</v>
      </c>
      <c r="K64" s="32">
        <f t="shared" si="88"/>
        <v>-8.3333333333333329E-2</v>
      </c>
      <c r="O64" s="12"/>
      <c r="P64" s="12"/>
      <c r="Q64" s="13"/>
      <c r="R64" s="5"/>
      <c r="S64" s="5"/>
      <c r="T64" s="36"/>
    </row>
    <row r="65" spans="1:25" ht="17.05" x14ac:dyDescent="0.3">
      <c r="A65" s="47">
        <f>Лист1!N$8</f>
        <v>660.11934361014426</v>
      </c>
      <c r="B65" s="107">
        <f>($A65-$C$38*(ROUNDDOWN(($E65-$B$37)/$C$38,0)+ROUNDDOWN(($F65-$B$37)/$C$38,0)+ROUNDDOWN(($G65-$B$37)/$C$38,0)+ROUNDDOWN(($H65-$B$37)/$C$38,0)+ROUNDDOWN(($I65-$B$37)/$C$38,0)+ROUNDDOWN(($J65-$B$37)/$C$38,0)+ROUNDDOWN(($K65-$B$37)/$C$38,0)+ROUNDDOWN(($L65-$B$37)/$C$38,0)+ROUNDDOWN(($M65-$B$37)/$C$38,0)+ROUNDDOWN(($N65-$B$37)/$C$38,0))) / $A65 * 100</f>
        <v>1.8359322033898378</v>
      </c>
      <c r="C65" s="113">
        <f>B65-D65</f>
        <v>1.3633898305084744</v>
      </c>
      <c r="D65" s="113">
        <f>IF(D66 &gt; $C$40,D66/$A65*100,0)</f>
        <v>0.4725423728813633</v>
      </c>
      <c r="E65" s="56">
        <f>IF(B66&gt;($C$38*(B67+1)),(ROUND(B67,0)*$C$38+$B$37),(B67*$C$38+$B$37))</f>
        <v>109</v>
      </c>
      <c r="F65" s="77">
        <f t="shared" ref="F65:K65" si="89">IF(E66&gt;($C$38*(E67+1)),(ROUND(E67,0)*$C$38+$B$37),(E67*$C$38+$B$37))</f>
        <v>109</v>
      </c>
      <c r="G65" s="56">
        <f t="shared" si="89"/>
        <v>109</v>
      </c>
      <c r="H65" s="56">
        <f t="shared" si="89"/>
        <v>109</v>
      </c>
      <c r="I65" s="56">
        <f t="shared" si="89"/>
        <v>109</v>
      </c>
      <c r="J65" s="56">
        <f t="shared" si="89"/>
        <v>115.11934361014426</v>
      </c>
      <c r="K65" s="56">
        <f t="shared" si="89"/>
        <v>0</v>
      </c>
      <c r="L65" s="12"/>
      <c r="M65" s="12"/>
      <c r="N65" s="12"/>
      <c r="O65" s="12"/>
      <c r="P65" s="12"/>
      <c r="Q65" s="13"/>
      <c r="R65" s="5"/>
      <c r="S65" s="5"/>
      <c r="T65" s="36">
        <f>SUM(E65:S65)</f>
        <v>660.11934361014426</v>
      </c>
      <c r="U65">
        <f>$A65/$C$38</f>
        <v>55.009945300845352</v>
      </c>
      <c r="V65">
        <f>ROUNDUP((($A65-($B$37*ROUNDUP($A65/$J$37,0)))/$C$38),0)</f>
        <v>55</v>
      </c>
      <c r="W65">
        <f>ROUNDUP(V65/$H$37,0)</f>
        <v>6</v>
      </c>
      <c r="X65">
        <f>$A65/W65</f>
        <v>110.0198906016907</v>
      </c>
    </row>
    <row r="66" spans="1:25" ht="17.05" hidden="1" x14ac:dyDescent="0.3">
      <c r="A66" s="47"/>
      <c r="B66" s="111">
        <f>A65</f>
        <v>660.11934361014426</v>
      </c>
      <c r="C66" s="33">
        <f>$B$1*(SIGN($E65)+SIGN($F65)+SIGN($G65)+SIGN($H65)+SIGN($I65)+SIGN($J65)+SIGN($K65)+SIGN($L65)+SIGN($M65)+SIGN($N65))</f>
        <v>9</v>
      </c>
      <c r="D66" s="46">
        <f>$A65-$C66-$C$38*(ROUNDDOWN(($E65-$B$37)/$C$38,0)+ROUNDDOWN(($F65-$B$37)/$C$38,0)+ROUNDDOWN(($G65-$B$37)/$C$38,0)+ROUNDDOWN(($H65-$B$37)/$C$38,0)+ROUNDDOWN(($I65-$B$37)/$C$38,0)+ROUNDDOWN(($J65-$B$37)/$C$38,0)+ROUNDDOWN(($K65-$B$37)/$C$38,0)+ROUNDDOWN(($L65-$B$37)/$C$38,0)+ROUNDDOWN(($M65-$B$37)/$C$38,0)+ROUNDDOWN(($N65-$B$37)/$C$38,0))</f>
        <v>3.1193436101442558</v>
      </c>
      <c r="E66" s="59">
        <f>B66-E65</f>
        <v>551.11934361014426</v>
      </c>
      <c r="F66" s="60">
        <f>E66-F65</f>
        <v>442.11934361014426</v>
      </c>
      <c r="G66" s="60">
        <f>F66-G65</f>
        <v>333.11934361014426</v>
      </c>
      <c r="H66" s="60">
        <f t="shared" ref="H66:K66" si="90">G66-H65</f>
        <v>224.11934361014426</v>
      </c>
      <c r="I66" s="60">
        <f t="shared" si="90"/>
        <v>115.11934361014426</v>
      </c>
      <c r="J66" s="60">
        <f t="shared" si="90"/>
        <v>0</v>
      </c>
      <c r="K66" s="60">
        <f t="shared" si="90"/>
        <v>0</v>
      </c>
      <c r="L66" s="22"/>
      <c r="M66" s="22"/>
      <c r="N66" s="23"/>
      <c r="O66" s="17"/>
      <c r="P66" s="17"/>
      <c r="Q66" s="22"/>
      <c r="R66" s="17"/>
      <c r="S66" s="17"/>
      <c r="T66" s="36"/>
      <c r="U66" s="19"/>
      <c r="V66" s="19"/>
      <c r="W66" s="6" t="s">
        <v>8</v>
      </c>
      <c r="X66" s="32"/>
      <c r="Y66" s="19"/>
    </row>
    <row r="67" spans="1:25" ht="17.05" hidden="1" x14ac:dyDescent="0.3">
      <c r="A67" s="47"/>
      <c r="B67" s="108">
        <f>IF(B66&gt;0,(B66/ROUNDUP(ROUNDUP(((B66-($B$37*ROUNDUP(B66/$J$37,0)))/$C$38),0)/$H$37,0)-$B$37)/$C$38,0-$B$37/$C$38)</f>
        <v>9.0849908834742248</v>
      </c>
      <c r="C67" s="32"/>
      <c r="D67" s="32"/>
      <c r="E67" s="32">
        <f t="shared" ref="E67:K67" si="91">IF(E66&gt;0,(E66/ROUNDUP(ROUNDUP(((E66-($B$37*ROUNDUP(E66/$J$37,0)))/$C$38),0)/$H$37,0)-$B$37)/$C$38,0-$B$37/$C$38)</f>
        <v>9.1019890601690712</v>
      </c>
      <c r="F67" s="41">
        <f t="shared" si="91"/>
        <v>9.1274863252113381</v>
      </c>
      <c r="G67" s="32">
        <f t="shared" si="91"/>
        <v>9.1699817669484514</v>
      </c>
      <c r="H67" s="32">
        <f t="shared" si="91"/>
        <v>9.2549726504226779</v>
      </c>
      <c r="I67" s="32">
        <f t="shared" si="91"/>
        <v>9.5099453008453541</v>
      </c>
      <c r="J67" s="32">
        <f t="shared" si="91"/>
        <v>-8.3333333333333329E-2</v>
      </c>
      <c r="K67" s="32">
        <f t="shared" si="91"/>
        <v>-8.3333333333333329E-2</v>
      </c>
      <c r="O67" s="12"/>
      <c r="P67" s="12"/>
      <c r="Q67" s="13"/>
      <c r="R67" s="5"/>
      <c r="S67" s="5"/>
      <c r="T67" s="36"/>
    </row>
    <row r="68" spans="1:25" ht="17.05" x14ac:dyDescent="0.3">
      <c r="A68" s="47">
        <f>Лист1!O$8</f>
        <v>665.7135753356539</v>
      </c>
      <c r="B68" s="107">
        <f>($A68-$C$38*(ROUNDDOWN(($E68-$B$37)/$C$38,0)+ROUNDDOWN(($F68-$B$37)/$C$38,0)+ROUNDDOWN(($G68-$B$37)/$C$38,0)+ROUNDDOWN(($H68-$B$37)/$C$38,0)+ROUNDDOWN(($I68-$B$37)/$C$38,0)+ROUNDDOWN(($J68-$B$37)/$C$38,0)+ROUNDDOWN(($K68-$B$37)/$C$38,0)+ROUNDDOWN(($L68-$B$37)/$C$38,0)+ROUNDDOWN(($M68-$B$37)/$C$38,0)+ROUNDDOWN(($N68-$B$37)/$C$38,0))) / $A68 * 100</f>
        <v>2.6608403361344535</v>
      </c>
      <c r="C68" s="113">
        <f>B68-D68</f>
        <v>1.3519327731092439</v>
      </c>
      <c r="D68" s="113">
        <f>IF(D69 &gt; $C$40,D69/$A68*100,0)</f>
        <v>1.3089075630252096</v>
      </c>
      <c r="E68" s="56">
        <f>IF(B69&gt;($C$38*(B70+1)),(ROUND(B70,0)*$C$38+$B$37),(B70*$C$38+$B$37))</f>
        <v>109</v>
      </c>
      <c r="F68" s="77">
        <f t="shared" ref="F68:K68" si="92">IF(E69&gt;($C$38*(E70+1)),(ROUND(E70,0)*$C$38+$B$37),(E70*$C$38+$B$37))</f>
        <v>109</v>
      </c>
      <c r="G68" s="56">
        <f t="shared" si="92"/>
        <v>109</v>
      </c>
      <c r="H68" s="56">
        <f t="shared" si="92"/>
        <v>109</v>
      </c>
      <c r="I68" s="56">
        <f t="shared" si="92"/>
        <v>109</v>
      </c>
      <c r="J68" s="56">
        <f t="shared" si="92"/>
        <v>120.7135753356539</v>
      </c>
      <c r="K68" s="56">
        <f t="shared" si="92"/>
        <v>0</v>
      </c>
      <c r="L68" s="12"/>
      <c r="M68" s="12"/>
      <c r="N68" s="12"/>
      <c r="O68" s="12"/>
      <c r="P68" s="12"/>
      <c r="Q68" s="13"/>
      <c r="R68" s="5"/>
      <c r="S68" s="5"/>
      <c r="T68" s="36">
        <f>SUM(E68:S68)</f>
        <v>665.7135753356539</v>
      </c>
      <c r="U68">
        <f>$A68/$C$38</f>
        <v>55.476131277971156</v>
      </c>
      <c r="V68">
        <f>ROUNDUP((($A68-($B$37*ROUNDUP($A68/$J$37,0)))/$C$38),0)</f>
        <v>55</v>
      </c>
      <c r="W68">
        <f>ROUNDUP(V68/$H$37,0)</f>
        <v>6</v>
      </c>
      <c r="X68">
        <f>$A68/W68</f>
        <v>110.95226255594231</v>
      </c>
      <c r="Y68" s="89">
        <f>($A68-$C$38*(ROUNDDOWN($E68/$C$38,0)+ROUNDDOWN($F68/$C$38,0)+ROUNDDOWN($G68/$C$38,0)+ROUNDDOWN($H68/$C$38,0)+ROUNDDOWN($I68/$C$38,0)+ROUNDDOWN($J68/$C$38,0)+ROUNDDOWN($K68/$C$38,0)+ROUNDDOWN($L68/$C$38,0)+ROUNDDOWN($M68/$C$38,0)+ROUNDDOWN($N68/$C$38,0))) / $A68 * 100</f>
        <v>0.85826330532212824</v>
      </c>
    </row>
    <row r="69" spans="1:25" ht="17.05" x14ac:dyDescent="0.3">
      <c r="A69" s="30"/>
      <c r="B69" s="111">
        <f>A68</f>
        <v>665.7135753356539</v>
      </c>
      <c r="C69" s="33">
        <f>$B$1*(SIGN($E68)+SIGN($F68)+SIGN($G68)+SIGN($H68)+SIGN($I68)+SIGN($J68)+SIGN($K68)+SIGN($L68)+SIGN($M68)+SIGN($N68))</f>
        <v>9</v>
      </c>
      <c r="D69" s="33">
        <f>$A68-$C69-$C$38*(ROUNDDOWN(($E68-$B$37)/$C$38,0)+ROUNDDOWN(($F68-$B$37)/$C$38,0)+ROUNDDOWN(($G68-$B$37)/$C$38,0)+ROUNDDOWN(($H68-$B$37)/$C$38,0)+ROUNDDOWN(($I68-$B$37)/$C$38,0)+ROUNDDOWN(($J68-$B$37)/$C$38,0)+ROUNDDOWN(($K68-$B$37)/$C$38,0)+ROUNDDOWN(($L68-$B$37)/$C$38,0)+ROUNDDOWN(($M68-$B$37)/$C$38,0)+ROUNDDOWN(($N68-$B$37)/$C$38,0))</f>
        <v>8.7135753356538999</v>
      </c>
      <c r="E69" s="51">
        <f>B69-E68</f>
        <v>556.7135753356539</v>
      </c>
      <c r="F69" s="46">
        <f>E69-F68</f>
        <v>447.7135753356539</v>
      </c>
      <c r="G69" s="60">
        <f>F69-G68</f>
        <v>338.7135753356539</v>
      </c>
      <c r="H69" s="60">
        <f t="shared" ref="H69:K69" si="93">G69-H68</f>
        <v>229.7135753356539</v>
      </c>
      <c r="I69" s="60">
        <f t="shared" si="93"/>
        <v>120.7135753356539</v>
      </c>
      <c r="J69" s="60">
        <f t="shared" si="93"/>
        <v>0</v>
      </c>
      <c r="K69" s="60">
        <f t="shared" si="93"/>
        <v>0</v>
      </c>
      <c r="L69" s="22"/>
      <c r="M69" s="22"/>
      <c r="N69" s="23"/>
      <c r="O69" s="17"/>
      <c r="P69" s="17"/>
      <c r="Q69" s="22"/>
      <c r="R69" s="17"/>
      <c r="S69" s="17"/>
      <c r="T69" s="36"/>
      <c r="U69" s="19"/>
      <c r="V69" s="19"/>
      <c r="W69" s="6" t="s">
        <v>8</v>
      </c>
      <c r="X69" s="32"/>
      <c r="Y69" s="19"/>
    </row>
    <row r="70" spans="1:25" ht="17.05" x14ac:dyDescent="0.3">
      <c r="A70" s="30"/>
      <c r="B70" s="32">
        <f>IF(B69&gt;0,(B69/ROUNDUP(ROUNDUP(((B69-($B$37*ROUNDUP(B69/$J$37,0)))/$C$38),0)/$H$37,0)-$B$37)/$C$38,0-$B$37/$C$38)</f>
        <v>9.1626885463285266</v>
      </c>
      <c r="C70" s="32"/>
      <c r="D70" s="32"/>
      <c r="E70" s="32">
        <f t="shared" ref="E70:K70" si="94">IF(E69&gt;0,(E69/ROUNDUP(ROUNDUP(((E69-($B$37*ROUNDUP(E69/$J$37,0)))/$C$38),0)/$H$37,0)-$B$37)/$C$38,0-$B$37/$C$38)</f>
        <v>9.1952262555942319</v>
      </c>
      <c r="F70" s="32">
        <f t="shared" si="94"/>
        <v>9.244032819492789</v>
      </c>
      <c r="G70" s="32">
        <f t="shared" si="94"/>
        <v>9.3253770926570532</v>
      </c>
      <c r="H70" s="32">
        <f t="shared" si="94"/>
        <v>9.4880656389855798</v>
      </c>
      <c r="I70" s="32">
        <f t="shared" si="94"/>
        <v>9.9761312779711577</v>
      </c>
      <c r="J70" s="32">
        <f t="shared" si="94"/>
        <v>-8.3333333333333329E-2</v>
      </c>
      <c r="K70" s="32">
        <f t="shared" si="94"/>
        <v>-8.3333333333333329E-2</v>
      </c>
      <c r="O70" s="12"/>
      <c r="P70" s="12"/>
      <c r="Q70" s="13"/>
      <c r="R70" s="5"/>
      <c r="S70" s="5"/>
      <c r="T70" s="36"/>
    </row>
    <row r="71" spans="1:25" ht="17.05" x14ac:dyDescent="0.3">
      <c r="A71" s="30"/>
      <c r="T71" s="34"/>
    </row>
    <row r="72" spans="1:25" ht="17.05" x14ac:dyDescent="0.3">
      <c r="A72" s="30"/>
      <c r="T72" s="34"/>
    </row>
    <row r="73" spans="1:25" ht="18.350000000000001" x14ac:dyDescent="0.35">
      <c r="A73" s="26" t="s">
        <v>6</v>
      </c>
      <c r="B73" s="38">
        <v>1.3</v>
      </c>
      <c r="C73" s="38"/>
      <c r="D73" s="38"/>
      <c r="E73" s="31" t="s">
        <v>14</v>
      </c>
      <c r="F73" s="38">
        <v>120</v>
      </c>
      <c r="G73" s="6" t="s">
        <v>8</v>
      </c>
      <c r="H73" s="7">
        <f>ROUNDDOWN((F73-B73)/$E$74,0)</f>
        <v>10</v>
      </c>
      <c r="I73" s="24" t="s">
        <v>9</v>
      </c>
      <c r="J73" s="78">
        <f>H73*E74+B73</f>
        <v>111.3</v>
      </c>
      <c r="T73" s="52">
        <f>J73-$E74</f>
        <v>100.3</v>
      </c>
      <c r="U73" s="52">
        <f>T73-$E74</f>
        <v>89.3</v>
      </c>
      <c r="V73" s="52">
        <f>U73-$E74</f>
        <v>78.3</v>
      </c>
      <c r="W73" s="52">
        <f>V73-$E74</f>
        <v>67.3</v>
      </c>
    </row>
    <row r="74" spans="1:25" ht="18.350000000000001" x14ac:dyDescent="0.35">
      <c r="A74" s="87" t="s">
        <v>29</v>
      </c>
      <c r="B74" s="86" t="s">
        <v>10</v>
      </c>
      <c r="C74" s="92"/>
      <c r="D74" s="92"/>
      <c r="E74" s="126">
        <v>11</v>
      </c>
      <c r="F74" s="127"/>
      <c r="G74" s="127"/>
      <c r="H74" s="127"/>
      <c r="I74" s="127"/>
      <c r="J74" s="127"/>
      <c r="K74" s="127"/>
      <c r="L74" s="128"/>
      <c r="M74" s="83"/>
      <c r="N74" s="83"/>
      <c r="O74" s="83"/>
      <c r="P74" s="83"/>
      <c r="Q74" s="83"/>
      <c r="R74" s="83"/>
      <c r="S74" s="84"/>
      <c r="T74" s="37"/>
      <c r="U74" s="11"/>
    </row>
    <row r="75" spans="1:25" ht="17.05" x14ac:dyDescent="0.3">
      <c r="A75" s="79" t="s">
        <v>4</v>
      </c>
      <c r="B75" s="80" t="s">
        <v>28</v>
      </c>
      <c r="C75" s="91"/>
      <c r="D75" s="91"/>
      <c r="E75" s="9">
        <v>1</v>
      </c>
      <c r="F75" s="9">
        <v>2</v>
      </c>
      <c r="G75" s="9">
        <v>3</v>
      </c>
      <c r="H75" s="9">
        <v>4</v>
      </c>
      <c r="I75" s="10">
        <v>5</v>
      </c>
      <c r="J75" s="10">
        <v>6</v>
      </c>
      <c r="K75" s="10">
        <v>7</v>
      </c>
      <c r="L75" s="10">
        <v>8</v>
      </c>
      <c r="M75" s="10">
        <v>9</v>
      </c>
      <c r="N75" s="10">
        <v>10</v>
      </c>
      <c r="O75" s="10">
        <v>11</v>
      </c>
      <c r="P75" s="10">
        <v>12</v>
      </c>
      <c r="Q75" s="10">
        <v>13</v>
      </c>
      <c r="R75" s="10">
        <v>14</v>
      </c>
      <c r="S75" s="10">
        <v>15</v>
      </c>
      <c r="T75" s="35"/>
      <c r="U75" s="25" t="s">
        <v>11</v>
      </c>
      <c r="V75" s="25" t="s">
        <v>11</v>
      </c>
      <c r="W75" s="5" t="s">
        <v>12</v>
      </c>
      <c r="X75" s="25" t="s">
        <v>13</v>
      </c>
      <c r="Y75" s="25" t="s">
        <v>28</v>
      </c>
    </row>
    <row r="76" spans="1:25" ht="17.05" x14ac:dyDescent="0.3">
      <c r="A76" s="112"/>
      <c r="B76" s="91"/>
      <c r="C76" s="91"/>
      <c r="D76" s="91"/>
      <c r="E76" s="9"/>
      <c r="F76" s="9"/>
      <c r="G76" s="9"/>
      <c r="H76" s="9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35"/>
      <c r="U76" s="25"/>
      <c r="V76" s="25"/>
      <c r="W76" s="5"/>
      <c r="X76" s="25"/>
      <c r="Y76" s="25"/>
    </row>
    <row r="77" spans="1:25" ht="17.05" x14ac:dyDescent="0.3">
      <c r="A77" s="47">
        <f>Лист1!F$8</f>
        <v>615.36548980606665</v>
      </c>
      <c r="B77" s="89">
        <f>($A77-$E$74*(ROUNDDOWN($E77/$E$74,0)+ROUNDDOWN($F77/$E$74,0)+ROUNDDOWN($G77/$E$74,0)+ROUNDDOWN($H77/$E$74,0)+ROUNDDOWN($I77/$E$74,0)+ROUNDDOWN($J77/$E$74,0)+ROUNDDOWN($K77/$E$74,0)+ROUNDDOWN($L77/$E$74,0)+ROUNDDOWN($M77/$E$74,0)+ROUNDDOWN($N77/$E$74,0))) / $A77 * 100</f>
        <v>1.6844444444444466</v>
      </c>
      <c r="C77" s="89"/>
      <c r="D77" s="89"/>
      <c r="E77" s="56">
        <f>IF(B78&gt;($E$74*(B79+1)),(ROUND(B79,0)*$E$74+$B$73),(B79*$E$74+$B$73))</f>
        <v>100.3</v>
      </c>
      <c r="F77" s="56">
        <f t="shared" ref="F77:K77" si="95">IF(E78&gt;($E$74*(E79+1)),(ROUND(E79,0)*$E$74+$B$73),(E79*$E$74+$B$73))</f>
        <v>100.3</v>
      </c>
      <c r="G77" s="56">
        <f t="shared" si="95"/>
        <v>100.3</v>
      </c>
      <c r="H77" s="56">
        <f t="shared" si="95"/>
        <v>100.3</v>
      </c>
      <c r="I77" s="56">
        <f t="shared" si="95"/>
        <v>111.3</v>
      </c>
      <c r="J77" s="56">
        <f t="shared" si="95"/>
        <v>102.86548980606668</v>
      </c>
      <c r="K77" s="56">
        <f t="shared" si="95"/>
        <v>0</v>
      </c>
      <c r="L77" s="56"/>
      <c r="M77" s="12"/>
      <c r="N77" s="12"/>
      <c r="O77" s="12"/>
      <c r="P77" s="12"/>
      <c r="Q77" s="13"/>
      <c r="R77" s="5"/>
      <c r="S77" s="5"/>
      <c r="T77" s="36">
        <f>SUM(E77:S77)</f>
        <v>615.36548980606665</v>
      </c>
      <c r="U77">
        <f>$A77/$E$74</f>
        <v>55.942317255096967</v>
      </c>
      <c r="V77">
        <f>ROUNDUP((($A77-($B$73*ROUNDUP($A77/$J$73,0)))/$E$74),0)</f>
        <v>56</v>
      </c>
      <c r="W77">
        <f>ROUNDUP(V77/$H$73,0)</f>
        <v>6</v>
      </c>
      <c r="X77">
        <f>$A77/W77</f>
        <v>102.56091496767777</v>
      </c>
    </row>
    <row r="78" spans="1:25" ht="17.05" hidden="1" x14ac:dyDescent="0.3">
      <c r="A78" s="48"/>
      <c r="B78" s="33">
        <f>A77</f>
        <v>615.36548980606665</v>
      </c>
      <c r="C78" s="76"/>
      <c r="D78" s="76"/>
      <c r="E78" s="58">
        <f>B78-E77</f>
        <v>515.06548980606669</v>
      </c>
      <c r="F78" s="60">
        <f>E78-F77</f>
        <v>414.76548980606668</v>
      </c>
      <c r="G78" s="60">
        <f>F78-G77</f>
        <v>314.46548980606667</v>
      </c>
      <c r="H78" s="60">
        <f t="shared" ref="H78" si="96">G78-H77</f>
        <v>214.16548980606666</v>
      </c>
      <c r="I78" s="60">
        <f t="shared" ref="I78" si="97">H78-I77</f>
        <v>102.86548980606666</v>
      </c>
      <c r="J78" s="60">
        <f t="shared" ref="J78" si="98">I78-J77</f>
        <v>0</v>
      </c>
      <c r="K78" s="60">
        <f t="shared" ref="K78" si="99">J78-K77</f>
        <v>0</v>
      </c>
      <c r="L78" s="60"/>
      <c r="M78" s="22"/>
      <c r="N78" s="23"/>
      <c r="O78" s="17"/>
      <c r="P78" s="17"/>
      <c r="Q78" s="22"/>
      <c r="R78" s="17"/>
      <c r="S78" s="17"/>
      <c r="T78" s="36"/>
      <c r="U78" s="19"/>
      <c r="V78" s="19"/>
      <c r="W78" s="6" t="s">
        <v>8</v>
      </c>
      <c r="X78" s="32">
        <f>(X77-$B$73)/$E$74</f>
        <v>9.2055377243343433</v>
      </c>
      <c r="Y78" s="19"/>
    </row>
    <row r="79" spans="1:25" ht="17.05" hidden="1" x14ac:dyDescent="0.3">
      <c r="A79" s="47"/>
      <c r="B79" s="32">
        <f>IF(B78&gt;0,(B78/ROUNDUP(ROUNDUP(((B78-($B$73*ROUNDUP(B78/$J$73,0)))/$E$74),0)/$H$73,0)-$B$73)/$E$74,0-$B$73/$E$74)</f>
        <v>9.2055377243343433</v>
      </c>
      <c r="C79" s="32"/>
      <c r="D79" s="32"/>
      <c r="E79" s="41">
        <f t="shared" ref="E79:K79" si="100">IF(E78&gt;0,(E78/ROUNDUP(ROUNDUP(((E78-($B$73*ROUNDUP(E78/$J$73,0)))/$E$74),0)/$H$73,0)-$B$73)/$E$74,0-$B$73/$E$74)</f>
        <v>9.2466452692012115</v>
      </c>
      <c r="F79" s="41">
        <f t="shared" si="100"/>
        <v>9.3083065865015158</v>
      </c>
      <c r="G79" s="32">
        <f t="shared" si="100"/>
        <v>9.4110754486686865</v>
      </c>
      <c r="H79" s="32">
        <f t="shared" si="100"/>
        <v>9.6166131730030298</v>
      </c>
      <c r="I79" s="32">
        <f t="shared" si="100"/>
        <v>9.2332263460060613</v>
      </c>
      <c r="J79" s="32">
        <f t="shared" si="100"/>
        <v>-0.11818181818181818</v>
      </c>
      <c r="K79" s="32">
        <f t="shared" si="100"/>
        <v>-0.11818181818181818</v>
      </c>
      <c r="L79" s="32"/>
      <c r="O79" s="12"/>
      <c r="P79" s="12"/>
      <c r="Q79" s="13"/>
      <c r="R79" s="5"/>
      <c r="S79" s="5"/>
      <c r="T79" s="36"/>
    </row>
    <row r="80" spans="1:25" ht="17.05" x14ac:dyDescent="0.3">
      <c r="A80" s="47">
        <f>Лист1!G$8</f>
        <v>620.95972153157629</v>
      </c>
      <c r="B80" s="89">
        <f>($A80-$E$74*(ROUNDDOWN($E80/$E$74,0)+ROUNDDOWN($F80/$E$74,0)+ROUNDDOWN($G80/$E$74,0)+ROUNDDOWN($H80/$E$74,0)+ROUNDDOWN($I80/$E$74,0)+ROUNDDOWN($J80/$E$74,0)+ROUNDDOWN($K80/$E$74,0)+ROUNDDOWN($L80/$E$74,0)+ROUNDDOWN($M80/$E$74,0)+ROUNDDOWN($N80/$E$74,0))) / $A80 * 100</f>
        <v>2.5701701701701642</v>
      </c>
      <c r="C80" s="89"/>
      <c r="D80" s="89"/>
      <c r="E80" s="77">
        <f>IF(B81&gt;($E$74*(B82+1)),(ROUND(B82,0)*$E$74+$B$73),(B82*$E$74+$B$73))</f>
        <v>100.3</v>
      </c>
      <c r="F80" s="77">
        <f t="shared" ref="F80:K80" si="101">IF(E81&gt;($E$74*(E82+1)),(ROUND(E82,0)*$E$74+$B$73),(E82*$E$74+$B$73))</f>
        <v>100.3</v>
      </c>
      <c r="G80" s="56">
        <f t="shared" si="101"/>
        <v>100.3</v>
      </c>
      <c r="H80" s="56">
        <f t="shared" si="101"/>
        <v>111.3</v>
      </c>
      <c r="I80" s="56">
        <f t="shared" si="101"/>
        <v>100.3</v>
      </c>
      <c r="J80" s="56">
        <f t="shared" si="101"/>
        <v>108.45972153157631</v>
      </c>
      <c r="K80" s="56">
        <f t="shared" si="101"/>
        <v>0</v>
      </c>
      <c r="L80" s="56"/>
      <c r="M80" s="12"/>
      <c r="N80" s="12"/>
      <c r="O80" s="12"/>
      <c r="P80" s="12"/>
      <c r="Q80" s="13"/>
      <c r="R80" s="5"/>
      <c r="S80" s="5"/>
      <c r="T80" s="36">
        <f>SUM(E80:S80)</f>
        <v>620.95972153157629</v>
      </c>
      <c r="U80">
        <f>$A80/$E$74</f>
        <v>56.450883775597845</v>
      </c>
      <c r="V80">
        <f>ROUNDUP((($A80-($B$73*ROUNDUP($A80/$J$73,0)))/$E$74),0)</f>
        <v>56</v>
      </c>
      <c r="W80">
        <f>ROUND(V80/$H$73,0)</f>
        <v>6</v>
      </c>
      <c r="X80">
        <f>$A80/W80</f>
        <v>103.49328692192938</v>
      </c>
    </row>
    <row r="81" spans="1:25" ht="17.05" hidden="1" x14ac:dyDescent="0.3">
      <c r="A81" s="47"/>
      <c r="B81" s="21">
        <f>A80</f>
        <v>620.95972153157629</v>
      </c>
      <c r="C81" s="51"/>
      <c r="D81" s="51"/>
      <c r="E81" s="58">
        <f>B81-E80</f>
        <v>520.65972153157634</v>
      </c>
      <c r="F81" s="60">
        <f>E81-F80</f>
        <v>420.35972153157633</v>
      </c>
      <c r="G81" s="60">
        <f>F81-G80</f>
        <v>320.05972153157632</v>
      </c>
      <c r="H81" s="60">
        <f t="shared" ref="H81" si="102">G81-H80</f>
        <v>208.7597215315763</v>
      </c>
      <c r="I81" s="60">
        <f t="shared" ref="I81" si="103">H81-I80</f>
        <v>108.45972153157631</v>
      </c>
      <c r="J81" s="60">
        <f t="shared" ref="J81" si="104">I81-J80</f>
        <v>0</v>
      </c>
      <c r="K81" s="60">
        <f t="shared" ref="K81" si="105">J81-K80</f>
        <v>0</v>
      </c>
      <c r="L81" s="60"/>
      <c r="M81" s="22"/>
      <c r="N81" s="23"/>
      <c r="O81" s="17"/>
      <c r="P81" s="17"/>
      <c r="Q81" s="22"/>
      <c r="R81" s="17"/>
      <c r="S81" s="17"/>
      <c r="T81" s="36"/>
      <c r="U81" s="19"/>
      <c r="V81" s="19"/>
      <c r="W81" s="6" t="s">
        <v>8</v>
      </c>
      <c r="X81" s="32"/>
      <c r="Y81" s="19"/>
    </row>
    <row r="82" spans="1:25" ht="17.05" hidden="1" x14ac:dyDescent="0.3">
      <c r="A82" s="47"/>
      <c r="B82" s="32">
        <f>IF(B81&gt;0,(B81/ROUNDUP(ROUNDUP(((B81-($B$73*ROUNDUP(B81/$J$73,0)))/$E$74),0)/$H$73,0)-$B$73)/$E$74,0-$B$73/$E$74)</f>
        <v>9.2902988110844902</v>
      </c>
      <c r="C82" s="32"/>
      <c r="D82" s="32"/>
      <c r="E82" s="41">
        <f t="shared" ref="E82:K82" si="106">IF(E81&gt;0,(E81/ROUNDUP(ROUNDUP(((E81-($B$73*ROUNDUP(E81/$J$73,0)))/$E$74),0)/$H$73,0)-$B$73)/$E$74,0-$B$73/$E$74)</f>
        <v>9.3483585733013879</v>
      </c>
      <c r="F82" s="41">
        <f t="shared" si="106"/>
        <v>9.4354482166267353</v>
      </c>
      <c r="G82" s="32">
        <f t="shared" si="106"/>
        <v>9.5805976221689786</v>
      </c>
      <c r="H82" s="32">
        <f t="shared" si="106"/>
        <v>9.3708964332534688</v>
      </c>
      <c r="I82" s="32">
        <f t="shared" si="106"/>
        <v>9.7417928665069375</v>
      </c>
      <c r="J82" s="32">
        <f t="shared" si="106"/>
        <v>-0.11818181818181818</v>
      </c>
      <c r="K82" s="32">
        <f t="shared" si="106"/>
        <v>-0.11818181818181818</v>
      </c>
      <c r="L82" s="32"/>
      <c r="O82" s="12"/>
      <c r="P82" s="12"/>
      <c r="Q82" s="13"/>
      <c r="R82" s="5"/>
      <c r="S82" s="5"/>
      <c r="T82" s="36"/>
    </row>
    <row r="83" spans="1:25" ht="17.05" x14ac:dyDescent="0.3">
      <c r="A83" s="47">
        <f>Лист1!H$8</f>
        <v>626.55395325708594</v>
      </c>
      <c r="B83" s="89">
        <f>($A83-$E$74*(ROUNDDOWN($E83/$E$74,0)+ROUNDDOWN($F83/$E$74,0)+ROUNDDOWN($G83/$E$74,0)+ROUNDDOWN($H83/$E$74,0)+ROUNDDOWN($I83/$E$74,0)+ROUNDDOWN($J83/$E$74,0)+ROUNDDOWN($K83/$E$74,0)+ROUNDDOWN($L83/$E$74,0)+ROUNDDOWN($M83/$E$74,0)+ROUNDDOWN($N83/$E$74,0))) / $A83 * 100</f>
        <v>1.6844444444444302</v>
      </c>
      <c r="C83" s="89"/>
      <c r="D83" s="89"/>
      <c r="E83" s="77">
        <f>IF(B84&gt;($E$74*(B85+1)),(ROUND(B85,0)*$E$74+$B$73),(B85*$E$74+$B$73))</f>
        <v>100.3</v>
      </c>
      <c r="F83" s="77">
        <f t="shared" ref="F83:K83" si="107">IF(E84&gt;($E$74*(E85+1)),(ROUND(E85,0)*$E$74+$B$73),(E85*$E$74+$B$73))</f>
        <v>100.3</v>
      </c>
      <c r="G83" s="56">
        <f t="shared" si="107"/>
        <v>111.3</v>
      </c>
      <c r="H83" s="56">
        <f t="shared" si="107"/>
        <v>100.3</v>
      </c>
      <c r="I83" s="56">
        <f t="shared" si="107"/>
        <v>111.3</v>
      </c>
      <c r="J83" s="56">
        <f t="shared" si="107"/>
        <v>103.05395325708595</v>
      </c>
      <c r="K83" s="56">
        <f t="shared" si="107"/>
        <v>0</v>
      </c>
      <c r="L83" s="56"/>
      <c r="M83" s="12"/>
      <c r="N83" s="12"/>
      <c r="O83" s="12"/>
      <c r="P83" s="12"/>
      <c r="Q83" s="13"/>
      <c r="R83" s="5"/>
      <c r="S83" s="5"/>
      <c r="T83" s="36">
        <f>SUM(E83:S83)</f>
        <v>626.55395325708594</v>
      </c>
      <c r="U83">
        <f>$A83/$E$74</f>
        <v>56.959450296098723</v>
      </c>
      <c r="V83">
        <f>ROUNDUP((($A83-($B$73*ROUNDUP($A83/$J$73,0)))/$E$74),0)</f>
        <v>57</v>
      </c>
      <c r="W83">
        <f>ROUND(V83/$H$73,0)</f>
        <v>6</v>
      </c>
      <c r="X83">
        <f>$A83/W83</f>
        <v>104.42565887618099</v>
      </c>
    </row>
    <row r="84" spans="1:25" ht="17.05" hidden="1" x14ac:dyDescent="0.3">
      <c r="A84" s="47"/>
      <c r="B84" s="21">
        <f>A83</f>
        <v>626.55395325708594</v>
      </c>
      <c r="C84" s="51"/>
      <c r="D84" s="51"/>
      <c r="E84" s="58">
        <f>B84-E83</f>
        <v>526.25395325708598</v>
      </c>
      <c r="F84" s="60">
        <f>E84-F83</f>
        <v>425.95395325708597</v>
      </c>
      <c r="G84" s="60">
        <f>F84-G83</f>
        <v>314.65395325708596</v>
      </c>
      <c r="H84" s="60">
        <f t="shared" ref="H84" si="108">G84-H83</f>
        <v>214.35395325708595</v>
      </c>
      <c r="I84" s="60">
        <f t="shared" ref="I84" si="109">H84-I83</f>
        <v>103.05395325708595</v>
      </c>
      <c r="J84" s="60">
        <f t="shared" ref="J84" si="110">I84-J83</f>
        <v>0</v>
      </c>
      <c r="K84" s="60">
        <f t="shared" ref="K84" si="111">J84-K83</f>
        <v>0</v>
      </c>
      <c r="L84" s="60"/>
      <c r="M84" s="22"/>
      <c r="N84" s="23"/>
      <c r="O84" s="17"/>
      <c r="P84" s="17"/>
      <c r="Q84" s="22"/>
      <c r="R84" s="17"/>
      <c r="S84" s="17"/>
      <c r="T84" s="36"/>
      <c r="U84" s="19"/>
      <c r="V84" s="19"/>
      <c r="W84" s="6" t="s">
        <v>8</v>
      </c>
      <c r="X84" s="32"/>
      <c r="Y84" s="19"/>
    </row>
    <row r="85" spans="1:25" ht="17.05" hidden="1" x14ac:dyDescent="0.3">
      <c r="A85" s="47"/>
      <c r="B85" s="32">
        <f>IF(B84&gt;0,(B84/ROUNDUP(ROUNDUP(((B84-($B$73*ROUNDUP(B84/$J$73,0)))/$E$74),0)/$H$73,0)-$B$73)/$E$74,0-$B$73/$E$74)</f>
        <v>9.3750598978346353</v>
      </c>
      <c r="C85" s="32"/>
      <c r="D85" s="32"/>
      <c r="E85" s="41">
        <f t="shared" ref="E85:K85" si="112">IF(E84&gt;0,(E84/ROUNDUP(ROUNDUP(((E84-($B$73*ROUNDUP(E84/$J$73,0)))/$E$74),0)/$H$73,0)-$B$73)/$E$74,0-$B$73/$E$74)</f>
        <v>9.4500718774015624</v>
      </c>
      <c r="F85" s="41">
        <f t="shared" si="112"/>
        <v>9.5625898467519548</v>
      </c>
      <c r="G85" s="32">
        <f t="shared" si="112"/>
        <v>9.4167864623359385</v>
      </c>
      <c r="H85" s="32">
        <f t="shared" si="112"/>
        <v>9.6251796935039078</v>
      </c>
      <c r="I85" s="32">
        <f t="shared" si="112"/>
        <v>9.2503593870078138</v>
      </c>
      <c r="J85" s="32">
        <f t="shared" si="112"/>
        <v>-0.11818181818181818</v>
      </c>
      <c r="K85" s="32">
        <f t="shared" si="112"/>
        <v>-0.11818181818181818</v>
      </c>
      <c r="L85" s="32"/>
      <c r="O85" s="12"/>
      <c r="P85" s="12"/>
      <c r="Q85" s="13"/>
      <c r="R85" s="5"/>
      <c r="S85" s="5"/>
      <c r="T85" s="36"/>
    </row>
    <row r="86" spans="1:25" ht="17.05" x14ac:dyDescent="0.3">
      <c r="A86" s="47">
        <f>Лист1!I$8</f>
        <v>632.14818498259581</v>
      </c>
      <c r="B86" s="89">
        <f>($A86-$E$74*(ROUNDDOWN($E86/$E$74,0)+ROUNDDOWN($F86/$E$74,0)+ROUNDDOWN($G86/$E$74,0)+ROUNDDOWN($H86/$E$74,0)+ROUNDDOWN($I86/$E$74,0)+ROUNDDOWN($J86/$E$74,0)+ROUNDDOWN($K86/$E$74,0)+ROUNDDOWN($L86/$E$74,0)+ROUNDDOWN($M86/$E$74,0)+ROUNDDOWN($N86/$E$74,0))) / $A86 * 100</f>
        <v>2.5544936086529137</v>
      </c>
      <c r="C86" s="89"/>
      <c r="D86" s="89"/>
      <c r="E86" s="77">
        <f>IF(B87&gt;($E$74*(B88+1)),(ROUND(B88,0)*$E$74+$B$73),(B88*$E$74+$B$73))</f>
        <v>100.3</v>
      </c>
      <c r="F86" s="77">
        <f t="shared" ref="F86:K86" si="113">IF(E87&gt;($E$74*(E88+1)),(ROUND(E88,0)*$E$74+$B$73),(E88*$E$74+$B$73))</f>
        <v>111.3</v>
      </c>
      <c r="G86" s="56">
        <f t="shared" si="113"/>
        <v>100.3</v>
      </c>
      <c r="H86" s="56">
        <f t="shared" si="113"/>
        <v>111.3</v>
      </c>
      <c r="I86" s="56">
        <f t="shared" si="113"/>
        <v>100.3</v>
      </c>
      <c r="J86" s="56">
        <f t="shared" si="113"/>
        <v>108.64818498259582</v>
      </c>
      <c r="K86" s="56">
        <f t="shared" si="113"/>
        <v>0</v>
      </c>
      <c r="L86" s="12"/>
      <c r="M86" s="12"/>
      <c r="N86" s="12"/>
      <c r="O86" s="12"/>
      <c r="P86" s="12"/>
      <c r="Q86" s="13"/>
      <c r="R86" s="5"/>
      <c r="S86" s="5"/>
      <c r="T86" s="36">
        <f>SUM(E86:S86)</f>
        <v>632.14818498259581</v>
      </c>
      <c r="U86">
        <f>$A86/$E$74</f>
        <v>57.468016816599622</v>
      </c>
      <c r="V86">
        <f>ROUNDUP((($A86-($B$73*ROUNDUP($A86/$J$73,0)))/$E$74),0)</f>
        <v>57</v>
      </c>
      <c r="W86">
        <f>ROUND(V86/$H$73,0)</f>
        <v>6</v>
      </c>
      <c r="X86">
        <f>$A86/W86</f>
        <v>105.35803083043264</v>
      </c>
    </row>
    <row r="87" spans="1:25" ht="17.05" hidden="1" x14ac:dyDescent="0.3">
      <c r="A87" s="47"/>
      <c r="B87" s="21">
        <f>A86</f>
        <v>632.14818498259581</v>
      </c>
      <c r="C87" s="51"/>
      <c r="D87" s="51"/>
      <c r="E87" s="58">
        <f>B87-E86</f>
        <v>531.84818498259585</v>
      </c>
      <c r="F87" s="60">
        <f>E87-F86</f>
        <v>420.54818498259584</v>
      </c>
      <c r="G87" s="60">
        <f>F87-G86</f>
        <v>320.24818498259583</v>
      </c>
      <c r="H87" s="60">
        <f t="shared" ref="H87" si="114">G87-H86</f>
        <v>208.94818498259582</v>
      </c>
      <c r="I87" s="60">
        <f t="shared" ref="I87" si="115">H87-I86</f>
        <v>108.64818498259582</v>
      </c>
      <c r="J87" s="60">
        <f t="shared" ref="J87" si="116">I87-J86</f>
        <v>0</v>
      </c>
      <c r="K87" s="60">
        <f t="shared" ref="K87" si="117">J87-K86</f>
        <v>0</v>
      </c>
      <c r="L87" s="22"/>
      <c r="M87" s="22"/>
      <c r="N87" s="23"/>
      <c r="O87" s="17"/>
      <c r="P87" s="17"/>
      <c r="Q87" s="22"/>
      <c r="R87" s="17"/>
      <c r="S87" s="17"/>
      <c r="T87" s="36"/>
      <c r="U87" s="19"/>
      <c r="V87" s="19"/>
      <c r="W87" s="6" t="s">
        <v>8</v>
      </c>
      <c r="X87" s="32"/>
      <c r="Y87" s="19"/>
    </row>
    <row r="88" spans="1:25" ht="17.05" hidden="1" x14ac:dyDescent="0.3">
      <c r="A88" s="47"/>
      <c r="B88" s="32">
        <f>IF(B87&gt;0,(B87/ROUNDUP(ROUNDUP(((B87-($B$73*ROUNDUP(B87/$J$73,0)))/$E$74),0)/$H$73,0)-$B$73)/$E$74,0-$B$73/$E$74)</f>
        <v>9.4598209845847858</v>
      </c>
      <c r="C88" s="32"/>
      <c r="D88" s="32"/>
      <c r="E88" s="41">
        <f t="shared" ref="E88:K88" si="118">IF(E87&gt;0,(E87/ROUNDUP(ROUNDUP(((E87-($B$73*ROUNDUP(E87/$J$73,0)))/$E$74),0)/$H$73,0)-$B$73)/$E$74,0-$B$73/$E$74)</f>
        <v>9.551785181501744</v>
      </c>
      <c r="F88" s="41">
        <f t="shared" si="118"/>
        <v>9.4397314768771778</v>
      </c>
      <c r="G88" s="32">
        <f t="shared" si="118"/>
        <v>9.5863086358362377</v>
      </c>
      <c r="H88" s="32">
        <f t="shared" si="118"/>
        <v>9.3794629537543557</v>
      </c>
      <c r="I88" s="32">
        <f t="shared" si="118"/>
        <v>9.7589259075087114</v>
      </c>
      <c r="J88" s="32">
        <f t="shared" si="118"/>
        <v>-0.11818181818181818</v>
      </c>
      <c r="K88" s="32">
        <f t="shared" si="118"/>
        <v>-0.11818181818181818</v>
      </c>
      <c r="O88" s="12"/>
      <c r="P88" s="12"/>
      <c r="Q88" s="13"/>
      <c r="R88" s="5"/>
      <c r="S88" s="5"/>
      <c r="T88" s="36"/>
    </row>
    <row r="89" spans="1:25" ht="17.05" x14ac:dyDescent="0.3">
      <c r="A89" s="47">
        <f>Лист1!J$8</f>
        <v>637.74241670810545</v>
      </c>
      <c r="B89" s="89">
        <f>($A89-$E$74*(ROUNDDOWN($E89/$E$74,0)+ROUNDDOWN($F89/$E$74,0)+ROUNDDOWN($G89/$E$74,0)+ROUNDDOWN($H89/$E$74,0)+ROUNDDOWN($I89/$E$74,0)+ROUNDDOWN($J89/$E$74,0)+ROUNDDOWN($K89/$E$74,0)+ROUNDDOWN($L89/$E$74,0)+ROUNDDOWN($M89/$E$74,0)+ROUNDDOWN($N89/$E$74,0))) / $A89 * 100</f>
        <v>1.6844444444444495</v>
      </c>
      <c r="C89" s="89"/>
      <c r="D89" s="89"/>
      <c r="E89" s="77">
        <f>IF(B90&gt;($E$74*(B91+1)),(ROUND(B91,0)*$E$74+$B$73),(B91*$E$74+$B$73))</f>
        <v>111.3</v>
      </c>
      <c r="F89" s="77">
        <f t="shared" ref="F89:K89" si="119">IF(E90&gt;($E$74*(E91+1)),(ROUND(E91,0)*$E$74+$B$73),(E91*$E$74+$B$73))</f>
        <v>100.3</v>
      </c>
      <c r="G89" s="56">
        <f t="shared" si="119"/>
        <v>111.3</v>
      </c>
      <c r="H89" s="56">
        <f t="shared" si="119"/>
        <v>100.3</v>
      </c>
      <c r="I89" s="56">
        <f t="shared" si="119"/>
        <v>111.3</v>
      </c>
      <c r="J89" s="56">
        <f t="shared" si="119"/>
        <v>103.24241670810547</v>
      </c>
      <c r="K89" s="56">
        <f t="shared" si="119"/>
        <v>0</v>
      </c>
      <c r="L89" s="12"/>
      <c r="M89" s="12"/>
      <c r="N89" s="12"/>
      <c r="O89" s="12"/>
      <c r="P89" s="12"/>
      <c r="Q89" s="13"/>
      <c r="R89" s="5"/>
      <c r="S89" s="5"/>
      <c r="T89" s="36">
        <f>SUM(E89:S89)</f>
        <v>637.74241670810545</v>
      </c>
      <c r="U89">
        <f>$A89/$E$74</f>
        <v>57.976583337100493</v>
      </c>
      <c r="V89">
        <f>ROUNDUP((($A89-($B$73*ROUNDUP($A89/$J$73,0)))/$E$74),0)</f>
        <v>58</v>
      </c>
      <c r="W89">
        <f>ROUND(V89/$H$73,0)</f>
        <v>6</v>
      </c>
      <c r="X89">
        <f>$A89/W89</f>
        <v>106.29040278468425</v>
      </c>
    </row>
    <row r="90" spans="1:25" ht="17.05" hidden="1" x14ac:dyDescent="0.3">
      <c r="A90" s="47"/>
      <c r="B90" s="21">
        <f>A89</f>
        <v>637.74241670810545</v>
      </c>
      <c r="C90" s="51"/>
      <c r="D90" s="51"/>
      <c r="E90" s="58">
        <f>B90-E89</f>
        <v>526.4424167081055</v>
      </c>
      <c r="F90" s="60">
        <f>E90-F89</f>
        <v>426.14241670810549</v>
      </c>
      <c r="G90" s="60">
        <f>F90-G89</f>
        <v>314.84241670810547</v>
      </c>
      <c r="H90" s="60">
        <f t="shared" ref="H90" si="120">G90-H89</f>
        <v>214.54241670810546</v>
      </c>
      <c r="I90" s="60">
        <f t="shared" ref="I90" si="121">H90-I89</f>
        <v>103.24241670810547</v>
      </c>
      <c r="J90" s="60">
        <f t="shared" ref="J90" si="122">I90-J89</f>
        <v>0</v>
      </c>
      <c r="K90" s="60">
        <f t="shared" ref="K90" si="123">J90-K89</f>
        <v>0</v>
      </c>
      <c r="L90" s="22"/>
      <c r="M90" s="22"/>
      <c r="N90" s="23"/>
      <c r="O90" s="17"/>
      <c r="P90" s="17"/>
      <c r="Q90" s="22"/>
      <c r="R90" s="17"/>
      <c r="S90" s="17"/>
      <c r="T90" s="36"/>
      <c r="U90" s="19"/>
      <c r="V90" s="19"/>
      <c r="W90" s="6" t="s">
        <v>8</v>
      </c>
      <c r="X90" s="32"/>
      <c r="Y90" s="19"/>
    </row>
    <row r="91" spans="1:25" ht="17.05" hidden="1" x14ac:dyDescent="0.3">
      <c r="A91" s="47"/>
      <c r="B91" s="32">
        <f>IF(B90&gt;0,(B90/ROUNDUP(ROUNDUP(((B90-($B$73*ROUNDUP(B90/$J$73,0)))/$E$74),0)/$H$73,0)-$B$73)/$E$74,0-$B$73/$E$74)</f>
        <v>9.544582071334931</v>
      </c>
      <c r="C91" s="32"/>
      <c r="D91" s="32"/>
      <c r="E91" s="41">
        <f t="shared" ref="E91:K91" si="124">IF(E90&gt;0,(E90/ROUNDUP(ROUNDUP(((E90-($B$73*ROUNDUP(E90/$J$73,0)))/$E$74),0)/$H$73,0)-$B$73)/$E$74,0-$B$73/$E$74)</f>
        <v>9.4534984856019193</v>
      </c>
      <c r="F91" s="41">
        <f t="shared" si="124"/>
        <v>9.5668731070023973</v>
      </c>
      <c r="G91" s="32">
        <f t="shared" si="124"/>
        <v>9.4224974760031959</v>
      </c>
      <c r="H91" s="32">
        <f t="shared" si="124"/>
        <v>9.6337462140047947</v>
      </c>
      <c r="I91" s="32">
        <f t="shared" si="124"/>
        <v>9.2674924280095876</v>
      </c>
      <c r="J91" s="32">
        <f t="shared" si="124"/>
        <v>-0.11818181818181818</v>
      </c>
      <c r="K91" s="32">
        <f t="shared" si="124"/>
        <v>-0.11818181818181818</v>
      </c>
      <c r="O91" s="12"/>
      <c r="P91" s="12"/>
      <c r="Q91" s="13"/>
      <c r="R91" s="5"/>
      <c r="S91" s="5"/>
      <c r="T91" s="36"/>
    </row>
    <row r="92" spans="1:25" ht="17.05" x14ac:dyDescent="0.3">
      <c r="A92" s="47">
        <f>Лист1!K$8</f>
        <v>643.3366484336151</v>
      </c>
      <c r="B92" s="89">
        <f>($A92-$E$74*(ROUNDDOWN($E92/$E$74,0)+ROUNDDOWN($F92/$E$74,0)+ROUNDDOWN($G92/$E$74,0)+ROUNDDOWN($H92/$E$74,0)+ROUNDDOWN($I92/$E$74,0)+ROUNDDOWN($J92/$E$74,0)+ROUNDDOWN($K92/$E$74,0)+ROUNDDOWN($L92/$E$74,0)+ROUNDDOWN($M92/$E$74,0)+ROUNDDOWN($N92/$E$74,0))) / $A92 * 100</f>
        <v>2.5393623188405767</v>
      </c>
      <c r="C92" s="89"/>
      <c r="D92" s="89"/>
      <c r="E92" s="77">
        <f>IF(B93&gt;($E$74*(B94+1)),(ROUND(B94,0)*$E$74+$B$73),(B94*$E$74+$B$73))</f>
        <v>111.3</v>
      </c>
      <c r="F92" s="77">
        <f t="shared" ref="F92:K92" si="125">IF(E93&gt;($E$74*(E94+1)),(ROUND(E94,0)*$E$74+$B$73),(E94*$E$74+$B$73))</f>
        <v>111.3</v>
      </c>
      <c r="G92" s="56">
        <f t="shared" si="125"/>
        <v>100.3</v>
      </c>
      <c r="H92" s="56">
        <f t="shared" si="125"/>
        <v>111.3</v>
      </c>
      <c r="I92" s="56">
        <f t="shared" si="125"/>
        <v>100.3</v>
      </c>
      <c r="J92" s="56">
        <f t="shared" si="125"/>
        <v>108.83664843361512</v>
      </c>
      <c r="K92" s="56">
        <f t="shared" si="125"/>
        <v>0</v>
      </c>
      <c r="L92" s="12"/>
      <c r="M92" s="12"/>
      <c r="N92" s="12"/>
      <c r="O92" s="12"/>
      <c r="P92" s="12"/>
      <c r="Q92" s="13"/>
      <c r="R92" s="5"/>
      <c r="S92" s="5"/>
      <c r="T92" s="36">
        <f>SUM(E92:S92)</f>
        <v>643.3366484336151</v>
      </c>
      <c r="U92">
        <f>$A92/$E$74</f>
        <v>58.485149857601371</v>
      </c>
      <c r="V92">
        <f>ROUNDUP((($A92-($B$73*ROUNDUP($A92/$J$73,0)))/$E$74),0)</f>
        <v>58</v>
      </c>
      <c r="W92">
        <f>ROUND(V92/$H$73,0)</f>
        <v>6</v>
      </c>
      <c r="X92">
        <f>$A92/W92</f>
        <v>107.22277473893585</v>
      </c>
    </row>
    <row r="93" spans="1:25" ht="17.05" hidden="1" x14ac:dyDescent="0.3">
      <c r="A93" s="47"/>
      <c r="B93" s="21">
        <f>A92</f>
        <v>643.3366484336151</v>
      </c>
      <c r="C93" s="51"/>
      <c r="D93" s="51"/>
      <c r="E93" s="58">
        <f>B93-E92</f>
        <v>532.03664843361514</v>
      </c>
      <c r="F93" s="60">
        <f>E93-F92</f>
        <v>420.73664843361513</v>
      </c>
      <c r="G93" s="60">
        <f>F93-G92</f>
        <v>320.43664843361512</v>
      </c>
      <c r="H93" s="60">
        <f t="shared" ref="H93" si="126">G93-H92</f>
        <v>209.13664843361511</v>
      </c>
      <c r="I93" s="60">
        <f t="shared" ref="I93" si="127">H93-I92</f>
        <v>108.83664843361511</v>
      </c>
      <c r="J93" s="60">
        <f t="shared" ref="J93" si="128">I93-J92</f>
        <v>0</v>
      </c>
      <c r="K93" s="60">
        <f t="shared" ref="K93" si="129">J93-K92</f>
        <v>0</v>
      </c>
      <c r="L93" s="22"/>
      <c r="M93" s="22"/>
      <c r="N93" s="23"/>
      <c r="O93" s="17"/>
      <c r="P93" s="17"/>
      <c r="Q93" s="22"/>
      <c r="R93" s="17"/>
      <c r="S93" s="17"/>
      <c r="T93" s="36"/>
      <c r="U93" s="19"/>
      <c r="V93" s="19"/>
      <c r="W93" s="6" t="s">
        <v>8</v>
      </c>
      <c r="X93" s="32"/>
      <c r="Y93" s="19"/>
    </row>
    <row r="94" spans="1:25" ht="17.05" hidden="1" x14ac:dyDescent="0.3">
      <c r="A94" s="47"/>
      <c r="B94" s="32">
        <f>IF(B93&gt;0,(B93/ROUNDUP(ROUNDUP(((B93-($B$73*ROUNDUP(B93/$J$73,0)))/$E$74),0)/$H$73,0)-$B$73)/$E$74,0-$B$73/$E$74)</f>
        <v>9.6293431580850779</v>
      </c>
      <c r="C94" s="32"/>
      <c r="D94" s="32"/>
      <c r="E94" s="41">
        <f t="shared" ref="E94:K94" si="130">IF(E93&gt;0,(E93/ROUNDUP(ROUNDUP(((E93-($B$73*ROUNDUP(E93/$J$73,0)))/$E$74),0)/$H$73,0)-$B$73)/$E$74,0-$B$73/$E$74)</f>
        <v>9.5552117897020938</v>
      </c>
      <c r="F94" s="41">
        <f t="shared" si="130"/>
        <v>9.4440147371276169</v>
      </c>
      <c r="G94" s="32">
        <f t="shared" si="130"/>
        <v>9.592019649503488</v>
      </c>
      <c r="H94" s="32">
        <f t="shared" si="130"/>
        <v>9.3880294742552319</v>
      </c>
      <c r="I94" s="32">
        <f t="shared" si="130"/>
        <v>9.7760589485104656</v>
      </c>
      <c r="J94" s="32">
        <f t="shared" si="130"/>
        <v>-0.11818181818181818</v>
      </c>
      <c r="K94" s="32">
        <f t="shared" si="130"/>
        <v>-0.11818181818181818</v>
      </c>
      <c r="O94" s="12"/>
      <c r="P94" s="12"/>
      <c r="Q94" s="13"/>
      <c r="R94" s="5"/>
      <c r="S94" s="5"/>
      <c r="T94" s="36"/>
    </row>
    <row r="95" spans="1:25" ht="17.05" x14ac:dyDescent="0.3">
      <c r="A95" s="47">
        <f>Лист1!L$8</f>
        <v>648.93088015912474</v>
      </c>
      <c r="B95" s="89">
        <f>($A95-$E$74*(ROUNDDOWN($E95/$E$74,0)+ROUNDDOWN($F95/$E$74,0)+ROUNDDOWN($G95/$E$74,0)+ROUNDDOWN($H95/$E$74,0)+ROUNDDOWN($I95/$E$74,0)+ROUNDDOWN($J95/$E$74,0)+ROUNDDOWN($K95/$E$74,0)+ROUNDDOWN($L95/$E$74,0)+ROUNDDOWN($M95/$E$74,0)+ROUNDDOWN($N95/$E$74,0))) / $A95 * 100</f>
        <v>1.6844444444444333</v>
      </c>
      <c r="C95" s="89"/>
      <c r="D95" s="89"/>
      <c r="E95" s="77">
        <f>IF(B96&gt;($E$74*(B97+1)),(ROUND(B97,0)*$E$74+$B$73),(B97*$E$74+$B$73))</f>
        <v>111.3</v>
      </c>
      <c r="F95" s="77">
        <f t="shared" ref="F95:K95" si="131">IF(E96&gt;($E$74*(E97+1)),(ROUND(E97,0)*$E$74+$B$73),(E97*$E$74+$B$73))</f>
        <v>111.3</v>
      </c>
      <c r="G95" s="56">
        <f t="shared" si="131"/>
        <v>111.3</v>
      </c>
      <c r="H95" s="56">
        <f t="shared" si="131"/>
        <v>100.3</v>
      </c>
      <c r="I95" s="56">
        <f t="shared" si="131"/>
        <v>111.3</v>
      </c>
      <c r="J95" s="56">
        <f t="shared" si="131"/>
        <v>103.43088015912475</v>
      </c>
      <c r="K95" s="56">
        <f t="shared" si="131"/>
        <v>0</v>
      </c>
      <c r="L95" s="12"/>
      <c r="M95" s="12"/>
      <c r="N95" s="12"/>
      <c r="O95" s="12"/>
      <c r="P95" s="12"/>
      <c r="Q95" s="13"/>
      <c r="R95" s="5"/>
      <c r="S95" s="5"/>
      <c r="T95" s="36">
        <f>SUM(E95:S95)</f>
        <v>648.93088015912474</v>
      </c>
      <c r="U95">
        <f>$A95/$E$74</f>
        <v>58.993716378102249</v>
      </c>
      <c r="V95">
        <f>ROUNDUP((($A95-($B$73*ROUNDUP($A95/$J$73,0)))/$E$74),0)</f>
        <v>59</v>
      </c>
      <c r="W95">
        <f>ROUND(V95/$H$73,0)</f>
        <v>6</v>
      </c>
      <c r="X95">
        <f>$A95/W95</f>
        <v>108.15514669318746</v>
      </c>
    </row>
    <row r="96" spans="1:25" ht="17.05" hidden="1" x14ac:dyDescent="0.3">
      <c r="A96" s="47"/>
      <c r="B96" s="21">
        <f>A95</f>
        <v>648.93088015912474</v>
      </c>
      <c r="C96" s="51"/>
      <c r="D96" s="51"/>
      <c r="E96" s="58">
        <f>B96-E95</f>
        <v>537.63088015912479</v>
      </c>
      <c r="F96" s="60">
        <f>E96-F95</f>
        <v>426.33088015912477</v>
      </c>
      <c r="G96" s="60">
        <f>F96-G95</f>
        <v>315.03088015912476</v>
      </c>
      <c r="H96" s="60">
        <f t="shared" ref="H96" si="132">G96-H95</f>
        <v>214.73088015912475</v>
      </c>
      <c r="I96" s="60">
        <f t="shared" ref="I96" si="133">H96-I95</f>
        <v>103.43088015912475</v>
      </c>
      <c r="J96" s="60">
        <f t="shared" ref="J96" si="134">I96-J95</f>
        <v>0</v>
      </c>
      <c r="K96" s="60">
        <f t="shared" ref="K96" si="135">J96-K95</f>
        <v>0</v>
      </c>
      <c r="L96" s="22"/>
      <c r="M96" s="22"/>
      <c r="N96" s="23"/>
      <c r="O96" s="17"/>
      <c r="P96" s="17"/>
      <c r="Q96" s="22"/>
      <c r="R96" s="17"/>
      <c r="S96" s="17"/>
      <c r="T96" s="36"/>
      <c r="U96" s="19"/>
      <c r="V96" s="19"/>
      <c r="W96" s="6" t="s">
        <v>8</v>
      </c>
      <c r="X96" s="32"/>
      <c r="Y96" s="19"/>
    </row>
    <row r="97" spans="1:27" ht="17.05" hidden="1" x14ac:dyDescent="0.3">
      <c r="A97" s="47"/>
      <c r="B97" s="32">
        <f>IF(B96&gt;0,(B96/ROUNDUP(ROUNDUP(((B96-($B$73*ROUNDUP(B96/$J$73,0)))/$E$74),0)/$H$73,0)-$B$73)/$E$74,0-$B$73/$E$74)</f>
        <v>9.7141042448352248</v>
      </c>
      <c r="C97" s="32"/>
      <c r="D97" s="32"/>
      <c r="E97" s="41">
        <f t="shared" ref="E97:K97" si="136">IF(E96&gt;0,(E96/ROUNDUP(ROUNDUP(((E96-($B$73*ROUNDUP(E96/$J$73,0)))/$E$74),0)/$H$73,0)-$B$73)/$E$74,0-$B$73/$E$74)</f>
        <v>9.6569250938022702</v>
      </c>
      <c r="F97" s="41">
        <f t="shared" si="136"/>
        <v>9.5711563672528364</v>
      </c>
      <c r="G97" s="32">
        <f t="shared" si="136"/>
        <v>9.4282084896704479</v>
      </c>
      <c r="H97" s="32">
        <f t="shared" si="136"/>
        <v>9.6423127345056709</v>
      </c>
      <c r="I97" s="32">
        <f t="shared" si="136"/>
        <v>9.2846254690113419</v>
      </c>
      <c r="J97" s="32">
        <f t="shared" si="136"/>
        <v>-0.11818181818181818</v>
      </c>
      <c r="K97" s="32">
        <f t="shared" si="136"/>
        <v>-0.11818181818181818</v>
      </c>
      <c r="O97" s="12"/>
      <c r="P97" s="12"/>
      <c r="Q97" s="13"/>
      <c r="R97" s="5"/>
      <c r="S97" s="5"/>
      <c r="T97" s="36"/>
    </row>
    <row r="98" spans="1:27" ht="17.05" x14ac:dyDescent="0.3">
      <c r="A98" s="49">
        <f>Лист1!M$8</f>
        <v>654.5251118846345</v>
      </c>
      <c r="B98" s="89">
        <f>($A98-$E$74*(ROUNDDOWN($E98/$E$74,0)+ROUNDDOWN($F98/$E$74,0)+ROUNDDOWN($G98/$E$74,0)+ROUNDDOWN($H98/$E$74,0)+ROUNDDOWN($I98/$E$74,0)+ROUNDDOWN($J98/$E$74,0)+ROUNDDOWN($K98/$E$74,0)+ROUNDDOWN($L98/$E$74,0)+ROUNDDOWN($M98/$E$74,0)+ROUNDDOWN($N98/$E$74,0))) / $A98 * 100</f>
        <v>2.5247483380816695</v>
      </c>
      <c r="C98" s="89"/>
      <c r="D98" s="89"/>
      <c r="E98" s="77">
        <f>IF(B99&gt;($E$74*(B100+1)),(ROUND(B100,0)*$E$74+$B$73),(B100*$E$74+$B$73))</f>
        <v>111.3</v>
      </c>
      <c r="F98" s="77">
        <f t="shared" ref="F98:K98" si="137">IF(E99&gt;($E$74*(E100+1)),(ROUND(E100,0)*$E$74+$B$73),(E100*$E$74+$B$73))</f>
        <v>111.3</v>
      </c>
      <c r="G98" s="56">
        <f t="shared" si="137"/>
        <v>111.3</v>
      </c>
      <c r="H98" s="56">
        <f t="shared" si="137"/>
        <v>111.3</v>
      </c>
      <c r="I98" s="56">
        <f t="shared" si="137"/>
        <v>100.3</v>
      </c>
      <c r="J98" s="56">
        <f t="shared" si="137"/>
        <v>109.02511188463451</v>
      </c>
      <c r="K98" s="56">
        <f t="shared" si="137"/>
        <v>0</v>
      </c>
      <c r="L98" s="12"/>
      <c r="M98" s="12"/>
      <c r="N98" s="12"/>
      <c r="O98" s="12"/>
      <c r="P98" s="12"/>
      <c r="Q98" s="13"/>
      <c r="R98" s="5"/>
      <c r="S98" s="5"/>
      <c r="T98" s="36">
        <f>SUM(E98:S98)</f>
        <v>654.5251118846345</v>
      </c>
      <c r="U98">
        <f>$A98/$E$74</f>
        <v>59.502282898603134</v>
      </c>
      <c r="V98">
        <f>ROUNDUP((($A98-($B$73*ROUNDUP($A98/$J$73,0)))/$E$74),0)</f>
        <v>59</v>
      </c>
      <c r="W98">
        <f>ROUND(V98/$H$73,0)</f>
        <v>6</v>
      </c>
      <c r="X98">
        <f>$A98/W98</f>
        <v>109.08751864743908</v>
      </c>
    </row>
    <row r="99" spans="1:27" ht="17.05" hidden="1" x14ac:dyDescent="0.3">
      <c r="A99" s="49"/>
      <c r="B99" s="21">
        <f>A98</f>
        <v>654.5251118846345</v>
      </c>
      <c r="C99" s="51"/>
      <c r="D99" s="51"/>
      <c r="E99" s="58">
        <f>B99-E98</f>
        <v>543.22511188463454</v>
      </c>
      <c r="F99" s="60">
        <f>E99-F98</f>
        <v>431.92511188463453</v>
      </c>
      <c r="G99" s="60">
        <f>F99-G98</f>
        <v>320.62511188463452</v>
      </c>
      <c r="H99" s="60">
        <f t="shared" ref="H99" si="138">G99-H98</f>
        <v>209.32511188463451</v>
      </c>
      <c r="I99" s="60">
        <f t="shared" ref="I99" si="139">H99-I98</f>
        <v>109.02511188463451</v>
      </c>
      <c r="J99" s="60">
        <f t="shared" ref="J99" si="140">I99-J98</f>
        <v>0</v>
      </c>
      <c r="K99" s="60">
        <f t="shared" ref="K99" si="141">J99-K98</f>
        <v>0</v>
      </c>
      <c r="L99" s="22"/>
      <c r="M99" s="22"/>
      <c r="N99" s="23"/>
      <c r="O99" s="17"/>
      <c r="P99" s="17"/>
      <c r="Q99" s="22"/>
      <c r="R99" s="17"/>
      <c r="S99" s="17"/>
      <c r="T99" s="36"/>
      <c r="U99" s="19"/>
      <c r="V99" s="19"/>
      <c r="W99" s="6" t="s">
        <v>8</v>
      </c>
      <c r="X99" s="32"/>
      <c r="Y99" s="19"/>
    </row>
    <row r="100" spans="1:27" ht="17.05" hidden="1" x14ac:dyDescent="0.3">
      <c r="A100" s="49"/>
      <c r="B100" s="32">
        <f>IF(B99&gt;0,(B99/ROUNDUP(ROUNDUP(((B99-($B$73*ROUNDUP(B99/$J$73,0)))/$E$74),0)/$H$73,0)-$B$73)/$E$74,0-$B$73/$E$74)</f>
        <v>9.7988653315853718</v>
      </c>
      <c r="C100" s="32"/>
      <c r="D100" s="32"/>
      <c r="E100" s="41">
        <f t="shared" ref="E100:K100" si="142">IF(E99&gt;0,(E99/ROUNDUP(ROUNDUP(((E99-($B$73*ROUNDUP(E99/$J$73,0)))/$E$74),0)/$H$73,0)-$B$73)/$E$74,0-$B$73/$E$74)</f>
        <v>9.7586383979024465</v>
      </c>
      <c r="F100" s="41">
        <f t="shared" si="142"/>
        <v>9.6982979973780576</v>
      </c>
      <c r="G100" s="32">
        <f t="shared" si="142"/>
        <v>9.5977306631707435</v>
      </c>
      <c r="H100" s="32">
        <f t="shared" si="142"/>
        <v>9.3965959947561135</v>
      </c>
      <c r="I100" s="32">
        <f t="shared" si="142"/>
        <v>9.7931919895122288</v>
      </c>
      <c r="J100" s="32">
        <f t="shared" si="142"/>
        <v>-0.11818181818181818</v>
      </c>
      <c r="K100" s="32">
        <f t="shared" si="142"/>
        <v>-0.11818181818181818</v>
      </c>
      <c r="O100" s="12"/>
      <c r="P100" s="12"/>
      <c r="Q100" s="13"/>
      <c r="R100" s="5"/>
      <c r="S100" s="5"/>
      <c r="T100" s="36"/>
    </row>
    <row r="101" spans="1:27" ht="17.05" x14ac:dyDescent="0.3">
      <c r="A101" s="47">
        <f>Лист1!N$8</f>
        <v>660.11934361014426</v>
      </c>
      <c r="B101" s="89">
        <f>($A101-$E$74*(ROUNDDOWN($E101/$E$74,0)+ROUNDDOWN($F101/$E$74,0)+ROUNDDOWN($G101/$E$74,0)+ROUNDDOWN($H101/$E$74,0)+ROUNDDOWN($I101/$E$74,0)+ROUNDDOWN($J101/$E$74,0)+ROUNDDOWN($K101/$E$74,0)+ROUNDDOWN($L101/$E$74,0)+ROUNDDOWN($M101/$E$74,0)+ROUNDDOWN($N101/$E$74,0))) / $A101 * 100</f>
        <v>1.6844444444444515</v>
      </c>
      <c r="C101" s="89"/>
      <c r="D101" s="89"/>
      <c r="E101" s="77">
        <f>IF(B102&gt;($E$74*(B103+1)),(ROUND(B103,0)*$E$74+$B$73),(B103*$E$74+$B$73))</f>
        <v>111.3</v>
      </c>
      <c r="F101" s="77">
        <f t="shared" ref="F101:K101" si="143">IF(E102&gt;($E$74*(E103+1)),(ROUND(E103,0)*$E$74+$B$73),(E103*$E$74+$B$73))</f>
        <v>111.3</v>
      </c>
      <c r="G101" s="56">
        <f t="shared" si="143"/>
        <v>111.3</v>
      </c>
      <c r="H101" s="56">
        <f t="shared" si="143"/>
        <v>111.3</v>
      </c>
      <c r="I101" s="56">
        <f t="shared" si="143"/>
        <v>111.3</v>
      </c>
      <c r="J101" s="56">
        <f t="shared" si="143"/>
        <v>103.61934361014427</v>
      </c>
      <c r="K101" s="56">
        <f t="shared" si="143"/>
        <v>0</v>
      </c>
      <c r="L101" s="12"/>
      <c r="M101" s="12"/>
      <c r="N101" s="12"/>
      <c r="O101" s="12"/>
      <c r="P101" s="12"/>
      <c r="Q101" s="13"/>
      <c r="R101" s="5"/>
      <c r="S101" s="5"/>
      <c r="T101" s="36">
        <f>SUM(E101:S101)</f>
        <v>660.11934361014426</v>
      </c>
      <c r="U101">
        <f>$A101/$E$74</f>
        <v>60.010849419104026</v>
      </c>
      <c r="V101">
        <f>ROUNDUP((($A101-($B$73*ROUNDUP($A101/$J$73,0)))/$E$74),0)</f>
        <v>60</v>
      </c>
      <c r="W101">
        <f>ROUND(V101/$H$73,0)</f>
        <v>6</v>
      </c>
      <c r="X101">
        <f>$A101/W101</f>
        <v>110.0198906016907</v>
      </c>
    </row>
    <row r="102" spans="1:27" ht="17.05" hidden="1" x14ac:dyDescent="0.3">
      <c r="A102" s="47"/>
      <c r="B102" s="21">
        <f>A101</f>
        <v>660.11934361014426</v>
      </c>
      <c r="C102" s="51"/>
      <c r="D102" s="51"/>
      <c r="E102" s="58">
        <f>B102-E101</f>
        <v>548.8193436101443</v>
      </c>
      <c r="F102" s="60">
        <f>E102-F101</f>
        <v>437.51934361014429</v>
      </c>
      <c r="G102" s="60">
        <f>F102-G101</f>
        <v>326.21934361014428</v>
      </c>
      <c r="H102" s="60">
        <f t="shared" ref="H102" si="144">G102-H101</f>
        <v>214.91934361014427</v>
      </c>
      <c r="I102" s="60">
        <f t="shared" ref="I102" si="145">H102-I101</f>
        <v>103.61934361014427</v>
      </c>
      <c r="J102" s="60">
        <f t="shared" ref="J102" si="146">I102-J101</f>
        <v>0</v>
      </c>
      <c r="K102" s="60">
        <f t="shared" ref="K102" si="147">J102-K101</f>
        <v>0</v>
      </c>
      <c r="L102" s="22"/>
      <c r="M102" s="22"/>
      <c r="N102" s="23"/>
      <c r="O102" s="17"/>
      <c r="P102" s="17"/>
      <c r="Q102" s="22"/>
      <c r="R102" s="17"/>
      <c r="S102" s="17"/>
      <c r="T102" s="36"/>
      <c r="U102" s="19"/>
      <c r="V102" s="19"/>
      <c r="W102" s="6" t="s">
        <v>8</v>
      </c>
      <c r="X102" s="32"/>
      <c r="Y102" s="19"/>
    </row>
    <row r="103" spans="1:27" ht="17.05" hidden="1" x14ac:dyDescent="0.3">
      <c r="A103" s="47"/>
      <c r="B103" s="32">
        <f>IF(B102&gt;0,(B102/ROUNDUP(ROUNDUP(((B102-($B$73*ROUNDUP(B102/$J$73,0)))/$E$74),0)/$H$73,0)-$B$73)/$E$74,0-$B$73/$E$74)</f>
        <v>9.8836264183355187</v>
      </c>
      <c r="C103" s="32"/>
      <c r="D103" s="32"/>
      <c r="E103" s="41">
        <f t="shared" ref="E103:K103" si="148">IF(E102&gt;0,(E102/ROUNDUP(ROUNDUP(((E102-($B$73*ROUNDUP(E102/$J$73,0)))/$E$74),0)/$H$73,0)-$B$73)/$E$74,0-$B$73/$E$74)</f>
        <v>9.8603517020026246</v>
      </c>
      <c r="F103" s="41">
        <f t="shared" si="148"/>
        <v>9.8254396275032789</v>
      </c>
      <c r="G103" s="32">
        <f t="shared" si="148"/>
        <v>9.7672528366710392</v>
      </c>
      <c r="H103" s="32">
        <f t="shared" si="148"/>
        <v>9.6508792550065579</v>
      </c>
      <c r="I103" s="32">
        <f t="shared" si="148"/>
        <v>9.3017585100131157</v>
      </c>
      <c r="J103" s="32">
        <f t="shared" si="148"/>
        <v>-0.11818181818181818</v>
      </c>
      <c r="K103" s="32">
        <f t="shared" si="148"/>
        <v>-0.11818181818181818</v>
      </c>
      <c r="O103" s="12"/>
      <c r="P103" s="12"/>
      <c r="Q103" s="13"/>
      <c r="R103" s="5"/>
      <c r="S103" s="5"/>
      <c r="T103" s="36"/>
    </row>
    <row r="104" spans="1:27" ht="17.05" x14ac:dyDescent="0.3">
      <c r="A104" s="47">
        <f>Лист1!O$8</f>
        <v>665.7135753356539</v>
      </c>
      <c r="B104" s="107">
        <f>($A104-$C$38*(ROUNDDOWN(($E104-$B$37)/$C$38,0)+ROUNDDOWN(($F104-$B$37)/$C$38,0)+ROUNDDOWN(($G104-$B$37)/$C$38,0)+ROUNDDOWN(($H104-$B$37)/$C$38,0)+ROUNDDOWN(($I104-$B$37)/$C$38,0)+ROUNDDOWN(($J104-$B$37)/$C$38,0)+ROUNDDOWN(($K104-$B$37)/$C$38,0)+ROUNDDOWN(($L104-$B$37)/$C$38,0)+ROUNDDOWN(($M104-$B$37)/$C$38,0)+ROUNDDOWN(($N104-$B$37)/$C$38,0))) / $A104 * 100</f>
        <v>2.6608403361344535</v>
      </c>
      <c r="C104" s="113">
        <f>B104-D104</f>
        <v>1.3519327731092439</v>
      </c>
      <c r="D104" s="113">
        <f>IF(D105 &gt; $C$40,D105/$A104*100,0)</f>
        <v>1.3089075630252096</v>
      </c>
      <c r="E104" s="77">
        <f>IF(B105&gt;($E$74*(B106+1)),(ROUND(B106,0)*$E$74+$B$73),(B106*$E$74+$B$73))</f>
        <v>111.3</v>
      </c>
      <c r="F104" s="77">
        <f t="shared" ref="F104:K104" si="149">IF(E105&gt;($E$74*(E106+1)),(ROUND(E106,0)*$E$74+$B$73),(E106*$E$74+$B$73))</f>
        <v>111.3</v>
      </c>
      <c r="G104" s="56">
        <f t="shared" si="149"/>
        <v>111.3</v>
      </c>
      <c r="H104" s="56">
        <f t="shared" si="149"/>
        <v>111.3</v>
      </c>
      <c r="I104" s="56">
        <f t="shared" si="149"/>
        <v>111.3</v>
      </c>
      <c r="J104" s="56">
        <f t="shared" si="149"/>
        <v>109.21357533565391</v>
      </c>
      <c r="K104" s="56">
        <f t="shared" si="149"/>
        <v>0</v>
      </c>
      <c r="L104" s="56"/>
      <c r="M104" s="56"/>
      <c r="N104" s="12"/>
      <c r="O104" s="12"/>
      <c r="P104" s="12"/>
      <c r="Q104" s="13"/>
      <c r="R104" s="5"/>
      <c r="S104" s="5"/>
      <c r="T104" s="36">
        <f>SUM(E104:S104)</f>
        <v>665.7135753356539</v>
      </c>
      <c r="U104">
        <f>$A104/$E$74</f>
        <v>60.519415939604897</v>
      </c>
      <c r="V104">
        <f>ROUNDUP((($A104-($B$73*ROUNDUP($A104/$J$73,0)))/$E$74),0)</f>
        <v>60</v>
      </c>
      <c r="W104">
        <f>ROUND(V104/$H$73,0)</f>
        <v>6</v>
      </c>
      <c r="X104">
        <f>$A104/W104</f>
        <v>110.95226255594231</v>
      </c>
      <c r="Y104" s="89">
        <f>($A104-$E$74*(ROUNDDOWN($E104/$E$74,0)+ROUNDDOWN($F104/$E$74,0)+ROUNDDOWN($G104/$E$74,0)+ROUNDDOWN($H104/$E$74,0)+ROUNDDOWN($I104/$E$74,0)+ROUNDDOWN($J104/$E$74,0)+ROUNDDOWN($K104/$E$74,0)+ROUNDDOWN($L104/$E$74,0)+ROUNDDOWN($M104/$E$74,0)+ROUNDDOWN($N104/$E$74,0))) / $A104 * 100</f>
        <v>2.5106255835667595</v>
      </c>
      <c r="Z104" s="89"/>
      <c r="AA104" s="89"/>
    </row>
    <row r="105" spans="1:27" ht="17.05" x14ac:dyDescent="0.3">
      <c r="A105" s="30"/>
      <c r="B105" s="111">
        <f>A104</f>
        <v>665.7135753356539</v>
      </c>
      <c r="C105" s="33">
        <f>$B$1*(SIGN($E104)+SIGN($F104)+SIGN($G104)+SIGN($H104)+SIGN($I104)+SIGN($J104)+SIGN($K104)+SIGN($L104)+SIGN($M104)+SIGN($N104))</f>
        <v>9</v>
      </c>
      <c r="D105" s="33">
        <f>$A104-$C105-$C$38*(ROUNDDOWN(($E104-$B$37)/$C$38,0)+ROUNDDOWN(($F104-$B$37)/$C$38,0)+ROUNDDOWN(($G104-$B$37)/$C$38,0)+ROUNDDOWN(($H104-$B$37)/$C$38,0)+ROUNDDOWN(($I104-$B$37)/$C$38,0)+ROUNDDOWN(($J104-$B$37)/$C$38,0)+ROUNDDOWN(($K104-$B$37)/$C$38,0)+ROUNDDOWN(($L104-$B$37)/$C$38,0)+ROUNDDOWN(($M104-$B$37)/$C$38,0)+ROUNDDOWN(($N104-$B$37)/$C$38,0))</f>
        <v>8.7135753356538999</v>
      </c>
      <c r="E105" s="58">
        <f>B105-E104</f>
        <v>554.41357533565395</v>
      </c>
      <c r="F105" s="60">
        <f>E105-F104</f>
        <v>443.11357533565393</v>
      </c>
      <c r="G105" s="60">
        <f>F105-G104</f>
        <v>331.81357533565392</v>
      </c>
      <c r="H105" s="60">
        <f t="shared" ref="H105:K105" si="150">G105-H104</f>
        <v>220.51357533565391</v>
      </c>
      <c r="I105" s="60">
        <f t="shared" si="150"/>
        <v>109.21357533565391</v>
      </c>
      <c r="J105" s="60">
        <f t="shared" si="150"/>
        <v>0</v>
      </c>
      <c r="K105" s="60">
        <f t="shared" si="150"/>
        <v>0</v>
      </c>
      <c r="L105" s="60"/>
      <c r="M105" s="60"/>
      <c r="N105" s="23"/>
      <c r="O105" s="17"/>
      <c r="P105" s="17"/>
      <c r="Q105" s="22"/>
      <c r="R105" s="17"/>
      <c r="S105" s="17"/>
      <c r="T105" s="36"/>
      <c r="U105" s="19"/>
      <c r="V105" s="19"/>
      <c r="W105" s="6" t="s">
        <v>8</v>
      </c>
      <c r="X105" s="32"/>
      <c r="Y105" s="19"/>
    </row>
    <row r="106" spans="1:27" ht="17.05" x14ac:dyDescent="0.3">
      <c r="A106" s="30"/>
      <c r="B106" s="32">
        <f t="shared" ref="B106:E106" si="151">IF(B105&gt;0,(B105/ROUNDUP(ROUNDUP(((B105-($B$73*ROUNDUP(B105/$J$73,0)))/$E$74),0)/$H$73,0)-$B$73)/$E$74,0-$B$73/$E$74)</f>
        <v>9.9683875050856656</v>
      </c>
      <c r="C106" s="32"/>
      <c r="D106" s="32"/>
      <c r="E106" s="32">
        <f t="shared" si="151"/>
        <v>9.9620650061027991</v>
      </c>
      <c r="F106" s="41">
        <f>IF(F105&gt;0,(F105/ROUNDUP(ROUNDUP(((F105-($B$73*ROUNDUP(F105/$J$73,0)))/$E$74),0)/$H$73,0)-$B$73)/$E$74,0-$B$73/$E$74)</f>
        <v>9.9525812576284984</v>
      </c>
      <c r="G106" s="32">
        <f t="shared" ref="G106:K106" si="152">IF(G105&gt;0,(G105/ROUNDUP(ROUNDUP(((G105-($B$73*ROUNDUP(G105/$J$73,0)))/$E$74),0)/$H$73,0)-$B$73)/$E$74,0-$B$73/$E$74)</f>
        <v>9.9367750101713312</v>
      </c>
      <c r="H106" s="32">
        <f t="shared" si="152"/>
        <v>9.9051625152569969</v>
      </c>
      <c r="I106" s="32">
        <f t="shared" si="152"/>
        <v>9.810325030513992</v>
      </c>
      <c r="J106" s="32">
        <f t="shared" si="152"/>
        <v>-0.11818181818181818</v>
      </c>
      <c r="K106" s="32">
        <f t="shared" si="152"/>
        <v>-0.11818181818181818</v>
      </c>
      <c r="L106" s="32"/>
      <c r="M106" s="32"/>
      <c r="O106" s="12"/>
      <c r="P106" s="12"/>
      <c r="Q106" s="13"/>
      <c r="R106" s="5"/>
      <c r="S106" s="5"/>
      <c r="T106" s="36"/>
    </row>
  </sheetData>
  <mergeCells count="23">
    <mergeCell ref="K39:K40"/>
    <mergeCell ref="L39:L40"/>
    <mergeCell ref="E39:E40"/>
    <mergeCell ref="F39:F40"/>
    <mergeCell ref="G39:G40"/>
    <mergeCell ref="H39:H40"/>
    <mergeCell ref="I39:I40"/>
    <mergeCell ref="E74:L74"/>
    <mergeCell ref="C2:L2"/>
    <mergeCell ref="A3:A4"/>
    <mergeCell ref="B3:B4"/>
    <mergeCell ref="E3:E4"/>
    <mergeCell ref="L3:L4"/>
    <mergeCell ref="K3:K4"/>
    <mergeCell ref="J3:J4"/>
    <mergeCell ref="F3:F4"/>
    <mergeCell ref="I3:I4"/>
    <mergeCell ref="H3:H4"/>
    <mergeCell ref="G3:G4"/>
    <mergeCell ref="C38:L38"/>
    <mergeCell ref="A39:A40"/>
    <mergeCell ref="B39:B40"/>
    <mergeCell ref="J39:J40"/>
  </mergeCells>
  <pageMargins left="0.23622047244094491" right="0.23622047244094491" top="0.74803149606299213" bottom="0.35433070866141736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opLeftCell="A50" zoomScale="90" zoomScaleNormal="90" workbookViewId="0">
      <selection activeCell="A72" sqref="A72:A99"/>
    </sheetView>
  </sheetViews>
  <sheetFormatPr defaultRowHeight="15.05" x14ac:dyDescent="0.3"/>
  <cols>
    <col min="11" max="17" width="0" hidden="1" customWidth="1"/>
  </cols>
  <sheetData>
    <row r="1" spans="1:23" ht="18.350000000000001" x14ac:dyDescent="0.35">
      <c r="A1" s="26" t="s">
        <v>6</v>
      </c>
      <c r="B1" s="38">
        <v>1.5</v>
      </c>
      <c r="C1" s="31" t="s">
        <v>14</v>
      </c>
      <c r="D1" s="38">
        <f>'#16'!F1</f>
        <v>119</v>
      </c>
      <c r="E1" s="6" t="s">
        <v>8</v>
      </c>
      <c r="F1" s="7">
        <f>ROUNDDOWN((D1-B1)/C2,0)</f>
        <v>9</v>
      </c>
      <c r="G1" s="24" t="s">
        <v>34</v>
      </c>
      <c r="H1" s="78">
        <f>F1*C2+B1</f>
        <v>109.5</v>
      </c>
      <c r="R1" s="52">
        <f>H1-$C2</f>
        <v>97.5</v>
      </c>
      <c r="S1" s="52">
        <f>R1-$C2</f>
        <v>85.5</v>
      </c>
      <c r="T1" s="52">
        <f>S1-$C2</f>
        <v>73.5</v>
      </c>
      <c r="U1" s="52">
        <f>T1-$C2</f>
        <v>61.5</v>
      </c>
    </row>
    <row r="2" spans="1:23" ht="18.350000000000001" x14ac:dyDescent="0.35">
      <c r="A2" s="87" t="s">
        <v>29</v>
      </c>
      <c r="B2" s="88" t="s">
        <v>10</v>
      </c>
      <c r="C2" s="126">
        <f>'#16'!C2</f>
        <v>12</v>
      </c>
      <c r="D2" s="127"/>
      <c r="E2" s="127"/>
      <c r="F2" s="127"/>
      <c r="G2" s="127"/>
      <c r="H2" s="127"/>
      <c r="I2" s="127"/>
      <c r="J2" s="128"/>
      <c r="K2" s="83"/>
      <c r="L2" s="83"/>
      <c r="M2" s="83"/>
      <c r="N2" s="83"/>
      <c r="O2" s="83"/>
      <c r="P2" s="83"/>
      <c r="Q2" s="84"/>
      <c r="R2" s="37"/>
      <c r="S2" s="11"/>
    </row>
    <row r="3" spans="1:23" ht="17.05" x14ac:dyDescent="0.3">
      <c r="A3" s="79" t="s">
        <v>4</v>
      </c>
      <c r="B3" s="80" t="s">
        <v>28</v>
      </c>
      <c r="C3" s="9">
        <v>1</v>
      </c>
      <c r="D3" s="9">
        <v>2</v>
      </c>
      <c r="E3" s="9">
        <v>3</v>
      </c>
      <c r="F3" s="9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10">
        <v>13</v>
      </c>
      <c r="P3" s="10">
        <v>14</v>
      </c>
      <c r="Q3" s="10">
        <v>15</v>
      </c>
      <c r="R3" s="35"/>
      <c r="S3" s="25" t="s">
        <v>11</v>
      </c>
      <c r="T3" s="25" t="s">
        <v>11</v>
      </c>
      <c r="U3" s="5" t="s">
        <v>12</v>
      </c>
      <c r="V3" s="25" t="s">
        <v>13</v>
      </c>
      <c r="W3" s="25" t="s">
        <v>28</v>
      </c>
    </row>
    <row r="4" spans="1:23" ht="17.05" x14ac:dyDescent="0.3">
      <c r="A4" s="93">
        <f>Лист1!F$8</f>
        <v>615.36548980606665</v>
      </c>
      <c r="B4" s="89">
        <f>($A4-$C$2*(ROUNDDOWN($C4/$C$2,0)+ROUNDDOWN($D4/$C$2,0)+ROUNDDOWN($E4/$C$2,0)+ROUNDDOWN($F4/$C$2,0)+ROUNDDOWN($G4/$C$2,0)+ROUNDDOWN($H4/$C$2,0)+ROUNDDOWN($I4/$C$2,0)+ROUNDDOWN($J4/$C$2,0)+ROUNDDOWN($K4/$C$2,0)+ROUNDDOWN($L4/$C$2,0))) / $A4 * 100</f>
        <v>2.4969696969696993</v>
      </c>
      <c r="C4" s="56">
        <f t="shared" ref="C4:F4" si="0">IF(B5&gt;($C$2*(B6+1)),$H$1,(B6*$C$2+$B$1))</f>
        <v>109.5</v>
      </c>
      <c r="D4" s="56">
        <f t="shared" si="0"/>
        <v>109.5</v>
      </c>
      <c r="E4" s="56">
        <f t="shared" si="0"/>
        <v>109.5</v>
      </c>
      <c r="F4" s="56">
        <f t="shared" si="0"/>
        <v>109.5</v>
      </c>
      <c r="G4" s="56">
        <f>IF(F5&gt;($C$2*(F6+1)),$H$1,(F6*$C$2+$B$1))</f>
        <v>109.5</v>
      </c>
      <c r="H4" s="56">
        <f>IF(G5&gt;($C$2*(G6+1)),$H$1,(G6*$C$2+$B$1))</f>
        <v>67.865489806066648</v>
      </c>
      <c r="I4" s="56"/>
      <c r="J4" s="12"/>
      <c r="K4" s="14"/>
      <c r="L4" s="12"/>
      <c r="M4" s="12"/>
      <c r="N4" s="12"/>
      <c r="O4" s="13"/>
      <c r="P4" s="5"/>
      <c r="Q4" s="5"/>
      <c r="R4" s="36">
        <f>SUM(C4:Q4)</f>
        <v>615.36548980606665</v>
      </c>
      <c r="S4">
        <f>$A4/$C$2</f>
        <v>51.280457483838887</v>
      </c>
      <c r="T4">
        <f>ROUNDUP((($A4-($B$1*ROUNDUP($A4/$H$1,0)))/$C$2),0)</f>
        <v>51</v>
      </c>
      <c r="U4">
        <f>ROUNDUP(T4/$F$1,0)</f>
        <v>6</v>
      </c>
      <c r="V4">
        <f>$A4/U4</f>
        <v>102.56091496767777</v>
      </c>
      <c r="W4" s="89"/>
    </row>
    <row r="5" spans="1:23" ht="17.05" hidden="1" x14ac:dyDescent="0.3">
      <c r="A5" s="94"/>
      <c r="B5" s="33">
        <f>A4</f>
        <v>615.36548980606665</v>
      </c>
      <c r="C5" s="46">
        <f>B5-C4</f>
        <v>505.86548980606665</v>
      </c>
      <c r="D5" s="46">
        <f>C5-D4</f>
        <v>396.36548980606665</v>
      </c>
      <c r="E5" s="46">
        <f t="shared" ref="E5:H5" si="1">D5-E4</f>
        <v>286.86548980606665</v>
      </c>
      <c r="F5" s="46">
        <f t="shared" si="1"/>
        <v>177.36548980606665</v>
      </c>
      <c r="G5" s="46">
        <f t="shared" si="1"/>
        <v>67.865489806066648</v>
      </c>
      <c r="H5" s="46">
        <f t="shared" si="1"/>
        <v>0</v>
      </c>
      <c r="I5" s="46"/>
      <c r="J5" s="22"/>
      <c r="K5" s="22"/>
      <c r="L5" s="23"/>
      <c r="M5" s="17"/>
      <c r="N5" s="17"/>
      <c r="O5" s="22"/>
      <c r="P5" s="17"/>
      <c r="Q5" s="17"/>
      <c r="R5" s="36"/>
      <c r="S5" s="19"/>
      <c r="T5" s="19"/>
      <c r="U5" s="6" t="s">
        <v>8</v>
      </c>
      <c r="V5" s="32">
        <f>(V4-$B$1)/$C$2</f>
        <v>8.4217429139731479</v>
      </c>
      <c r="W5" s="90"/>
    </row>
    <row r="6" spans="1:23" ht="17.05" hidden="1" x14ac:dyDescent="0.3">
      <c r="A6" s="93"/>
      <c r="B6" s="32">
        <f t="shared" ref="B6:H6" si="2">IF(B5&gt;0,(B5/ROUNDUP(ROUNDUP(((B5-($B$1*ROUNDUP(B5/$H$1,0)))/$C$2),0)/$F$1,0)-$B$1)/$C$2,0-$B$1/$C$2)</f>
        <v>8.4217429139731479</v>
      </c>
      <c r="C6" s="32">
        <f t="shared" si="2"/>
        <v>8.3060914967677775</v>
      </c>
      <c r="D6" s="32">
        <f t="shared" si="2"/>
        <v>8.1326143709597218</v>
      </c>
      <c r="E6" s="32">
        <f t="shared" si="2"/>
        <v>7.8434858279462958</v>
      </c>
      <c r="F6" s="32">
        <f t="shared" si="2"/>
        <v>7.2652287419194437</v>
      </c>
      <c r="G6" s="32">
        <f t="shared" si="2"/>
        <v>5.5304574838388874</v>
      </c>
      <c r="H6" s="32">
        <f t="shared" si="2"/>
        <v>-0.125</v>
      </c>
      <c r="I6" s="32"/>
      <c r="M6" s="12"/>
      <c r="N6" s="12"/>
      <c r="O6" s="13"/>
      <c r="P6" s="5"/>
      <c r="Q6" s="5"/>
      <c r="R6" s="36"/>
      <c r="W6" s="45"/>
    </row>
    <row r="7" spans="1:23" ht="17.05" x14ac:dyDescent="0.3">
      <c r="A7" s="93">
        <f>Лист1!G$8</f>
        <v>620.95972153157629</v>
      </c>
      <c r="B7" s="89">
        <f>($A7-$C$2*(ROUNDDOWN($C7/$C$2,0)+ROUNDDOWN($D7/$C$2,0)+ROUNDDOWN($E7/$C$2,0)+ROUNDDOWN($F7/$C$2,0)+ROUNDDOWN($G7/$C$2,0)+ROUNDDOWN($H7/$C$2,0)+ROUNDDOWN($I7/$C$2,0)+ROUNDDOWN($J7/$C$2,0)+ROUNDDOWN($K7/$C$2,0)+ROUNDDOWN($L7/$C$2,0))) / $A7 * 100</f>
        <v>1.4428828828828768</v>
      </c>
      <c r="C7" s="56">
        <f t="shared" ref="C7:F7" si="3">IF(B8&gt;($C$2*(B9+1)),$H$1,(B9*$C$2+$B$1))</f>
        <v>109.5</v>
      </c>
      <c r="D7" s="56">
        <f t="shared" si="3"/>
        <v>109.5</v>
      </c>
      <c r="E7" s="56">
        <f t="shared" si="3"/>
        <v>109.5</v>
      </c>
      <c r="F7" s="56">
        <f t="shared" si="3"/>
        <v>109.5</v>
      </c>
      <c r="G7" s="56">
        <f>IF(F8&gt;($C$2*(F9+1)),$H$1,(F9*$C$2+$B$1))</f>
        <v>109.5</v>
      </c>
      <c r="H7" s="56">
        <f>IF(G8&gt;($C$2*(G9+1)),$H$1,(G9*$C$2+$B$1))</f>
        <v>73.459721531576292</v>
      </c>
      <c r="I7" s="56"/>
      <c r="J7" s="12"/>
      <c r="K7" s="14"/>
      <c r="L7" s="12"/>
      <c r="M7" s="12"/>
      <c r="N7" s="12"/>
      <c r="O7" s="13"/>
      <c r="P7" s="5"/>
      <c r="Q7" s="5"/>
      <c r="R7" s="36">
        <f>SUM(C7:Q7)</f>
        <v>620.95972153157629</v>
      </c>
      <c r="S7">
        <f>$A7/$C$2</f>
        <v>51.746643460964691</v>
      </c>
      <c r="T7">
        <f>ROUNDUP((($A7-($B$1*ROUNDUP($A7/$H$1,0)))/$C$2),0)</f>
        <v>51</v>
      </c>
      <c r="U7">
        <f>ROUNDUP(T7/$F$1,0)</f>
        <v>6</v>
      </c>
      <c r="V7">
        <f>$A7/U7</f>
        <v>103.49328692192938</v>
      </c>
      <c r="W7" s="89"/>
    </row>
    <row r="8" spans="1:23" ht="17.05" hidden="1" x14ac:dyDescent="0.3">
      <c r="A8" s="93"/>
      <c r="B8" s="21">
        <f>A7</f>
        <v>620.95972153157629</v>
      </c>
      <c r="C8" s="51">
        <f>B8-C7</f>
        <v>511.45972153157629</v>
      </c>
      <c r="D8" s="40">
        <f>C8-D7</f>
        <v>401.95972153157629</v>
      </c>
      <c r="E8" s="40">
        <f t="shared" ref="E8:H8" si="4">D8-E7</f>
        <v>292.45972153157629</v>
      </c>
      <c r="F8" s="46">
        <f t="shared" si="4"/>
        <v>182.95972153157629</v>
      </c>
      <c r="G8" s="46">
        <f t="shared" si="4"/>
        <v>73.459721531576292</v>
      </c>
      <c r="H8" s="46">
        <f t="shared" si="4"/>
        <v>0</v>
      </c>
      <c r="I8" s="46"/>
      <c r="J8" s="22"/>
      <c r="K8" s="22"/>
      <c r="L8" s="23"/>
      <c r="M8" s="17"/>
      <c r="N8" s="17"/>
      <c r="O8" s="22"/>
      <c r="P8" s="17"/>
      <c r="Q8" s="17"/>
      <c r="R8" s="36"/>
      <c r="S8" s="19"/>
      <c r="T8" s="19"/>
      <c r="U8" s="6" t="s">
        <v>8</v>
      </c>
      <c r="V8" s="32">
        <f>(V7-$B$1)/$C$2</f>
        <v>8.4994405768274479</v>
      </c>
      <c r="W8" s="19"/>
    </row>
    <row r="9" spans="1:23" ht="17.05" hidden="1" x14ac:dyDescent="0.3">
      <c r="A9" s="93"/>
      <c r="B9" s="32">
        <f>IF(B8&gt;0,(B8/ROUNDUP(ROUNDUP(((B8-($B$1*ROUNDUP(B8/$H$1,0)))/$C$2),0)/$F$1,0)-$B$1)/$C$2,0-$B$1/$C$2)</f>
        <v>8.4994405768274479</v>
      </c>
      <c r="C9" s="32">
        <f>IF(C8&gt;0,(C8/ROUNDUP(ROUNDUP(((C8-($B$1*ROUNDUP(C8/$H$1,0)))/$C$2),0)/$F$1,0)-$B$1)/$C$2,0-$B$1/$C$2)</f>
        <v>8.3993286921929382</v>
      </c>
      <c r="D9" s="32">
        <f>IF(D8&gt;0,(D8/ROUNDUP(ROUNDUP(((D8-($B$1*ROUNDUP(D8/$H$1,0)))/$C$2),0)/$F$1,0)-$B$1)/$C$2,0-$B$1/$C$2)</f>
        <v>8.2491608652411728</v>
      </c>
      <c r="E9" s="32">
        <f>IF(E8&gt;0,(E8/ROUNDUP(ROUNDUP(((E8-($B$1*ROUNDUP(E8/$H$1,0)))/$C$2),0)/$F$1,0)-$B$1)/$C$2,0-$B$1/$C$2)</f>
        <v>7.9988811536548967</v>
      </c>
      <c r="F9" s="32">
        <f t="shared" ref="F9:H9" si="5">IF(F8&gt;0,(F8/ROUNDUP(ROUNDUP(((F8-($B$1*ROUNDUP(F8/$H$1,0)))/$C$2),0)/$F$1,0)-$B$1)/$C$2,0-$B$1/$C$2)</f>
        <v>7.4983217304823455</v>
      </c>
      <c r="G9" s="32">
        <f t="shared" si="5"/>
        <v>5.996643460964691</v>
      </c>
      <c r="H9" s="32">
        <f t="shared" si="5"/>
        <v>-0.125</v>
      </c>
      <c r="I9" s="32"/>
      <c r="M9" s="12"/>
      <c r="N9" s="12"/>
      <c r="O9" s="13"/>
      <c r="P9" s="5"/>
      <c r="Q9" s="5"/>
      <c r="R9" s="36"/>
    </row>
    <row r="10" spans="1:23" ht="17.05" x14ac:dyDescent="0.3">
      <c r="A10" s="93">
        <f>Лист1!H$8</f>
        <v>626.55395325708594</v>
      </c>
      <c r="B10" s="89">
        <f>($A10-$C$2*(ROUNDDOWN($C10/$C$2,0)+ROUNDDOWN($D10/$C$2,0)+ROUNDDOWN($E10/$C$2,0)+ROUNDDOWN($F10/$C$2,0)+ROUNDDOWN($G10/$C$2,0)+ROUNDDOWN($H10/$C$2,0)+ROUNDDOWN($I10/$C$2,0)+ROUNDDOWN($J10/$C$2,0)+ROUNDDOWN($K10/$C$2,0)+ROUNDDOWN($L10/$C$2,0))) / $A10 * 100</f>
        <v>2.3228571428571287</v>
      </c>
      <c r="C10" s="56">
        <f t="shared" ref="C10:F10" si="6">IF(B11&gt;($C$2*(B12+1)),$H$1,(B12*$C$2+$B$1))</f>
        <v>109.5</v>
      </c>
      <c r="D10" s="56">
        <f t="shared" si="6"/>
        <v>109.5</v>
      </c>
      <c r="E10" s="56">
        <f t="shared" si="6"/>
        <v>109.5</v>
      </c>
      <c r="F10" s="56">
        <f t="shared" si="6"/>
        <v>109.5</v>
      </c>
      <c r="G10" s="56">
        <f>IF(F11&gt;($C$2*(F12+1)),$H$1,(F12*$C$2+$B$1))</f>
        <v>109.5</v>
      </c>
      <c r="H10" s="56">
        <f>IF(G11&gt;($C$2*(G12+1)),$H$1,(G12*$C$2+$B$1))</f>
        <v>79.053953257085936</v>
      </c>
      <c r="I10" s="56"/>
      <c r="J10" s="12"/>
      <c r="K10" s="14"/>
      <c r="L10" s="12"/>
      <c r="M10" s="12"/>
      <c r="N10" s="12"/>
      <c r="O10" s="13"/>
      <c r="P10" s="5"/>
      <c r="Q10" s="5"/>
      <c r="R10" s="36">
        <f>SUM(C10:Q10)</f>
        <v>626.55395325708594</v>
      </c>
      <c r="S10">
        <f>$A10/$C$2</f>
        <v>52.212829438090495</v>
      </c>
      <c r="T10">
        <f>ROUNDUP((($A10-($B$1*ROUNDUP($A10/$H$1,0)))/$C$2),0)</f>
        <v>52</v>
      </c>
      <c r="U10">
        <f>ROUNDUP(T10/$F$1,0)</f>
        <v>6</v>
      </c>
      <c r="V10">
        <f>$A10/U10</f>
        <v>104.42565887618099</v>
      </c>
    </row>
    <row r="11" spans="1:23" ht="17.05" hidden="1" x14ac:dyDescent="0.3">
      <c r="A11" s="93"/>
      <c r="B11" s="21">
        <f>A10</f>
        <v>626.55395325708594</v>
      </c>
      <c r="C11" s="51">
        <f>B11-C10</f>
        <v>517.05395325708594</v>
      </c>
      <c r="D11" s="40">
        <f>C11-D10</f>
        <v>407.55395325708594</v>
      </c>
      <c r="E11" s="40">
        <f t="shared" ref="E11:H11" si="7">D11-E10</f>
        <v>298.05395325708594</v>
      </c>
      <c r="F11" s="46">
        <f t="shared" si="7"/>
        <v>188.55395325708594</v>
      </c>
      <c r="G11" s="46">
        <f t="shared" si="7"/>
        <v>79.053953257085936</v>
      </c>
      <c r="H11" s="46">
        <f t="shared" si="7"/>
        <v>0</v>
      </c>
      <c r="I11" s="46"/>
      <c r="J11" s="22"/>
      <c r="K11" s="22"/>
      <c r="L11" s="23"/>
      <c r="M11" s="17"/>
      <c r="N11" s="17"/>
      <c r="O11" s="22"/>
      <c r="P11" s="17"/>
      <c r="Q11" s="17"/>
      <c r="R11" s="36"/>
      <c r="S11" s="19"/>
      <c r="T11" s="19"/>
      <c r="U11" s="6" t="s">
        <v>8</v>
      </c>
      <c r="V11" s="32">
        <f>(V10-$B$1)/$C$2</f>
        <v>8.5771382396817497</v>
      </c>
      <c r="W11" s="19"/>
    </row>
    <row r="12" spans="1:23" ht="17.05" hidden="1" x14ac:dyDescent="0.3">
      <c r="A12" s="93"/>
      <c r="B12" s="32">
        <f>IF(B11&gt;0,(B11/ROUNDUP(ROUNDUP(((B11-($B$1*ROUNDUP(B11/$H$1,0)))/$C$2),0)/$F$1,0)-$B$1)/$C$2,0-$B$1/$C$2)</f>
        <v>8.5771382396817497</v>
      </c>
      <c r="C12" s="32">
        <f>IF(C11&gt;0,(C11/ROUNDUP(ROUNDUP(((C11-($B$1*ROUNDUP(C11/$H$1,0)))/$C$2),0)/$F$1,0)-$B$1)/$C$2,0-$B$1/$C$2)</f>
        <v>8.4925658876180989</v>
      </c>
      <c r="D12" s="32">
        <f>IF(D11&gt;0,(D11/ROUNDUP(ROUNDUP(((D11-($B$1*ROUNDUP(D11/$H$1,0)))/$C$2),0)/$F$1,0)-$B$1)/$C$2,0-$B$1/$C$2)</f>
        <v>8.3657073595226237</v>
      </c>
      <c r="E12" s="32">
        <f>IF(E11&gt;0,(E11/ROUNDUP(ROUNDUP(((E11-($B$1*ROUNDUP(E11/$H$1,0)))/$C$2),0)/$F$1,0)-$B$1)/$C$2,0-$B$1/$C$2)</f>
        <v>8.1542764793634976</v>
      </c>
      <c r="F12" s="32">
        <f>IF(F11&gt;0,(F11/ROUNDUP(ROUNDUP(((F11-($B$1*ROUNDUP(F11/$H$1,0)))/$C$2),0)/$F$1,0)-$B$1)/$C$2,0-$B$1/$C$2)</f>
        <v>7.7314147190452474</v>
      </c>
      <c r="G12" s="32">
        <f t="shared" ref="G12:H12" si="8">IF(G11&gt;0,(G11/ROUNDUP(ROUNDUP(((G11-($B$1*ROUNDUP(G11/$H$1,0)))/$C$2),0)/$F$1,0)-$B$1)/$C$2,0-$B$1/$C$2)</f>
        <v>6.4628294380904947</v>
      </c>
      <c r="H12" s="32">
        <f t="shared" si="8"/>
        <v>-0.125</v>
      </c>
      <c r="I12" s="32"/>
      <c r="M12" s="12"/>
      <c r="N12" s="12"/>
      <c r="O12" s="13"/>
      <c r="P12" s="5"/>
      <c r="Q12" s="5"/>
      <c r="R12" s="36"/>
    </row>
    <row r="13" spans="1:23" ht="17.05" x14ac:dyDescent="0.3">
      <c r="A13" s="93">
        <f>Лист1!I$8</f>
        <v>632.14818498259581</v>
      </c>
      <c r="B13" s="89">
        <f>($A13-$C$2*(ROUNDDOWN($C13/$C$2,0)+ROUNDDOWN($D13/$C$2,0)+ROUNDDOWN($E13/$C$2,0)+ROUNDDOWN($F13/$C$2,0)+ROUNDDOWN($G13/$C$2,0)+ROUNDDOWN($H13/$C$2,0)+ROUNDDOWN($I13/$C$2,0)+ROUNDDOWN($J13/$C$2,0)+ROUNDDOWN($K13/$C$2,0)+ROUNDDOWN($L13/$C$2,0))) / $A13 * 100</f>
        <v>1.2889675516224319</v>
      </c>
      <c r="C13" s="56">
        <f t="shared" ref="C13:F13" si="9">IF(B14&gt;($C$2*(B15+1)),$H$1,(B15*$C$2+$B$1))</f>
        <v>109.5</v>
      </c>
      <c r="D13" s="56">
        <f t="shared" si="9"/>
        <v>109.5</v>
      </c>
      <c r="E13" s="56">
        <f t="shared" si="9"/>
        <v>109.5</v>
      </c>
      <c r="F13" s="56">
        <f t="shared" si="9"/>
        <v>109.5</v>
      </c>
      <c r="G13" s="56">
        <f>IF(F14&gt;($C$2*(F15+1)),$H$1,(F15*$C$2+$B$1))</f>
        <v>109.5</v>
      </c>
      <c r="H13" s="56">
        <f>IF(G14&gt;($C$2*(G15+1)),$H$1,(G15*$C$2+$B$1))</f>
        <v>84.648184982595808</v>
      </c>
      <c r="I13" s="56"/>
      <c r="J13" s="12"/>
      <c r="K13" s="14"/>
      <c r="L13" s="12"/>
      <c r="M13" s="12"/>
      <c r="N13" s="12"/>
      <c r="O13" s="13"/>
      <c r="P13" s="5"/>
      <c r="Q13" s="5"/>
      <c r="R13" s="36">
        <f>SUM(C13:Q13)</f>
        <v>632.14818498259581</v>
      </c>
      <c r="S13">
        <f>$A13/$C$2</f>
        <v>52.67901541521632</v>
      </c>
      <c r="T13">
        <f>ROUNDUP((($A13-($B$1*ROUNDUP($A13/$H$1,0)))/$C$2),0)</f>
        <v>52</v>
      </c>
      <c r="U13">
        <f>ROUNDUP(T13/$F$1,0)</f>
        <v>6</v>
      </c>
      <c r="V13">
        <f>$A13/U13</f>
        <v>105.35803083043264</v>
      </c>
    </row>
    <row r="14" spans="1:23" ht="17.05" hidden="1" x14ac:dyDescent="0.3">
      <c r="A14" s="93"/>
      <c r="B14" s="21">
        <f>A13</f>
        <v>632.14818498259581</v>
      </c>
      <c r="C14" s="40">
        <f>B14-C13</f>
        <v>522.64818498259581</v>
      </c>
      <c r="D14" s="40">
        <f>C14-D13</f>
        <v>413.14818498259581</v>
      </c>
      <c r="E14" s="40">
        <f t="shared" ref="E14:H14" si="10">D14-E13</f>
        <v>303.64818498259581</v>
      </c>
      <c r="F14" s="46">
        <f t="shared" si="10"/>
        <v>194.14818498259581</v>
      </c>
      <c r="G14" s="46">
        <f t="shared" si="10"/>
        <v>84.648184982595808</v>
      </c>
      <c r="H14" s="46">
        <f t="shared" si="10"/>
        <v>0</v>
      </c>
      <c r="I14" s="46"/>
      <c r="J14" s="22"/>
      <c r="K14" s="22"/>
      <c r="L14" s="23"/>
      <c r="M14" s="17"/>
      <c r="N14" s="17"/>
      <c r="O14" s="22"/>
      <c r="P14" s="17"/>
      <c r="Q14" s="17"/>
      <c r="R14" s="36"/>
      <c r="S14" s="19"/>
      <c r="T14" s="19"/>
      <c r="U14" s="6" t="s">
        <v>8</v>
      </c>
      <c r="V14" s="32">
        <f>(V13-$B$1)/$C$2</f>
        <v>8.6548359025360533</v>
      </c>
      <c r="W14" s="19"/>
    </row>
    <row r="15" spans="1:23" ht="17.05" hidden="1" x14ac:dyDescent="0.3">
      <c r="A15" s="93"/>
      <c r="B15" s="32">
        <f>IF(B14&gt;0,(B14/ROUNDUP(ROUNDUP(((B14-($B$1*ROUNDUP(B14/$H$1,0)))/$C$2),0)/$F$1,0)-$B$1)/$C$2,0-$B$1/$C$2)</f>
        <v>8.6548359025360533</v>
      </c>
      <c r="C15" s="32">
        <f>IF(C14&gt;0,(C14/ROUNDUP(ROUNDUP(((C14-($B$1*ROUNDUP(C14/$H$1,0)))/$C$2),0)/$F$1,0)-$B$1)/$C$2,0-$B$1/$C$2)</f>
        <v>8.5858030830432632</v>
      </c>
      <c r="D15" s="32">
        <f>IF(D14&gt;0,(D14/ROUNDUP(ROUNDUP(((D14-($B$1*ROUNDUP(D14/$H$1,0)))/$C$2),0)/$F$1,0)-$B$1)/$C$2,0-$B$1/$C$2)</f>
        <v>8.4822538538040799</v>
      </c>
      <c r="E15" s="32">
        <f>IF(E14&gt;0,(E14/ROUNDUP(ROUNDUP(((E14-($B$1*ROUNDUP(E14/$H$1,0)))/$C$2),0)/$F$1,0)-$B$1)/$C$2,0-$B$1/$C$2)</f>
        <v>8.3096718050721048</v>
      </c>
      <c r="F15" s="32">
        <f t="shared" ref="F15:H15" si="11">IF(F14&gt;0,(F14/ROUNDUP(ROUNDUP(((F14-($B$1*ROUNDUP(F14/$H$1,0)))/$C$2),0)/$F$1,0)-$B$1)/$C$2,0-$B$1/$C$2)</f>
        <v>7.964507707608159</v>
      </c>
      <c r="G15" s="32">
        <f t="shared" si="11"/>
        <v>6.929015415216317</v>
      </c>
      <c r="H15" s="32">
        <f t="shared" si="11"/>
        <v>-0.125</v>
      </c>
      <c r="I15" s="32"/>
      <c r="M15" s="12"/>
      <c r="N15" s="12"/>
      <c r="O15" s="13"/>
      <c r="P15" s="5"/>
      <c r="Q15" s="5"/>
      <c r="R15" s="36"/>
    </row>
    <row r="16" spans="1:23" ht="17.05" x14ac:dyDescent="0.3">
      <c r="A16" s="93">
        <f>Лист1!J$8</f>
        <v>637.74241670810545</v>
      </c>
      <c r="B16" s="89">
        <f>($A16-$C$2*(ROUNDDOWN($C16/$C$2,0)+ROUNDDOWN($D16/$C$2,0)+ROUNDDOWN($E16/$C$2,0)+ROUNDDOWN($F16/$C$2,0)+ROUNDDOWN($G16/$C$2,0)+ROUNDDOWN($H16/$C$2,0)+ROUNDDOWN($I16/$C$2,0)+ROUNDDOWN($J16/$C$2,0)+ROUNDDOWN($K16/$C$2,0)+ROUNDDOWN($L16/$C$2,0))) / $A16 * 100</f>
        <v>2.1548538011695957</v>
      </c>
      <c r="C16" s="56">
        <f t="shared" ref="C16:F16" si="12">IF(B17&gt;($C$2*(B18+1)),$H$1,(B18*$C$2+$B$1))</f>
        <v>109.5</v>
      </c>
      <c r="D16" s="56">
        <f t="shared" si="12"/>
        <v>109.5</v>
      </c>
      <c r="E16" s="56">
        <f t="shared" si="12"/>
        <v>109.5</v>
      </c>
      <c r="F16" s="56">
        <f t="shared" si="12"/>
        <v>109.5</v>
      </c>
      <c r="G16" s="56">
        <f>IF(F17&gt;($C$2*(F18+1)),$H$1,(F18*$C$2+$B$1))</f>
        <v>109.5</v>
      </c>
      <c r="H16" s="56">
        <f>IF(G17&gt;($C$2*(G18+1)),$H$1,(G18*$C$2+$B$1))</f>
        <v>90.242416708105452</v>
      </c>
      <c r="I16" s="56"/>
      <c r="J16" s="12"/>
      <c r="K16" s="14"/>
      <c r="L16" s="12"/>
      <c r="M16" s="12"/>
      <c r="N16" s="12"/>
      <c r="O16" s="13"/>
      <c r="P16" s="5"/>
      <c r="Q16" s="5"/>
      <c r="R16" s="36">
        <f>SUM(C16:Q16)</f>
        <v>637.74241670810545</v>
      </c>
      <c r="S16">
        <f>$A16/$C$2</f>
        <v>53.145201392342123</v>
      </c>
      <c r="T16">
        <f>ROUNDUP((($A16-($B$1*ROUNDUP($A16/$H$1,0)))/$C$2),0)</f>
        <v>53</v>
      </c>
      <c r="U16">
        <f>ROUNDUP(T16/$F$1,0)</f>
        <v>6</v>
      </c>
      <c r="V16">
        <f>$A16/U16</f>
        <v>106.29040278468425</v>
      </c>
    </row>
    <row r="17" spans="1:23" ht="17.05" hidden="1" x14ac:dyDescent="0.3">
      <c r="A17" s="93"/>
      <c r="B17" s="21">
        <f>A16</f>
        <v>637.74241670810545</v>
      </c>
      <c r="C17" s="40">
        <f>B17-C16</f>
        <v>528.24241670810545</v>
      </c>
      <c r="D17" s="40">
        <f>C17-D16</f>
        <v>418.74241670810545</v>
      </c>
      <c r="E17" s="40">
        <f t="shared" ref="E17:H17" si="13">D17-E16</f>
        <v>309.24241670810545</v>
      </c>
      <c r="F17" s="46">
        <f t="shared" si="13"/>
        <v>199.74241670810545</v>
      </c>
      <c r="G17" s="46">
        <f t="shared" si="13"/>
        <v>90.242416708105452</v>
      </c>
      <c r="H17" s="46">
        <f t="shared" si="13"/>
        <v>0</v>
      </c>
      <c r="I17" s="46"/>
      <c r="J17" s="22"/>
      <c r="K17" s="22"/>
      <c r="L17" s="23"/>
      <c r="M17" s="17"/>
      <c r="N17" s="17"/>
      <c r="O17" s="22"/>
      <c r="P17" s="17"/>
      <c r="Q17" s="17"/>
      <c r="R17" s="36"/>
      <c r="S17" s="19"/>
      <c r="T17" s="19"/>
      <c r="U17" s="6" t="s">
        <v>8</v>
      </c>
      <c r="V17" s="32">
        <f>(V16-$B$1)/$C$2</f>
        <v>8.7325335653903533</v>
      </c>
      <c r="W17" s="19"/>
    </row>
    <row r="18" spans="1:23" ht="17.05" hidden="1" x14ac:dyDescent="0.3">
      <c r="A18" s="93"/>
      <c r="B18" s="32">
        <f>IF(B17&gt;0,(B17/ROUNDUP(ROUNDUP(((B17-($B$1*ROUNDUP(B17/$H$1,0)))/$C$2),0)/$F$1,0)-$B$1)/$C$2,0-$B$1/$C$2)</f>
        <v>8.7325335653903533</v>
      </c>
      <c r="C18" s="32">
        <f>IF(C17&gt;0,(C17/ROUNDUP(ROUNDUP(((C17-($B$1*ROUNDUP(C17/$H$1,0)))/$C$2),0)/$F$1,0)-$B$1)/$C$2,0-$B$1/$C$2)</f>
        <v>8.679040278468424</v>
      </c>
      <c r="D18" s="32">
        <f>IF(D17&gt;0,(D17/ROUNDUP(ROUNDUP(((D17-($B$1*ROUNDUP(D17/$H$1,0)))/$C$2),0)/$F$1,0)-$B$1)/$C$2,0-$B$1/$C$2)</f>
        <v>8.5988003480855308</v>
      </c>
      <c r="E18" s="32">
        <f>IF(E17&gt;0,(E17/ROUNDUP(ROUNDUP(((E17-($B$1*ROUNDUP(E17/$H$1,0)))/$C$2),0)/$F$1,0)-$B$1)/$C$2,0-$B$1/$C$2)</f>
        <v>8.4650671307807066</v>
      </c>
      <c r="F18" s="32">
        <f t="shared" ref="F18:H18" si="14">IF(F17&gt;0,(F17/ROUNDUP(ROUNDUP(((F17-($B$1*ROUNDUP(F17/$H$1,0)))/$C$2),0)/$F$1,0)-$B$1)/$C$2,0-$B$1/$C$2)</f>
        <v>8.1976006961710599</v>
      </c>
      <c r="G18" s="32">
        <f t="shared" si="14"/>
        <v>7.3952013923421207</v>
      </c>
      <c r="H18" s="32">
        <f t="shared" si="14"/>
        <v>-0.125</v>
      </c>
      <c r="I18" s="32"/>
      <c r="M18" s="12"/>
      <c r="N18" s="12"/>
      <c r="O18" s="13"/>
      <c r="P18" s="5"/>
      <c r="Q18" s="5"/>
      <c r="R18" s="36"/>
    </row>
    <row r="19" spans="1:23" ht="17.05" x14ac:dyDescent="0.3">
      <c r="A19" s="93">
        <f>Лист1!K$8</f>
        <v>643.3366484336151</v>
      </c>
      <c r="B19" s="89">
        <f>($A19-$C$2*(ROUNDDOWN($C19/$C$2,0)+ROUNDDOWN($D19/$C$2,0)+ROUNDDOWN($E19/$C$2,0)+ROUNDDOWN($F19/$C$2,0)+ROUNDDOWN($G19/$C$2,0)+ROUNDDOWN($H19/$C$2,0)+ROUNDDOWN($I19/$C$2,0)+ROUNDDOWN($J19/$C$2,0)+ROUNDDOWN($K19/$C$2,0)+ROUNDDOWN($L19/$C$2,0))) / $A19 * 100</f>
        <v>3.0056811594202868</v>
      </c>
      <c r="C19" s="56">
        <f t="shared" ref="C19:F19" si="15">IF(B20&gt;($C$2*(B21+1)),$H$1,(B21*$C$2+$B$1))</f>
        <v>109.5</v>
      </c>
      <c r="D19" s="56">
        <f t="shared" si="15"/>
        <v>109.5</v>
      </c>
      <c r="E19" s="56">
        <f t="shared" si="15"/>
        <v>109.5</v>
      </c>
      <c r="F19" s="56">
        <f t="shared" si="15"/>
        <v>109.5</v>
      </c>
      <c r="G19" s="56">
        <f>IF(F20&gt;($C$2*(F21+1)),$H$1,(F21*$C$2+$B$1))</f>
        <v>109.5</v>
      </c>
      <c r="H19" s="56">
        <f>IF(G20&gt;($C$2*(G21+1)),$H$1,(G21*$C$2+$B$1))</f>
        <v>95.836648433615096</v>
      </c>
      <c r="I19" s="56"/>
      <c r="J19" s="12"/>
      <c r="K19" s="14"/>
      <c r="L19" s="12"/>
      <c r="M19" s="12"/>
      <c r="N19" s="12"/>
      <c r="O19" s="13"/>
      <c r="P19" s="5"/>
      <c r="Q19" s="5"/>
      <c r="R19" s="36">
        <f>SUM(C19:Q19)</f>
        <v>643.3366484336151</v>
      </c>
      <c r="S19">
        <f>$A19/$C$2</f>
        <v>53.611387369467927</v>
      </c>
      <c r="T19">
        <f>ROUNDUP((($A19-($B$1*ROUNDUP($A19/$H$1,0)))/$C$2),0)</f>
        <v>53</v>
      </c>
      <c r="U19">
        <f>ROUNDUP(T19/$F$1,0)</f>
        <v>6</v>
      </c>
      <c r="V19">
        <f>$A19/U19</f>
        <v>107.22277473893585</v>
      </c>
    </row>
    <row r="20" spans="1:23" ht="17.05" hidden="1" x14ac:dyDescent="0.3">
      <c r="A20" s="93"/>
      <c r="B20" s="21">
        <f>A19</f>
        <v>643.3366484336151</v>
      </c>
      <c r="C20" s="40">
        <f>B20-C19</f>
        <v>533.8366484336151</v>
      </c>
      <c r="D20" s="40">
        <f>C20-D19</f>
        <v>424.3366484336151</v>
      </c>
      <c r="E20" s="40">
        <f t="shared" ref="E20:H20" si="16">D20-E19</f>
        <v>314.8366484336151</v>
      </c>
      <c r="F20" s="46">
        <f t="shared" si="16"/>
        <v>205.3366484336151</v>
      </c>
      <c r="G20" s="46">
        <f t="shared" si="16"/>
        <v>95.836648433615096</v>
      </c>
      <c r="H20" s="46">
        <f t="shared" si="16"/>
        <v>0</v>
      </c>
      <c r="I20" s="46"/>
      <c r="J20" s="22"/>
      <c r="K20" s="22"/>
      <c r="L20" s="23"/>
      <c r="M20" s="17"/>
      <c r="N20" s="17"/>
      <c r="O20" s="22"/>
      <c r="P20" s="17"/>
      <c r="Q20" s="17"/>
      <c r="R20" s="36"/>
      <c r="S20" s="19"/>
      <c r="T20" s="19"/>
      <c r="U20" s="6" t="s">
        <v>8</v>
      </c>
      <c r="V20" s="32">
        <f>(V19-$B$1)/$C$2</f>
        <v>8.8102312282446551</v>
      </c>
      <c r="W20" s="19"/>
    </row>
    <row r="21" spans="1:23" ht="17.05" hidden="1" x14ac:dyDescent="0.3">
      <c r="A21" s="93"/>
      <c r="B21" s="32">
        <f>IF(B20&gt;0,(B20/ROUNDUP(ROUNDUP(((B20-($B$1*ROUNDUP(B20/$H$1,0)))/$C$2),0)/$F$1,0)-$B$1)/$C$2,0-$B$1/$C$2)</f>
        <v>8.8102312282446551</v>
      </c>
      <c r="C21" s="32">
        <f>IF(C20&gt;0,(C20/ROUNDUP(ROUNDUP(((C20-($B$1*ROUNDUP(C20/$H$1,0)))/$C$2),0)/$F$1,0)-$B$1)/$C$2,0-$B$1/$C$2)</f>
        <v>8.7722774738935847</v>
      </c>
      <c r="D21" s="32">
        <f>IF(D20&gt;0,(D20/ROUNDUP(ROUNDUP(((D20-($B$1*ROUNDUP(D20/$H$1,0)))/$C$2),0)/$F$1,0)-$B$1)/$C$2,0-$B$1/$C$2)</f>
        <v>8.7153468423669818</v>
      </c>
      <c r="E21" s="32">
        <f>IF(E20&gt;0,(E20/ROUNDUP(ROUNDUP(((E20-($B$1*ROUNDUP(E20/$H$1,0)))/$C$2),0)/$F$1,0)-$B$1)/$C$2,0-$B$1/$C$2)</f>
        <v>8.6204624564893084</v>
      </c>
      <c r="F21" s="32">
        <f t="shared" ref="F21:H21" si="17">IF(F20&gt;0,(F20/ROUNDUP(ROUNDUP(((F20-($B$1*ROUNDUP(F20/$H$1,0)))/$C$2),0)/$F$1,0)-$B$1)/$C$2,0-$B$1/$C$2)</f>
        <v>8.4306936847339617</v>
      </c>
      <c r="G21" s="32">
        <f t="shared" si="17"/>
        <v>7.8613873694679244</v>
      </c>
      <c r="H21" s="32">
        <f t="shared" si="17"/>
        <v>-0.125</v>
      </c>
      <c r="I21" s="32"/>
      <c r="M21" s="12"/>
      <c r="N21" s="12"/>
      <c r="O21" s="13"/>
      <c r="P21" s="5"/>
      <c r="Q21" s="5"/>
      <c r="R21" s="36"/>
    </row>
    <row r="22" spans="1:23" ht="17.05" x14ac:dyDescent="0.3">
      <c r="A22" s="93">
        <f>Лист1!L$8</f>
        <v>648.93088015912474</v>
      </c>
      <c r="B22" s="89">
        <f>($A22-$C$2*(ROUNDDOWN($C22/$C$2,0)+ROUNDDOWN($D22/$C$2,0)+ROUNDDOWN($E22/$C$2,0)+ROUNDDOWN($F22/$C$2,0)+ROUNDDOWN($G22/$C$2,0)+ROUNDDOWN($H22/$C$2,0)+ROUNDDOWN($I22/$C$2,0)+ROUNDDOWN($J22/$C$2,0)+ROUNDDOWN($K22/$C$2,0)+ROUNDDOWN($L22/$C$2,0))) / $A22 * 100</f>
        <v>1.9926436781609085</v>
      </c>
      <c r="C22" s="56">
        <f t="shared" ref="C22:F22" si="18">IF(B23&gt;($C$2*(B24+1)),$H$1,(B24*$C$2+$B$1))</f>
        <v>109.5</v>
      </c>
      <c r="D22" s="56">
        <f t="shared" si="18"/>
        <v>109.5</v>
      </c>
      <c r="E22" s="56">
        <f t="shared" si="18"/>
        <v>109.5</v>
      </c>
      <c r="F22" s="56">
        <f t="shared" si="18"/>
        <v>109.5</v>
      </c>
      <c r="G22" s="56">
        <f>IF(F23&gt;($C$2*(F24+1)),$H$1,(F24*$C$2+$B$1))</f>
        <v>109.5</v>
      </c>
      <c r="H22" s="56">
        <f>IF(G23&gt;($C$2*(G24+1)),$H$1,(G24*$C$2+$B$1))</f>
        <v>101.43088015912474</v>
      </c>
      <c r="I22" s="56"/>
      <c r="J22" s="12"/>
      <c r="K22" s="14"/>
      <c r="L22" s="12"/>
      <c r="M22" s="12"/>
      <c r="N22" s="12"/>
      <c r="O22" s="13"/>
      <c r="P22" s="5"/>
      <c r="Q22" s="5"/>
      <c r="R22" s="36">
        <f>SUM(C22:Q22)</f>
        <v>648.93088015912474</v>
      </c>
      <c r="S22">
        <f>$A22/$C$2</f>
        <v>54.077573346593731</v>
      </c>
      <c r="T22">
        <f>ROUNDUP((($A22-($B$1*ROUNDUP($A22/$H$1,0)))/$C$2),0)</f>
        <v>54</v>
      </c>
      <c r="U22">
        <f>ROUNDUP(T22/$F$1,0)</f>
        <v>6</v>
      </c>
      <c r="V22">
        <f>$A22/U22</f>
        <v>108.15514669318746</v>
      </c>
    </row>
    <row r="23" spans="1:23" ht="17.05" hidden="1" x14ac:dyDescent="0.3">
      <c r="A23" s="93"/>
      <c r="B23" s="21">
        <f>A22</f>
        <v>648.93088015912474</v>
      </c>
      <c r="C23" s="40">
        <f>B23-C22</f>
        <v>539.43088015912474</v>
      </c>
      <c r="D23" s="40">
        <f>C23-D22</f>
        <v>429.93088015912474</v>
      </c>
      <c r="E23" s="40">
        <f t="shared" ref="E23:H23" si="19">D23-E22</f>
        <v>320.43088015912474</v>
      </c>
      <c r="F23" s="46">
        <f t="shared" si="19"/>
        <v>210.93088015912474</v>
      </c>
      <c r="G23" s="46">
        <f t="shared" si="19"/>
        <v>101.43088015912474</v>
      </c>
      <c r="H23" s="46">
        <f t="shared" si="19"/>
        <v>0</v>
      </c>
      <c r="I23" s="46"/>
      <c r="J23" s="22"/>
      <c r="K23" s="22"/>
      <c r="L23" s="23"/>
      <c r="M23" s="17"/>
      <c r="N23" s="17"/>
      <c r="O23" s="22"/>
      <c r="P23" s="17"/>
      <c r="Q23" s="17"/>
      <c r="R23" s="36"/>
      <c r="S23" s="19"/>
      <c r="T23" s="19"/>
      <c r="U23" s="6" t="s">
        <v>8</v>
      </c>
      <c r="V23" s="32"/>
      <c r="W23" s="19"/>
    </row>
    <row r="24" spans="1:23" ht="17.05" hidden="1" x14ac:dyDescent="0.3">
      <c r="A24" s="93"/>
      <c r="B24" s="32">
        <f>IF(B23&gt;0,(B23/ROUNDUP(ROUNDUP(((B23-($B$1*ROUNDUP(B23/$H$1,0)))/$C$2),0)/$F$1,0)-$B$1)/$C$2,0-$B$1/$C$2)</f>
        <v>8.8879288910989551</v>
      </c>
      <c r="C24" s="32">
        <f>IF(C23&gt;0,(C23/ROUNDUP(ROUNDUP(((C23-($B$1*ROUNDUP(C23/$H$1,0)))/$C$2),0)/$F$1,0)-$B$1)/$C$2,0-$B$1/$C$2)</f>
        <v>8.8655146693187454</v>
      </c>
      <c r="D24" s="32">
        <f>IF(D23&gt;0,(D23/ROUNDUP(ROUNDUP(((D23-($B$1*ROUNDUP(D23/$H$1,0)))/$C$2),0)/$F$1,0)-$B$1)/$C$2,0-$B$1/$C$2)</f>
        <v>8.8318933366484327</v>
      </c>
      <c r="E24" s="32">
        <f>IF(E23&gt;0,(E23/ROUNDUP(ROUNDUP(((E23-($B$1*ROUNDUP(E23/$H$1,0)))/$C$2),0)/$F$1,0)-$B$1)/$C$2,0-$B$1/$C$2)</f>
        <v>8.7758577821979085</v>
      </c>
      <c r="F24" s="32">
        <f t="shared" ref="F24:H24" si="20">IF(F23&gt;0,(F23/ROUNDUP(ROUNDUP(((F23-($B$1*ROUNDUP(F23/$H$1,0)))/$C$2),0)/$F$1,0)-$B$1)/$C$2,0-$B$1/$C$2)</f>
        <v>8.6637866732968636</v>
      </c>
      <c r="G24" s="32">
        <f t="shared" si="20"/>
        <v>8.3275733465937289</v>
      </c>
      <c r="H24" s="32">
        <f t="shared" si="20"/>
        <v>-0.125</v>
      </c>
      <c r="I24" s="32"/>
      <c r="M24" s="12"/>
      <c r="N24" s="12"/>
      <c r="O24" s="13"/>
      <c r="P24" s="5"/>
      <c r="Q24" s="5"/>
      <c r="R24" s="36"/>
    </row>
    <row r="25" spans="1:23" ht="17.05" x14ac:dyDescent="0.3">
      <c r="A25" s="95">
        <f>Лист1!M$8</f>
        <v>654.5251118846345</v>
      </c>
      <c r="B25" s="89">
        <f>($A25-$C$2*(ROUNDDOWN($C25/$C$2,0)+ROUNDDOWN($D25/$C$2,0)+ROUNDDOWN($E25/$C$2,0)+ROUNDDOWN($F25/$C$2,0)+ROUNDDOWN($G25/$C$2,0)+ROUNDDOWN($H25/$C$2,0)+ROUNDDOWN($I25/$C$2,0)+ROUNDDOWN($J25/$C$2,0)+ROUNDDOWN($K25/$C$2,0)+ROUNDDOWN($L25/$C$2,0))) / $A25 * 100</f>
        <v>2.8303133903133886</v>
      </c>
      <c r="C25" s="56">
        <f t="shared" ref="C25:F25" si="21">IF(B26&gt;($C$2*(B27+1)),$H$1,(B27*$C$2+$B$1))</f>
        <v>109.5</v>
      </c>
      <c r="D25" s="56">
        <f t="shared" si="21"/>
        <v>109.5</v>
      </c>
      <c r="E25" s="56">
        <f t="shared" si="21"/>
        <v>109.5</v>
      </c>
      <c r="F25" s="56">
        <f t="shared" si="21"/>
        <v>109.5</v>
      </c>
      <c r="G25" s="56">
        <f>IF(F26&gt;($C$2*(F27+1)),$H$1,(F27*$C$2+$B$1))</f>
        <v>109.5</v>
      </c>
      <c r="H25" s="56">
        <f>IF(G26&gt;($C$2*(G27+1)),$H$1,(G27*$C$2+$B$1))</f>
        <v>107.0251118846345</v>
      </c>
      <c r="I25" s="56"/>
      <c r="J25" s="12"/>
      <c r="K25" s="14"/>
      <c r="L25" s="12"/>
      <c r="M25" s="12"/>
      <c r="N25" s="12"/>
      <c r="O25" s="13"/>
      <c r="P25" s="5"/>
      <c r="Q25" s="5"/>
      <c r="R25" s="36">
        <f>SUM(C25:Q25)</f>
        <v>654.5251118846345</v>
      </c>
      <c r="S25">
        <f>$A25/$C$2</f>
        <v>54.543759323719541</v>
      </c>
      <c r="T25">
        <f>ROUNDUP((($A25-($B$1*ROUNDUP($A25/$H$1,0)))/$C$2),0)</f>
        <v>54</v>
      </c>
      <c r="U25">
        <f>ROUNDUP(T25/$F$1,0)</f>
        <v>6</v>
      </c>
      <c r="V25">
        <f>$A25/U25</f>
        <v>109.08751864743908</v>
      </c>
    </row>
    <row r="26" spans="1:23" ht="17.05" hidden="1" x14ac:dyDescent="0.3">
      <c r="A26" s="95"/>
      <c r="B26" s="21">
        <f>A25</f>
        <v>654.5251118846345</v>
      </c>
      <c r="C26" s="40">
        <f>B26-C25</f>
        <v>545.0251118846345</v>
      </c>
      <c r="D26" s="40">
        <f>C26-D25</f>
        <v>435.5251118846345</v>
      </c>
      <c r="E26" s="40">
        <f t="shared" ref="E26:I26" si="22">D26-E25</f>
        <v>326.0251118846345</v>
      </c>
      <c r="F26" s="46">
        <f t="shared" si="22"/>
        <v>216.5251118846345</v>
      </c>
      <c r="G26" s="46">
        <f t="shared" si="22"/>
        <v>107.0251118846345</v>
      </c>
      <c r="H26" s="46">
        <f t="shared" si="22"/>
        <v>0</v>
      </c>
      <c r="I26" s="46">
        <f t="shared" si="22"/>
        <v>0</v>
      </c>
      <c r="J26" s="22"/>
      <c r="K26" s="22"/>
      <c r="L26" s="23"/>
      <c r="M26" s="17"/>
      <c r="N26" s="17"/>
      <c r="O26" s="22"/>
      <c r="P26" s="17"/>
      <c r="Q26" s="17"/>
      <c r="R26" s="36"/>
      <c r="S26" s="19"/>
      <c r="T26" s="19"/>
      <c r="U26" s="6" t="s">
        <v>8</v>
      </c>
      <c r="V26" s="32"/>
      <c r="W26" s="19"/>
    </row>
    <row r="27" spans="1:23" ht="17.05" hidden="1" x14ac:dyDescent="0.3">
      <c r="A27" s="95"/>
      <c r="B27" s="32">
        <f>IF(B26&gt;0,(B26/ROUNDUP(ROUNDUP(((B26-($B$1*ROUNDUP(B26/$H$1,0)))/$C$2),0)/$F$1,0)-$B$1)/$C$2,0-$B$1/$C$2)</f>
        <v>8.9656265539532569</v>
      </c>
      <c r="C27" s="32">
        <f>IF(C26&gt;0,(C26/ROUNDUP(ROUNDUP(((C26-($B$1*ROUNDUP(C26/$H$1,0)))/$C$2),0)/$F$1,0)-$B$1)/$C$2,0-$B$1/$C$2)</f>
        <v>8.9587518647439079</v>
      </c>
      <c r="D27" s="32">
        <f>IF(D26&gt;0,(D26/ROUNDUP(ROUNDUP(((D26-($B$1*ROUNDUP(D26/$H$1,0)))/$C$2),0)/$F$1,0)-$B$1)/$C$2,0-$B$1/$C$2)</f>
        <v>8.9484398309298854</v>
      </c>
      <c r="E27" s="32">
        <f>IF(E26&gt;0,(E26/ROUNDUP(ROUNDUP(((E26-($B$1*ROUNDUP(E26/$H$1,0)))/$C$2),0)/$F$1,0)-$B$1)/$C$2,0-$B$1/$C$2)</f>
        <v>8.9312531079065138</v>
      </c>
      <c r="F27" s="32">
        <f t="shared" ref="F27:I27" si="23">IF(F26&gt;0,(F26/ROUNDUP(ROUNDUP(((F26-($B$1*ROUNDUP(F26/$H$1,0)))/$C$2),0)/$F$1,0)-$B$1)/$C$2,0-$B$1/$C$2)</f>
        <v>8.8968796618597707</v>
      </c>
      <c r="G27" s="32">
        <f t="shared" si="23"/>
        <v>8.7937593237195415</v>
      </c>
      <c r="H27" s="32">
        <f t="shared" si="23"/>
        <v>-0.125</v>
      </c>
      <c r="I27" s="32">
        <f t="shared" si="23"/>
        <v>-0.125</v>
      </c>
      <c r="M27" s="12"/>
      <c r="N27" s="12"/>
      <c r="O27" s="13"/>
      <c r="P27" s="5"/>
      <c r="Q27" s="5"/>
      <c r="R27" s="36"/>
    </row>
    <row r="28" spans="1:23" ht="17.05" x14ac:dyDescent="0.3">
      <c r="A28" s="93">
        <f>Лист1!N$8</f>
        <v>660.11934361014426</v>
      </c>
      <c r="B28" s="89">
        <f>($A28-$C$2*(ROUNDDOWN($C28/$C$2,0)+ROUNDDOWN($D28/$C$2,0)+ROUNDDOWN($E28/$C$2,0)+ROUNDDOWN($F28/$C$2,0)+ROUNDDOWN($G28/$C$2,0)+ROUNDDOWN($H28/$C$2,0)+ROUNDDOWN($I28/$C$2,0)+ROUNDDOWN($J28/$C$2,0)+ROUNDDOWN($K28/$C$2,0)+ROUNDDOWN($L28/$C$2,0))) / $A28 * 100</f>
        <v>1.8359322033898378</v>
      </c>
      <c r="C28" s="56">
        <f t="shared" ref="C28:F28" si="24">IF(B29&gt;($C$2*(B30+1)),$H$1,(B30*$C$2+$B$1))</f>
        <v>109.5</v>
      </c>
      <c r="D28" s="56">
        <f t="shared" si="24"/>
        <v>109.5</v>
      </c>
      <c r="E28" s="56">
        <f t="shared" si="24"/>
        <v>109.5</v>
      </c>
      <c r="F28" s="56">
        <f t="shared" si="24"/>
        <v>109.5</v>
      </c>
      <c r="G28" s="56">
        <f>IF(F29&gt;($C$2*(F30+1)),$H$1,(F30*$C$2+$B$1))</f>
        <v>109.5</v>
      </c>
      <c r="H28" s="56">
        <f>IF(G29&gt;($C$2*(G30+1)),$H$1,(G30*$C$2+$B$1))</f>
        <v>109.5</v>
      </c>
      <c r="I28" s="56">
        <f>IF(H29&gt;($C$2*(H30+1)),$H$1,(H30*$C$2+$B$1))</f>
        <v>3.1193436101442558</v>
      </c>
      <c r="J28" s="12"/>
      <c r="K28" s="14"/>
      <c r="L28" s="12"/>
      <c r="M28" s="12"/>
      <c r="N28" s="12"/>
      <c r="O28" s="13"/>
      <c r="P28" s="5"/>
      <c r="Q28" s="5"/>
      <c r="R28" s="36">
        <f>SUM(C28:Q28)</f>
        <v>660.11934361014426</v>
      </c>
      <c r="S28">
        <f>$A28/$C$2</f>
        <v>55.009945300845352</v>
      </c>
      <c r="T28">
        <f>ROUNDUP((($A28-($B$1*ROUNDUP($A28/$H$1,0)))/$C$2),0)</f>
        <v>55</v>
      </c>
      <c r="U28">
        <f>ROUNDUP(T28/$F$1,0)</f>
        <v>7</v>
      </c>
      <c r="V28">
        <f>$A28/U28</f>
        <v>94.302763372877749</v>
      </c>
    </row>
    <row r="29" spans="1:23" ht="17.05" hidden="1" x14ac:dyDescent="0.3">
      <c r="A29" s="93"/>
      <c r="B29" s="21">
        <f>A28</f>
        <v>660.11934361014426</v>
      </c>
      <c r="C29" s="40">
        <f>B29-C28</f>
        <v>550.61934361014426</v>
      </c>
      <c r="D29" s="40">
        <f>C29-D28</f>
        <v>441.11934361014426</v>
      </c>
      <c r="E29" s="40">
        <f t="shared" ref="E29:I29" si="25">D29-E28</f>
        <v>331.61934361014426</v>
      </c>
      <c r="F29" s="46">
        <f t="shared" si="25"/>
        <v>222.11934361014426</v>
      </c>
      <c r="G29" s="46">
        <f t="shared" si="25"/>
        <v>112.61934361014426</v>
      </c>
      <c r="H29" s="46">
        <f t="shared" si="25"/>
        <v>3.1193436101442558</v>
      </c>
      <c r="I29" s="46">
        <f t="shared" si="25"/>
        <v>0</v>
      </c>
      <c r="J29" s="22"/>
      <c r="K29" s="22"/>
      <c r="L29" s="23"/>
      <c r="M29" s="17"/>
      <c r="N29" s="17"/>
      <c r="O29" s="22"/>
      <c r="P29" s="17"/>
      <c r="Q29" s="17"/>
      <c r="R29" s="36"/>
      <c r="S29" s="19"/>
      <c r="T29" s="19"/>
      <c r="U29" s="6" t="s">
        <v>8</v>
      </c>
      <c r="V29" s="32"/>
      <c r="W29" s="19"/>
    </row>
    <row r="30" spans="1:23" ht="17.05" hidden="1" x14ac:dyDescent="0.3">
      <c r="A30" s="93"/>
      <c r="B30" s="32">
        <f>IF(B29&gt;0,(B29/ROUNDUP(ROUNDUP(((B29-($B$1*ROUNDUP(B29/$H$1,0)))/$C$2),0)/$F$1,0)-$B$1)/$C$2,0-$B$1/$C$2)</f>
        <v>7.7335636144064788</v>
      </c>
      <c r="C30" s="32">
        <f>IF(C29&gt;0,(C29/ROUNDUP(ROUNDUP(((C29-($B$1*ROUNDUP(C29/$H$1,0)))/$C$2),0)/$F$1,0)-$B$1)/$C$2,0-$B$1/$C$2)</f>
        <v>7.5224908834742257</v>
      </c>
      <c r="D30" s="32">
        <f>IF(D29&gt;0,(D29/ROUNDUP(ROUNDUP(((D29-($B$1*ROUNDUP(D29/$H$1,0)))/$C$2),0)/$F$1,0)-$B$1)/$C$2,0-$B$1/$C$2)</f>
        <v>7.2269890601690712</v>
      </c>
      <c r="E30" s="32">
        <f>IF(E29&gt;0,(E29/ROUNDUP(ROUNDUP(((E29-($B$1*ROUNDUP(E29/$H$1,0)))/$C$2),0)/$F$1,0)-$B$1)/$C$2,0-$B$1/$C$2)</f>
        <v>6.783736325211339</v>
      </c>
      <c r="F30" s="32">
        <f t="shared" ref="F30:I30" si="26">IF(F29&gt;0,(F29/ROUNDUP(ROUNDUP(((F29-($B$1*ROUNDUP(F29/$H$1,0)))/$C$2),0)/$F$1,0)-$B$1)/$C$2,0-$B$1/$C$2)</f>
        <v>6.0449817669484522</v>
      </c>
      <c r="G30" s="32">
        <f t="shared" si="26"/>
        <v>4.567472650422677</v>
      </c>
      <c r="H30" s="32">
        <f t="shared" si="26"/>
        <v>0.13494530084535464</v>
      </c>
      <c r="I30" s="32">
        <f t="shared" si="26"/>
        <v>-0.125</v>
      </c>
      <c r="M30" s="12"/>
      <c r="N30" s="12"/>
      <c r="O30" s="13"/>
      <c r="P30" s="5"/>
      <c r="Q30" s="5"/>
      <c r="R30" s="36"/>
    </row>
    <row r="31" spans="1:23" ht="17.05" x14ac:dyDescent="0.3">
      <c r="A31" s="93">
        <f>Лист1!O$8</f>
        <v>665.7135753356539</v>
      </c>
      <c r="B31" s="89">
        <f>($A31-$C$2*(ROUNDDOWN($C31/$C$2,0)+ROUNDDOWN($D31/$C$2,0)+ROUNDDOWN($E31/$C$2,0)+ROUNDDOWN($F31/$C$2,0)+ROUNDDOWN($G31/$C$2,0)+ROUNDDOWN($H31/$C$2,0)+ROUNDDOWN($I31/$C$2,0)+ROUNDDOWN($J31/$C$2,0)+ROUNDDOWN($K31/$C$2,0)+ROUNDDOWN($L31/$C$2,0))) / $A31 * 100</f>
        <v>2.6608403361344535</v>
      </c>
      <c r="C31" s="56">
        <f t="shared" ref="C31:F31" si="27">IF(B32&gt;($C$2*(B33+1)),$H$1,(B33*$C$2+$B$1))</f>
        <v>109.5</v>
      </c>
      <c r="D31" s="56">
        <f t="shared" si="27"/>
        <v>109.5</v>
      </c>
      <c r="E31" s="56">
        <f t="shared" si="27"/>
        <v>109.5</v>
      </c>
      <c r="F31" s="56">
        <f t="shared" si="27"/>
        <v>109.5</v>
      </c>
      <c r="G31" s="56">
        <f>IF(F32&gt;($C$2*(F33+1)),$H$1,(F33*$C$2+$B$1))</f>
        <v>109.5</v>
      </c>
      <c r="H31" s="56">
        <f>IF(G32&gt;($C$2*(G33+1)),$H$1,(G33*$C$2+$B$1))</f>
        <v>109.5</v>
      </c>
      <c r="I31" s="56">
        <f>IF(H32&gt;($C$2*(H33+1)),$H$1,(H33*$C$2+$B$1))</f>
        <v>8.7135753356538999</v>
      </c>
      <c r="J31" s="12"/>
      <c r="K31" s="14"/>
      <c r="L31" s="12"/>
      <c r="M31" s="12"/>
      <c r="N31" s="12"/>
      <c r="O31" s="13"/>
      <c r="P31" s="5"/>
      <c r="Q31" s="5"/>
      <c r="R31" s="36">
        <f>SUM(C31:Q31)</f>
        <v>665.7135753356539</v>
      </c>
      <c r="S31">
        <f>$A31/$C$2</f>
        <v>55.476131277971156</v>
      </c>
      <c r="T31">
        <f>ROUNDUP((($A31-($B$1*ROUNDUP($A31/$H$1,0)))/$C$2),0)</f>
        <v>55</v>
      </c>
      <c r="U31">
        <f>ROUNDUP(T31/$F$1,0)</f>
        <v>7</v>
      </c>
      <c r="V31">
        <f>$A31/U31</f>
        <v>95.101939333664845</v>
      </c>
      <c r="W31" s="89">
        <f>($A31-$C$2*(ROUNDDOWN($C31/$C$2,0)+ROUNDDOWN($D31/$C$2,0)+ROUNDDOWN($E31/$C$2,0)+ROUNDDOWN($F31/$C$2,0)+ROUNDDOWN($G31/$C$2,0)+ROUNDDOWN($H31/$C$2,0)+ROUNDDOWN($I31/$C$2,0)+ROUNDDOWN($J31/$C$2,0)+ROUNDDOWN($K31/$C$2,0)+ROUNDDOWN($L31/$C$2,0))) / $A31 * 100</f>
        <v>2.6608403361344535</v>
      </c>
    </row>
    <row r="32" spans="1:23" ht="17.05" hidden="1" x14ac:dyDescent="0.3">
      <c r="A32" s="30"/>
      <c r="B32" s="21">
        <f>A31</f>
        <v>665.7135753356539</v>
      </c>
      <c r="C32" s="40">
        <f>B32-C31</f>
        <v>556.2135753356539</v>
      </c>
      <c r="D32" s="40">
        <f>C32-D31</f>
        <v>446.7135753356539</v>
      </c>
      <c r="E32" s="40">
        <f t="shared" ref="E32:I32" si="28">D32-E31</f>
        <v>337.2135753356539</v>
      </c>
      <c r="F32" s="46">
        <f t="shared" si="28"/>
        <v>227.7135753356539</v>
      </c>
      <c r="G32" s="46">
        <f t="shared" si="28"/>
        <v>118.2135753356539</v>
      </c>
      <c r="H32" s="46">
        <f t="shared" si="28"/>
        <v>8.7135753356538999</v>
      </c>
      <c r="I32" s="46">
        <f t="shared" si="28"/>
        <v>0</v>
      </c>
      <c r="J32" s="22"/>
      <c r="K32" s="22"/>
      <c r="L32" s="23"/>
      <c r="M32" s="17"/>
      <c r="N32" s="17"/>
      <c r="O32" s="22"/>
      <c r="P32" s="17"/>
      <c r="Q32" s="17"/>
      <c r="R32" s="36"/>
      <c r="S32" s="19"/>
      <c r="T32" s="19"/>
      <c r="U32" s="6" t="s">
        <v>8</v>
      </c>
      <c r="V32" s="32">
        <f>(V31-$B$1)/$C$2</f>
        <v>7.8001616111387371</v>
      </c>
      <c r="W32" s="19"/>
    </row>
    <row r="33" spans="1:23" ht="17.05" hidden="1" x14ac:dyDescent="0.3">
      <c r="A33" s="30"/>
      <c r="B33" s="32">
        <f>IF(B32&gt;0,(B32/ROUNDUP(ROUNDUP(((B32-($B$1*ROUNDUP(B32/$H$1,0)))/$C$2),0)/$F$1,0)-$B$1)/$C$2,0-$B$1/$C$2)</f>
        <v>7.8001616111387371</v>
      </c>
      <c r="C33" s="32">
        <f>IF(C32&gt;0,(C32/ROUNDUP(ROUNDUP(((C32-($B$1*ROUNDUP(C32/$H$1,0)))/$C$2),0)/$F$1,0)-$B$1)/$C$2,0-$B$1/$C$2)</f>
        <v>7.6001885463285257</v>
      </c>
      <c r="D33" s="32">
        <f>IF(D32&gt;0,(D32/ROUNDUP(ROUNDUP(((D32-($B$1*ROUNDUP(D32/$H$1,0)))/$C$2),0)/$F$1,0)-$B$1)/$C$2,0-$B$1/$C$2)</f>
        <v>7.3202262555942319</v>
      </c>
      <c r="E33" s="32">
        <f>IF(E32&gt;0,(E32/ROUNDUP(ROUNDUP(((E32-($B$1*ROUNDUP(E32/$H$1,0)))/$C$2),0)/$F$1,0)-$B$1)/$C$2,0-$B$1/$C$2)</f>
        <v>6.9002828194927899</v>
      </c>
      <c r="F33" s="32">
        <f t="shared" ref="F33:I33" si="29">IF(F32&gt;0,(F32/ROUNDUP(ROUNDUP(((F32-($B$1*ROUNDUP(F32/$H$1,0)))/$C$2),0)/$F$1,0)-$B$1)/$C$2,0-$B$1/$C$2)</f>
        <v>6.2003770926570532</v>
      </c>
      <c r="G33" s="32">
        <f t="shared" si="29"/>
        <v>4.8005656389855789</v>
      </c>
      <c r="H33" s="32">
        <f t="shared" si="29"/>
        <v>0.60113127797115828</v>
      </c>
      <c r="I33" s="32">
        <f t="shared" si="29"/>
        <v>-0.125</v>
      </c>
      <c r="M33" s="12"/>
      <c r="N33" s="12"/>
      <c r="O33" s="13"/>
      <c r="P33" s="5"/>
      <c r="Q33" s="5"/>
      <c r="R33" s="36"/>
    </row>
    <row r="34" spans="1:23" ht="17.05" x14ac:dyDescent="0.3">
      <c r="A34" s="30"/>
      <c r="R34" s="34"/>
    </row>
    <row r="35" spans="1:23" ht="18.350000000000001" x14ac:dyDescent="0.35">
      <c r="A35" s="26" t="s">
        <v>6</v>
      </c>
      <c r="B35" s="38">
        <f>'#16'!B37</f>
        <v>1</v>
      </c>
      <c r="C35" s="31" t="s">
        <v>14</v>
      </c>
      <c r="D35" s="38">
        <f>'#16'!F37</f>
        <v>125</v>
      </c>
      <c r="E35" s="6" t="s">
        <v>8</v>
      </c>
      <c r="F35" s="7">
        <f>ROUNDDOWN((D35-B35)/C36,0)</f>
        <v>10</v>
      </c>
      <c r="G35" s="24" t="s">
        <v>34</v>
      </c>
      <c r="H35" s="78">
        <f>F35*C36+B35</f>
        <v>121</v>
      </c>
      <c r="R35" s="52">
        <f>H35-$C36</f>
        <v>109</v>
      </c>
      <c r="S35" s="52">
        <f>R35-$C36</f>
        <v>97</v>
      </c>
      <c r="T35" s="52">
        <f>S35-$C36</f>
        <v>85</v>
      </c>
      <c r="U35" s="52">
        <f>T35-$C36</f>
        <v>73</v>
      </c>
    </row>
    <row r="36" spans="1:23" ht="18.350000000000001" x14ac:dyDescent="0.35">
      <c r="A36" s="87" t="s">
        <v>29</v>
      </c>
      <c r="B36" s="88" t="s">
        <v>10</v>
      </c>
      <c r="C36" s="126">
        <f>'#16'!C38</f>
        <v>12</v>
      </c>
      <c r="D36" s="127"/>
      <c r="E36" s="127"/>
      <c r="F36" s="127"/>
      <c r="G36" s="127"/>
      <c r="H36" s="127"/>
      <c r="I36" s="127"/>
      <c r="J36" s="128"/>
      <c r="K36" s="81"/>
      <c r="L36" s="81"/>
      <c r="M36" s="81"/>
      <c r="N36" s="81"/>
      <c r="O36" s="81"/>
      <c r="P36" s="81"/>
      <c r="Q36" s="82"/>
      <c r="R36" s="37"/>
      <c r="S36" s="11"/>
    </row>
    <row r="37" spans="1:23" ht="17.05" x14ac:dyDescent="0.3">
      <c r="A37" s="79" t="s">
        <v>4</v>
      </c>
      <c r="B37" s="80" t="s">
        <v>28</v>
      </c>
      <c r="C37" s="9">
        <v>1</v>
      </c>
      <c r="D37" s="9">
        <v>2</v>
      </c>
      <c r="E37" s="9">
        <v>3</v>
      </c>
      <c r="F37" s="9">
        <v>4</v>
      </c>
      <c r="G37" s="10">
        <v>5</v>
      </c>
      <c r="H37" s="10">
        <v>6</v>
      </c>
      <c r="I37" s="10">
        <v>7</v>
      </c>
      <c r="J37" s="10">
        <v>8</v>
      </c>
      <c r="K37" s="10">
        <v>9</v>
      </c>
      <c r="L37" s="10">
        <v>10</v>
      </c>
      <c r="M37" s="10">
        <v>11</v>
      </c>
      <c r="N37" s="10">
        <v>12</v>
      </c>
      <c r="O37" s="10">
        <v>13</v>
      </c>
      <c r="P37" s="10">
        <v>14</v>
      </c>
      <c r="Q37" s="10">
        <v>15</v>
      </c>
      <c r="R37" s="35"/>
      <c r="S37" s="25" t="s">
        <v>11</v>
      </c>
      <c r="T37" s="25" t="s">
        <v>11</v>
      </c>
      <c r="U37" s="5" t="s">
        <v>12</v>
      </c>
      <c r="V37" s="25" t="s">
        <v>13</v>
      </c>
      <c r="W37" s="25" t="s">
        <v>28</v>
      </c>
    </row>
    <row r="38" spans="1:23" ht="17.05" x14ac:dyDescent="0.3">
      <c r="A38" s="93">
        <f>Лист1!F$8</f>
        <v>615.36548980606665</v>
      </c>
      <c r="B38" s="89">
        <f>($A38-$C$36*(ROUNDDOWN($C38/$C$36,0)+ROUNDDOWN($D38/$C$36,0)+ROUNDDOWN($E38/$C$36,0)+ROUNDDOWN($F38/$C$36,0)+ROUNDDOWN($G38/$C$36,0)+ROUNDDOWN($H38/$C$36,0)+ROUNDDOWN($I38/$C$36,0)+ROUNDDOWN($J38/$C$36,0)+ROUNDDOWN($K38/$C$36,0)+ROUNDDOWN($L38/$C$36,0))) / $A38 * 100</f>
        <v>2.4969696969696993</v>
      </c>
      <c r="C38" s="56">
        <f>IF(B39&gt;($C$36*(B40+1)),$H$35,(B40*$C$36+$B$35))</f>
        <v>121</v>
      </c>
      <c r="D38" s="56">
        <f t="shared" ref="D38:H38" si="30">IF(C39&gt;($C$36*(C40+1)),$H$35,(C40*$C$36+$B$35))</f>
        <v>121</v>
      </c>
      <c r="E38" s="56">
        <f t="shared" si="30"/>
        <v>121</v>
      </c>
      <c r="F38" s="56">
        <f t="shared" si="30"/>
        <v>121</v>
      </c>
      <c r="G38" s="56">
        <f t="shared" si="30"/>
        <v>121</v>
      </c>
      <c r="H38" s="56">
        <f t="shared" si="30"/>
        <v>10.365489806066648</v>
      </c>
      <c r="I38" s="56"/>
      <c r="J38" s="12"/>
      <c r="K38" s="12"/>
      <c r="L38" s="12"/>
      <c r="M38" s="12"/>
      <c r="N38" s="12"/>
      <c r="O38" s="13"/>
      <c r="P38" s="5"/>
      <c r="Q38" s="5"/>
      <c r="R38" s="36">
        <f>SUM(C38:Q38)</f>
        <v>615.36548980606665</v>
      </c>
      <c r="S38">
        <f>$A38/$C$36</f>
        <v>51.280457483838887</v>
      </c>
      <c r="T38">
        <f>ROUNDUP((($A38-($B$35*ROUNDUP($A38/$H$35,0)))/$C$36),0)</f>
        <v>51</v>
      </c>
      <c r="U38">
        <f>ROUNDUP(T38/$F$35,0)</f>
        <v>6</v>
      </c>
      <c r="V38">
        <f>$A38/U38</f>
        <v>102.56091496767777</v>
      </c>
      <c r="W38" s="89"/>
    </row>
    <row r="39" spans="1:23" ht="17.05" hidden="1" x14ac:dyDescent="0.3">
      <c r="A39" s="94"/>
      <c r="B39" s="33">
        <f>A38</f>
        <v>615.36548980606665</v>
      </c>
      <c r="C39" s="58">
        <f>B39-C38</f>
        <v>494.36548980606665</v>
      </c>
      <c r="D39" s="60">
        <f>C39-D38</f>
        <v>373.36548980606665</v>
      </c>
      <c r="E39" s="60">
        <f>D39-E38</f>
        <v>252.36548980606665</v>
      </c>
      <c r="F39" s="60">
        <f t="shared" ref="F39:H39" si="31">E39-F38</f>
        <v>131.36548980606665</v>
      </c>
      <c r="G39" s="60">
        <f t="shared" si="31"/>
        <v>10.365489806066648</v>
      </c>
      <c r="H39" s="60">
        <f t="shared" si="31"/>
        <v>0</v>
      </c>
      <c r="I39" s="60"/>
      <c r="J39" s="22"/>
      <c r="K39" s="22"/>
      <c r="L39" s="23"/>
      <c r="M39" s="17"/>
      <c r="N39" s="17"/>
      <c r="O39" s="22"/>
      <c r="P39" s="17"/>
      <c r="Q39" s="17"/>
      <c r="R39" s="36"/>
      <c r="S39" s="19"/>
      <c r="T39" s="19"/>
      <c r="U39" s="6" t="s">
        <v>8</v>
      </c>
      <c r="V39" s="32">
        <f>(V38-$B$35)/$C$36</f>
        <v>8.463409580639814</v>
      </c>
      <c r="W39" s="19"/>
    </row>
    <row r="40" spans="1:23" ht="17.05" hidden="1" x14ac:dyDescent="0.3">
      <c r="A40" s="93"/>
      <c r="B40" s="32">
        <f>IF(B39&gt;0,(B39/ROUNDUP(ROUNDUP(((B39-($B$35*ROUNDUP(B39/$H$35,0)))/$C$36),0)/$F$35,0)-$B$35)/$C$36,0-$B$35/$C$36)</f>
        <v>8.463409580639814</v>
      </c>
      <c r="C40" s="32">
        <f t="shared" ref="C40:H40" si="32">IF(C39&gt;0,(C39/ROUNDUP(ROUNDUP(((C39-($B$35*ROUNDUP(C39/$H$35,0)))/$C$36),0)/$F$35,0)-$B$35)/$C$36,0-$B$35/$C$36)</f>
        <v>8.1560914967677771</v>
      </c>
      <c r="D40" s="41">
        <f t="shared" si="32"/>
        <v>7.6951143709597218</v>
      </c>
      <c r="E40" s="32">
        <f t="shared" si="32"/>
        <v>6.9268191612796288</v>
      </c>
      <c r="F40" s="32">
        <f t="shared" si="32"/>
        <v>5.3902287419194437</v>
      </c>
      <c r="G40" s="32">
        <f t="shared" si="32"/>
        <v>0.78045748383888736</v>
      </c>
      <c r="H40" s="32">
        <f t="shared" si="32"/>
        <v>-8.3333333333333329E-2</v>
      </c>
      <c r="I40" s="32"/>
      <c r="M40" s="12"/>
      <c r="N40" s="12"/>
      <c r="O40" s="13"/>
      <c r="P40" s="5"/>
      <c r="Q40" s="5"/>
      <c r="R40" s="36"/>
    </row>
    <row r="41" spans="1:23" ht="17.05" x14ac:dyDescent="0.3">
      <c r="A41" s="93">
        <f>Лист1!G$8</f>
        <v>620.95972153157629</v>
      </c>
      <c r="B41" s="89">
        <f>($A41-$C$36*(ROUNDDOWN($C41/$C$36,0)+ROUNDDOWN($D41/$C$36,0)+ROUNDDOWN($E41/$C$36,0)+ROUNDDOWN($F41/$C$36,0)+ROUNDDOWN($G41/$C$36,0)+ROUNDDOWN($H41/$C$36,0)+ROUNDDOWN($I41/$C$36,0)+ROUNDDOWN($J41/$C$36,0)+ROUNDDOWN($K41/$C$36,0)+ROUNDDOWN($L41/$C$36,0))) / $A41 * 100</f>
        <v>1.4428828828828768</v>
      </c>
      <c r="C41" s="56">
        <f>IF(B42&gt;($C$36*(B43+1)),$H$35,(B43*$C$36+$B$35))</f>
        <v>121</v>
      </c>
      <c r="D41" s="56">
        <f t="shared" ref="D41:H41" si="33">IF(C42&gt;($C$36*(C43+1)),$H$35,(C43*$C$36+$B$35))</f>
        <v>121</v>
      </c>
      <c r="E41" s="56">
        <f t="shared" si="33"/>
        <v>121</v>
      </c>
      <c r="F41" s="56">
        <f t="shared" si="33"/>
        <v>121</v>
      </c>
      <c r="G41" s="56">
        <f t="shared" si="33"/>
        <v>121</v>
      </c>
      <c r="H41" s="56">
        <f t="shared" si="33"/>
        <v>15.959721531576292</v>
      </c>
      <c r="I41" s="56"/>
      <c r="J41" s="12"/>
      <c r="K41" s="12"/>
      <c r="L41" s="12"/>
      <c r="M41" s="12"/>
      <c r="N41" s="12"/>
      <c r="O41" s="13"/>
      <c r="P41" s="5"/>
      <c r="Q41" s="5"/>
      <c r="R41" s="36">
        <f>SUM(C41:Q41)</f>
        <v>620.95972153157629</v>
      </c>
      <c r="S41">
        <f>$A41/$C$36</f>
        <v>51.746643460964691</v>
      </c>
      <c r="T41">
        <f>ROUNDUP((($A41-($B$35*ROUNDUP($A41/$H$35,0)))/$C$36),0)</f>
        <v>52</v>
      </c>
      <c r="U41">
        <f>ROUNDUP(T41/$F$35,0)</f>
        <v>6</v>
      </c>
      <c r="V41">
        <f>$A41/U41</f>
        <v>103.49328692192938</v>
      </c>
    </row>
    <row r="42" spans="1:23" ht="17.05" hidden="1" x14ac:dyDescent="0.3">
      <c r="A42" s="93"/>
      <c r="B42" s="21">
        <f>A41</f>
        <v>620.95972153157629</v>
      </c>
      <c r="C42" s="59">
        <f>B42-C41</f>
        <v>499.95972153157629</v>
      </c>
      <c r="D42" s="60">
        <f>C42-D41</f>
        <v>378.95972153157629</v>
      </c>
      <c r="E42" s="61">
        <f t="shared" ref="E42:H42" si="34">D42-E41</f>
        <v>257.95972153157629</v>
      </c>
      <c r="F42" s="60">
        <f t="shared" si="34"/>
        <v>136.95972153157629</v>
      </c>
      <c r="G42" s="60">
        <f t="shared" si="34"/>
        <v>15.959721531576292</v>
      </c>
      <c r="H42" s="60">
        <f t="shared" si="34"/>
        <v>0</v>
      </c>
      <c r="I42" s="60"/>
      <c r="J42" s="22"/>
      <c r="K42" s="22"/>
      <c r="L42" s="23"/>
      <c r="M42" s="17"/>
      <c r="N42" s="17"/>
      <c r="O42" s="22"/>
      <c r="P42" s="17"/>
      <c r="Q42" s="17"/>
      <c r="R42" s="36"/>
      <c r="S42" s="19"/>
      <c r="T42" s="19"/>
      <c r="U42" s="6" t="s">
        <v>8</v>
      </c>
      <c r="V42" s="32"/>
      <c r="W42" s="19"/>
    </row>
    <row r="43" spans="1:23" ht="17.05" hidden="1" x14ac:dyDescent="0.3">
      <c r="A43" s="93"/>
      <c r="B43" s="32">
        <f>IF(B42&gt;0,(B42/ROUNDUP(ROUNDUP(((B42-($B$35*ROUNDUP(B42/$H$35,0)))/$C$36),0)/$F$35,0)-$B$35)/$C$36,0-$B$35/$C$36)</f>
        <v>8.5411072434941158</v>
      </c>
      <c r="C43" s="32">
        <f t="shared" ref="C43:H43" si="35">IF(C42&gt;0,(C42/ROUNDUP(ROUNDUP(((C42-($B$35*ROUNDUP(C42/$H$35,0)))/$C$36),0)/$F$35,0)-$B$35)/$C$36,0-$B$35/$C$36)</f>
        <v>8.2493286921929379</v>
      </c>
      <c r="D43" s="41">
        <f t="shared" si="35"/>
        <v>7.8116608652411728</v>
      </c>
      <c r="E43" s="32">
        <f t="shared" si="35"/>
        <v>7.0822144869882306</v>
      </c>
      <c r="F43" s="32">
        <f t="shared" si="35"/>
        <v>5.6233217304823455</v>
      </c>
      <c r="G43" s="32">
        <f t="shared" si="35"/>
        <v>1.246643460964691</v>
      </c>
      <c r="H43" s="32">
        <f t="shared" si="35"/>
        <v>-8.3333333333333329E-2</v>
      </c>
      <c r="I43" s="32"/>
      <c r="M43" s="12"/>
      <c r="N43" s="12"/>
      <c r="O43" s="13"/>
      <c r="P43" s="5"/>
      <c r="Q43" s="5"/>
      <c r="R43" s="36"/>
    </row>
    <row r="44" spans="1:23" ht="17.05" x14ac:dyDescent="0.3">
      <c r="A44" s="93">
        <f>Лист1!H$8</f>
        <v>626.55395325708594</v>
      </c>
      <c r="B44" s="89">
        <f>($A44-$C$36*(ROUNDDOWN($C44/$C$36,0)+ROUNDDOWN($D44/$C$36,0)+ROUNDDOWN($E44/$C$36,0)+ROUNDDOWN($F44/$C$36,0)+ROUNDDOWN($G44/$C$36,0)+ROUNDDOWN($H44/$C$36,0)+ROUNDDOWN($I44/$C$36,0)+ROUNDDOWN($J44/$C$36,0)+ROUNDDOWN($K44/$C$36,0)+ROUNDDOWN($L44/$C$36,0))) / $A44 * 100</f>
        <v>2.3228571428571287</v>
      </c>
      <c r="C44" s="56">
        <f>IF(B45&gt;($C$36*(B46+1)),$H$35,(B46*$C$36+$B$35))</f>
        <v>121</v>
      </c>
      <c r="D44" s="56">
        <f t="shared" ref="D44:H44" si="36">IF(C45&gt;($C$36*(C46+1)),$H$35,(C46*$C$36+$B$35))</f>
        <v>121</v>
      </c>
      <c r="E44" s="56">
        <f t="shared" si="36"/>
        <v>121</v>
      </c>
      <c r="F44" s="56">
        <f t="shared" si="36"/>
        <v>121</v>
      </c>
      <c r="G44" s="56">
        <f t="shared" si="36"/>
        <v>121</v>
      </c>
      <c r="H44" s="56">
        <f t="shared" si="36"/>
        <v>21.553953257085936</v>
      </c>
      <c r="I44" s="56"/>
      <c r="J44" s="12"/>
      <c r="K44" s="12"/>
      <c r="L44" s="12"/>
      <c r="M44" s="12"/>
      <c r="N44" s="12"/>
      <c r="O44" s="13"/>
      <c r="P44" s="5"/>
      <c r="Q44" s="5"/>
      <c r="R44" s="36">
        <f>SUM(C44:Q44)</f>
        <v>626.55395325708594</v>
      </c>
      <c r="S44">
        <f>$A44/$C$36</f>
        <v>52.212829438090495</v>
      </c>
      <c r="T44">
        <f>ROUNDUP((($A44-($B$35*ROUNDUP($A44/$H$35,0)))/$C$36),0)</f>
        <v>52</v>
      </c>
      <c r="U44">
        <f>ROUNDUP(T44/$F$35,0)</f>
        <v>6</v>
      </c>
      <c r="V44">
        <f>$A44/U44</f>
        <v>104.42565887618099</v>
      </c>
    </row>
    <row r="45" spans="1:23" ht="17.05" hidden="1" x14ac:dyDescent="0.3">
      <c r="A45" s="93"/>
      <c r="B45" s="21">
        <f>A44</f>
        <v>626.55395325708594</v>
      </c>
      <c r="C45" s="59">
        <f>B45-C44</f>
        <v>505.55395325708594</v>
      </c>
      <c r="D45" s="60">
        <f>C45-D44</f>
        <v>384.55395325708594</v>
      </c>
      <c r="E45" s="61">
        <f t="shared" ref="E45:H45" si="37">D45-E44</f>
        <v>263.55395325708594</v>
      </c>
      <c r="F45" s="60">
        <f t="shared" si="37"/>
        <v>142.55395325708594</v>
      </c>
      <c r="G45" s="60">
        <f t="shared" si="37"/>
        <v>21.553953257085936</v>
      </c>
      <c r="H45" s="60">
        <f t="shared" si="37"/>
        <v>0</v>
      </c>
      <c r="I45" s="60"/>
      <c r="J45" s="22"/>
      <c r="K45" s="22"/>
      <c r="L45" s="23"/>
      <c r="M45" s="17"/>
      <c r="N45" s="17"/>
      <c r="O45" s="22"/>
      <c r="P45" s="17"/>
      <c r="Q45" s="17"/>
      <c r="R45" s="36"/>
      <c r="S45" s="19"/>
      <c r="T45" s="19"/>
      <c r="U45" s="6" t="s">
        <v>8</v>
      </c>
      <c r="V45" s="32"/>
      <c r="W45" s="19"/>
    </row>
    <row r="46" spans="1:23" ht="17.05" hidden="1" x14ac:dyDescent="0.3">
      <c r="A46" s="93"/>
      <c r="B46" s="32">
        <f>IF(B45&gt;0,(B45/ROUNDUP(ROUNDUP(((B45-($B$35*ROUNDUP(B45/$H$35,0)))/$C$36),0)/$F$35,0)-$B$35)/$C$36,0-$B$35/$C$36)</f>
        <v>8.6188049063484158</v>
      </c>
      <c r="C46" s="32">
        <f t="shared" ref="C46:H46" si="38">IF(C45&gt;0,(C45/ROUNDUP(ROUNDUP(((C45-($B$35*ROUNDUP(C45/$H$35,0)))/$C$36),0)/$F$35,0)-$B$35)/$C$36,0-$B$35/$C$36)</f>
        <v>8.3425658876180986</v>
      </c>
      <c r="D46" s="41">
        <f t="shared" si="38"/>
        <v>7.9282073595226237</v>
      </c>
      <c r="E46" s="32">
        <f t="shared" si="38"/>
        <v>7.2376098126968316</v>
      </c>
      <c r="F46" s="32">
        <f t="shared" si="38"/>
        <v>5.8564147190452474</v>
      </c>
      <c r="G46" s="32">
        <f t="shared" si="38"/>
        <v>1.7128294380904947</v>
      </c>
      <c r="H46" s="32">
        <f t="shared" si="38"/>
        <v>-8.3333333333333329E-2</v>
      </c>
      <c r="I46" s="32"/>
      <c r="M46" s="12"/>
      <c r="N46" s="12"/>
      <c r="O46" s="13"/>
      <c r="P46" s="5"/>
      <c r="Q46" s="5"/>
      <c r="R46" s="36"/>
    </row>
    <row r="47" spans="1:23" ht="17.05" x14ac:dyDescent="0.3">
      <c r="A47" s="93">
        <f>Лист1!I$8</f>
        <v>632.14818498259581</v>
      </c>
      <c r="B47" s="89">
        <f>($A47-$C$36*(ROUNDDOWN($C47/$C$36,0)+ROUNDDOWN($D47/$C$36,0)+ROUNDDOWN($E47/$C$36,0)+ROUNDDOWN($F47/$C$36,0)+ROUNDDOWN($G47/$C$36,0)+ROUNDDOWN($H47/$C$36,0)+ROUNDDOWN($I47/$C$36,0)+ROUNDDOWN($J47/$C$36,0)+ROUNDDOWN($K47/$C$36,0)+ROUNDDOWN($L47/$C$36,0))) / $A47 * 100</f>
        <v>1.2889675516224319</v>
      </c>
      <c r="C47" s="56">
        <f>IF(B48&gt;($C$36*(B49+1)),$H$35,(B49*$C$36+$B$35))</f>
        <v>121</v>
      </c>
      <c r="D47" s="56">
        <f t="shared" ref="D47:H47" si="39">IF(C48&gt;($C$36*(C49+1)),$H$35,(C49*$C$36+$B$35))</f>
        <v>121</v>
      </c>
      <c r="E47" s="56">
        <f t="shared" si="39"/>
        <v>121</v>
      </c>
      <c r="F47" s="56">
        <f t="shared" si="39"/>
        <v>121</v>
      </c>
      <c r="G47" s="56">
        <f t="shared" si="39"/>
        <v>121</v>
      </c>
      <c r="H47" s="56">
        <f t="shared" si="39"/>
        <v>27.148184982595808</v>
      </c>
      <c r="I47" s="56"/>
      <c r="J47" s="12"/>
      <c r="K47" s="12"/>
      <c r="L47" s="12"/>
      <c r="M47" s="12"/>
      <c r="N47" s="12"/>
      <c r="O47" s="13"/>
      <c r="P47" s="5"/>
      <c r="Q47" s="5"/>
      <c r="R47" s="36">
        <f>SUM(C47:Q47)</f>
        <v>632.14818498259581</v>
      </c>
      <c r="S47">
        <f>$A47/$C$36</f>
        <v>52.67901541521632</v>
      </c>
      <c r="T47">
        <f>ROUNDUP((($A47-($B$35*ROUNDUP($A47/$H$35,0)))/$C$36),0)</f>
        <v>53</v>
      </c>
      <c r="U47">
        <f>ROUNDUP(T47/$F$35,0)</f>
        <v>6</v>
      </c>
      <c r="V47">
        <f>$A47/U47</f>
        <v>105.35803083043264</v>
      </c>
    </row>
    <row r="48" spans="1:23" ht="17.05" hidden="1" x14ac:dyDescent="0.3">
      <c r="A48" s="93"/>
      <c r="B48" s="21">
        <f>A47</f>
        <v>632.14818498259581</v>
      </c>
      <c r="C48" s="59">
        <f>B48-C47</f>
        <v>511.14818498259581</v>
      </c>
      <c r="D48" s="60">
        <f>C48-D47</f>
        <v>390.14818498259581</v>
      </c>
      <c r="E48" s="60">
        <f>D48-E47</f>
        <v>269.14818498259581</v>
      </c>
      <c r="F48" s="60">
        <f t="shared" ref="F48:H48" si="40">E48-F47</f>
        <v>148.14818498259581</v>
      </c>
      <c r="G48" s="60">
        <f t="shared" si="40"/>
        <v>27.148184982595808</v>
      </c>
      <c r="H48" s="60">
        <f t="shared" si="40"/>
        <v>0</v>
      </c>
      <c r="I48" s="60"/>
      <c r="J48" s="22"/>
      <c r="K48" s="22"/>
      <c r="L48" s="23"/>
      <c r="M48" s="17"/>
      <c r="N48" s="17"/>
      <c r="O48" s="22"/>
      <c r="P48" s="17"/>
      <c r="Q48" s="17"/>
      <c r="R48" s="36"/>
      <c r="S48" s="19"/>
      <c r="T48" s="19"/>
      <c r="U48" s="6" t="s">
        <v>8</v>
      </c>
      <c r="V48" s="32"/>
      <c r="W48" s="19"/>
    </row>
    <row r="49" spans="1:23" ht="17.05" hidden="1" x14ac:dyDescent="0.3">
      <c r="A49" s="93"/>
      <c r="B49" s="32">
        <f>IF(B48&gt;0,(B48/ROUNDUP(ROUNDUP(((B48-($B$35*ROUNDUP(B48/$H$35,0)))/$C$36),0)/$F$35,0)-$B$35)/$C$36,0-$B$35/$C$36)</f>
        <v>8.6965025692027194</v>
      </c>
      <c r="C49" s="32">
        <f t="shared" ref="C49:H49" si="41">IF(C48&gt;0,(C48/ROUNDUP(ROUNDUP(((C48-($B$35*ROUNDUP(C48/$H$35,0)))/$C$36),0)/$F$35,0)-$B$35)/$C$36,0-$B$35/$C$36)</f>
        <v>8.4358030830432629</v>
      </c>
      <c r="D49" s="41">
        <f t="shared" si="41"/>
        <v>8.0447538538040799</v>
      </c>
      <c r="E49" s="32">
        <f t="shared" si="41"/>
        <v>7.3930051384054387</v>
      </c>
      <c r="F49" s="32">
        <f t="shared" si="41"/>
        <v>6.089507707608159</v>
      </c>
      <c r="G49" s="32">
        <f t="shared" si="41"/>
        <v>2.1790154152163175</v>
      </c>
      <c r="H49" s="32">
        <f t="shared" si="41"/>
        <v>-8.3333333333333329E-2</v>
      </c>
      <c r="I49" s="32"/>
      <c r="M49" s="12"/>
      <c r="N49" s="12"/>
      <c r="O49" s="13"/>
      <c r="P49" s="5"/>
      <c r="Q49" s="5"/>
      <c r="R49" s="36"/>
    </row>
    <row r="50" spans="1:23" ht="17.05" x14ac:dyDescent="0.3">
      <c r="A50" s="93">
        <f>Лист1!J$8</f>
        <v>637.74241670810545</v>
      </c>
      <c r="B50" s="89">
        <f>($A50-$C$36*(ROUNDDOWN($C50/$C$36,0)+ROUNDDOWN($D50/$C$36,0)+ROUNDDOWN($E50/$C$36,0)+ROUNDDOWN($F50/$C$36,0)+ROUNDDOWN($G50/$C$36,0)+ROUNDDOWN($H50/$C$36,0)+ROUNDDOWN($I50/$C$36,0)+ROUNDDOWN($J50/$C$36,0)+ROUNDDOWN($K50/$C$36,0)+ROUNDDOWN($L50/$C$36,0))) / $A50 * 100</f>
        <v>2.1548538011695957</v>
      </c>
      <c r="C50" s="56">
        <f>IF(B51&gt;($C$36*(B52+1)),$H$35,(B52*$C$36+$B$35))</f>
        <v>121</v>
      </c>
      <c r="D50" s="56">
        <f t="shared" ref="D50:H50" si="42">IF(C51&gt;($C$36*(C52+1)),$H$35,(C52*$C$36+$B$35))</f>
        <v>121</v>
      </c>
      <c r="E50" s="56">
        <f t="shared" si="42"/>
        <v>121</v>
      </c>
      <c r="F50" s="56">
        <f t="shared" si="42"/>
        <v>121</v>
      </c>
      <c r="G50" s="56">
        <f t="shared" si="42"/>
        <v>121</v>
      </c>
      <c r="H50" s="56">
        <f t="shared" si="42"/>
        <v>32.742416708105452</v>
      </c>
      <c r="I50" s="56"/>
      <c r="J50" s="12"/>
      <c r="K50" s="12"/>
      <c r="L50" s="12"/>
      <c r="M50" s="12"/>
      <c r="N50" s="12"/>
      <c r="O50" s="13"/>
      <c r="P50" s="5"/>
      <c r="Q50" s="5"/>
      <c r="R50" s="36">
        <f>SUM(C50:Q50)</f>
        <v>637.74241670810545</v>
      </c>
      <c r="S50">
        <f>$A50/$C$36</f>
        <v>53.145201392342123</v>
      </c>
      <c r="T50">
        <f>ROUNDUP((($A50-($B$35*ROUNDUP($A50/$H$35,0)))/$C$36),0)</f>
        <v>53</v>
      </c>
      <c r="U50">
        <f>ROUNDUP(T50/$F$35,0)</f>
        <v>6</v>
      </c>
      <c r="V50">
        <f>$A50/U50</f>
        <v>106.29040278468425</v>
      </c>
    </row>
    <row r="51" spans="1:23" ht="17.05" hidden="1" x14ac:dyDescent="0.3">
      <c r="A51" s="93"/>
      <c r="B51" s="21">
        <f>A50</f>
        <v>637.74241670810545</v>
      </c>
      <c r="C51" s="59">
        <f>B51-C50</f>
        <v>516.74241670810545</v>
      </c>
      <c r="D51" s="60">
        <f>C51-D50</f>
        <v>395.74241670810545</v>
      </c>
      <c r="E51" s="60">
        <f>D51-E50</f>
        <v>274.74241670810545</v>
      </c>
      <c r="F51" s="60">
        <f t="shared" ref="F51:H51" si="43">E51-F50</f>
        <v>153.74241670810545</v>
      </c>
      <c r="G51" s="60">
        <f t="shared" si="43"/>
        <v>32.742416708105452</v>
      </c>
      <c r="H51" s="60">
        <f t="shared" si="43"/>
        <v>0</v>
      </c>
      <c r="I51" s="60"/>
      <c r="J51" s="22"/>
      <c r="K51" s="22"/>
      <c r="L51" s="23"/>
      <c r="M51" s="17"/>
      <c r="N51" s="17"/>
      <c r="O51" s="22"/>
      <c r="P51" s="17"/>
      <c r="Q51" s="17"/>
      <c r="R51" s="36"/>
      <c r="S51" s="19"/>
      <c r="T51" s="19"/>
      <c r="U51" s="6" t="s">
        <v>8</v>
      </c>
      <c r="V51" s="32"/>
      <c r="W51" s="19"/>
    </row>
    <row r="52" spans="1:23" ht="17.05" hidden="1" x14ac:dyDescent="0.3">
      <c r="A52" s="93"/>
      <c r="B52" s="32">
        <f>IF(B51&gt;0,(B51/ROUNDUP(ROUNDUP(((B51-($B$35*ROUNDUP(B51/$H$35,0)))/$C$36),0)/$F$35,0)-$B$35)/$C$36,0-$B$35/$C$36)</f>
        <v>8.7742002320570212</v>
      </c>
      <c r="C52" s="32">
        <f t="shared" ref="C52:H52" si="44">IF(C51&gt;0,(C51/ROUNDUP(ROUNDUP(((C51-($B$35*ROUNDUP(C51/$H$35,0)))/$C$36),0)/$F$35,0)-$B$35)/$C$36,0-$B$35/$C$36)</f>
        <v>8.5290402784684236</v>
      </c>
      <c r="D52" s="41">
        <f t="shared" si="44"/>
        <v>8.1613003480855308</v>
      </c>
      <c r="E52" s="32">
        <f t="shared" si="44"/>
        <v>7.5484004641140396</v>
      </c>
      <c r="F52" s="32">
        <f t="shared" si="44"/>
        <v>6.3226006961710608</v>
      </c>
      <c r="G52" s="32">
        <f t="shared" si="44"/>
        <v>2.6452013923421211</v>
      </c>
      <c r="H52" s="32">
        <f t="shared" si="44"/>
        <v>-8.3333333333333329E-2</v>
      </c>
      <c r="I52" s="32"/>
      <c r="M52" s="12"/>
      <c r="N52" s="12"/>
      <c r="O52" s="13"/>
      <c r="P52" s="5"/>
      <c r="Q52" s="5"/>
      <c r="R52" s="36"/>
    </row>
    <row r="53" spans="1:23" ht="17.05" x14ac:dyDescent="0.3">
      <c r="A53" s="93">
        <f>Лист1!K$8</f>
        <v>643.3366484336151</v>
      </c>
      <c r="B53" s="89">
        <f>($A53-$C$36*(ROUNDDOWN($C53/$C$36,0)+ROUNDDOWN($D53/$C$36,0)+ROUNDDOWN($E53/$C$36,0)+ROUNDDOWN($F53/$C$36,0)+ROUNDDOWN($G53/$C$36,0)+ROUNDDOWN($H53/$C$36,0)+ROUNDDOWN($I53/$C$36,0)+ROUNDDOWN($J53/$C$36,0)+ROUNDDOWN($K53/$C$36,0)+ROUNDDOWN($L53/$C$36,0))) / $A53 * 100</f>
        <v>1.1404057971014461</v>
      </c>
      <c r="C53" s="56">
        <f>IF(B54&gt;($C$36*(B55+1)),$H$35,(B55*$C$36+$B$35))</f>
        <v>121</v>
      </c>
      <c r="D53" s="56">
        <f t="shared" ref="D53:H53" si="45">IF(C54&gt;($C$36*(C55+1)),$H$35,(C55*$C$36+$B$35))</f>
        <v>121</v>
      </c>
      <c r="E53" s="56">
        <f t="shared" si="45"/>
        <v>121</v>
      </c>
      <c r="F53" s="56">
        <f t="shared" si="45"/>
        <v>121</v>
      </c>
      <c r="G53" s="56">
        <f t="shared" si="45"/>
        <v>121</v>
      </c>
      <c r="H53" s="56">
        <f t="shared" si="45"/>
        <v>38.336648433615096</v>
      </c>
      <c r="I53" s="56"/>
      <c r="J53" s="12"/>
      <c r="K53" s="12"/>
      <c r="L53" s="12"/>
      <c r="M53" s="12"/>
      <c r="N53" s="12"/>
      <c r="O53" s="13"/>
      <c r="P53" s="5"/>
      <c r="Q53" s="5"/>
      <c r="R53" s="36">
        <f>SUM(C53:Q53)</f>
        <v>643.3366484336151</v>
      </c>
      <c r="S53">
        <f>$A53/$C$36</f>
        <v>53.611387369467927</v>
      </c>
      <c r="T53">
        <f>ROUNDUP((($A53-($B$35*ROUNDUP($A53/$H$35,0)))/$C$36),0)</f>
        <v>54</v>
      </c>
      <c r="U53">
        <f>ROUNDUP(T53/$F$35,0)</f>
        <v>6</v>
      </c>
      <c r="V53">
        <f>$A53/U53</f>
        <v>107.22277473893585</v>
      </c>
    </row>
    <row r="54" spans="1:23" ht="17.05" hidden="1" x14ac:dyDescent="0.3">
      <c r="A54" s="93"/>
      <c r="B54" s="21">
        <f>A53</f>
        <v>643.3366484336151</v>
      </c>
      <c r="C54" s="59">
        <f>B54-C53</f>
        <v>522.3366484336151</v>
      </c>
      <c r="D54" s="60">
        <f>C54-D53</f>
        <v>401.3366484336151</v>
      </c>
      <c r="E54" s="60">
        <f>D54-E53</f>
        <v>280.3366484336151</v>
      </c>
      <c r="F54" s="60">
        <f t="shared" ref="F54:H54" si="46">E54-F53</f>
        <v>159.3366484336151</v>
      </c>
      <c r="G54" s="60">
        <f t="shared" si="46"/>
        <v>38.336648433615096</v>
      </c>
      <c r="H54" s="60">
        <f t="shared" si="46"/>
        <v>0</v>
      </c>
      <c r="I54" s="60"/>
      <c r="J54" s="22"/>
      <c r="K54" s="22"/>
      <c r="L54" s="23"/>
      <c r="M54" s="17"/>
      <c r="N54" s="17"/>
      <c r="O54" s="22"/>
      <c r="P54" s="17"/>
      <c r="Q54" s="17"/>
      <c r="R54" s="36"/>
      <c r="S54" s="19"/>
      <c r="T54" s="19"/>
      <c r="U54" s="6" t="s">
        <v>8</v>
      </c>
      <c r="V54" s="32"/>
      <c r="W54" s="19"/>
    </row>
    <row r="55" spans="1:23" ht="17.05" hidden="1" x14ac:dyDescent="0.3">
      <c r="A55" s="93"/>
      <c r="B55" s="32">
        <f>IF(B54&gt;0,(B54/ROUNDUP(ROUNDUP(((B54-($B$35*ROUNDUP(B54/$H$35,0)))/$C$36),0)/$F$35,0)-$B$35)/$C$36,0-$B$35/$C$36)</f>
        <v>8.8518978949113212</v>
      </c>
      <c r="C55" s="32">
        <f t="shared" ref="C55:H55" si="47">IF(C54&gt;0,(C54/ROUNDUP(ROUNDUP(((C54-($B$35*ROUNDUP(C54/$H$35,0)))/$C$36),0)/$F$35,0)-$B$35)/$C$36,0-$B$35/$C$36)</f>
        <v>8.6222774738935843</v>
      </c>
      <c r="D55" s="41">
        <f t="shared" si="47"/>
        <v>8.2778468423669818</v>
      </c>
      <c r="E55" s="32">
        <f t="shared" si="47"/>
        <v>7.7037957898226415</v>
      </c>
      <c r="F55" s="32">
        <f t="shared" si="47"/>
        <v>6.5556936847339626</v>
      </c>
      <c r="G55" s="32">
        <f t="shared" si="47"/>
        <v>3.1113873694679248</v>
      </c>
      <c r="H55" s="32">
        <f t="shared" si="47"/>
        <v>-8.3333333333333329E-2</v>
      </c>
      <c r="I55" s="32"/>
      <c r="M55" s="12"/>
      <c r="N55" s="12"/>
      <c r="O55" s="13"/>
      <c r="P55" s="5"/>
      <c r="Q55" s="5"/>
      <c r="R55" s="36"/>
    </row>
    <row r="56" spans="1:23" ht="17.05" x14ac:dyDescent="0.3">
      <c r="A56" s="93">
        <f>Лист1!L$8</f>
        <v>648.93088015912474</v>
      </c>
      <c r="B56" s="89">
        <f>($A56-$C$36*(ROUNDDOWN($C56/$C$36,0)+ROUNDDOWN($D56/$C$36,0)+ROUNDDOWN($E56/$C$36,0)+ROUNDDOWN($F56/$C$36,0)+ROUNDDOWN($G56/$C$36,0)+ROUNDDOWN($H56/$C$36,0)+ROUNDDOWN($I56/$C$36,0)+ROUNDDOWN($J56/$C$36,0)+ROUNDDOWN($K56/$C$36,0)+ROUNDDOWN($L56/$C$36,0))) / $A56 * 100</f>
        <v>1.9926436781609085</v>
      </c>
      <c r="C56" s="56">
        <f>IF(B57&gt;($C$36*(B58+1)),$H$35,(B58*$C$36+$B$35))</f>
        <v>121</v>
      </c>
      <c r="D56" s="56">
        <f t="shared" ref="D56:H56" si="48">IF(C57&gt;($C$36*(C58+1)),$H$35,(C58*$C$36+$B$35))</f>
        <v>121</v>
      </c>
      <c r="E56" s="56">
        <f t="shared" si="48"/>
        <v>121</v>
      </c>
      <c r="F56" s="56">
        <f t="shared" si="48"/>
        <v>121</v>
      </c>
      <c r="G56" s="56">
        <f t="shared" si="48"/>
        <v>121</v>
      </c>
      <c r="H56" s="56">
        <f t="shared" si="48"/>
        <v>43.93088015912474</v>
      </c>
      <c r="I56" s="56"/>
      <c r="J56" s="12"/>
      <c r="K56" s="12"/>
      <c r="L56" s="12"/>
      <c r="M56" s="12"/>
      <c r="N56" s="12"/>
      <c r="O56" s="13"/>
      <c r="P56" s="5"/>
      <c r="Q56" s="5"/>
      <c r="R56" s="36">
        <f>SUM(C56:Q56)</f>
        <v>648.93088015912474</v>
      </c>
      <c r="S56">
        <f>$A56/$C$36</f>
        <v>54.077573346593731</v>
      </c>
      <c r="T56">
        <f>ROUNDUP((($A56-($B$35*ROUNDUP($A56/$H$35,0)))/$C$36),0)</f>
        <v>54</v>
      </c>
      <c r="U56">
        <f>ROUNDUP(T56/$F$35,0)</f>
        <v>6</v>
      </c>
      <c r="V56">
        <f>$A56/U56</f>
        <v>108.15514669318746</v>
      </c>
    </row>
    <row r="57" spans="1:23" ht="17.05" hidden="1" x14ac:dyDescent="0.3">
      <c r="A57" s="93"/>
      <c r="B57" s="21">
        <f>A56</f>
        <v>648.93088015912474</v>
      </c>
      <c r="C57" s="59">
        <f>B57-C56</f>
        <v>527.93088015912474</v>
      </c>
      <c r="D57" s="60">
        <f>C57-D56</f>
        <v>406.93088015912474</v>
      </c>
      <c r="E57" s="60">
        <f>D57-E56</f>
        <v>285.93088015912474</v>
      </c>
      <c r="F57" s="60">
        <f t="shared" ref="F57:H57" si="49">E57-F56</f>
        <v>164.93088015912474</v>
      </c>
      <c r="G57" s="60">
        <f t="shared" si="49"/>
        <v>43.93088015912474</v>
      </c>
      <c r="H57" s="60">
        <f t="shared" si="49"/>
        <v>0</v>
      </c>
      <c r="I57" s="60"/>
      <c r="J57" s="22"/>
      <c r="K57" s="22"/>
      <c r="L57" s="23"/>
      <c r="M57" s="17"/>
      <c r="N57" s="17"/>
      <c r="O57" s="22"/>
      <c r="P57" s="17"/>
      <c r="Q57" s="17"/>
      <c r="R57" s="36"/>
      <c r="S57" s="19"/>
      <c r="T57" s="19"/>
      <c r="U57" s="6" t="s">
        <v>8</v>
      </c>
      <c r="V57" s="32"/>
      <c r="W57" s="19"/>
    </row>
    <row r="58" spans="1:23" ht="17.05" hidden="1" x14ac:dyDescent="0.3">
      <c r="A58" s="93"/>
      <c r="B58" s="32">
        <f>IF(B57&gt;0,(B57/ROUNDUP(ROUNDUP(((B57-($B$35*ROUNDUP(B57/$H$35,0)))/$C$36),0)/$F$35,0)-$B$35)/$C$36,0-$B$35/$C$36)</f>
        <v>8.9295955577656212</v>
      </c>
      <c r="C58" s="32">
        <f t="shared" ref="C58:H58" si="50">IF(C57&gt;0,(C57/ROUNDUP(ROUNDUP(((C57-($B$35*ROUNDUP(C57/$H$35,0)))/$C$36),0)/$F$35,0)-$B$35)/$C$36,0-$B$35/$C$36)</f>
        <v>8.7155146693187451</v>
      </c>
      <c r="D58" s="41">
        <f t="shared" si="50"/>
        <v>8.3943933366484327</v>
      </c>
      <c r="E58" s="32">
        <f t="shared" si="50"/>
        <v>7.8591911155312424</v>
      </c>
      <c r="F58" s="32">
        <f t="shared" si="50"/>
        <v>6.7887866732968645</v>
      </c>
      <c r="G58" s="32">
        <f t="shared" si="50"/>
        <v>3.5775733465937285</v>
      </c>
      <c r="H58" s="32">
        <f t="shared" si="50"/>
        <v>-8.3333333333333329E-2</v>
      </c>
      <c r="I58" s="32"/>
      <c r="M58" s="12"/>
      <c r="N58" s="12"/>
      <c r="O58" s="13"/>
      <c r="P58" s="5"/>
      <c r="Q58" s="5"/>
      <c r="R58" s="36"/>
    </row>
    <row r="59" spans="1:23" ht="17.05" x14ac:dyDescent="0.3">
      <c r="A59" s="95">
        <f>Лист1!M$8</f>
        <v>654.5251118846345</v>
      </c>
      <c r="B59" s="89">
        <f>($A59-$C$36*(ROUNDDOWN($C59/$C$36,0)+ROUNDDOWN($D59/$C$36,0)+ROUNDDOWN($E59/$C$36,0)+ROUNDDOWN($F59/$C$36,0)+ROUNDDOWN($G59/$C$36,0)+ROUNDDOWN($H59/$C$36,0)+ROUNDDOWN($I59/$C$36,0)+ROUNDDOWN($J59/$C$36,0)+ROUNDDOWN($K59/$C$36,0)+ROUNDDOWN($L59/$C$36,0))) / $A59 * 100</f>
        <v>0.99692307692307514</v>
      </c>
      <c r="C59" s="56">
        <f>IF(B60&gt;($C$36*(B61+1)),$H$35,(B61*$C$36+$B$35))</f>
        <v>121</v>
      </c>
      <c r="D59" s="56">
        <f t="shared" ref="D59:H59" si="51">IF(C60&gt;($C$36*(C61+1)),$H$35,(C61*$C$36+$B$35))</f>
        <v>121</v>
      </c>
      <c r="E59" s="56">
        <f t="shared" si="51"/>
        <v>121</v>
      </c>
      <c r="F59" s="56">
        <f t="shared" si="51"/>
        <v>121</v>
      </c>
      <c r="G59" s="56">
        <f t="shared" si="51"/>
        <v>121</v>
      </c>
      <c r="H59" s="56">
        <f t="shared" si="51"/>
        <v>49.525111884634498</v>
      </c>
      <c r="I59" s="56"/>
      <c r="J59" s="12"/>
      <c r="K59" s="12"/>
      <c r="L59" s="12"/>
      <c r="M59" s="12"/>
      <c r="N59" s="12"/>
      <c r="O59" s="13"/>
      <c r="P59" s="5"/>
      <c r="Q59" s="5"/>
      <c r="R59" s="36">
        <f>SUM(C59:Q59)</f>
        <v>654.5251118846345</v>
      </c>
      <c r="S59">
        <f>$A59/$C$36</f>
        <v>54.543759323719541</v>
      </c>
      <c r="T59">
        <f>ROUNDUP((($A59-($B$35*ROUNDUP($A59/$H$35,0)))/$C$36),0)</f>
        <v>55</v>
      </c>
      <c r="U59">
        <f>ROUNDUP(T59/$F$35,0)</f>
        <v>6</v>
      </c>
      <c r="V59">
        <f>$A59/U59</f>
        <v>109.08751864743908</v>
      </c>
    </row>
    <row r="60" spans="1:23" ht="17.05" hidden="1" x14ac:dyDescent="0.3">
      <c r="A60" s="95"/>
      <c r="B60" s="21">
        <f>A59</f>
        <v>654.5251118846345</v>
      </c>
      <c r="C60" s="59">
        <f>B60-C59</f>
        <v>533.5251118846345</v>
      </c>
      <c r="D60" s="60">
        <f>C60-D59</f>
        <v>412.5251118846345</v>
      </c>
      <c r="E60" s="60">
        <f>D60-E59</f>
        <v>291.5251118846345</v>
      </c>
      <c r="F60" s="60">
        <f t="shared" ref="F60:H60" si="52">E60-F59</f>
        <v>170.5251118846345</v>
      </c>
      <c r="G60" s="60">
        <f t="shared" si="52"/>
        <v>49.525111884634498</v>
      </c>
      <c r="H60" s="60">
        <f t="shared" si="52"/>
        <v>0</v>
      </c>
      <c r="I60" s="60"/>
      <c r="J60" s="22"/>
      <c r="K60" s="22"/>
      <c r="L60" s="23"/>
      <c r="M60" s="17"/>
      <c r="N60" s="17"/>
      <c r="O60" s="22"/>
      <c r="P60" s="17"/>
      <c r="Q60" s="17"/>
      <c r="R60" s="36"/>
      <c r="S60" s="19"/>
      <c r="T60" s="19"/>
      <c r="U60" s="6" t="s">
        <v>8</v>
      </c>
      <c r="V60" s="32"/>
      <c r="W60" s="19"/>
    </row>
    <row r="61" spans="1:23" ht="17.05" hidden="1" x14ac:dyDescent="0.3">
      <c r="A61" s="95"/>
      <c r="B61" s="32">
        <f>IF(B60&gt;0,(B60/ROUNDUP(ROUNDUP(((B60-($B$35*ROUNDUP(B60/$H$35,0)))/$C$36),0)/$F$35,0)-$B$35)/$C$36,0-$B$35/$C$36)</f>
        <v>9.007293220619923</v>
      </c>
      <c r="C61" s="32">
        <f t="shared" ref="C61:H61" si="53">IF(C60&gt;0,(C60/ROUNDUP(ROUNDUP(((C60-($B$35*ROUNDUP(C60/$H$35,0)))/$C$36),0)/$F$35,0)-$B$35)/$C$36,0-$B$35/$C$36)</f>
        <v>8.8087518647439094</v>
      </c>
      <c r="D61" s="41">
        <f t="shared" si="53"/>
        <v>8.5109398309298854</v>
      </c>
      <c r="E61" s="32">
        <f t="shared" si="53"/>
        <v>8.0145864412398478</v>
      </c>
      <c r="F61" s="32">
        <f t="shared" si="53"/>
        <v>7.0218796618597707</v>
      </c>
      <c r="G61" s="32">
        <f t="shared" si="53"/>
        <v>4.0437593237195415</v>
      </c>
      <c r="H61" s="32">
        <f t="shared" si="53"/>
        <v>-8.3333333333333329E-2</v>
      </c>
      <c r="I61" s="32"/>
      <c r="M61" s="12"/>
      <c r="N61" s="12"/>
      <c r="O61" s="13"/>
      <c r="P61" s="5"/>
      <c r="Q61" s="5"/>
      <c r="R61" s="36"/>
    </row>
    <row r="62" spans="1:23" ht="17.05" x14ac:dyDescent="0.3">
      <c r="A62" s="93">
        <f>Лист1!N$8</f>
        <v>660.11934361014426</v>
      </c>
      <c r="B62" s="89">
        <f>($A62-$C$36*(ROUNDDOWN($C62/$C$36,0)+ROUNDDOWN($D62/$C$36,0)+ROUNDDOWN($E62/$C$36,0)+ROUNDDOWN($F62/$C$36,0)+ROUNDDOWN($G62/$C$36,0)+ROUNDDOWN($H62/$C$36,0)+ROUNDDOWN($I62/$C$36,0)+ROUNDDOWN($J62/$C$36,0)+ROUNDDOWN($K62/$C$36,0)+ROUNDDOWN($L62/$C$36,0))) / $A62 * 100</f>
        <v>1.8359322033898378</v>
      </c>
      <c r="C62" s="56">
        <f>IF(B63&gt;($C$36*(B64+1)),$H$35,(B64*$C$36+$B$35))</f>
        <v>121</v>
      </c>
      <c r="D62" s="56">
        <f t="shared" ref="D62:H62" si="54">IF(C63&gt;($C$36*(C64+1)),$H$35,(C64*$C$36+$B$35))</f>
        <v>121</v>
      </c>
      <c r="E62" s="56">
        <f t="shared" si="54"/>
        <v>121</v>
      </c>
      <c r="F62" s="56">
        <f t="shared" si="54"/>
        <v>121</v>
      </c>
      <c r="G62" s="56">
        <f t="shared" si="54"/>
        <v>121</v>
      </c>
      <c r="H62" s="56">
        <f t="shared" si="54"/>
        <v>55.119343610144256</v>
      </c>
      <c r="I62" s="56"/>
      <c r="J62" s="12"/>
      <c r="K62" s="12"/>
      <c r="L62" s="12"/>
      <c r="M62" s="12"/>
      <c r="N62" s="12"/>
      <c r="O62" s="13"/>
      <c r="P62" s="5"/>
      <c r="Q62" s="5"/>
      <c r="R62" s="36">
        <f>SUM(C62:Q62)</f>
        <v>660.11934361014426</v>
      </c>
      <c r="S62">
        <f>$A62/$C$36</f>
        <v>55.009945300845352</v>
      </c>
      <c r="T62">
        <f>ROUNDUP((($A62-($B$35*ROUNDUP($A62/$H$35,0)))/$C$36),0)</f>
        <v>55</v>
      </c>
      <c r="U62">
        <f>ROUNDUP(T62/$F$35,0)</f>
        <v>6</v>
      </c>
      <c r="V62">
        <f>$A62/U62</f>
        <v>110.0198906016907</v>
      </c>
    </row>
    <row r="63" spans="1:23" ht="17.05" hidden="1" x14ac:dyDescent="0.3">
      <c r="A63" s="93"/>
      <c r="B63" s="21">
        <f>A62</f>
        <v>660.11934361014426</v>
      </c>
      <c r="C63" s="59">
        <f>B63-C62</f>
        <v>539.11934361014426</v>
      </c>
      <c r="D63" s="60">
        <f>C63-D62</f>
        <v>418.11934361014426</v>
      </c>
      <c r="E63" s="60">
        <f>D63-E62</f>
        <v>297.11934361014426</v>
      </c>
      <c r="F63" s="60">
        <f t="shared" ref="F63:H63" si="55">E63-F62</f>
        <v>176.11934361014426</v>
      </c>
      <c r="G63" s="60">
        <f t="shared" si="55"/>
        <v>55.119343610144256</v>
      </c>
      <c r="H63" s="60">
        <f t="shared" si="55"/>
        <v>0</v>
      </c>
      <c r="I63" s="60"/>
      <c r="J63" s="22"/>
      <c r="K63" s="22"/>
      <c r="L63" s="23"/>
      <c r="M63" s="17"/>
      <c r="N63" s="17"/>
      <c r="O63" s="22"/>
      <c r="P63" s="17"/>
      <c r="Q63" s="17"/>
      <c r="R63" s="36"/>
      <c r="S63" s="19"/>
      <c r="T63" s="19"/>
      <c r="U63" s="6" t="s">
        <v>8</v>
      </c>
      <c r="V63" s="32"/>
      <c r="W63" s="19"/>
    </row>
    <row r="64" spans="1:23" ht="17.05" hidden="1" x14ac:dyDescent="0.3">
      <c r="A64" s="93"/>
      <c r="B64" s="32">
        <f>IF(B63&gt;0,(B63/ROUNDUP(ROUNDUP(((B63-($B$35*ROUNDUP(B63/$H$35,0)))/$C$36),0)/$F$35,0)-$B$35)/$C$36,0-$B$35/$C$36)</f>
        <v>9.0849908834742248</v>
      </c>
      <c r="C64" s="32">
        <f t="shared" ref="C64:H64" si="56">IF(C63&gt;0,(C63/ROUNDUP(ROUNDUP(((C63-($B$35*ROUNDUP(C63/$H$35,0)))/$C$36),0)/$F$35,0)-$B$35)/$C$36,0-$B$35/$C$36)</f>
        <v>8.9019890601690701</v>
      </c>
      <c r="D64" s="41">
        <f t="shared" si="56"/>
        <v>8.6274863252113381</v>
      </c>
      <c r="E64" s="32">
        <f t="shared" si="56"/>
        <v>8.1699817669484514</v>
      </c>
      <c r="F64" s="32">
        <f t="shared" si="56"/>
        <v>7.254972650422677</v>
      </c>
      <c r="G64" s="32">
        <f t="shared" si="56"/>
        <v>4.5099453008453549</v>
      </c>
      <c r="H64" s="32">
        <f t="shared" si="56"/>
        <v>-8.3333333333333329E-2</v>
      </c>
      <c r="I64" s="32"/>
      <c r="M64" s="12"/>
      <c r="N64" s="12"/>
      <c r="O64" s="13"/>
      <c r="P64" s="5"/>
      <c r="Q64" s="5"/>
      <c r="R64" s="36"/>
    </row>
    <row r="65" spans="1:23" ht="17.05" x14ac:dyDescent="0.3">
      <c r="A65" s="93">
        <f>Лист1!O$8</f>
        <v>665.7135753356539</v>
      </c>
      <c r="B65" s="89">
        <f>($A65-$C$36*(ROUNDDOWN($C65/$C$36,0)+ROUNDDOWN($D65/$C$36,0)+ROUNDDOWN($E65/$C$36,0)+ROUNDDOWN($F65/$C$36,0)+ROUNDDOWN($G65/$C$36,0)+ROUNDDOWN($H65/$C$36,0)+ROUNDDOWN($I65/$C$36,0)+ROUNDDOWN($J65/$C$36,0)+ROUNDDOWN($K65/$C$36,0)+ROUNDDOWN($L65/$C$36,0))) / $A65 * 100</f>
        <v>0.85826330532212824</v>
      </c>
      <c r="C65" s="56">
        <f>IF(B66&gt;($C$36*(B67+1)),$H$35,(B67*$C$36+$B$35))</f>
        <v>121</v>
      </c>
      <c r="D65" s="56">
        <f t="shared" ref="D65:H65" si="57">IF(C66&gt;($C$36*(C67+1)),$H$35,(C67*$C$36+$B$35))</f>
        <v>121</v>
      </c>
      <c r="E65" s="56">
        <f t="shared" si="57"/>
        <v>121</v>
      </c>
      <c r="F65" s="56">
        <f t="shared" si="57"/>
        <v>121</v>
      </c>
      <c r="G65" s="56">
        <f t="shared" si="57"/>
        <v>121</v>
      </c>
      <c r="H65" s="56">
        <f t="shared" si="57"/>
        <v>60.7135753356539</v>
      </c>
      <c r="I65" s="56"/>
      <c r="J65" s="12"/>
      <c r="K65" s="12"/>
      <c r="L65" s="12"/>
      <c r="M65" s="12"/>
      <c r="N65" s="12"/>
      <c r="O65" s="13"/>
      <c r="P65" s="5"/>
      <c r="Q65" s="5"/>
      <c r="R65" s="36">
        <f>SUM(C65:Q65)</f>
        <v>665.7135753356539</v>
      </c>
      <c r="S65">
        <f>$A65/$C$36</f>
        <v>55.476131277971156</v>
      </c>
      <c r="T65">
        <f>ROUNDUP((($A65-($B$35*ROUNDUP($A65/$H$35,0)))/$C$36),0)</f>
        <v>55</v>
      </c>
      <c r="U65">
        <f>ROUNDUP(T65/$F$35,0)</f>
        <v>6</v>
      </c>
      <c r="V65">
        <f>$A65/U65</f>
        <v>110.95226255594231</v>
      </c>
      <c r="W65" s="89">
        <f>($A65-$C$36*(ROUNDDOWN($C65/$C$36,0)+ROUNDDOWN($D65/$C$36,0)+ROUNDDOWN($E65/$C$36,0)+ROUNDDOWN($F65/$C$36,0)+ROUNDDOWN($G65/$C$36,0)+ROUNDDOWN($H65/$C$36,0)+ROUNDDOWN($I65/$C$36,0)+ROUNDDOWN($J65/$C$36,0)+ROUNDDOWN($K65/$C$36,0)+ROUNDDOWN($L65/$C$36,0))) / $A65 * 100</f>
        <v>0.85826330532212824</v>
      </c>
    </row>
    <row r="66" spans="1:23" ht="17.05" hidden="1" x14ac:dyDescent="0.3">
      <c r="A66" s="30"/>
      <c r="B66" s="21">
        <f>A65</f>
        <v>665.7135753356539</v>
      </c>
      <c r="C66" s="51">
        <f>B66-C65</f>
        <v>544.7135753356539</v>
      </c>
      <c r="D66" s="46">
        <f>C66-D65</f>
        <v>423.7135753356539</v>
      </c>
      <c r="E66" s="60">
        <f>D66-E65</f>
        <v>302.7135753356539</v>
      </c>
      <c r="F66" s="60">
        <f t="shared" ref="F66:I66" si="58">E66-F65</f>
        <v>181.7135753356539</v>
      </c>
      <c r="G66" s="60">
        <f t="shared" si="58"/>
        <v>60.7135753356539</v>
      </c>
      <c r="H66" s="60">
        <f t="shared" si="58"/>
        <v>0</v>
      </c>
      <c r="I66" s="60">
        <f t="shared" si="58"/>
        <v>0</v>
      </c>
      <c r="J66" s="22"/>
      <c r="K66" s="22"/>
      <c r="L66" s="23"/>
      <c r="M66" s="17"/>
      <c r="N66" s="17"/>
      <c r="O66" s="22"/>
      <c r="P66" s="17"/>
      <c r="Q66" s="17"/>
      <c r="R66" s="36"/>
      <c r="S66" s="19"/>
      <c r="T66" s="19"/>
      <c r="U66" s="6" t="s">
        <v>8</v>
      </c>
      <c r="V66" s="32"/>
      <c r="W66" s="19"/>
    </row>
    <row r="67" spans="1:23" ht="17.05" hidden="1" x14ac:dyDescent="0.3">
      <c r="A67" s="30"/>
      <c r="B67" s="32">
        <f>IF(B66&gt;0,(B66/ROUNDUP(ROUNDUP(((B66-($B$35*ROUNDUP(B66/$H$35,0)))/$C$36),0)/$F$35,0)-$B$35)/$C$36,0-$B$35/$C$36)</f>
        <v>9.1626885463285266</v>
      </c>
      <c r="C67" s="32">
        <f t="shared" ref="C67:I67" si="59">IF(C66&gt;0,(C66/ROUNDUP(ROUNDUP(((C66-($B$35*ROUNDUP(C66/$H$35,0)))/$C$36),0)/$F$35,0)-$B$35)/$C$36,0-$B$35/$C$36)</f>
        <v>8.9952262555942308</v>
      </c>
      <c r="D67" s="32">
        <f t="shared" si="59"/>
        <v>8.744032819492789</v>
      </c>
      <c r="E67" s="32">
        <f t="shared" si="59"/>
        <v>8.3253770926570532</v>
      </c>
      <c r="F67" s="32">
        <f t="shared" si="59"/>
        <v>7.4880656389855789</v>
      </c>
      <c r="G67" s="32">
        <f t="shared" si="59"/>
        <v>4.9761312779711586</v>
      </c>
      <c r="H67" s="32">
        <f t="shared" si="59"/>
        <v>-8.3333333333333329E-2</v>
      </c>
      <c r="I67" s="32">
        <f t="shared" si="59"/>
        <v>-8.3333333333333329E-2</v>
      </c>
      <c r="M67" s="12"/>
      <c r="N67" s="12"/>
      <c r="O67" s="13"/>
      <c r="P67" s="5"/>
      <c r="Q67" s="5"/>
      <c r="R67" s="36"/>
    </row>
    <row r="68" spans="1:23" ht="17.05" x14ac:dyDescent="0.3">
      <c r="A68" s="30"/>
      <c r="R68" s="34"/>
    </row>
    <row r="69" spans="1:23" ht="18.350000000000001" x14ac:dyDescent="0.35">
      <c r="A69" s="26" t="s">
        <v>6</v>
      </c>
      <c r="B69" s="38">
        <f>'#16'!B73</f>
        <v>1.3</v>
      </c>
      <c r="C69" s="31" t="s">
        <v>14</v>
      </c>
      <c r="D69" s="38">
        <f>'#16'!F73</f>
        <v>120</v>
      </c>
      <c r="E69" s="6" t="s">
        <v>8</v>
      </c>
      <c r="F69" s="7">
        <f>ROUNDDOWN((D69-B69)/$C$70,0)</f>
        <v>10</v>
      </c>
      <c r="G69" s="24" t="s">
        <v>34</v>
      </c>
      <c r="H69" s="78">
        <f>F69*C70+B69</f>
        <v>111.3</v>
      </c>
      <c r="R69" s="52">
        <f>H69-$C70</f>
        <v>100.3</v>
      </c>
      <c r="S69" s="52">
        <f>R69-$C70</f>
        <v>89.3</v>
      </c>
      <c r="T69" s="52">
        <f>S69-$C70</f>
        <v>78.3</v>
      </c>
      <c r="U69" s="52">
        <f>T69-$C70</f>
        <v>67.3</v>
      </c>
    </row>
    <row r="70" spans="1:23" ht="18.350000000000001" x14ac:dyDescent="0.35">
      <c r="A70" s="87" t="s">
        <v>29</v>
      </c>
      <c r="B70" s="88" t="s">
        <v>10</v>
      </c>
      <c r="C70" s="126">
        <f>'#16'!E74</f>
        <v>11</v>
      </c>
      <c r="D70" s="127"/>
      <c r="E70" s="127"/>
      <c r="F70" s="127"/>
      <c r="G70" s="127"/>
      <c r="H70" s="127"/>
      <c r="I70" s="127"/>
      <c r="J70" s="128"/>
      <c r="K70" s="83"/>
      <c r="L70" s="83"/>
      <c r="M70" s="83"/>
      <c r="N70" s="83"/>
      <c r="O70" s="83"/>
      <c r="P70" s="83"/>
      <c r="Q70" s="84"/>
      <c r="R70" s="37"/>
      <c r="S70" s="11"/>
    </row>
    <row r="71" spans="1:23" ht="17.05" x14ac:dyDescent="0.3">
      <c r="A71" s="79" t="s">
        <v>4</v>
      </c>
      <c r="B71" s="80" t="s">
        <v>28</v>
      </c>
      <c r="C71" s="9">
        <v>1</v>
      </c>
      <c r="D71" s="9">
        <v>2</v>
      </c>
      <c r="E71" s="9">
        <v>3</v>
      </c>
      <c r="F71" s="9">
        <v>4</v>
      </c>
      <c r="G71" s="10">
        <v>5</v>
      </c>
      <c r="H71" s="10">
        <v>6</v>
      </c>
      <c r="I71" s="10">
        <v>7</v>
      </c>
      <c r="J71" s="10">
        <v>8</v>
      </c>
      <c r="K71" s="10">
        <v>9</v>
      </c>
      <c r="L71" s="10">
        <v>10</v>
      </c>
      <c r="M71" s="10">
        <v>11</v>
      </c>
      <c r="N71" s="10">
        <v>12</v>
      </c>
      <c r="O71" s="10">
        <v>13</v>
      </c>
      <c r="P71" s="10">
        <v>14</v>
      </c>
      <c r="Q71" s="10">
        <v>15</v>
      </c>
      <c r="R71" s="35"/>
      <c r="S71" s="25" t="s">
        <v>11</v>
      </c>
      <c r="T71" s="25" t="s">
        <v>11</v>
      </c>
      <c r="U71" s="5" t="s">
        <v>12</v>
      </c>
      <c r="V71" s="25" t="s">
        <v>13</v>
      </c>
      <c r="W71" s="25" t="s">
        <v>28</v>
      </c>
    </row>
    <row r="72" spans="1:23" ht="17.05" x14ac:dyDescent="0.3">
      <c r="A72" s="93">
        <f>Лист1!F$8</f>
        <v>615.36548980606665</v>
      </c>
      <c r="B72" s="89">
        <f>($A72-$C$70*(ROUNDDOWN($C72/$C$70,0)+ROUNDDOWN($D72/$C$70,0)+ROUNDDOWN($E72/$C$70,0)+ROUNDDOWN($F72/$C$70,0)+ROUNDDOWN($G72/$C$70,0)+ROUNDDOWN($H72/$C$70,0)+ROUNDDOWN($I72/$C$70,0)+ROUNDDOWN($J72/$C$70,0)+ROUNDDOWN($K72/$C$70,0)+ROUNDDOWN($L72/$C$70,0))) / $A72 * 100</f>
        <v>1.6844444444444466</v>
      </c>
      <c r="C72" s="56">
        <f>IF(B73&gt;($C$70*(B74+1)),$H$69,(B74*$C$70+$B$69))</f>
        <v>111.3</v>
      </c>
      <c r="D72" s="56">
        <f t="shared" ref="D72:H72" si="60">IF(C73&gt;($C$70*(C74+1)),$H$69,(C74*$C$70+$B$69))</f>
        <v>111.3</v>
      </c>
      <c r="E72" s="56">
        <f t="shared" si="60"/>
        <v>111.3</v>
      </c>
      <c r="F72" s="56">
        <f t="shared" si="60"/>
        <v>111.3</v>
      </c>
      <c r="G72" s="56">
        <f t="shared" si="60"/>
        <v>111.3</v>
      </c>
      <c r="H72" s="56">
        <f t="shared" si="60"/>
        <v>58.865489806066606</v>
      </c>
      <c r="I72" s="56"/>
      <c r="J72" s="56"/>
      <c r="K72" s="12"/>
      <c r="L72" s="12"/>
      <c r="M72" s="12"/>
      <c r="N72" s="12"/>
      <c r="O72" s="13"/>
      <c r="P72" s="5"/>
      <c r="Q72" s="5"/>
      <c r="R72" s="36">
        <f>SUM(C72:Q72)</f>
        <v>615.36548980606665</v>
      </c>
      <c r="S72">
        <f>$A72/$C$70</f>
        <v>55.942317255096967</v>
      </c>
      <c r="T72">
        <f>ROUNDUP((($A72-($B$69*ROUNDUP($A72/$H$69,0)))/$C$70),0)</f>
        <v>56</v>
      </c>
      <c r="U72">
        <f>ROUNDUP(T72/$F$69,0)</f>
        <v>6</v>
      </c>
      <c r="V72">
        <f>$A72/U72</f>
        <v>102.56091496767777</v>
      </c>
    </row>
    <row r="73" spans="1:23" ht="17.05" hidden="1" x14ac:dyDescent="0.3">
      <c r="A73" s="94"/>
      <c r="B73" s="33">
        <f>A72</f>
        <v>615.36548980606665</v>
      </c>
      <c r="C73" s="58">
        <f>B73-C72</f>
        <v>504.06548980606664</v>
      </c>
      <c r="D73" s="60">
        <f>C73-D72</f>
        <v>392.76548980606663</v>
      </c>
      <c r="E73" s="60">
        <f>D73-E72</f>
        <v>281.46548980606661</v>
      </c>
      <c r="F73" s="60">
        <f t="shared" ref="F73:H73" si="61">E73-F72</f>
        <v>170.1654898060666</v>
      </c>
      <c r="G73" s="60">
        <f t="shared" si="61"/>
        <v>58.865489806066606</v>
      </c>
      <c r="H73" s="60">
        <f t="shared" si="61"/>
        <v>0</v>
      </c>
      <c r="I73" s="60"/>
      <c r="J73" s="60"/>
      <c r="K73" s="22"/>
      <c r="L73" s="23"/>
      <c r="M73" s="17"/>
      <c r="N73" s="17"/>
      <c r="O73" s="22"/>
      <c r="P73" s="17"/>
      <c r="Q73" s="17"/>
      <c r="R73" s="36"/>
      <c r="S73" s="19"/>
      <c r="T73" s="19"/>
      <c r="U73" s="6" t="s">
        <v>8</v>
      </c>
      <c r="V73" s="32">
        <f>(V72-$B$69)/$C$70</f>
        <v>9.2055377243343433</v>
      </c>
      <c r="W73" s="19"/>
    </row>
    <row r="74" spans="1:23" ht="17.05" hidden="1" x14ac:dyDescent="0.3">
      <c r="A74" s="93"/>
      <c r="B74" s="32">
        <f t="shared" ref="B74:H74" si="62">IF(B73&gt;0,(B73/ROUNDUP(ROUNDUP(((B73-($B$69*ROUNDUP(B73/$H$69,0)))/$C$70),0)/$F$69,0)-$B$69)/$C$70,0-$B$69/$C$70)</f>
        <v>9.2055377243343433</v>
      </c>
      <c r="C74" s="41">
        <f t="shared" si="62"/>
        <v>9.0466452692012123</v>
      </c>
      <c r="D74" s="41">
        <f t="shared" si="62"/>
        <v>8.808306586501514</v>
      </c>
      <c r="E74" s="32">
        <f t="shared" si="62"/>
        <v>8.4110754486686847</v>
      </c>
      <c r="F74" s="32">
        <f t="shared" si="62"/>
        <v>7.616613173003028</v>
      </c>
      <c r="G74" s="32">
        <f t="shared" si="62"/>
        <v>5.2332263460060551</v>
      </c>
      <c r="H74" s="32">
        <f t="shared" si="62"/>
        <v>-0.11818181818181818</v>
      </c>
      <c r="I74" s="32"/>
      <c r="J74" s="32"/>
      <c r="M74" s="12"/>
      <c r="N74" s="12"/>
      <c r="O74" s="13"/>
      <c r="P74" s="5"/>
      <c r="Q74" s="5"/>
      <c r="R74" s="36"/>
    </row>
    <row r="75" spans="1:23" ht="17.05" x14ac:dyDescent="0.3">
      <c r="A75" s="93">
        <f>Лист1!G$8</f>
        <v>620.95972153157629</v>
      </c>
      <c r="B75" s="89">
        <f>($A75-$C$70*(ROUNDDOWN($C75/$C$70,0)+ROUNDDOWN($D75/$C$70,0)+ROUNDDOWN($E75/$C$70,0)+ROUNDDOWN($F75/$C$70,0)+ROUNDDOWN($G75/$C$70,0)+ROUNDDOWN($H75/$C$70,0)+ROUNDDOWN($I75/$C$70,0)+ROUNDDOWN($J75/$C$70,0)+ROUNDDOWN($K75/$C$70,0)+ROUNDDOWN($L75/$C$70,0))) / $A75 * 100</f>
        <v>2.5701701701701642</v>
      </c>
      <c r="C75" s="56">
        <f>IF(B76&gt;($C$70*(B77+1)),$H$69,(B77*$C$70+$B$69))</f>
        <v>111.3</v>
      </c>
      <c r="D75" s="56">
        <f t="shared" ref="D75:H75" si="63">IF(C76&gt;($C$70*(C77+1)),$H$69,(C77*$C$70+$B$69))</f>
        <v>111.3</v>
      </c>
      <c r="E75" s="56">
        <f t="shared" si="63"/>
        <v>111.3</v>
      </c>
      <c r="F75" s="56">
        <f t="shared" si="63"/>
        <v>111.3</v>
      </c>
      <c r="G75" s="56">
        <f t="shared" si="63"/>
        <v>111.3</v>
      </c>
      <c r="H75" s="56">
        <f t="shared" si="63"/>
        <v>64.45972153157625</v>
      </c>
      <c r="I75" s="56"/>
      <c r="J75" s="56"/>
      <c r="K75" s="12"/>
      <c r="L75" s="12"/>
      <c r="M75" s="12"/>
      <c r="N75" s="12"/>
      <c r="O75" s="13"/>
      <c r="P75" s="5"/>
      <c r="Q75" s="5"/>
      <c r="R75" s="36">
        <f>SUM(C75:Q75)</f>
        <v>620.95972153157629</v>
      </c>
      <c r="S75">
        <f>$A75/$C$70</f>
        <v>56.450883775597845</v>
      </c>
      <c r="T75">
        <f>ROUNDUP((($A75-($B$69*ROUNDUP($A75/$H$69,0)))/$C$70),0)</f>
        <v>56</v>
      </c>
      <c r="U75">
        <f>ROUND(T75/$F$69,0)</f>
        <v>6</v>
      </c>
      <c r="V75">
        <f>$A75/U75</f>
        <v>103.49328692192938</v>
      </c>
    </row>
    <row r="76" spans="1:23" ht="17.05" hidden="1" x14ac:dyDescent="0.3">
      <c r="A76" s="93"/>
      <c r="B76" s="21">
        <f>A75</f>
        <v>620.95972153157629</v>
      </c>
      <c r="C76" s="58">
        <f>B76-C75</f>
        <v>509.65972153157628</v>
      </c>
      <c r="D76" s="60">
        <f>C76-D75</f>
        <v>398.35972153157627</v>
      </c>
      <c r="E76" s="60">
        <f>D76-E75</f>
        <v>287.05972153157626</v>
      </c>
      <c r="F76" s="60">
        <f t="shared" ref="F76:H76" si="64">E76-F75</f>
        <v>175.75972153157625</v>
      </c>
      <c r="G76" s="60">
        <f t="shared" si="64"/>
        <v>64.45972153157625</v>
      </c>
      <c r="H76" s="60">
        <f t="shared" si="64"/>
        <v>0</v>
      </c>
      <c r="I76" s="60"/>
      <c r="J76" s="60"/>
      <c r="K76" s="22"/>
      <c r="L76" s="23"/>
      <c r="M76" s="17"/>
      <c r="N76" s="17"/>
      <c r="O76" s="22"/>
      <c r="P76" s="17"/>
      <c r="Q76" s="17"/>
      <c r="R76" s="36"/>
      <c r="S76" s="19"/>
      <c r="T76" s="19"/>
      <c r="U76" s="6" t="s">
        <v>8</v>
      </c>
      <c r="V76" s="32"/>
      <c r="W76" s="19"/>
    </row>
    <row r="77" spans="1:23" ht="17.05" hidden="1" x14ac:dyDescent="0.3">
      <c r="A77" s="93"/>
      <c r="B77" s="32">
        <f t="shared" ref="B77:H77" si="65">IF(B76&gt;0,(B76/ROUNDUP(ROUNDUP(((B76-($B$69*ROUNDUP(B76/$H$69,0)))/$C$70),0)/$F$69,0)-$B$69)/$C$70,0-$B$69/$C$70)</f>
        <v>9.2902988110844902</v>
      </c>
      <c r="C77" s="41">
        <f t="shared" si="65"/>
        <v>9.1483585733013868</v>
      </c>
      <c r="D77" s="41">
        <f t="shared" si="65"/>
        <v>8.9354482166267335</v>
      </c>
      <c r="E77" s="32">
        <f t="shared" si="65"/>
        <v>8.5805976221689786</v>
      </c>
      <c r="F77" s="32">
        <f t="shared" si="65"/>
        <v>7.8708964332534661</v>
      </c>
      <c r="G77" s="32">
        <f t="shared" si="65"/>
        <v>5.7417928665069322</v>
      </c>
      <c r="H77" s="32">
        <f t="shared" si="65"/>
        <v>-0.11818181818181818</v>
      </c>
      <c r="I77" s="32"/>
      <c r="J77" s="32"/>
      <c r="M77" s="12"/>
      <c r="N77" s="12"/>
      <c r="O77" s="13"/>
      <c r="P77" s="5"/>
      <c r="Q77" s="5"/>
      <c r="R77" s="36"/>
    </row>
    <row r="78" spans="1:23" ht="17.05" x14ac:dyDescent="0.3">
      <c r="A78" s="93">
        <f>Лист1!H$8</f>
        <v>626.55395325708594</v>
      </c>
      <c r="B78" s="89">
        <f>($A78-$C$70*(ROUNDDOWN($C78/$C$70,0)+ROUNDDOWN($D78/$C$70,0)+ROUNDDOWN($E78/$C$70,0)+ROUNDDOWN($F78/$C$70,0)+ROUNDDOWN($G78/$C$70,0)+ROUNDDOWN($H78/$C$70,0)+ROUNDDOWN($I78/$C$70,0)+ROUNDDOWN($J78/$C$70,0)+ROUNDDOWN($K78/$C$70,0)+ROUNDDOWN($L78/$C$70,0))) / $A78 * 100</f>
        <v>1.6844444444444302</v>
      </c>
      <c r="C78" s="56">
        <f>IF(B79&gt;($C$70*(B80+1)),$H$69,(B80*$C$70+$B$69))</f>
        <v>111.3</v>
      </c>
      <c r="D78" s="56">
        <f t="shared" ref="D78:H78" si="66">IF(C79&gt;($C$70*(C80+1)),$H$69,(C80*$C$70+$B$69))</f>
        <v>111.3</v>
      </c>
      <c r="E78" s="56">
        <f t="shared" si="66"/>
        <v>111.3</v>
      </c>
      <c r="F78" s="56">
        <f t="shared" si="66"/>
        <v>111.3</v>
      </c>
      <c r="G78" s="56">
        <f t="shared" si="66"/>
        <v>111.3</v>
      </c>
      <c r="H78" s="56">
        <f t="shared" si="66"/>
        <v>70.053953257085951</v>
      </c>
      <c r="I78" s="56"/>
      <c r="J78" s="56"/>
      <c r="K78" s="12"/>
      <c r="L78" s="12"/>
      <c r="M78" s="12"/>
      <c r="N78" s="12"/>
      <c r="O78" s="13"/>
      <c r="P78" s="5"/>
      <c r="Q78" s="5"/>
      <c r="R78" s="36">
        <f>SUM(C78:Q78)</f>
        <v>626.55395325708594</v>
      </c>
      <c r="S78">
        <f>$A78/$C$70</f>
        <v>56.959450296098723</v>
      </c>
      <c r="T78">
        <f>ROUNDUP((($A78-($B$69*ROUNDUP($A78/$H$69,0)))/$C$70),0)</f>
        <v>57</v>
      </c>
      <c r="U78">
        <f>ROUND(T78/$F$69,0)</f>
        <v>6</v>
      </c>
      <c r="V78">
        <f>$A78/U78</f>
        <v>104.42565887618099</v>
      </c>
    </row>
    <row r="79" spans="1:23" ht="17.05" hidden="1" x14ac:dyDescent="0.3">
      <c r="A79" s="93"/>
      <c r="B79" s="21">
        <f>A78</f>
        <v>626.55395325708594</v>
      </c>
      <c r="C79" s="58">
        <f>B79-C78</f>
        <v>515.25395325708598</v>
      </c>
      <c r="D79" s="60">
        <f>C79-D78</f>
        <v>403.95395325708597</v>
      </c>
      <c r="E79" s="60">
        <f>D79-E78</f>
        <v>292.65395325708596</v>
      </c>
      <c r="F79" s="60">
        <f t="shared" ref="F79:H79" si="67">E79-F78</f>
        <v>181.35395325708595</v>
      </c>
      <c r="G79" s="60">
        <f t="shared" si="67"/>
        <v>70.053953257085951</v>
      </c>
      <c r="H79" s="60">
        <f t="shared" si="67"/>
        <v>0</v>
      </c>
      <c r="I79" s="60"/>
      <c r="J79" s="60"/>
      <c r="K79" s="22"/>
      <c r="L79" s="23"/>
      <c r="M79" s="17"/>
      <c r="N79" s="17"/>
      <c r="O79" s="22"/>
      <c r="P79" s="17"/>
      <c r="Q79" s="17"/>
      <c r="R79" s="36"/>
      <c r="S79" s="19"/>
      <c r="T79" s="19"/>
      <c r="U79" s="6" t="s">
        <v>8</v>
      </c>
      <c r="V79" s="32"/>
      <c r="W79" s="19"/>
    </row>
    <row r="80" spans="1:23" ht="17.05" hidden="1" x14ac:dyDescent="0.3">
      <c r="A80" s="93"/>
      <c r="B80" s="32">
        <f t="shared" ref="B80:H80" si="68">IF(B79&gt;0,(B79/ROUNDUP(ROUNDUP(((B79-($B$69*ROUNDUP(B79/$H$69,0)))/$C$70),0)/$F$69,0)-$B$69)/$C$70,0-$B$69/$C$70)</f>
        <v>9.3750598978346353</v>
      </c>
      <c r="C80" s="41">
        <f t="shared" si="68"/>
        <v>9.2500718774015649</v>
      </c>
      <c r="D80" s="41">
        <f t="shared" si="68"/>
        <v>9.0625898467519548</v>
      </c>
      <c r="E80" s="32">
        <f t="shared" si="68"/>
        <v>8.7501197956692707</v>
      </c>
      <c r="F80" s="32">
        <f t="shared" si="68"/>
        <v>8.1251796935039078</v>
      </c>
      <c r="G80" s="32">
        <f t="shared" si="68"/>
        <v>6.2503593870078138</v>
      </c>
      <c r="H80" s="32">
        <f t="shared" si="68"/>
        <v>-0.11818181818181818</v>
      </c>
      <c r="I80" s="32"/>
      <c r="J80" s="32"/>
      <c r="M80" s="12"/>
      <c r="N80" s="12"/>
      <c r="O80" s="13"/>
      <c r="P80" s="5"/>
      <c r="Q80" s="5"/>
      <c r="R80" s="36"/>
    </row>
    <row r="81" spans="1:23" ht="17.05" x14ac:dyDescent="0.3">
      <c r="A81" s="93">
        <f>Лист1!I$8</f>
        <v>632.14818498259581</v>
      </c>
      <c r="B81" s="89">
        <f>($A81-$C$70*(ROUNDDOWN($C81/$C$70,0)+ROUNDDOWN($D81/$C$70,0)+ROUNDDOWN($E81/$C$70,0)+ROUNDDOWN($F81/$C$70,0)+ROUNDDOWN($G81/$C$70,0)+ROUNDDOWN($H81/$C$70,0)+ROUNDDOWN($I81/$C$70,0)+ROUNDDOWN($J81/$C$70,0)+ROUNDDOWN($K81/$C$70,0)+ROUNDDOWN($L81/$C$70,0))) / $A81 * 100</f>
        <v>2.5544936086529137</v>
      </c>
      <c r="C81" s="56">
        <f>IF(B82&gt;($C$70*(B83+1)),$H$69,(B83*$C$70+$B$69))</f>
        <v>111.3</v>
      </c>
      <c r="D81" s="56">
        <f t="shared" ref="D81:H81" si="69">IF(C82&gt;($C$70*(C83+1)),$H$69,(C83*$C$70+$B$69))</f>
        <v>111.3</v>
      </c>
      <c r="E81" s="56">
        <f t="shared" si="69"/>
        <v>111.3</v>
      </c>
      <c r="F81" s="56">
        <f t="shared" si="69"/>
        <v>111.3</v>
      </c>
      <c r="G81" s="56">
        <f t="shared" si="69"/>
        <v>111.3</v>
      </c>
      <c r="H81" s="56">
        <f t="shared" si="69"/>
        <v>75.648184982595822</v>
      </c>
      <c r="I81" s="56"/>
      <c r="J81" s="12"/>
      <c r="K81" s="12"/>
      <c r="L81" s="12"/>
      <c r="M81" s="12"/>
      <c r="N81" s="12"/>
      <c r="O81" s="13"/>
      <c r="P81" s="5"/>
      <c r="Q81" s="5"/>
      <c r="R81" s="36">
        <f>SUM(C81:Q81)</f>
        <v>632.14818498259581</v>
      </c>
      <c r="S81">
        <f>$A81/$C$70</f>
        <v>57.468016816599622</v>
      </c>
      <c r="T81">
        <f>ROUNDUP((($A81-($B$69*ROUNDUP($A81/$H$69,0)))/$C$70),0)</f>
        <v>57</v>
      </c>
      <c r="U81">
        <f>ROUND(T81/$F$69,0)</f>
        <v>6</v>
      </c>
      <c r="V81">
        <f>$A81/U81</f>
        <v>105.35803083043264</v>
      </c>
    </row>
    <row r="82" spans="1:23" ht="17.05" hidden="1" x14ac:dyDescent="0.3">
      <c r="A82" s="93"/>
      <c r="B82" s="21">
        <f>A81</f>
        <v>632.14818498259581</v>
      </c>
      <c r="C82" s="58">
        <f>B82-C81</f>
        <v>520.84818498259585</v>
      </c>
      <c r="D82" s="60">
        <f>C82-D81</f>
        <v>409.54818498259584</v>
      </c>
      <c r="E82" s="60">
        <f>D82-E81</f>
        <v>298.24818498259583</v>
      </c>
      <c r="F82" s="60">
        <f t="shared" ref="F82:H82" si="70">E82-F81</f>
        <v>186.94818498259582</v>
      </c>
      <c r="G82" s="60">
        <f t="shared" si="70"/>
        <v>75.648184982595822</v>
      </c>
      <c r="H82" s="60">
        <f t="shared" si="70"/>
        <v>0</v>
      </c>
      <c r="I82" s="60"/>
      <c r="J82" s="22"/>
      <c r="K82" s="22"/>
      <c r="L82" s="23"/>
      <c r="M82" s="17"/>
      <c r="N82" s="17"/>
      <c r="O82" s="22"/>
      <c r="P82" s="17"/>
      <c r="Q82" s="17"/>
      <c r="R82" s="36"/>
      <c r="S82" s="19"/>
      <c r="T82" s="19"/>
      <c r="U82" s="6" t="s">
        <v>8</v>
      </c>
      <c r="V82" s="32"/>
      <c r="W82" s="19"/>
    </row>
    <row r="83" spans="1:23" ht="17.05" hidden="1" x14ac:dyDescent="0.3">
      <c r="A83" s="93"/>
      <c r="B83" s="32">
        <f t="shared" ref="B83:H83" si="71">IF(B82&gt;0,(B82/ROUNDUP(ROUNDUP(((B82-($B$69*ROUNDUP(B82/$H$69,0)))/$C$70),0)/$F$69,0)-$B$69)/$C$70,0-$B$69/$C$70)</f>
        <v>9.4598209845847858</v>
      </c>
      <c r="C83" s="41">
        <f t="shared" si="71"/>
        <v>9.351785181501743</v>
      </c>
      <c r="D83" s="41">
        <f t="shared" si="71"/>
        <v>9.1897314768771778</v>
      </c>
      <c r="E83" s="32">
        <f t="shared" si="71"/>
        <v>8.9196419691695716</v>
      </c>
      <c r="F83" s="32">
        <f t="shared" si="71"/>
        <v>8.3794629537543557</v>
      </c>
      <c r="G83" s="32">
        <f t="shared" si="71"/>
        <v>6.7589259075087114</v>
      </c>
      <c r="H83" s="32">
        <f t="shared" si="71"/>
        <v>-0.11818181818181818</v>
      </c>
      <c r="I83" s="32"/>
      <c r="M83" s="12"/>
      <c r="N83" s="12"/>
      <c r="O83" s="13"/>
      <c r="P83" s="5"/>
      <c r="Q83" s="5"/>
      <c r="R83" s="36"/>
    </row>
    <row r="84" spans="1:23" ht="17.05" x14ac:dyDescent="0.3">
      <c r="A84" s="93">
        <f>Лист1!J$8</f>
        <v>637.74241670810545</v>
      </c>
      <c r="B84" s="89">
        <f>($A84-$C$70*(ROUNDDOWN($C84/$C$70,0)+ROUNDDOWN($D84/$C$70,0)+ROUNDDOWN($E84/$C$70,0)+ROUNDDOWN($F84/$C$70,0)+ROUNDDOWN($G84/$C$70,0)+ROUNDDOWN($H84/$C$70,0)+ROUNDDOWN($I84/$C$70,0)+ROUNDDOWN($J84/$C$70,0)+ROUNDDOWN($K84/$C$70,0)+ROUNDDOWN($L84/$C$70,0))) / $A84 * 100</f>
        <v>1.6844444444444495</v>
      </c>
      <c r="C84" s="56">
        <f>IF(B85&gt;($C$70*(B86+1)),$H$69,(B86*$C$70+$B$69))</f>
        <v>111.3</v>
      </c>
      <c r="D84" s="56">
        <f t="shared" ref="D84:H84" si="72">IF(C85&gt;($C$70*(C86+1)),$H$69,(C86*$C$70+$B$69))</f>
        <v>111.3</v>
      </c>
      <c r="E84" s="56">
        <f t="shared" si="72"/>
        <v>111.3</v>
      </c>
      <c r="F84" s="56">
        <f t="shared" si="72"/>
        <v>111.3</v>
      </c>
      <c r="G84" s="56">
        <f t="shared" si="72"/>
        <v>111.3</v>
      </c>
      <c r="H84" s="56">
        <f t="shared" si="72"/>
        <v>81.242416708105466</v>
      </c>
      <c r="I84" s="56"/>
      <c r="J84" s="12"/>
      <c r="K84" s="12"/>
      <c r="L84" s="12"/>
      <c r="M84" s="12"/>
      <c r="N84" s="12"/>
      <c r="O84" s="13"/>
      <c r="P84" s="5"/>
      <c r="Q84" s="5"/>
      <c r="R84" s="36">
        <f>SUM(C84:Q84)</f>
        <v>637.74241670810545</v>
      </c>
      <c r="S84">
        <f>$A84/$C$70</f>
        <v>57.976583337100493</v>
      </c>
      <c r="T84">
        <f>ROUNDUP((($A84-($B$69*ROUNDUP($A84/$H$69,0)))/$C$70),0)</f>
        <v>58</v>
      </c>
      <c r="U84">
        <f>ROUND(T84/$F$69,0)</f>
        <v>6</v>
      </c>
      <c r="V84">
        <f>$A84/U84</f>
        <v>106.29040278468425</v>
      </c>
    </row>
    <row r="85" spans="1:23" ht="17.05" hidden="1" x14ac:dyDescent="0.3">
      <c r="A85" s="93"/>
      <c r="B85" s="21">
        <f>A84</f>
        <v>637.74241670810545</v>
      </c>
      <c r="C85" s="58">
        <f>B85-C84</f>
        <v>526.4424167081055</v>
      </c>
      <c r="D85" s="60">
        <f>C85-D84</f>
        <v>415.14241670810549</v>
      </c>
      <c r="E85" s="60">
        <f>D85-E84</f>
        <v>303.84241670810547</v>
      </c>
      <c r="F85" s="60">
        <f t="shared" ref="F85:H85" si="73">E85-F84</f>
        <v>192.54241670810546</v>
      </c>
      <c r="G85" s="60">
        <f t="shared" si="73"/>
        <v>81.242416708105466</v>
      </c>
      <c r="H85" s="60">
        <f t="shared" si="73"/>
        <v>0</v>
      </c>
      <c r="I85" s="60"/>
      <c r="J85" s="22"/>
      <c r="K85" s="22"/>
      <c r="L85" s="23"/>
      <c r="M85" s="17"/>
      <c r="N85" s="17"/>
      <c r="O85" s="22"/>
      <c r="P85" s="17"/>
      <c r="Q85" s="17"/>
      <c r="R85" s="36"/>
      <c r="S85" s="19"/>
      <c r="T85" s="19"/>
      <c r="U85" s="6" t="s">
        <v>8</v>
      </c>
      <c r="V85" s="32"/>
      <c r="W85" s="19"/>
    </row>
    <row r="86" spans="1:23" ht="17.05" hidden="1" x14ac:dyDescent="0.3">
      <c r="A86" s="93"/>
      <c r="B86" s="32">
        <f t="shared" ref="B86:H86" si="74">IF(B85&gt;0,(B85/ROUNDUP(ROUNDUP(((B85-($B$69*ROUNDUP(B85/$H$69,0)))/$C$70),0)/$F$69,0)-$B$69)/$C$70,0-$B$69/$C$70)</f>
        <v>9.544582071334931</v>
      </c>
      <c r="C86" s="41">
        <f t="shared" si="74"/>
        <v>9.4534984856019193</v>
      </c>
      <c r="D86" s="41">
        <f t="shared" si="74"/>
        <v>9.3168731070023973</v>
      </c>
      <c r="E86" s="32">
        <f t="shared" si="74"/>
        <v>9.0891641426698637</v>
      </c>
      <c r="F86" s="32">
        <f t="shared" si="74"/>
        <v>8.6337462140047947</v>
      </c>
      <c r="G86" s="32">
        <f t="shared" si="74"/>
        <v>7.2674924280095885</v>
      </c>
      <c r="H86" s="32">
        <f t="shared" si="74"/>
        <v>-0.11818181818181818</v>
      </c>
      <c r="I86" s="32"/>
      <c r="M86" s="12"/>
      <c r="N86" s="12"/>
      <c r="O86" s="13"/>
      <c r="P86" s="5"/>
      <c r="Q86" s="5"/>
      <c r="R86" s="36"/>
    </row>
    <row r="87" spans="1:23" ht="17.05" x14ac:dyDescent="0.3">
      <c r="A87" s="93">
        <f>Лист1!K$8</f>
        <v>643.3366484336151</v>
      </c>
      <c r="B87" s="89">
        <f>($A87-$C$70*(ROUNDDOWN($C87/$C$70,0)+ROUNDDOWN($D87/$C$70,0)+ROUNDDOWN($E87/$C$70,0)+ROUNDDOWN($F87/$C$70,0)+ROUNDDOWN($G87/$C$70,0)+ROUNDDOWN($H87/$C$70,0)+ROUNDDOWN($I87/$C$70,0)+ROUNDDOWN($J87/$C$70,0)+ROUNDDOWN($K87/$C$70,0)+ROUNDDOWN($L87/$C$70,0))) / $A87 * 100</f>
        <v>2.5393623188405767</v>
      </c>
      <c r="C87" s="56">
        <f>IF(B88&gt;($C$70*(B89+1)),$H$69,(B89*$C$70+$B$69))</f>
        <v>111.3</v>
      </c>
      <c r="D87" s="56">
        <f t="shared" ref="D87:H87" si="75">IF(C88&gt;($C$70*(C89+1)),$H$69,(C89*$C$70+$B$69))</f>
        <v>111.3</v>
      </c>
      <c r="E87" s="56">
        <f t="shared" si="75"/>
        <v>111.3</v>
      </c>
      <c r="F87" s="56">
        <f t="shared" si="75"/>
        <v>111.3</v>
      </c>
      <c r="G87" s="56">
        <f t="shared" si="75"/>
        <v>111.3</v>
      </c>
      <c r="H87" s="56">
        <f t="shared" si="75"/>
        <v>86.83664843361511</v>
      </c>
      <c r="I87" s="56"/>
      <c r="J87" s="12"/>
      <c r="K87" s="12"/>
      <c r="L87" s="12"/>
      <c r="M87" s="12"/>
      <c r="N87" s="12"/>
      <c r="O87" s="13"/>
      <c r="P87" s="5"/>
      <c r="Q87" s="5"/>
      <c r="R87" s="36">
        <f>SUM(C87:Q87)</f>
        <v>643.3366484336151</v>
      </c>
      <c r="S87">
        <f>$A87/$C$70</f>
        <v>58.485149857601371</v>
      </c>
      <c r="T87">
        <f>ROUNDUP((($A87-($B$69*ROUNDUP($A87/$H$69,0)))/$C$70),0)</f>
        <v>58</v>
      </c>
      <c r="U87">
        <f>ROUND(T87/$F$69,0)</f>
        <v>6</v>
      </c>
      <c r="V87">
        <f>$A87/U87</f>
        <v>107.22277473893585</v>
      </c>
    </row>
    <row r="88" spans="1:23" ht="17.05" hidden="1" x14ac:dyDescent="0.3">
      <c r="A88" s="93"/>
      <c r="B88" s="21">
        <f>A87</f>
        <v>643.3366484336151</v>
      </c>
      <c r="C88" s="58">
        <f>B88-C87</f>
        <v>532.03664843361514</v>
      </c>
      <c r="D88" s="60">
        <f>C88-D87</f>
        <v>420.73664843361513</v>
      </c>
      <c r="E88" s="60">
        <f>D88-E87</f>
        <v>309.43664843361512</v>
      </c>
      <c r="F88" s="60">
        <f t="shared" ref="F88:H88" si="76">E88-F87</f>
        <v>198.13664843361511</v>
      </c>
      <c r="G88" s="60">
        <f t="shared" si="76"/>
        <v>86.83664843361511</v>
      </c>
      <c r="H88" s="60">
        <f t="shared" si="76"/>
        <v>0</v>
      </c>
      <c r="I88" s="60"/>
      <c r="J88" s="22"/>
      <c r="K88" s="22"/>
      <c r="L88" s="23"/>
      <c r="M88" s="17"/>
      <c r="N88" s="17"/>
      <c r="O88" s="22"/>
      <c r="P88" s="17"/>
      <c r="Q88" s="17"/>
      <c r="R88" s="36"/>
      <c r="S88" s="19"/>
      <c r="T88" s="19"/>
      <c r="U88" s="6" t="s">
        <v>8</v>
      </c>
      <c r="V88" s="32"/>
      <c r="W88" s="19"/>
    </row>
    <row r="89" spans="1:23" ht="17.05" hidden="1" x14ac:dyDescent="0.3">
      <c r="A89" s="93"/>
      <c r="B89" s="32">
        <f t="shared" ref="B89:H89" si="77">IF(B88&gt;0,(B88/ROUNDUP(ROUNDUP(((B88-($B$69*ROUNDUP(B88/$H$69,0)))/$C$70),0)/$F$69,0)-$B$69)/$C$70,0-$B$69/$C$70)</f>
        <v>9.6293431580850779</v>
      </c>
      <c r="C89" s="41">
        <f t="shared" si="77"/>
        <v>9.5552117897020938</v>
      </c>
      <c r="D89" s="41">
        <f t="shared" si="77"/>
        <v>9.4440147371276169</v>
      </c>
      <c r="E89" s="32">
        <f t="shared" si="77"/>
        <v>9.2586863161701558</v>
      </c>
      <c r="F89" s="32">
        <f t="shared" si="77"/>
        <v>8.8880294742552319</v>
      </c>
      <c r="G89" s="32">
        <f t="shared" si="77"/>
        <v>7.7760589485104648</v>
      </c>
      <c r="H89" s="32">
        <f t="shared" si="77"/>
        <v>-0.11818181818181818</v>
      </c>
      <c r="I89" s="32"/>
      <c r="M89" s="12"/>
      <c r="N89" s="12"/>
      <c r="O89" s="13"/>
      <c r="P89" s="5"/>
      <c r="Q89" s="5"/>
      <c r="R89" s="36"/>
    </row>
    <row r="90" spans="1:23" ht="17.05" x14ac:dyDescent="0.3">
      <c r="A90" s="93">
        <f>Лист1!L$8</f>
        <v>648.93088015912474</v>
      </c>
      <c r="B90" s="89">
        <f>($A90-$C$70*(ROUNDDOWN($C90/$C$70,0)+ROUNDDOWN($D90/$C$70,0)+ROUNDDOWN($E90/$C$70,0)+ROUNDDOWN($F90/$C$70,0)+ROUNDDOWN($G90/$C$70,0)+ROUNDDOWN($H90/$C$70,0)+ROUNDDOWN($I90/$C$70,0)+ROUNDDOWN($J90/$C$70,0)+ROUNDDOWN($K90/$C$70,0)+ROUNDDOWN($L90/$C$70,0))) / $A90 * 100</f>
        <v>1.6844444444444333</v>
      </c>
      <c r="C90" s="56">
        <f>IF(B91&gt;($C$70*(B92+1)),$H$69,(B92*$C$70+$B$69))</f>
        <v>111.3</v>
      </c>
      <c r="D90" s="56">
        <f t="shared" ref="D90:H90" si="78">IF(C91&gt;($C$70*(C92+1)),$H$69,(C92*$C$70+$B$69))</f>
        <v>111.3</v>
      </c>
      <c r="E90" s="56">
        <f t="shared" si="78"/>
        <v>111.3</v>
      </c>
      <c r="F90" s="56">
        <f t="shared" si="78"/>
        <v>111.3</v>
      </c>
      <c r="G90" s="56">
        <f t="shared" si="78"/>
        <v>111.3</v>
      </c>
      <c r="H90" s="56">
        <f t="shared" si="78"/>
        <v>92.430880159124754</v>
      </c>
      <c r="I90" s="56"/>
      <c r="J90" s="12"/>
      <c r="K90" s="12"/>
      <c r="L90" s="12"/>
      <c r="M90" s="12"/>
      <c r="N90" s="12"/>
      <c r="O90" s="13"/>
      <c r="P90" s="5"/>
      <c r="Q90" s="5"/>
      <c r="R90" s="36">
        <f>SUM(C90:Q90)</f>
        <v>648.93088015912474</v>
      </c>
      <c r="S90">
        <f>$A90/$C$70</f>
        <v>58.993716378102249</v>
      </c>
      <c r="T90">
        <f>ROUNDUP((($A90-($B$69*ROUNDUP($A90/$H$69,0)))/$C$70),0)</f>
        <v>59</v>
      </c>
      <c r="U90">
        <f>ROUND(T90/$F$69,0)</f>
        <v>6</v>
      </c>
      <c r="V90">
        <f>$A90/U90</f>
        <v>108.15514669318746</v>
      </c>
    </row>
    <row r="91" spans="1:23" ht="17.05" hidden="1" x14ac:dyDescent="0.3">
      <c r="A91" s="93"/>
      <c r="B91" s="21">
        <f>A90</f>
        <v>648.93088015912474</v>
      </c>
      <c r="C91" s="58">
        <f>B91-C90</f>
        <v>537.63088015912479</v>
      </c>
      <c r="D91" s="60">
        <f>C91-D90</f>
        <v>426.33088015912477</v>
      </c>
      <c r="E91" s="60">
        <f>D91-E90</f>
        <v>315.03088015912476</v>
      </c>
      <c r="F91" s="60">
        <f t="shared" ref="F91:H91" si="79">E91-F90</f>
        <v>203.73088015912475</v>
      </c>
      <c r="G91" s="60">
        <f t="shared" si="79"/>
        <v>92.430880159124754</v>
      </c>
      <c r="H91" s="60">
        <f t="shared" si="79"/>
        <v>0</v>
      </c>
      <c r="I91" s="60"/>
      <c r="J91" s="22"/>
      <c r="K91" s="22"/>
      <c r="L91" s="23"/>
      <c r="M91" s="17"/>
      <c r="N91" s="17"/>
      <c r="O91" s="22"/>
      <c r="P91" s="17"/>
      <c r="Q91" s="17"/>
      <c r="R91" s="36"/>
      <c r="S91" s="19"/>
      <c r="T91" s="19"/>
      <c r="U91" s="6" t="s">
        <v>8</v>
      </c>
      <c r="V91" s="32"/>
      <c r="W91" s="19"/>
    </row>
    <row r="92" spans="1:23" ht="17.05" hidden="1" x14ac:dyDescent="0.3">
      <c r="A92" s="93"/>
      <c r="B92" s="32">
        <f t="shared" ref="B92:H92" si="80">IF(B91&gt;0,(B91/ROUNDUP(ROUNDUP(((B91-($B$69*ROUNDUP(B91/$H$69,0)))/$C$70),0)/$F$69,0)-$B$69)/$C$70,0-$B$69/$C$70)</f>
        <v>9.7141042448352248</v>
      </c>
      <c r="C92" s="41">
        <f t="shared" si="80"/>
        <v>9.6569250938022702</v>
      </c>
      <c r="D92" s="41">
        <f t="shared" si="80"/>
        <v>9.5711563672528364</v>
      </c>
      <c r="E92" s="32">
        <f t="shared" si="80"/>
        <v>9.4282084896704479</v>
      </c>
      <c r="F92" s="32">
        <f t="shared" si="80"/>
        <v>9.1423127345056709</v>
      </c>
      <c r="G92" s="32">
        <f t="shared" si="80"/>
        <v>8.2846254690113419</v>
      </c>
      <c r="H92" s="32">
        <f t="shared" si="80"/>
        <v>-0.11818181818181818</v>
      </c>
      <c r="I92" s="32"/>
      <c r="M92" s="12"/>
      <c r="N92" s="12"/>
      <c r="O92" s="13"/>
      <c r="P92" s="5"/>
      <c r="Q92" s="5"/>
      <c r="R92" s="36"/>
    </row>
    <row r="93" spans="1:23" ht="17.05" x14ac:dyDescent="0.3">
      <c r="A93" s="95">
        <f>Лист1!M$8</f>
        <v>654.5251118846345</v>
      </c>
      <c r="B93" s="89">
        <f>($A93-$C$70*(ROUNDDOWN($C93/$C$70,0)+ROUNDDOWN($D93/$C$70,0)+ROUNDDOWN($E93/$C$70,0)+ROUNDDOWN($F93/$C$70,0)+ROUNDDOWN($G93/$C$70,0)+ROUNDDOWN($H93/$C$70,0)+ROUNDDOWN($I93/$C$70,0)+ROUNDDOWN($J93/$C$70,0)+ROUNDDOWN($K93/$C$70,0)+ROUNDDOWN($L93/$C$70,0))) / $A93 * 100</f>
        <v>2.5247483380816695</v>
      </c>
      <c r="C93" s="56">
        <f>IF(B94&gt;($C$70*(B95+1)),$H$69,(B95*$C$70+$B$69))</f>
        <v>111.3</v>
      </c>
      <c r="D93" s="56">
        <f t="shared" ref="D93:H93" si="81">IF(C94&gt;($C$70*(C95+1)),$H$69,(C95*$C$70+$B$69))</f>
        <v>111.3</v>
      </c>
      <c r="E93" s="56">
        <f t="shared" si="81"/>
        <v>111.3</v>
      </c>
      <c r="F93" s="56">
        <f t="shared" si="81"/>
        <v>111.3</v>
      </c>
      <c r="G93" s="56">
        <f t="shared" si="81"/>
        <v>111.3</v>
      </c>
      <c r="H93" s="56">
        <f t="shared" si="81"/>
        <v>98.025111884634512</v>
      </c>
      <c r="I93" s="56"/>
      <c r="J93" s="12"/>
      <c r="K93" s="12"/>
      <c r="L93" s="12"/>
      <c r="M93" s="12"/>
      <c r="N93" s="12"/>
      <c r="O93" s="13"/>
      <c r="P93" s="5"/>
      <c r="Q93" s="5"/>
      <c r="R93" s="36">
        <f>SUM(C93:Q93)</f>
        <v>654.5251118846345</v>
      </c>
      <c r="S93">
        <f>$A93/$C$70</f>
        <v>59.502282898603134</v>
      </c>
      <c r="T93">
        <f>ROUNDUP((($A93-($B$69*ROUNDUP($A93/$H$69,0)))/$C$70),0)</f>
        <v>59</v>
      </c>
      <c r="U93">
        <f>ROUND(T93/$F$69,0)</f>
        <v>6</v>
      </c>
      <c r="V93">
        <f>$A93/U93</f>
        <v>109.08751864743908</v>
      </c>
    </row>
    <row r="94" spans="1:23" ht="17.05" hidden="1" x14ac:dyDescent="0.3">
      <c r="A94" s="95"/>
      <c r="B94" s="21">
        <f>A93</f>
        <v>654.5251118846345</v>
      </c>
      <c r="C94" s="58">
        <f>B94-C93</f>
        <v>543.22511188463454</v>
      </c>
      <c r="D94" s="60">
        <f>C94-D93</f>
        <v>431.92511188463453</v>
      </c>
      <c r="E94" s="60">
        <f>D94-E93</f>
        <v>320.62511188463452</v>
      </c>
      <c r="F94" s="60">
        <f t="shared" ref="F94:H94" si="82">E94-F93</f>
        <v>209.32511188463451</v>
      </c>
      <c r="G94" s="60">
        <f t="shared" si="82"/>
        <v>98.025111884634512</v>
      </c>
      <c r="H94" s="60">
        <f t="shared" si="82"/>
        <v>0</v>
      </c>
      <c r="I94" s="60"/>
      <c r="J94" s="22"/>
      <c r="K94" s="22"/>
      <c r="L94" s="23"/>
      <c r="M94" s="17"/>
      <c r="N94" s="17"/>
      <c r="O94" s="22"/>
      <c r="P94" s="17"/>
      <c r="Q94" s="17"/>
      <c r="R94" s="36"/>
      <c r="S94" s="19"/>
      <c r="T94" s="19"/>
      <c r="U94" s="6" t="s">
        <v>8</v>
      </c>
      <c r="V94" s="32"/>
      <c r="W94" s="19"/>
    </row>
    <row r="95" spans="1:23" ht="17.05" hidden="1" x14ac:dyDescent="0.3">
      <c r="A95" s="95"/>
      <c r="B95" s="32">
        <f t="shared" ref="B95:H95" si="83">IF(B94&gt;0,(B94/ROUNDUP(ROUNDUP(((B94-($B$69*ROUNDUP(B94/$H$69,0)))/$C$70),0)/$F$69,0)-$B$69)/$C$70,0-$B$69/$C$70)</f>
        <v>9.7988653315853718</v>
      </c>
      <c r="C95" s="41">
        <f t="shared" si="83"/>
        <v>9.7586383979024465</v>
      </c>
      <c r="D95" s="41">
        <f t="shared" si="83"/>
        <v>9.6982979973780576</v>
      </c>
      <c r="E95" s="32">
        <f t="shared" si="83"/>
        <v>9.5977306631707435</v>
      </c>
      <c r="F95" s="32">
        <f t="shared" si="83"/>
        <v>9.3965959947561135</v>
      </c>
      <c r="G95" s="32">
        <f t="shared" si="83"/>
        <v>8.7931919895122288</v>
      </c>
      <c r="H95" s="32">
        <f t="shared" si="83"/>
        <v>-0.11818181818181818</v>
      </c>
      <c r="I95" s="32"/>
      <c r="M95" s="12"/>
      <c r="N95" s="12"/>
      <c r="O95" s="13"/>
      <c r="P95" s="5"/>
      <c r="Q95" s="5"/>
      <c r="R95" s="36"/>
    </row>
    <row r="96" spans="1:23" ht="17.05" x14ac:dyDescent="0.3">
      <c r="A96" s="93">
        <f>Лист1!N$8</f>
        <v>660.11934361014426</v>
      </c>
      <c r="B96" s="89">
        <f>($A96-$C$70*(ROUNDDOWN($C96/$C$70,0)+ROUNDDOWN($D96/$C$70,0)+ROUNDDOWN($E96/$C$70,0)+ROUNDDOWN($F96/$C$70,0)+ROUNDDOWN($G96/$C$70,0)+ROUNDDOWN($H96/$C$70,0)+ROUNDDOWN($I96/$C$70,0)+ROUNDDOWN($J96/$C$70,0)+ROUNDDOWN($K96/$C$70,0)+ROUNDDOWN($L96/$C$70,0))) / $A96 * 100</f>
        <v>1.6844444444444515</v>
      </c>
      <c r="C96" s="56">
        <f>IF(B97&gt;($C$70*(B98+1)),$H$69,(B98*$C$70+$B$69))</f>
        <v>111.3</v>
      </c>
      <c r="D96" s="56">
        <f t="shared" ref="D96:H96" si="84">IF(C97&gt;($C$70*(C98+1)),$H$69,(C98*$C$70+$B$69))</f>
        <v>111.3</v>
      </c>
      <c r="E96" s="56">
        <f t="shared" si="84"/>
        <v>111.3</v>
      </c>
      <c r="F96" s="56">
        <f t="shared" si="84"/>
        <v>111.3</v>
      </c>
      <c r="G96" s="56">
        <f t="shared" si="84"/>
        <v>111.3</v>
      </c>
      <c r="H96" s="56">
        <f t="shared" si="84"/>
        <v>103.61934361014427</v>
      </c>
      <c r="I96" s="56"/>
      <c r="J96" s="12"/>
      <c r="K96" s="12"/>
      <c r="L96" s="12"/>
      <c r="M96" s="12"/>
      <c r="N96" s="12"/>
      <c r="O96" s="13"/>
      <c r="P96" s="5"/>
      <c r="Q96" s="5"/>
      <c r="R96" s="36">
        <f>SUM(C96:Q96)</f>
        <v>660.11934361014426</v>
      </c>
      <c r="S96">
        <f>$A96/$C$70</f>
        <v>60.010849419104026</v>
      </c>
      <c r="T96">
        <f>ROUNDUP((($A96-($B$69*ROUNDUP($A96/$H$69,0)))/$C$70),0)</f>
        <v>60</v>
      </c>
      <c r="U96">
        <f>ROUND(T96/$F$69,0)</f>
        <v>6</v>
      </c>
      <c r="V96">
        <f>$A96/U96</f>
        <v>110.0198906016907</v>
      </c>
    </row>
    <row r="97" spans="1:23" ht="17.05" hidden="1" x14ac:dyDescent="0.3">
      <c r="A97" s="93"/>
      <c r="B97" s="21">
        <f>A96</f>
        <v>660.11934361014426</v>
      </c>
      <c r="C97" s="58">
        <f>B97-C96</f>
        <v>548.8193436101443</v>
      </c>
      <c r="D97" s="60">
        <f>C97-D96</f>
        <v>437.51934361014429</v>
      </c>
      <c r="E97" s="60">
        <f>D97-E96</f>
        <v>326.21934361014428</v>
      </c>
      <c r="F97" s="60">
        <f t="shared" ref="F97:H97" si="85">E97-F96</f>
        <v>214.91934361014427</v>
      </c>
      <c r="G97" s="60">
        <f t="shared" si="85"/>
        <v>103.61934361014427</v>
      </c>
      <c r="H97" s="60">
        <f t="shared" si="85"/>
        <v>0</v>
      </c>
      <c r="I97" s="60"/>
      <c r="J97" s="22"/>
      <c r="K97" s="22"/>
      <c r="L97" s="23"/>
      <c r="M97" s="17"/>
      <c r="N97" s="17"/>
      <c r="O97" s="22"/>
      <c r="P97" s="17"/>
      <c r="Q97" s="17"/>
      <c r="R97" s="36"/>
      <c r="S97" s="19"/>
      <c r="T97" s="19"/>
      <c r="U97" s="6" t="s">
        <v>8</v>
      </c>
      <c r="V97" s="32"/>
      <c r="W97" s="19"/>
    </row>
    <row r="98" spans="1:23" ht="17.05" hidden="1" x14ac:dyDescent="0.3">
      <c r="A98" s="93"/>
      <c r="B98" s="32">
        <f t="shared" ref="B98:H98" si="86">IF(B97&gt;0,(B97/ROUNDUP(ROUNDUP(((B97-($B$69*ROUNDUP(B97/$H$69,0)))/$C$70),0)/$F$69,0)-$B$69)/$C$70,0-$B$69/$C$70)</f>
        <v>9.8836264183355187</v>
      </c>
      <c r="C98" s="41">
        <f t="shared" si="86"/>
        <v>9.8603517020026246</v>
      </c>
      <c r="D98" s="41">
        <f t="shared" si="86"/>
        <v>9.8254396275032789</v>
      </c>
      <c r="E98" s="32">
        <f t="shared" si="86"/>
        <v>9.7672528366710392</v>
      </c>
      <c r="F98" s="32">
        <f t="shared" si="86"/>
        <v>9.6508792550065579</v>
      </c>
      <c r="G98" s="32">
        <f t="shared" si="86"/>
        <v>9.3017585100131157</v>
      </c>
      <c r="H98" s="32">
        <f t="shared" si="86"/>
        <v>-0.11818181818181818</v>
      </c>
      <c r="I98" s="32"/>
      <c r="M98" s="12"/>
      <c r="N98" s="12"/>
      <c r="O98" s="13"/>
      <c r="P98" s="5"/>
      <c r="Q98" s="5"/>
      <c r="R98" s="36"/>
    </row>
    <row r="99" spans="1:23" ht="17.05" x14ac:dyDescent="0.3">
      <c r="A99" s="93">
        <f>Лист1!O$8</f>
        <v>665.7135753356539</v>
      </c>
      <c r="B99" s="89">
        <f>($A99-$C$70*(ROUNDDOWN($C99/$C$70,0)+ROUNDDOWN($D99/$C$70,0)+ROUNDDOWN($E99/$C$70,0)+ROUNDDOWN($F99/$C$70,0)+ROUNDDOWN($G99/$C$70,0)+ROUNDDOWN($H99/$C$70,0)+ROUNDDOWN($I99/$C$70,0)+ROUNDDOWN($J99/$C$70,0)+ROUNDDOWN($K99/$C$70,0)+ROUNDDOWN($L99/$C$70,0))) / $A99 * 100</f>
        <v>2.5106255835667595</v>
      </c>
      <c r="C99" s="56">
        <f>IF(B100&gt;($C$70*(B101+1)),$H$69,(B101*$C$70+$B$69))</f>
        <v>111.3</v>
      </c>
      <c r="D99" s="56">
        <f t="shared" ref="D99:H99" si="87">IF(C100&gt;($C$70*(C101+1)),$H$69,(C101*$C$70+$B$69))</f>
        <v>111.3</v>
      </c>
      <c r="E99" s="56">
        <f t="shared" si="87"/>
        <v>111.3</v>
      </c>
      <c r="F99" s="56">
        <f t="shared" si="87"/>
        <v>111.3</v>
      </c>
      <c r="G99" s="56">
        <f t="shared" si="87"/>
        <v>111.3</v>
      </c>
      <c r="H99" s="56">
        <f t="shared" si="87"/>
        <v>109.21357533565391</v>
      </c>
      <c r="I99" s="56"/>
      <c r="J99" s="56"/>
      <c r="K99" s="56"/>
      <c r="L99" s="12"/>
      <c r="M99" s="12"/>
      <c r="N99" s="12"/>
      <c r="O99" s="13"/>
      <c r="P99" s="5"/>
      <c r="Q99" s="5"/>
      <c r="R99" s="36">
        <f>SUM(C99:Q99)</f>
        <v>665.7135753356539</v>
      </c>
      <c r="S99">
        <f>$A99/$C$70</f>
        <v>60.519415939604897</v>
      </c>
      <c r="T99">
        <f>ROUNDUP((($A99-($B$69*ROUNDUP($A99/$H$69,0)))/$C$70),0)</f>
        <v>60</v>
      </c>
      <c r="U99">
        <f>ROUND(T99/$F$69,0)</f>
        <v>6</v>
      </c>
      <c r="V99">
        <f>$A99/U99</f>
        <v>110.95226255594231</v>
      </c>
      <c r="W99" s="89">
        <f>($A99-$C$70*(ROUNDDOWN($C99/$C$70,0)+ROUNDDOWN($D99/$C$70,0)+ROUNDDOWN($E99/$C$70,0)+ROUNDDOWN($F99/$C$70,0)+ROUNDDOWN($G99/$C$70,0)+ROUNDDOWN($H99/$C$70,0)+ROUNDDOWN($I99/$C$70,0)+ROUNDDOWN($J99/$C$70,0)+ROUNDDOWN($K99/$C$70,0)+ROUNDDOWN($L99/$C$70,0))) / $A99 * 100</f>
        <v>2.5106255835667595</v>
      </c>
    </row>
    <row r="100" spans="1:23" ht="17.05" x14ac:dyDescent="0.3">
      <c r="A100" s="30"/>
      <c r="B100" s="21">
        <f>A99</f>
        <v>665.7135753356539</v>
      </c>
      <c r="C100" s="58">
        <f>B100-C99</f>
        <v>554.41357533565395</v>
      </c>
      <c r="D100" s="60">
        <f>C100-D99</f>
        <v>443.11357533565393</v>
      </c>
      <c r="E100" s="60">
        <f>D100-E99</f>
        <v>331.81357533565392</v>
      </c>
      <c r="F100" s="60">
        <f t="shared" ref="F100:I100" si="88">E100-F99</f>
        <v>220.51357533565391</v>
      </c>
      <c r="G100" s="60">
        <f t="shared" si="88"/>
        <v>109.21357533565391</v>
      </c>
      <c r="H100" s="60">
        <f t="shared" si="88"/>
        <v>0</v>
      </c>
      <c r="I100" s="60">
        <f t="shared" si="88"/>
        <v>0</v>
      </c>
      <c r="J100" s="60"/>
      <c r="K100" s="60"/>
      <c r="L100" s="23"/>
      <c r="M100" s="17"/>
      <c r="N100" s="17"/>
      <c r="O100" s="22"/>
      <c r="P100" s="17"/>
      <c r="Q100" s="17"/>
      <c r="R100" s="36"/>
      <c r="S100" s="19"/>
      <c r="T100" s="19"/>
      <c r="U100" s="6" t="s">
        <v>8</v>
      </c>
      <c r="V100" s="32"/>
      <c r="W100" s="19"/>
    </row>
    <row r="101" spans="1:23" ht="17.05" x14ac:dyDescent="0.3">
      <c r="A101" s="30"/>
      <c r="B101" s="32">
        <f t="shared" ref="B101:C101" si="89">IF(B100&gt;0,(B100/ROUNDUP(ROUNDUP(((B100-($B$69*ROUNDUP(B100/$H$69,0)))/$C$70),0)/$F$69,0)-$B$69)/$C$70,0-$B$69/$C$70)</f>
        <v>9.9683875050856656</v>
      </c>
      <c r="C101" s="32">
        <f t="shared" si="89"/>
        <v>9.9620650061027991</v>
      </c>
      <c r="D101" s="41">
        <f>IF(D100&gt;0,(D100/ROUNDUP(ROUNDUP(((D100-($B$69*ROUNDUP(D100/$H$69,0)))/$C$70),0)/$F$69,0)-$B$69)/$C$70,0-$B$69/$C$70)</f>
        <v>9.9525812576284984</v>
      </c>
      <c r="E101" s="32">
        <f t="shared" ref="E101:I101" si="90">IF(E100&gt;0,(E100/ROUNDUP(ROUNDUP(((E100-($B$69*ROUNDUP(E100/$H$69,0)))/$C$70),0)/$F$69,0)-$B$69)/$C$70,0-$B$69/$C$70)</f>
        <v>9.9367750101713312</v>
      </c>
      <c r="F101" s="32">
        <f t="shared" si="90"/>
        <v>9.9051625152569969</v>
      </c>
      <c r="G101" s="32">
        <f t="shared" si="90"/>
        <v>9.810325030513992</v>
      </c>
      <c r="H101" s="32">
        <f t="shared" si="90"/>
        <v>-0.11818181818181818</v>
      </c>
      <c r="I101" s="32">
        <f t="shared" si="90"/>
        <v>-0.11818181818181818</v>
      </c>
      <c r="J101" s="32"/>
      <c r="K101" s="32"/>
      <c r="M101" s="12"/>
      <c r="N101" s="12"/>
      <c r="O101" s="13"/>
      <c r="P101" s="5"/>
      <c r="Q101" s="5"/>
      <c r="R101" s="36"/>
    </row>
  </sheetData>
  <mergeCells count="3">
    <mergeCell ref="C2:J2"/>
    <mergeCell ref="C36:J36"/>
    <mergeCell ref="C70:J7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#8</vt:lpstr>
      <vt:lpstr>#10</vt:lpstr>
      <vt:lpstr>#12</vt:lpstr>
      <vt:lpstr>#14</vt:lpstr>
      <vt:lpstr>#16</vt:lpstr>
      <vt:lpstr>Dan#16</vt:lpstr>
      <vt:lpstr>#18</vt:lpstr>
      <vt:lpstr>#20</vt:lpstr>
      <vt:lpstr>#36</vt:lpstr>
      <vt:lpstr>#40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2018-03-30T09:50:46Z</dcterms:modified>
</cp:coreProperties>
</file>