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ropbox/Teaching/Foundations/Lectures/"/>
    </mc:Choice>
  </mc:AlternateContent>
  <xr:revisionPtr revIDLastSave="0" documentId="13_ncr:1_{CE5513AC-EA9A-1040-918C-26DDE1FD9BCC}" xr6:coauthVersionLast="45" xr6:coauthVersionMax="45" xr10:uidLastSave="{00000000-0000-0000-0000-000000000000}"/>
  <bookViews>
    <workbookView xWindow="35020" yWindow="-800" windowWidth="28040" windowHeight="19060" activeTab="5" xr2:uid="{877A60A3-D34D-CF4E-A276-2D89000FC366}"/>
  </bookViews>
  <sheets>
    <sheet name="FV PV" sheetId="10" r:id="rId1"/>
    <sheet name="PV machine" sheetId="2" r:id="rId2"/>
    <sheet name="Ben Franklin" sheetId="7" r:id="rId3"/>
    <sheet name="10y bond hint" sheetId="11" r:id="rId4"/>
    <sheet name="10 Year Bond" sheetId="6" r:id="rId5"/>
    <sheet name="NPV" sheetId="12" r:id="rId6"/>
    <sheet name="Mortgage" sheetId="8" r:id="rId7"/>
  </sheets>
  <calcPr calcId="191029" iterate="1" iterateDelta="9.999999999999445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2" l="1"/>
  <c r="E12" i="8"/>
  <c r="B12" i="8"/>
  <c r="C8" i="11"/>
  <c r="C9" i="11"/>
  <c r="C10" i="11"/>
  <c r="C11" i="11"/>
  <c r="C12" i="11"/>
  <c r="C13" i="11"/>
  <c r="C14" i="11"/>
  <c r="C15" i="11"/>
  <c r="C16" i="11"/>
  <c r="C7" i="11"/>
  <c r="B16" i="11"/>
  <c r="B8" i="11"/>
  <c r="B9" i="11"/>
  <c r="B10" i="11"/>
  <c r="B11" i="11"/>
  <c r="B12" i="11"/>
  <c r="B13" i="11"/>
  <c r="B14" i="11"/>
  <c r="B15" i="11"/>
  <c r="B7" i="11"/>
  <c r="B3" i="11"/>
  <c r="C10" i="6"/>
  <c r="C24" i="6"/>
  <c r="B6" i="10"/>
  <c r="B7" i="10"/>
  <c r="B13" i="10"/>
  <c r="B12" i="10"/>
  <c r="C9" i="6"/>
  <c r="B5" i="8"/>
  <c r="B2" i="8"/>
  <c r="B7" i="8"/>
  <c r="B16" i="8"/>
  <c r="D23" i="6"/>
  <c r="B4" i="6"/>
  <c r="D8" i="6"/>
  <c r="D24" i="6"/>
  <c r="D25" i="6"/>
  <c r="E23" i="6"/>
  <c r="E8" i="6"/>
  <c r="E24" i="6"/>
  <c r="E25" i="6"/>
  <c r="C23" i="6"/>
  <c r="C8" i="6"/>
  <c r="C25" i="6"/>
  <c r="B9" i="7"/>
  <c r="B7" i="7"/>
  <c r="B10" i="7"/>
  <c r="B12" i="7"/>
  <c r="B13" i="7"/>
  <c r="D9" i="6"/>
  <c r="E9" i="6"/>
  <c r="B21" i="6"/>
  <c r="B20" i="6"/>
  <c r="B19" i="6"/>
  <c r="B18" i="6"/>
  <c r="B17" i="6"/>
  <c r="B16" i="6"/>
  <c r="B15" i="6"/>
  <c r="A13" i="6"/>
  <c r="A14" i="6"/>
  <c r="A15" i="6"/>
  <c r="C15" i="6"/>
  <c r="B14" i="6"/>
  <c r="E14" i="6"/>
  <c r="E13" i="6"/>
  <c r="C13" i="6"/>
  <c r="B13" i="6"/>
  <c r="D13" i="6"/>
  <c r="E12" i="6"/>
  <c r="D12" i="6"/>
  <c r="C12" i="6"/>
  <c r="B12" i="6"/>
  <c r="C14" i="6"/>
  <c r="A16" i="6"/>
  <c r="D15" i="6"/>
  <c r="E15" i="6"/>
  <c r="D14" i="6"/>
  <c r="A17" i="6"/>
  <c r="D16" i="6"/>
  <c r="E16" i="6"/>
  <c r="C16" i="6"/>
  <c r="A18" i="6"/>
  <c r="E17" i="6"/>
  <c r="C17" i="6"/>
  <c r="D17" i="6"/>
  <c r="D18" i="6"/>
  <c r="C18" i="6"/>
  <c r="A19" i="6"/>
  <c r="E18" i="6"/>
  <c r="E19" i="6"/>
  <c r="A20" i="6"/>
  <c r="D19" i="6"/>
  <c r="C19" i="6"/>
  <c r="A21" i="6"/>
  <c r="D20" i="6"/>
  <c r="E20" i="6"/>
  <c r="C20" i="6"/>
  <c r="E21" i="6"/>
  <c r="E10" i="6"/>
  <c r="D21" i="6"/>
  <c r="D10" i="6"/>
  <c r="C21" i="6"/>
  <c r="C4" i="2"/>
  <c r="C6" i="2"/>
  <c r="D6" i="2"/>
  <c r="C8" i="2"/>
  <c r="D8" i="2"/>
  <c r="C7" i="2"/>
  <c r="D7" i="2"/>
  <c r="D10" i="2"/>
  <c r="C10" i="2"/>
</calcChain>
</file>

<file path=xl/sharedStrings.xml><?xml version="1.0" encoding="utf-8"?>
<sst xmlns="http://schemas.openxmlformats.org/spreadsheetml/2006/main" count="67" uniqueCount="59">
  <si>
    <t>Machine</t>
  </si>
  <si>
    <t>Rate</t>
  </si>
  <si>
    <t>Time</t>
  </si>
  <si>
    <t>Cash</t>
  </si>
  <si>
    <t>APR</t>
  </si>
  <si>
    <t>Discount</t>
  </si>
  <si>
    <t>Discounted Cash</t>
  </si>
  <si>
    <t>Value</t>
  </si>
  <si>
    <t>10-Year Bond Example</t>
  </si>
  <si>
    <t>Face</t>
  </si>
  <si>
    <t>Coupon</t>
  </si>
  <si>
    <t>year</t>
    <phoneticPr fontId="0" type="noConversion"/>
  </si>
  <si>
    <t>Cash Flows</t>
  </si>
  <si>
    <t>Discount</t>
    <phoneticPr fontId="0" type="noConversion"/>
  </si>
  <si>
    <t>Maturity</t>
  </si>
  <si>
    <t>Coupon rate</t>
  </si>
  <si>
    <t>Final Discount</t>
  </si>
  <si>
    <t>Price using formula</t>
  </si>
  <si>
    <t>Price using discounting</t>
  </si>
  <si>
    <t>Initial value</t>
  </si>
  <si>
    <t>Withdraw</t>
  </si>
  <si>
    <t>Left</t>
  </si>
  <si>
    <t>Ben Franklin</t>
  </si>
  <si>
    <t>Horizon in years</t>
  </si>
  <si>
    <t>Compound factor</t>
  </si>
  <si>
    <t>Year</t>
  </si>
  <si>
    <t>Assumed rate</t>
  </si>
  <si>
    <t>Value of F</t>
  </si>
  <si>
    <t>Value of Cs</t>
  </si>
  <si>
    <t>Total</t>
  </si>
  <si>
    <t>monthly</t>
  </si>
  <si>
    <t>T (years)</t>
  </si>
  <si>
    <t>T (months)</t>
  </si>
  <si>
    <t>NPV Factor</t>
  </si>
  <si>
    <t>V</t>
  </si>
  <si>
    <t>Monthly C</t>
  </si>
  <si>
    <t>EXAMPLE 1</t>
  </si>
  <si>
    <t>Initial Investment</t>
  </si>
  <si>
    <t>Annual interest rate</t>
  </si>
  <si>
    <t>Future value in 1 year</t>
  </si>
  <si>
    <t>Future value in 2 years</t>
  </si>
  <si>
    <t>Present Value of $100 in 2 years</t>
  </si>
  <si>
    <t>Present Value of $100 in 1 year</t>
  </si>
  <si>
    <t>Future Values</t>
  </si>
  <si>
    <t>Present Values</t>
  </si>
  <si>
    <t>Final value</t>
  </si>
  <si>
    <t>100 years compounding at 5% gives a factor of 131.5 to 1. Therefore $5k becomes $657.5k. Then $500k are paid out in 1890: $157.5k left. They are reinvested to yield 20.7 million in 1990.</t>
  </si>
  <si>
    <t>Cash flow</t>
  </si>
  <si>
    <t>F</t>
  </si>
  <si>
    <t>C/F</t>
  </si>
  <si>
    <t>C</t>
  </si>
  <si>
    <t>Discounting</t>
  </si>
  <si>
    <t>PV?</t>
  </si>
  <si>
    <t>USE "SUMPROD"</t>
  </si>
  <si>
    <t>Bond price</t>
  </si>
  <si>
    <t>NPV</t>
  </si>
  <si>
    <t>from V to C</t>
  </si>
  <si>
    <t>From C to V</t>
  </si>
  <si>
    <t>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</si>
</sst>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-&quot;$&quot;* #,##0_-;\-&quot;$&quot;* #,##0_-;_-&quot;$&quot;* &quot;-&quot;??_-;_-@_-"/>
    <numFmt numFmtId="166" formatCode="_(&quot;$&quot;* #,##0_);_(&quot;$&quot;* \(#,##0\);_(&quot;$&quot;* &quot;-&quot;??_);_(@_)"/>
    <numFmt numFmtId="167" formatCode="_(* #,##0_);_(* \(#,##0\);_(* &quot;-&quot;??_);_(@_)"/>
    <numFmt numFmtId="168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10" fontId="0" fillId="0" borderId="0" xfId="2" applyNumberFormat="1" applyFont="1"/>
    <xf numFmtId="0" fontId="0" fillId="0" borderId="1" xfId="0" applyBorder="1"/>
    <xf numFmtId="43" fontId="0" fillId="0" borderId="0" xfId="3" applyFont="1"/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2" xfId="0" applyNumberFormat="1" applyBorder="1" applyAlignment="1">
      <alignment horizontal="left" vertical="center"/>
    </xf>
    <xf numFmtId="9" fontId="0" fillId="0" borderId="2" xfId="2" applyFont="1" applyBorder="1" applyAlignment="1">
      <alignment horizontal="center" vertical="center"/>
    </xf>
    <xf numFmtId="43" fontId="0" fillId="0" borderId="2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0" fillId="0" borderId="0" xfId="2" applyNumberFormat="1" applyFont="1" applyAlignment="1">
      <alignment horizontal="left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166" fontId="0" fillId="0" borderId="6" xfId="1" applyNumberFormat="1" applyFont="1" applyBorder="1" applyAlignment="1">
      <alignment horizontal="center" vertical="center" wrapText="1"/>
    </xf>
    <xf numFmtId="10" fontId="0" fillId="0" borderId="6" xfId="2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167" fontId="0" fillId="0" borderId="8" xfId="3" applyNumberFormat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44" fontId="0" fillId="0" borderId="4" xfId="1" applyFont="1" applyBorder="1" applyAlignment="1">
      <alignment horizontal="center" vertical="center" wrapText="1"/>
    </xf>
    <xf numFmtId="44" fontId="0" fillId="0" borderId="8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3" fontId="0" fillId="0" borderId="8" xfId="3" applyFon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68" fontId="0" fillId="0" borderId="0" xfId="2" applyNumberFormat="1" applyFont="1"/>
    <xf numFmtId="44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4" fontId="0" fillId="0" borderId="0" xfId="0" applyNumberFormat="1" applyBorder="1" applyAlignment="1">
      <alignment horizontal="center" vertical="center"/>
    </xf>
    <xf numFmtId="166" fontId="0" fillId="0" borderId="0" xfId="1" applyNumberFormat="1" applyFont="1"/>
    <xf numFmtId="9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0" borderId="3" xfId="0" applyBorder="1"/>
    <xf numFmtId="0" fontId="0" fillId="0" borderId="4" xfId="0" applyBorder="1"/>
    <xf numFmtId="44" fontId="0" fillId="0" borderId="7" xfId="1" applyFont="1" applyBorder="1"/>
    <xf numFmtId="166" fontId="0" fillId="0" borderId="8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04D7-CE20-7E4C-82A1-DAE0E164B24E}">
  <dimension ref="A1:B15"/>
  <sheetViews>
    <sheetView zoomScale="200" zoomScaleNormal="200" workbookViewId="0">
      <selection activeCell="E5" sqref="E5"/>
    </sheetView>
  </sheetViews>
  <sheetFormatPr baseColWidth="10" defaultRowHeight="20" customHeight="1" x14ac:dyDescent="0.2"/>
  <cols>
    <col min="1" max="1" width="35" style="10" customWidth="1"/>
    <col min="2" max="16384" width="10.83203125" style="5"/>
  </cols>
  <sheetData>
    <row r="1" spans="1:2" ht="20" customHeight="1" x14ac:dyDescent="0.2">
      <c r="A1" s="11" t="s">
        <v>36</v>
      </c>
      <c r="B1" s="45"/>
    </row>
    <row r="2" spans="1:2" ht="20" customHeight="1" x14ac:dyDescent="0.2">
      <c r="A2" s="10" t="s">
        <v>38</v>
      </c>
      <c r="B2" s="4">
        <v>0.02</v>
      </c>
    </row>
    <row r="3" spans="1:2" ht="20" customHeight="1" x14ac:dyDescent="0.2">
      <c r="B3" s="4"/>
    </row>
    <row r="4" spans="1:2" ht="20" customHeight="1" x14ac:dyDescent="0.2">
      <c r="A4" s="56" t="s">
        <v>43</v>
      </c>
      <c r="B4" s="56"/>
    </row>
    <row r="5" spans="1:2" ht="20" customHeight="1" x14ac:dyDescent="0.2">
      <c r="A5" s="10" t="s">
        <v>37</v>
      </c>
      <c r="B5" s="6">
        <v>100</v>
      </c>
    </row>
    <row r="6" spans="1:2" ht="20" customHeight="1" x14ac:dyDescent="0.2">
      <c r="A6" s="10" t="s">
        <v>39</v>
      </c>
      <c r="B6" s="7">
        <f>(1+B2)*B5</f>
        <v>102</v>
      </c>
    </row>
    <row r="7" spans="1:2" ht="20" customHeight="1" x14ac:dyDescent="0.2">
      <c r="A7" s="10" t="s">
        <v>40</v>
      </c>
      <c r="B7" s="7">
        <f>B6*(1+B2)</f>
        <v>104.04</v>
      </c>
    </row>
    <row r="8" spans="1:2" ht="20" customHeight="1" x14ac:dyDescent="0.2">
      <c r="A8" s="46"/>
      <c r="B8" s="47"/>
    </row>
    <row r="9" spans="1:2" ht="20" customHeight="1" x14ac:dyDescent="0.2">
      <c r="A9" s="5"/>
    </row>
    <row r="10" spans="1:2" ht="20" customHeight="1" x14ac:dyDescent="0.2">
      <c r="A10" s="45" t="s">
        <v>44</v>
      </c>
      <c r="B10" s="45"/>
    </row>
    <row r="11" spans="1:2" ht="20" customHeight="1" x14ac:dyDescent="0.2">
      <c r="A11" s="10" t="s">
        <v>45</v>
      </c>
      <c r="B11" s="6">
        <v>100</v>
      </c>
    </row>
    <row r="12" spans="1:2" ht="20" customHeight="1" x14ac:dyDescent="0.2">
      <c r="A12" s="10" t="s">
        <v>42</v>
      </c>
      <c r="B12" s="6">
        <f>B11/(1+B2)</f>
        <v>98.039215686274503</v>
      </c>
    </row>
    <row r="13" spans="1:2" ht="20" customHeight="1" x14ac:dyDescent="0.2">
      <c r="A13" s="11" t="s">
        <v>41</v>
      </c>
      <c r="B13" s="9">
        <f>B11/(1+B2)^2</f>
        <v>96.116878123798543</v>
      </c>
    </row>
    <row r="14" spans="1:2" ht="20" customHeight="1" x14ac:dyDescent="0.2">
      <c r="A14" s="5"/>
    </row>
    <row r="15" spans="1:2" ht="20" customHeight="1" x14ac:dyDescent="0.2">
      <c r="A15" s="5"/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7CE6-91A5-9C48-9ACA-2D1551ECEA5F}">
  <dimension ref="A1:D10"/>
  <sheetViews>
    <sheetView zoomScale="200" zoomScaleNormal="200" workbookViewId="0">
      <selection activeCell="I13" sqref="I13"/>
    </sheetView>
  </sheetViews>
  <sheetFormatPr baseColWidth="10" defaultRowHeight="16" x14ac:dyDescent="0.2"/>
  <cols>
    <col min="1" max="1" width="23" style="10" customWidth="1"/>
    <col min="2" max="16384" width="10.83203125" style="5"/>
  </cols>
  <sheetData>
    <row r="1" spans="1:4" x14ac:dyDescent="0.2">
      <c r="A1" s="46"/>
      <c r="B1" s="47"/>
    </row>
    <row r="3" spans="1:4" x14ac:dyDescent="0.2">
      <c r="A3" s="11" t="s">
        <v>0</v>
      </c>
      <c r="B3" s="8"/>
      <c r="C3" s="8"/>
      <c r="D3" s="8"/>
    </row>
    <row r="4" spans="1:4" x14ac:dyDescent="0.2">
      <c r="A4" s="12" t="s">
        <v>1</v>
      </c>
      <c r="B4" s="13">
        <v>0.05</v>
      </c>
      <c r="C4" s="14">
        <f>1+B4</f>
        <v>1.05</v>
      </c>
      <c r="D4" s="15"/>
    </row>
    <row r="5" spans="1:4" ht="28" customHeight="1" x14ac:dyDescent="0.2">
      <c r="A5" s="10" t="s">
        <v>2</v>
      </c>
      <c r="B5" s="17" t="s">
        <v>3</v>
      </c>
      <c r="C5" s="18" t="s">
        <v>5</v>
      </c>
      <c r="D5" s="18" t="s">
        <v>6</v>
      </c>
    </row>
    <row r="6" spans="1:4" x14ac:dyDescent="0.2">
      <c r="A6" s="10">
        <v>1</v>
      </c>
      <c r="B6" s="6">
        <v>10</v>
      </c>
      <c r="C6" s="16">
        <f>$C$4^(-A6)</f>
        <v>0.95238095238095233</v>
      </c>
      <c r="D6" s="7">
        <f>B6*C6</f>
        <v>9.5238095238095237</v>
      </c>
    </row>
    <row r="7" spans="1:4" x14ac:dyDescent="0.2">
      <c r="A7" s="10">
        <v>2</v>
      </c>
      <c r="B7" s="6">
        <v>8</v>
      </c>
      <c r="C7" s="16">
        <f t="shared" ref="C7:C8" si="0">$C$4^(-A7)</f>
        <v>0.90702947845804982</v>
      </c>
      <c r="D7" s="7">
        <f t="shared" ref="D7:D8" si="1">B7*C7</f>
        <v>7.2562358276643986</v>
      </c>
    </row>
    <row r="8" spans="1:4" x14ac:dyDescent="0.2">
      <c r="A8" s="10">
        <v>3</v>
      </c>
      <c r="B8" s="6">
        <v>6</v>
      </c>
      <c r="C8" s="16">
        <f t="shared" si="0"/>
        <v>0.86383759853147601</v>
      </c>
      <c r="D8" s="7">
        <f t="shared" si="1"/>
        <v>5.1830255911888559</v>
      </c>
    </row>
    <row r="10" spans="1:4" x14ac:dyDescent="0.2">
      <c r="A10" s="11" t="s">
        <v>7</v>
      </c>
      <c r="B10" s="8"/>
      <c r="C10" s="19">
        <f>SUMPRODUCT(B6:B8,C6:C8)</f>
        <v>21.963070942662778</v>
      </c>
      <c r="D10" s="9">
        <f>SUM(D6:D8)</f>
        <v>21.963070942662778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308-2FD7-B24F-A26B-6BE3804154C2}">
  <dimension ref="A1:C15"/>
  <sheetViews>
    <sheetView zoomScale="200" zoomScaleNormal="200" workbookViewId="0">
      <selection activeCell="E8" sqref="E8"/>
    </sheetView>
  </sheetViews>
  <sheetFormatPr baseColWidth="10" defaultRowHeight="16" x14ac:dyDescent="0.2"/>
  <cols>
    <col min="1" max="1" width="20.33203125" customWidth="1"/>
    <col min="2" max="2" width="27.6640625" customWidth="1"/>
  </cols>
  <sheetData>
    <row r="1" spans="1:3" x14ac:dyDescent="0.2">
      <c r="A1" s="57" t="s">
        <v>22</v>
      </c>
      <c r="B1" s="58"/>
    </row>
    <row r="2" spans="1:3" ht="8" customHeight="1" x14ac:dyDescent="0.2"/>
    <row r="3" spans="1:3" x14ac:dyDescent="0.2">
      <c r="A3" s="35" t="s">
        <v>26</v>
      </c>
      <c r="B3" s="38">
        <v>0.05</v>
      </c>
    </row>
    <row r="4" spans="1:3" x14ac:dyDescent="0.2">
      <c r="A4" s="36" t="s">
        <v>19</v>
      </c>
      <c r="B4" s="39">
        <v>5000</v>
      </c>
    </row>
    <row r="5" spans="1:3" x14ac:dyDescent="0.2">
      <c r="A5" s="5"/>
      <c r="B5" s="6"/>
    </row>
    <row r="6" spans="1:3" ht="34" x14ac:dyDescent="0.2">
      <c r="A6" s="33" t="s">
        <v>23</v>
      </c>
      <c r="B6" s="31" t="s">
        <v>24</v>
      </c>
    </row>
    <row r="7" spans="1:3" x14ac:dyDescent="0.2">
      <c r="A7" s="36">
        <v>100</v>
      </c>
      <c r="B7" s="40">
        <f>(1+$B$3)^A7</f>
        <v>131.50125784630362</v>
      </c>
    </row>
    <row r="8" spans="1:3" x14ac:dyDescent="0.2">
      <c r="A8" s="34" t="s">
        <v>25</v>
      </c>
      <c r="B8" s="37" t="s">
        <v>7</v>
      </c>
    </row>
    <row r="9" spans="1:3" x14ac:dyDescent="0.2">
      <c r="A9" s="35">
        <v>1790</v>
      </c>
      <c r="B9" s="41">
        <f>B4</f>
        <v>5000</v>
      </c>
    </row>
    <row r="10" spans="1:3" x14ac:dyDescent="0.2">
      <c r="A10" s="35">
        <v>1890</v>
      </c>
      <c r="B10" s="42">
        <f>B9*B7</f>
        <v>657506.28923151805</v>
      </c>
    </row>
    <row r="11" spans="1:3" x14ac:dyDescent="0.2">
      <c r="A11" s="35" t="s">
        <v>20</v>
      </c>
      <c r="B11" s="42">
        <v>500000</v>
      </c>
    </row>
    <row r="12" spans="1:3" x14ac:dyDescent="0.2">
      <c r="A12" s="35" t="s">
        <v>21</v>
      </c>
      <c r="B12" s="42">
        <f>B10-B11</f>
        <v>157506.28923151805</v>
      </c>
    </row>
    <row r="13" spans="1:3" x14ac:dyDescent="0.2">
      <c r="A13" s="36">
        <v>1990</v>
      </c>
      <c r="B13" s="39">
        <f>B12*B7</f>
        <v>20712275.15264833</v>
      </c>
    </row>
    <row r="14" spans="1:3" ht="8" customHeight="1" x14ac:dyDescent="0.2"/>
    <row r="15" spans="1:3" ht="63" customHeight="1" x14ac:dyDescent="0.2">
      <c r="A15" s="59" t="s">
        <v>46</v>
      </c>
      <c r="B15" s="59"/>
      <c r="C15" s="59"/>
    </row>
  </sheetData>
  <mergeCells count="2">
    <mergeCell ref="A1:B1"/>
    <mergeCell ref="A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13E2-460D-D24D-B5DE-CE6664ADF813}">
  <dimension ref="A1:E19"/>
  <sheetViews>
    <sheetView zoomScale="140" zoomScaleNormal="140" workbookViewId="0">
      <selection activeCell="B19" sqref="B19"/>
    </sheetView>
  </sheetViews>
  <sheetFormatPr baseColWidth="10" defaultRowHeight="16" x14ac:dyDescent="0.2"/>
  <cols>
    <col min="2" max="2" width="15.5" bestFit="1" customWidth="1"/>
  </cols>
  <sheetData>
    <row r="1" spans="1:5" x14ac:dyDescent="0.2">
      <c r="A1" t="s">
        <v>48</v>
      </c>
      <c r="B1" s="48">
        <v>1000000</v>
      </c>
    </row>
    <row r="2" spans="1:5" x14ac:dyDescent="0.2">
      <c r="A2" t="s">
        <v>49</v>
      </c>
      <c r="B2" s="49">
        <v>0.03</v>
      </c>
    </row>
    <row r="3" spans="1:5" x14ac:dyDescent="0.2">
      <c r="A3" t="s">
        <v>50</v>
      </c>
      <c r="B3" s="50">
        <f>B2*B1</f>
        <v>30000</v>
      </c>
    </row>
    <row r="5" spans="1:5" x14ac:dyDescent="0.2">
      <c r="A5" t="s">
        <v>2</v>
      </c>
      <c r="B5" t="s">
        <v>47</v>
      </c>
      <c r="C5" t="s">
        <v>51</v>
      </c>
    </row>
    <row r="6" spans="1:5" x14ac:dyDescent="0.2">
      <c r="C6" s="49">
        <v>0.02</v>
      </c>
      <c r="D6" s="49">
        <v>0.03</v>
      </c>
      <c r="E6" s="49">
        <v>0.04</v>
      </c>
    </row>
    <row r="7" spans="1:5" x14ac:dyDescent="0.2">
      <c r="A7">
        <v>1</v>
      </c>
      <c r="B7" s="50">
        <f>$B$3</f>
        <v>30000</v>
      </c>
      <c r="C7">
        <f>(1+$C$6)^-A7</f>
        <v>0.98039215686274506</v>
      </c>
    </row>
    <row r="8" spans="1:5" x14ac:dyDescent="0.2">
      <c r="A8">
        <v>2</v>
      </c>
      <c r="B8" s="50">
        <f t="shared" ref="B8:B15" si="0">$B$3</f>
        <v>30000</v>
      </c>
      <c r="C8">
        <f t="shared" ref="C8:C16" si="1">(1+$C$6)^-A8</f>
        <v>0.96116878123798544</v>
      </c>
    </row>
    <row r="9" spans="1:5" x14ac:dyDescent="0.2">
      <c r="A9">
        <v>3</v>
      </c>
      <c r="B9" s="50">
        <f t="shared" si="0"/>
        <v>30000</v>
      </c>
      <c r="C9">
        <f t="shared" si="1"/>
        <v>0.94232233454704462</v>
      </c>
    </row>
    <row r="10" spans="1:5" x14ac:dyDescent="0.2">
      <c r="A10">
        <v>4</v>
      </c>
      <c r="B10" s="50">
        <f t="shared" si="0"/>
        <v>30000</v>
      </c>
      <c r="C10">
        <f t="shared" si="1"/>
        <v>0.9238454260265142</v>
      </c>
    </row>
    <row r="11" spans="1:5" x14ac:dyDescent="0.2">
      <c r="A11">
        <v>5</v>
      </c>
      <c r="B11" s="50">
        <f t="shared" si="0"/>
        <v>30000</v>
      </c>
      <c r="C11">
        <f t="shared" si="1"/>
        <v>0.90573080982991594</v>
      </c>
    </row>
    <row r="12" spans="1:5" x14ac:dyDescent="0.2">
      <c r="A12">
        <v>6</v>
      </c>
      <c r="B12" s="50">
        <f t="shared" si="0"/>
        <v>30000</v>
      </c>
      <c r="C12">
        <f t="shared" si="1"/>
        <v>0.88797138218619198</v>
      </c>
    </row>
    <row r="13" spans="1:5" x14ac:dyDescent="0.2">
      <c r="A13">
        <v>7</v>
      </c>
      <c r="B13" s="50">
        <f t="shared" si="0"/>
        <v>30000</v>
      </c>
      <c r="C13">
        <f t="shared" si="1"/>
        <v>0.87056017861391388</v>
      </c>
    </row>
    <row r="14" spans="1:5" x14ac:dyDescent="0.2">
      <c r="A14">
        <v>8</v>
      </c>
      <c r="B14" s="50">
        <f t="shared" si="0"/>
        <v>30000</v>
      </c>
      <c r="C14">
        <f t="shared" si="1"/>
        <v>0.85349037119011162</v>
      </c>
    </row>
    <row r="15" spans="1:5" x14ac:dyDescent="0.2">
      <c r="A15">
        <v>9</v>
      </c>
      <c r="B15" s="50">
        <f t="shared" si="0"/>
        <v>30000</v>
      </c>
      <c r="C15">
        <f t="shared" si="1"/>
        <v>0.83675526587265847</v>
      </c>
    </row>
    <row r="16" spans="1:5" x14ac:dyDescent="0.2">
      <c r="A16">
        <v>10</v>
      </c>
      <c r="B16" s="50">
        <f>$B$3 + B1</f>
        <v>1030000</v>
      </c>
      <c r="C16">
        <f t="shared" si="1"/>
        <v>0.82034829987515534</v>
      </c>
    </row>
    <row r="18" spans="2:2" x14ac:dyDescent="0.2">
      <c r="B18" t="s">
        <v>52</v>
      </c>
    </row>
    <row r="19" spans="2:2" x14ac:dyDescent="0.2">
      <c r="B1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7021-4197-6C49-B3C2-FFF0BC298DE3}">
  <dimension ref="A1:E25"/>
  <sheetViews>
    <sheetView zoomScale="190" zoomScaleNormal="190" workbookViewId="0">
      <selection activeCell="C9" sqref="C9"/>
    </sheetView>
  </sheetViews>
  <sheetFormatPr baseColWidth="10" defaultRowHeight="16" x14ac:dyDescent="0.2"/>
  <cols>
    <col min="1" max="1" width="13.6640625" style="10" customWidth="1"/>
    <col min="2" max="2" width="13.6640625" style="5" customWidth="1"/>
    <col min="3" max="5" width="15.33203125" style="5" customWidth="1"/>
    <col min="6" max="16384" width="10.83203125" style="5"/>
  </cols>
  <sheetData>
    <row r="1" spans="1:5" x14ac:dyDescent="0.2">
      <c r="A1" s="60" t="s">
        <v>8</v>
      </c>
      <c r="B1" s="61"/>
      <c r="C1" s="18"/>
      <c r="D1" s="18"/>
      <c r="E1" s="18"/>
    </row>
    <row r="2" spans="1:5" ht="17" x14ac:dyDescent="0.2">
      <c r="A2" s="25" t="s">
        <v>9</v>
      </c>
      <c r="B2" s="26">
        <v>1000000</v>
      </c>
      <c r="C2" s="18"/>
      <c r="D2" s="18"/>
      <c r="E2" s="18"/>
    </row>
    <row r="3" spans="1:5" ht="17" x14ac:dyDescent="0.2">
      <c r="A3" s="25" t="s">
        <v>15</v>
      </c>
      <c r="B3" s="27">
        <v>0.03</v>
      </c>
      <c r="C3" s="18"/>
      <c r="D3" s="18"/>
      <c r="E3" s="18"/>
    </row>
    <row r="4" spans="1:5" ht="17" x14ac:dyDescent="0.2">
      <c r="A4" s="25" t="s">
        <v>10</v>
      </c>
      <c r="B4" s="26">
        <f>B2*B3</f>
        <v>30000</v>
      </c>
      <c r="C4" s="18"/>
      <c r="D4" s="18"/>
      <c r="E4" s="18"/>
    </row>
    <row r="5" spans="1:5" ht="17" x14ac:dyDescent="0.2">
      <c r="A5" s="28" t="s">
        <v>14</v>
      </c>
      <c r="B5" s="29">
        <v>10</v>
      </c>
      <c r="C5" s="18"/>
      <c r="D5" s="18"/>
      <c r="E5" s="18"/>
    </row>
    <row r="6" spans="1:5" x14ac:dyDescent="0.2">
      <c r="A6" s="22"/>
      <c r="B6" s="18"/>
      <c r="C6" s="18"/>
      <c r="D6" s="18"/>
      <c r="E6" s="18"/>
    </row>
    <row r="7" spans="1:5" ht="17" x14ac:dyDescent="0.2">
      <c r="A7" s="22"/>
      <c r="B7" s="23" t="s">
        <v>1</v>
      </c>
      <c r="C7" s="20">
        <v>0.02</v>
      </c>
      <c r="D7" s="20">
        <v>0.03</v>
      </c>
      <c r="E7" s="20">
        <v>0.04</v>
      </c>
    </row>
    <row r="8" spans="1:5" ht="17" x14ac:dyDescent="0.2">
      <c r="A8" s="22"/>
      <c r="B8" s="23" t="s">
        <v>16</v>
      </c>
      <c r="C8" s="20">
        <f>1/(1+C7)^$B$5</f>
        <v>0.82034829987515534</v>
      </c>
      <c r="D8" s="20">
        <f t="shared" ref="D8:E8" si="0">1/(1+D7)^$B$5</f>
        <v>0.74409391489672516</v>
      </c>
      <c r="E8" s="20">
        <f t="shared" si="0"/>
        <v>0.67556416882579851</v>
      </c>
    </row>
    <row r="9" spans="1:5" ht="30" customHeight="1" x14ac:dyDescent="0.2">
      <c r="A9" s="63" t="s">
        <v>17</v>
      </c>
      <c r="B9" s="64"/>
      <c r="C9" s="30">
        <f>$B4/C7*(1-C8)+$B2*C8</f>
        <v>1089825.8500624225</v>
      </c>
      <c r="D9" s="30">
        <f t="shared" ref="D9:E9" si="1">$B4/D7*(1-D8)+$B2*D8</f>
        <v>1000000</v>
      </c>
      <c r="E9" s="31">
        <f t="shared" si="1"/>
        <v>918891.04220644967</v>
      </c>
    </row>
    <row r="10" spans="1:5" ht="30" customHeight="1" x14ac:dyDescent="0.2">
      <c r="A10" s="65" t="s">
        <v>18</v>
      </c>
      <c r="B10" s="66"/>
      <c r="C10" s="24">
        <f>SUMPRODUCT($B12:$B21,C12:C21)</f>
        <v>1089825.8500624225</v>
      </c>
      <c r="D10" s="24">
        <f t="shared" ref="D10:E10" si="2">SUMPRODUCT($B12:$B21,D12:D21)</f>
        <v>1000000</v>
      </c>
      <c r="E10" s="32">
        <f t="shared" si="2"/>
        <v>918891.0422064492</v>
      </c>
    </row>
    <row r="11" spans="1:5" ht="17" x14ac:dyDescent="0.2">
      <c r="A11" s="22" t="s">
        <v>11</v>
      </c>
      <c r="B11" s="18" t="s">
        <v>12</v>
      </c>
      <c r="C11" s="62" t="s">
        <v>13</v>
      </c>
      <c r="D11" s="62"/>
      <c r="E11" s="62"/>
    </row>
    <row r="12" spans="1:5" x14ac:dyDescent="0.2">
      <c r="A12" s="22">
        <v>1</v>
      </c>
      <c r="B12" s="21">
        <f t="shared" ref="B12:B20" si="3">$B$3*$B$2</f>
        <v>30000</v>
      </c>
      <c r="C12" s="20">
        <f t="shared" ref="C12:E21" si="4">1/(1+C$7)^$A12</f>
        <v>0.98039215686274506</v>
      </c>
      <c r="D12" s="20">
        <f t="shared" si="4"/>
        <v>0.970873786407767</v>
      </c>
      <c r="E12" s="20">
        <f t="shared" si="4"/>
        <v>0.96153846153846145</v>
      </c>
    </row>
    <row r="13" spans="1:5" x14ac:dyDescent="0.2">
      <c r="A13" s="22">
        <f>A12+1</f>
        <v>2</v>
      </c>
      <c r="B13" s="21">
        <f t="shared" si="3"/>
        <v>30000</v>
      </c>
      <c r="C13" s="20">
        <f t="shared" si="4"/>
        <v>0.96116878123798544</v>
      </c>
      <c r="D13" s="20">
        <f t="shared" si="4"/>
        <v>0.94259590913375435</v>
      </c>
      <c r="E13" s="20">
        <f t="shared" si="4"/>
        <v>0.92455621301775137</v>
      </c>
    </row>
    <row r="14" spans="1:5" x14ac:dyDescent="0.2">
      <c r="A14" s="22">
        <f t="shared" ref="A14:A21" si="5">A13+1</f>
        <v>3</v>
      </c>
      <c r="B14" s="21">
        <f t="shared" si="3"/>
        <v>30000</v>
      </c>
      <c r="C14" s="20">
        <f t="shared" si="4"/>
        <v>0.94232233454704462</v>
      </c>
      <c r="D14" s="20">
        <f t="shared" si="4"/>
        <v>0.91514165935315961</v>
      </c>
      <c r="E14" s="20">
        <f t="shared" si="4"/>
        <v>0.88899635867091487</v>
      </c>
    </row>
    <row r="15" spans="1:5" x14ac:dyDescent="0.2">
      <c r="A15" s="22">
        <f t="shared" si="5"/>
        <v>4</v>
      </c>
      <c r="B15" s="21">
        <f t="shared" si="3"/>
        <v>30000</v>
      </c>
      <c r="C15" s="20">
        <f t="shared" si="4"/>
        <v>0.9238454260265142</v>
      </c>
      <c r="D15" s="20">
        <f t="shared" si="4"/>
        <v>0.888487047915689</v>
      </c>
      <c r="E15" s="20">
        <f t="shared" si="4"/>
        <v>0.85480419102972571</v>
      </c>
    </row>
    <row r="16" spans="1:5" x14ac:dyDescent="0.2">
      <c r="A16" s="22">
        <f t="shared" si="5"/>
        <v>5</v>
      </c>
      <c r="B16" s="21">
        <f t="shared" si="3"/>
        <v>30000</v>
      </c>
      <c r="C16" s="20">
        <f t="shared" si="4"/>
        <v>0.90573080982991594</v>
      </c>
      <c r="D16" s="20">
        <f t="shared" si="4"/>
        <v>0.86260878438416411</v>
      </c>
      <c r="E16" s="20">
        <f t="shared" si="4"/>
        <v>0.82192710675935154</v>
      </c>
    </row>
    <row r="17" spans="1:5" x14ac:dyDescent="0.2">
      <c r="A17" s="22">
        <f t="shared" si="5"/>
        <v>6</v>
      </c>
      <c r="B17" s="21">
        <f t="shared" si="3"/>
        <v>30000</v>
      </c>
      <c r="C17" s="20">
        <f t="shared" si="4"/>
        <v>0.88797138218619198</v>
      </c>
      <c r="D17" s="20">
        <f t="shared" si="4"/>
        <v>0.83748425668365445</v>
      </c>
      <c r="E17" s="20">
        <f t="shared" si="4"/>
        <v>0.79031452573014571</v>
      </c>
    </row>
    <row r="18" spans="1:5" x14ac:dyDescent="0.2">
      <c r="A18" s="22">
        <f t="shared" si="5"/>
        <v>7</v>
      </c>
      <c r="B18" s="21">
        <f t="shared" si="3"/>
        <v>30000</v>
      </c>
      <c r="C18" s="20">
        <f t="shared" si="4"/>
        <v>0.87056017861391388</v>
      </c>
      <c r="D18" s="20">
        <f t="shared" si="4"/>
        <v>0.81309151134335378</v>
      </c>
      <c r="E18" s="20">
        <f t="shared" si="4"/>
        <v>0.75991781320206331</v>
      </c>
    </row>
    <row r="19" spans="1:5" x14ac:dyDescent="0.2">
      <c r="A19" s="22">
        <f t="shared" si="5"/>
        <v>8</v>
      </c>
      <c r="B19" s="21">
        <f t="shared" si="3"/>
        <v>30000</v>
      </c>
      <c r="C19" s="20">
        <f t="shared" si="4"/>
        <v>0.85349037119011162</v>
      </c>
      <c r="D19" s="20">
        <f t="shared" si="4"/>
        <v>0.78940923431393573</v>
      </c>
      <c r="E19" s="20">
        <f t="shared" si="4"/>
        <v>0.73069020500198378</v>
      </c>
    </row>
    <row r="20" spans="1:5" x14ac:dyDescent="0.2">
      <c r="A20" s="22">
        <f t="shared" si="5"/>
        <v>9</v>
      </c>
      <c r="B20" s="21">
        <f t="shared" si="3"/>
        <v>30000</v>
      </c>
      <c r="C20" s="20">
        <f t="shared" si="4"/>
        <v>0.83675526587265847</v>
      </c>
      <c r="D20" s="20">
        <f t="shared" si="4"/>
        <v>0.76641673234362695</v>
      </c>
      <c r="E20" s="20">
        <f t="shared" si="4"/>
        <v>0.70258673557883045</v>
      </c>
    </row>
    <row r="21" spans="1:5" x14ac:dyDescent="0.2">
      <c r="A21" s="22">
        <f t="shared" si="5"/>
        <v>10</v>
      </c>
      <c r="B21" s="21">
        <f>$B$3*$B$2+$B$2</f>
        <v>1030000</v>
      </c>
      <c r="C21" s="20">
        <f t="shared" si="4"/>
        <v>0.82034829987515534</v>
      </c>
      <c r="D21" s="20">
        <f t="shared" si="4"/>
        <v>0.74409391489672516</v>
      </c>
      <c r="E21" s="20">
        <f t="shared" si="4"/>
        <v>0.67556416882579851</v>
      </c>
    </row>
    <row r="23" spans="1:5" x14ac:dyDescent="0.2">
      <c r="A23" s="10" t="s">
        <v>27</v>
      </c>
      <c r="C23" s="6">
        <f>$B$2*(1+C7)^(-$B$5)</f>
        <v>820348.29987515532</v>
      </c>
      <c r="D23" s="6">
        <f t="shared" ref="D23:E23" si="6">$B$2*(1+D7)^(-$B$5)</f>
        <v>744093.91489672521</v>
      </c>
      <c r="E23" s="6">
        <f t="shared" si="6"/>
        <v>675564.16882579855</v>
      </c>
    </row>
    <row r="24" spans="1:5" x14ac:dyDescent="0.2">
      <c r="A24" s="11" t="s">
        <v>28</v>
      </c>
      <c r="B24" s="8"/>
      <c r="C24" s="9">
        <f>$B4/C7*(1-C8)</f>
        <v>269477.55018726701</v>
      </c>
      <c r="D24" s="9">
        <f t="shared" ref="D24:E24" si="7">$B4/D7*(1-D8)</f>
        <v>255906.08510327485</v>
      </c>
      <c r="E24" s="9">
        <f t="shared" si="7"/>
        <v>243326.87338065112</v>
      </c>
    </row>
    <row r="25" spans="1:5" x14ac:dyDescent="0.2">
      <c r="A25" s="10" t="s">
        <v>29</v>
      </c>
      <c r="C25" s="7">
        <f>C23+C24</f>
        <v>1089825.8500624225</v>
      </c>
      <c r="D25" s="7">
        <f t="shared" ref="D25:E25" si="8">D23+D24</f>
        <v>1000000</v>
      </c>
      <c r="E25" s="7">
        <f t="shared" si="8"/>
        <v>918891.04220644967</v>
      </c>
    </row>
  </sheetData>
  <mergeCells count="4">
    <mergeCell ref="A1:B1"/>
    <mergeCell ref="C11:E11"/>
    <mergeCell ref="A9:B9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C11A-813D-5841-BD04-BCF290AC28D2}">
  <dimension ref="A1:E6"/>
  <sheetViews>
    <sheetView tabSelected="1" zoomScale="190" zoomScaleNormal="190" workbookViewId="0">
      <selection activeCell="D11" sqref="D11"/>
    </sheetView>
  </sheetViews>
  <sheetFormatPr baseColWidth="10" defaultRowHeight="16" x14ac:dyDescent="0.2"/>
  <sheetData>
    <row r="1" spans="1:5" x14ac:dyDescent="0.2">
      <c r="A1" s="2" t="s">
        <v>2</v>
      </c>
      <c r="B1" s="2" t="s">
        <v>54</v>
      </c>
      <c r="C1" s="2" t="s">
        <v>3</v>
      </c>
      <c r="E1" s="51"/>
    </row>
    <row r="2" spans="1:5" x14ac:dyDescent="0.2">
      <c r="A2">
        <v>0</v>
      </c>
      <c r="B2">
        <v>1</v>
      </c>
      <c r="C2" s="44">
        <v>-100</v>
      </c>
      <c r="E2" s="51"/>
    </row>
    <row r="3" spans="1:5" x14ac:dyDescent="0.2">
      <c r="A3">
        <v>5</v>
      </c>
      <c r="B3">
        <v>0.85</v>
      </c>
      <c r="C3" s="44">
        <v>80</v>
      </c>
      <c r="E3" s="51"/>
    </row>
    <row r="4" spans="1:5" x14ac:dyDescent="0.2">
      <c r="A4">
        <v>10</v>
      </c>
      <c r="B4">
        <v>0.7</v>
      </c>
      <c r="C4" s="44">
        <v>150</v>
      </c>
      <c r="E4" s="51"/>
    </row>
    <row r="5" spans="1:5" x14ac:dyDescent="0.2">
      <c r="C5" s="44"/>
      <c r="E5" s="51"/>
    </row>
    <row r="6" spans="1:5" x14ac:dyDescent="0.2">
      <c r="B6" t="s">
        <v>55</v>
      </c>
      <c r="C6" s="44">
        <f>SUMPRODUCT(B2:B4,C2:C4)</f>
        <v>73</v>
      </c>
      <c r="E6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7F5D-4423-D648-BECA-17B15A2217A6}">
  <dimension ref="A1:E16"/>
  <sheetViews>
    <sheetView zoomScale="160" zoomScaleNormal="160" workbookViewId="0">
      <selection activeCell="H17" sqref="H17"/>
    </sheetView>
  </sheetViews>
  <sheetFormatPr baseColWidth="10" defaultRowHeight="16" x14ac:dyDescent="0.2"/>
  <cols>
    <col min="2" max="2" width="13.6640625" customWidth="1"/>
    <col min="4" max="4" width="12.1640625" customWidth="1"/>
    <col min="5" max="5" width="13.6640625" bestFit="1" customWidth="1"/>
  </cols>
  <sheetData>
    <row r="1" spans="1:5" x14ac:dyDescent="0.2">
      <c r="A1" t="s">
        <v>4</v>
      </c>
      <c r="B1" s="1">
        <v>0.05</v>
      </c>
    </row>
    <row r="2" spans="1:5" x14ac:dyDescent="0.2">
      <c r="A2" t="s">
        <v>30</v>
      </c>
      <c r="B2" s="43">
        <f>B1/12</f>
        <v>4.1666666666666666E-3</v>
      </c>
    </row>
    <row r="4" spans="1:5" x14ac:dyDescent="0.2">
      <c r="A4" t="s">
        <v>31</v>
      </c>
      <c r="B4">
        <v>15</v>
      </c>
    </row>
    <row r="5" spans="1:5" x14ac:dyDescent="0.2">
      <c r="A5" t="s">
        <v>32</v>
      </c>
      <c r="B5">
        <f>B4*12</f>
        <v>180</v>
      </c>
    </row>
    <row r="7" spans="1:5" x14ac:dyDescent="0.2">
      <c r="A7" t="s">
        <v>33</v>
      </c>
      <c r="B7" s="3">
        <f>(1-(1+B2)^(-B5))/B2</f>
        <v>126.45524270605094</v>
      </c>
    </row>
    <row r="10" spans="1:5" x14ac:dyDescent="0.2">
      <c r="A10" s="2" t="s">
        <v>57</v>
      </c>
      <c r="B10" s="2"/>
    </row>
    <row r="11" spans="1:5" x14ac:dyDescent="0.2">
      <c r="A11" t="s">
        <v>50</v>
      </c>
      <c r="B11">
        <v>1500</v>
      </c>
      <c r="D11" s="52" t="s">
        <v>58</v>
      </c>
      <c r="E11" s="53" t="s">
        <v>29</v>
      </c>
    </row>
    <row r="12" spans="1:5" x14ac:dyDescent="0.2">
      <c r="A12" t="s">
        <v>34</v>
      </c>
      <c r="B12" s="48">
        <f>B11*B7</f>
        <v>189682.86405907641</v>
      </c>
      <c r="D12" s="54">
        <v>50000</v>
      </c>
      <c r="E12" s="55">
        <f>B12+D12</f>
        <v>239682.86405907641</v>
      </c>
    </row>
    <row r="14" spans="1:5" x14ac:dyDescent="0.2">
      <c r="A14" t="s">
        <v>56</v>
      </c>
    </row>
    <row r="15" spans="1:5" x14ac:dyDescent="0.2">
      <c r="A15" t="s">
        <v>34</v>
      </c>
      <c r="B15" s="44">
        <v>60000</v>
      </c>
    </row>
    <row r="16" spans="1:5" x14ac:dyDescent="0.2">
      <c r="A16" t="s">
        <v>35</v>
      </c>
      <c r="B16" s="44">
        <f>B15/B7</f>
        <v>474.47617604492547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FV PV</vt:lpstr>
      <vt:lpstr>PV machine</vt:lpstr>
      <vt:lpstr>Ben Franklin</vt:lpstr>
      <vt:lpstr>10y bond hint</vt:lpstr>
      <vt:lpstr>10 Year Bond</vt:lpstr>
      <vt:lpstr>NPV</vt:lpstr>
      <vt:lpstr>Mortgage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Philippon</cp:lastModifiedBy>
  <dcterms:created xsi:type="dcterms:W3CDTF">2019-08-20T18:16:42Z</dcterms:created>
  <dcterms:modified xsi:type="dcterms:W3CDTF">2020-09-22T14:34:25Z</dcterms:modified>
</cp:coreProperties>
</file>