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2.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_da_campanha" sheetId="1" r:id="rId4"/>
    <sheet state="visible" name="Metadados" sheetId="2" r:id="rId5"/>
    <sheet state="visible" name="dados_tratados" sheetId="3" r:id="rId6"/>
    <sheet state="visible" name="analise_exploratoria" sheetId="4" r:id="rId7"/>
    <sheet state="visible" name="analise_bidimensional" sheetId="5" r:id="rId8"/>
    <sheet state="visible" name="inferencia_estatistica" sheetId="6" r:id="rId9"/>
    <sheet state="visible" name="enunciado" sheetId="7" r:id="rId10"/>
    <sheet state="visible" name="resposta" sheetId="8" r:id="rId11"/>
  </sheets>
  <definedNames>
    <definedName hidden="1" localSheetId="0" name="_xlnm._FilterDatabase">dados_da_campanha!$A$1:$F$121</definedName>
  </definedNames>
  <calcPr/>
  <pivotCaches>
    <pivotCache cacheId="0" r:id="rId12"/>
    <pivotCache cacheId="1" r:id="rId13"/>
    <pivotCache cacheId="2" r:id="rId14"/>
  </pivotCaches>
</workbook>
</file>

<file path=xl/sharedStrings.xml><?xml version="1.0" encoding="utf-8"?>
<sst xmlns="http://schemas.openxmlformats.org/spreadsheetml/2006/main" count="694" uniqueCount="104">
  <si>
    <t>id_do_respondente</t>
  </si>
  <si>
    <t>interesse_no_Curso</t>
  </si>
  <si>
    <t>valor_que_pagaria</t>
  </si>
  <si>
    <t>sexo</t>
  </si>
  <si>
    <t>faixa_etária</t>
  </si>
  <si>
    <t>escolaridade</t>
  </si>
  <si>
    <t>M</t>
  </si>
  <si>
    <t>35-39</t>
  </si>
  <si>
    <t>Ensino Fundamental</t>
  </si>
  <si>
    <t>45-49</t>
  </si>
  <si>
    <t>Ensino Médio</t>
  </si>
  <si>
    <t>F</t>
  </si>
  <si>
    <t>Ensino Superior</t>
  </si>
  <si>
    <t>30-34</t>
  </si>
  <si>
    <t>25-29</t>
  </si>
  <si>
    <t>Pós Graduação</t>
  </si>
  <si>
    <t>40-44</t>
  </si>
  <si>
    <t>50-54</t>
  </si>
  <si>
    <t>18-24</t>
  </si>
  <si>
    <t>&lt;18</t>
  </si>
  <si>
    <t>Variável</t>
  </si>
  <si>
    <t>Descrição</t>
  </si>
  <si>
    <t>Identificação única respondente da pesquisa.</t>
  </si>
  <si>
    <t>Valor 1 se o respondente teria interesse no curso. Valor 0 caso contrário.</t>
  </si>
  <si>
    <t>Valor que o respondente pagaria em caso de interesse no curso.</t>
  </si>
  <si>
    <t>Sexo do respondente da pesquisa.</t>
  </si>
  <si>
    <t>Faixa de idade do respondente da pesquisa.</t>
  </si>
  <si>
    <t>Nível de escolaridade do respondente da pesquisa.</t>
  </si>
  <si>
    <t>possivel_comprador</t>
  </si>
  <si>
    <t>COUNTA de interesse_no_Curso</t>
  </si>
  <si>
    <t>Total geral</t>
  </si>
  <si>
    <t>Freq Abs</t>
  </si>
  <si>
    <t>Freq Relativa</t>
  </si>
  <si>
    <t>Freq Acumulada</t>
  </si>
  <si>
    <t>Valor que pagaria</t>
  </si>
  <si>
    <t>Media Preço</t>
  </si>
  <si>
    <t>Minimo</t>
  </si>
  <si>
    <t>Maximo</t>
  </si>
  <si>
    <t>Mediana</t>
  </si>
  <si>
    <t>73 - 84</t>
  </si>
  <si>
    <t>85 - 96</t>
  </si>
  <si>
    <t>97 - 108</t>
  </si>
  <si>
    <t>109 - 110</t>
  </si>
  <si>
    <t>Valores</t>
  </si>
  <si>
    <t>% comprou curso</t>
  </si>
  <si>
    <t>Odds</t>
  </si>
  <si>
    <t>LN(Odds)</t>
  </si>
  <si>
    <t>IV</t>
  </si>
  <si>
    <t>Total</t>
  </si>
  <si>
    <t>COUNTA de valor_que_pagaria</t>
  </si>
  <si>
    <t>VARP de valor_que_pagaria</t>
  </si>
  <si>
    <t>Cálculo do IV para Interesse no Curso</t>
  </si>
  <si>
    <t>Classificação</t>
  </si>
  <si>
    <t>Faixa Etária</t>
  </si>
  <si>
    <t>Gênero</t>
  </si>
  <si>
    <t>Escolaridade</t>
  </si>
  <si>
    <t>Cálculo do R² para Valor que Pagaria</t>
  </si>
  <si>
    <t>R²</t>
  </si>
  <si>
    <t>Var. ponderada</t>
  </si>
  <si>
    <t xml:space="preserve">Comprou? </t>
  </si>
  <si>
    <t>Proporção Amostral</t>
  </si>
  <si>
    <t>N</t>
  </si>
  <si>
    <t>nível de confiança</t>
  </si>
  <si>
    <t>T - student</t>
  </si>
  <si>
    <t>Var. da proporção</t>
  </si>
  <si>
    <t>IC Inferior</t>
  </si>
  <si>
    <t>IC Superior</t>
  </si>
  <si>
    <t>Margem de Erro</t>
  </si>
  <si>
    <t>Pesquisa de Mercado</t>
  </si>
  <si>
    <t>A startup Agility deseja inovar no mercado educacional financeiro e pretende lançar um curso online de 4h sobre Técnicas de Trading Algorítmico. 
Como os fundadores não têm certeza que essa demanda de mercado existe, resolveram realizar uma pesquisa de mercado utilizando um formulário online da plataforma Survey Monkey.</t>
  </si>
  <si>
    <t>Após distribuir o formulário para toda sua rede de contados, os fundadores receberam 120 respostas da pesquisa. Para poder decidir se existe ou não demanda para o curso que pretendem lançar, os fundadores pediram ajuda para um de seus amigos que é analista de dados. Portanto, as perguntas que o analista deve responder são:</t>
  </si>
  <si>
    <t>A população tem interesse no curso a ser vendido pela startup? Se sim, por qual preço médio? Além disso, é possível entender o perfil dos interessados?</t>
  </si>
  <si>
    <t>Algumas informações importantes para iniciar a análise:</t>
  </si>
  <si>
    <t>·  Os fundadores só investiriam tempo para criar um curso com pelo menos 25% de interessados.</t>
  </si>
  <si>
    <t>·  O preço de venda mínimo para pagar a operação da startup deveria ser de 85 reais.</t>
  </si>
  <si>
    <t>·  Como o questionário não permite deixar o campo do valor que as pessoas pagariam pelo curso em branco para aqueles que não têm interesse, é necessário realizar um tratamento nessa variável.</t>
  </si>
  <si>
    <t>Sugestão de roteiro para chegar à uma boa solução:</t>
  </si>
  <si>
    <t>Análise Exploratória</t>
  </si>
  <si>
    <t>1.  Construa tabelas de frequência para cada variável qualitativa da pesquisa.</t>
  </si>
  <si>
    <t>2.  Construa histogramas de cada uma das variáveis quantitativas da pesquisa.</t>
  </si>
  <si>
    <t>3.  Calcule medidas resumo para cada uma das variáveis quantitativas da pesquisa.</t>
  </si>
  <si>
    <t>4.  Meça a associação entre as variáveis quantitativas e qualitativas. Ex: Interesse x Idade, Interesse x Sexo, Interesse x Grau de Escolaridade, Preço x Idade, Preço x Sexo, Preço x Grau de Escolaridade.</t>
  </si>
  <si>
    <t>5.  Qual variável menos influencia o interesse e o preço?</t>
  </si>
  <si>
    <t>Inferência Estatística</t>
  </si>
  <si>
    <t>1.  Você acha que a amostra é representativa da população? Argumente.</t>
  </si>
  <si>
    <t>2.  Na sua opinião, qual a população de interesse? Desta forma, qual o parâmetro de interesse?</t>
  </si>
  <si>
    <t>3.  Construa intervalos de confiança para os parâmetros de interesse. Escolha o coeficiente de confiança mais conveniente. Quais as margens de erro para esses intervalos?</t>
  </si>
  <si>
    <t>A população tem interesse no curso a ser vendido pela startup?</t>
  </si>
  <si>
    <t>Com base na análise exploratória dos dados, vemos que cerca de 32,5% das pessoas que aprticiparam da pesquisa possuem interesse no curso. Com isso, temos que boa parcela tem interesse, sim, no curso.</t>
  </si>
  <si>
    <t>Se sim, por qual preço médio?</t>
  </si>
  <si>
    <t>A média do preço é de R$ 91,66.</t>
  </si>
  <si>
    <t>Além disso, é possível entender o perfil dos interessados?</t>
  </si>
  <si>
    <t xml:space="preserve">Podemos perceber que, através da análise exploratória, existe uma grande majoritariedade de homens (71,8% dos interessados).
</t>
  </si>
  <si>
    <t>Notamos também que a faixa etária que abrange os interessados é entre 30 e 39 anos.</t>
  </si>
  <si>
    <t>Qual variável menos influencia o interesse e o preço?</t>
  </si>
  <si>
    <t>De acordo com as análises, a varáveil Preço é a que menos influencia.</t>
  </si>
  <si>
    <t>Você acha que a amostra é representativa da população? Argumente.</t>
  </si>
  <si>
    <t>Através do que foi apresentado no enunciado, percebemos que existe um enviesamento da amostra, pois a pesquisa foi feita com a rede de contatos dos fundadores.</t>
  </si>
  <si>
    <t>Com isso, notamos que a amostra não é representativa, pois há pouca abrangência de grupos de pessoas.</t>
  </si>
  <si>
    <t>Na sua opinião, qual a população de interesse? Desta forma, qual o parâmetro de interesse?</t>
  </si>
  <si>
    <t>De acordo com o enunciado, a população de interesse é composta por potenciais interessados no curso de 4 horas sobre Técnicas de Trading Algorítmico.</t>
  </si>
  <si>
    <t>E ainda podemos extrair que o parâmetro de interesse é a probabilidade de adesão dos interessados no curso.</t>
  </si>
  <si>
    <t>Quais as margens de erro para esses intervalos?</t>
  </si>
  <si>
    <t>De acordo com os estudos das amostragens populacionais com tamanho amostral igual a 60, obtivemos margens de erro entre 8 e 11%.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</si>
</sst>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
  </numFmts>
  <fonts count="22">
    <font>
      <sz val="12.0"/>
      <color theme="1"/>
      <name val="Calibri"/>
      <scheme val="minor"/>
    </font>
    <font>
      <b/>
      <sz val="16.0"/>
      <color theme="1"/>
      <name val="Calibri"/>
    </font>
    <font>
      <color theme="1"/>
      <name val="Calibri"/>
      <scheme val="minor"/>
    </font>
    <font>
      <b/>
      <sz val="12.0"/>
      <color rgb="FF000000"/>
      <name val="Calibri"/>
      <scheme val="minor"/>
    </font>
    <font>
      <sz val="12.0"/>
      <color rgb="FF000000"/>
      <name val="Calibri"/>
      <scheme val="minor"/>
    </font>
    <font>
      <sz val="12.0"/>
      <color theme="1"/>
      <name val="Calibri"/>
    </font>
    <font>
      <b/>
      <i/>
      <color theme="1"/>
      <name val="Calibri"/>
      <scheme val="minor"/>
    </font>
    <font/>
    <font>
      <b/>
      <sz val="12.0"/>
      <color theme="1"/>
      <name val="Calibri"/>
    </font>
    <font>
      <sz val="11.0"/>
      <color theme="1"/>
      <name val="Calibri"/>
    </font>
    <font>
      <b/>
      <sz val="12.0"/>
      <color rgb="FFFFFFFF"/>
      <name val="Calibri"/>
    </font>
    <font>
      <b/>
      <sz val="12.0"/>
      <color rgb="FF4F81BD"/>
      <name val="Calibri"/>
      <scheme val="minor"/>
    </font>
    <font>
      <b/>
      <sz val="12.0"/>
      <color rgb="FF000000"/>
      <name val="Calibri"/>
    </font>
    <font>
      <sz val="12.0"/>
      <color rgb="FF00B050"/>
      <name val="Calibri"/>
    </font>
    <font>
      <sz val="12.0"/>
      <color rgb="FF000000"/>
      <name val="Calibri"/>
    </font>
    <font>
      <u/>
      <sz val="12.0"/>
      <color rgb="FF000000"/>
      <name val="Calibri"/>
    </font>
    <font>
      <u/>
      <sz val="12.0"/>
      <color rgb="FF000000"/>
      <name val="Calibri"/>
    </font>
    <font>
      <u/>
      <sz val="12.0"/>
      <color rgb="FF4472C4"/>
      <name val="Calibri"/>
    </font>
    <font>
      <u/>
      <sz val="11.0"/>
      <color rgb="FF000000"/>
      <name val="Calibri"/>
    </font>
    <font>
      <u/>
      <sz val="11.0"/>
      <color rgb="FF000000"/>
      <name val="Calibri"/>
    </font>
    <font>
      <b/>
      <u/>
      <sz val="14.0"/>
      <color theme="1"/>
      <name val="Calibri"/>
    </font>
    <font>
      <sz val="12.0"/>
      <color rgb="FF2F5496"/>
      <name val="Calibri"/>
    </font>
  </fonts>
  <fills count="9">
    <fill>
      <patternFill patternType="none"/>
    </fill>
    <fill>
      <patternFill patternType="lightGray"/>
    </fill>
    <fill>
      <patternFill patternType="solid">
        <fgColor rgb="FFBFBFBF"/>
        <bgColor rgb="FFBFBFBF"/>
      </patternFill>
    </fill>
    <fill>
      <patternFill patternType="solid">
        <fgColor rgb="FFC6E0B4"/>
        <bgColor rgb="FFC6E0B4"/>
      </patternFill>
    </fill>
    <fill>
      <patternFill patternType="solid">
        <fgColor rgb="FF00FF00"/>
        <bgColor rgb="FF00FF00"/>
      </patternFill>
    </fill>
    <fill>
      <patternFill patternType="solid">
        <fgColor rgb="FFD9E2F3"/>
        <bgColor rgb="FFD9E2F3"/>
      </patternFill>
    </fill>
    <fill>
      <patternFill patternType="solid">
        <fgColor rgb="FFD9D9D9"/>
        <bgColor rgb="FFD9D9D9"/>
      </patternFill>
    </fill>
    <fill>
      <patternFill patternType="solid">
        <fgColor rgb="FFA8D08D"/>
        <bgColor rgb="FFA8D08D"/>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8EAADB"/>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Font="1"/>
    <xf borderId="0" fillId="0" fontId="2" numFmtId="0" xfId="0" applyAlignment="1" applyFont="1">
      <alignment readingOrder="0"/>
    </xf>
    <xf borderId="2" fillId="3" fontId="3" numFmtId="0" xfId="0" applyAlignment="1" applyBorder="1" applyFill="1" applyFont="1">
      <alignment horizontal="center" shrinkToFit="0" vertical="center" wrapText="1"/>
    </xf>
    <xf borderId="2" fillId="0" fontId="4" numFmtId="0" xfId="0" applyAlignment="1" applyBorder="1" applyFont="1">
      <alignment shrinkToFit="0" vertical="center" wrapText="1"/>
    </xf>
    <xf borderId="1" fillId="2" fontId="1" numFmtId="0" xfId="0" applyAlignment="1" applyBorder="1" applyFont="1">
      <alignment horizontal="center" readingOrder="0" shrinkToFit="0" vertical="center" wrapText="1"/>
    </xf>
    <xf borderId="0" fillId="0" fontId="2" numFmtId="10" xfId="0" applyFont="1" applyNumberFormat="1"/>
    <xf borderId="0" fillId="4" fontId="2" numFmtId="10" xfId="0" applyFill="1" applyFont="1" applyNumberFormat="1"/>
    <xf borderId="0" fillId="0" fontId="2" numFmtId="2" xfId="0" applyFont="1" applyNumberFormat="1"/>
    <xf borderId="0" fillId="0" fontId="2" numFmtId="164" xfId="0" applyFont="1" applyNumberFormat="1"/>
    <xf borderId="0" fillId="0" fontId="5" numFmtId="4" xfId="0" applyAlignment="1" applyFont="1" applyNumberFormat="1">
      <alignment horizontal="right" vertical="bottom"/>
    </xf>
    <xf borderId="0" fillId="0" fontId="5" numFmtId="165" xfId="0" applyAlignment="1" applyFont="1" applyNumberFormat="1">
      <alignment horizontal="right" vertical="bottom"/>
    </xf>
    <xf borderId="0" fillId="0" fontId="5" numFmtId="4" xfId="0" applyAlignment="1" applyFont="1" applyNumberFormat="1">
      <alignment horizontal="right" readingOrder="0" vertical="bottom"/>
    </xf>
    <xf borderId="0" fillId="0" fontId="5" numFmtId="165" xfId="0" applyAlignment="1" applyFont="1" applyNumberFormat="1">
      <alignment horizontal="right" readingOrder="0" vertical="bottom"/>
    </xf>
    <xf borderId="0" fillId="0" fontId="2" numFmtId="165" xfId="0" applyFont="1" applyNumberFormat="1"/>
    <xf borderId="3" fillId="3" fontId="6" numFmtId="0" xfId="0" applyAlignment="1" applyBorder="1" applyFont="1">
      <alignment readingOrder="0"/>
    </xf>
    <xf borderId="4" fillId="0" fontId="7" numFmtId="0" xfId="0" applyBorder="1" applyFont="1"/>
    <xf borderId="5" fillId="0" fontId="7" numFmtId="0" xfId="0" applyBorder="1" applyFont="1"/>
    <xf borderId="2" fillId="3" fontId="8" numFmtId="0" xfId="0" applyAlignment="1" applyBorder="1" applyFont="1">
      <alignment shrinkToFit="0" vertical="bottom" wrapText="1"/>
    </xf>
    <xf borderId="2" fillId="3" fontId="8" numFmtId="0" xfId="0" applyAlignment="1" applyBorder="1" applyFont="1">
      <alignment vertical="bottom"/>
    </xf>
    <xf borderId="2" fillId="5" fontId="5" numFmtId="0" xfId="0" applyAlignment="1" applyBorder="1" applyFill="1" applyFont="1">
      <alignment readingOrder="0" shrinkToFit="0" vertical="bottom" wrapText="1"/>
    </xf>
    <xf borderId="2" fillId="5" fontId="5" numFmtId="165" xfId="0" applyAlignment="1" applyBorder="1" applyFont="1" applyNumberFormat="1">
      <alignment horizontal="right" shrinkToFit="0" vertical="bottom" wrapText="1"/>
    </xf>
    <xf borderId="2" fillId="5" fontId="5" numFmtId="0" xfId="0" applyAlignment="1" applyBorder="1" applyFont="1">
      <alignment shrinkToFit="0" vertical="bottom" wrapText="1"/>
    </xf>
    <xf borderId="2" fillId="3" fontId="8" numFmtId="0" xfId="0" applyAlignment="1" applyBorder="1" applyFont="1">
      <alignment readingOrder="0" vertical="bottom"/>
    </xf>
    <xf borderId="2" fillId="5" fontId="5" numFmtId="10" xfId="0" applyAlignment="1" applyBorder="1" applyFont="1" applyNumberFormat="1">
      <alignment horizontal="right" readingOrder="0" shrinkToFit="0" vertical="bottom" wrapText="1"/>
    </xf>
    <xf borderId="2" fillId="5" fontId="5" numFmtId="10" xfId="0" applyAlignment="1" applyBorder="1" applyFont="1" applyNumberFormat="1">
      <alignment horizontal="right" shrinkToFit="0" vertical="bottom" wrapText="1"/>
    </xf>
    <xf borderId="6" fillId="5" fontId="8" numFmtId="0" xfId="0" applyAlignment="1" applyBorder="1" applyFont="1">
      <alignment horizontal="center" readingOrder="0"/>
    </xf>
    <xf borderId="0" fillId="0" fontId="5" numFmtId="0" xfId="0" applyAlignment="1" applyFont="1">
      <alignment horizontal="right" vertical="bottom"/>
    </xf>
    <xf borderId="0" fillId="0" fontId="5" numFmtId="0" xfId="0" applyAlignment="1" applyFont="1">
      <alignment vertical="bottom"/>
    </xf>
    <xf borderId="6" fillId="5" fontId="8" numFmtId="0" xfId="0" applyAlignment="1" applyBorder="1" applyFont="1">
      <alignment horizontal="center"/>
    </xf>
    <xf borderId="2" fillId="6" fontId="9" numFmtId="0" xfId="0" applyAlignment="1" applyBorder="1" applyFill="1" applyFont="1">
      <alignment horizontal="center" readingOrder="0" vertical="bottom"/>
    </xf>
    <xf borderId="2" fillId="2" fontId="10" numFmtId="0" xfId="0" applyAlignment="1" applyBorder="1" applyFont="1">
      <alignment horizontal="center" shrinkToFit="0" wrapText="1"/>
    </xf>
    <xf borderId="2" fillId="7" fontId="5" numFmtId="9" xfId="0" applyAlignment="1" applyBorder="1" applyFill="1" applyFont="1" applyNumberFormat="1">
      <alignment horizontal="center"/>
    </xf>
    <xf borderId="2" fillId="7" fontId="5" numFmtId="1" xfId="0" applyAlignment="1" applyBorder="1" applyFont="1" applyNumberFormat="1">
      <alignment horizontal="center"/>
    </xf>
    <xf borderId="2" fillId="2" fontId="10" numFmtId="0" xfId="0" applyAlignment="1" applyBorder="1" applyFont="1">
      <alignment horizontal="center" readingOrder="0" shrinkToFit="0" wrapText="1"/>
    </xf>
    <xf borderId="2" fillId="7" fontId="5" numFmtId="2" xfId="0" applyAlignment="1" applyBorder="1" applyFont="1" applyNumberFormat="1">
      <alignment horizontal="center"/>
    </xf>
    <xf borderId="2" fillId="0" fontId="9" numFmtId="0" xfId="0" applyAlignment="1" applyBorder="1" applyFont="1">
      <alignment horizontal="right" shrinkToFit="0" vertical="bottom" wrapText="0"/>
    </xf>
    <xf borderId="0" fillId="0" fontId="11" numFmtId="0" xfId="0" applyAlignment="1" applyFont="1">
      <alignment horizontal="left" readingOrder="0"/>
    </xf>
    <xf borderId="0" fillId="0" fontId="12" numFmtId="0" xfId="0" applyAlignment="1" applyFont="1">
      <alignment horizontal="left"/>
    </xf>
    <xf borderId="0" fillId="0" fontId="13" numFmtId="0" xfId="0" applyAlignment="1" applyFont="1">
      <alignment horizontal="left" readingOrder="0"/>
    </xf>
    <xf borderId="0" fillId="0" fontId="14" numFmtId="0" xfId="0" applyAlignment="1" applyFont="1">
      <alignment horizontal="left"/>
    </xf>
    <xf borderId="0" fillId="0" fontId="14" numFmtId="0" xfId="0" applyAlignment="1" applyFont="1">
      <alignment horizontal="left" readingOrder="0"/>
    </xf>
    <xf borderId="0" fillId="0" fontId="14" numFmtId="0" xfId="0" applyFont="1"/>
    <xf borderId="0" fillId="0" fontId="15" numFmtId="0" xfId="0" applyAlignment="1" applyFont="1">
      <alignment readingOrder="0"/>
    </xf>
    <xf borderId="0" fillId="0" fontId="16" numFmtId="0" xfId="0" applyFont="1"/>
    <xf borderId="0" fillId="0" fontId="17" numFmtId="0" xfId="0" applyAlignment="1" applyFont="1">
      <alignment readingOrder="0"/>
    </xf>
    <xf borderId="0" fillId="0" fontId="18" numFmtId="0" xfId="0" applyFont="1"/>
    <xf borderId="0" fillId="8" fontId="19" numFmtId="0" xfId="0" applyAlignment="1" applyFill="1" applyFont="1">
      <alignment readingOrder="0"/>
    </xf>
    <xf borderId="0" fillId="0" fontId="20" numFmtId="0" xfId="0" applyAlignment="1" applyFont="1">
      <alignment vertical="bottom"/>
    </xf>
    <xf borderId="0" fillId="0" fontId="2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Distribuição de Gênero (M=masculino; F=feminino)</a:t>
            </a:r>
          </a:p>
        </c:rich>
      </c:tx>
      <c:overlay val="0"/>
    </c:title>
    <c:plotArea>
      <c:layout/>
      <c:pieChart>
        <c:varyColors val="1"/>
        <c:ser>
          <c:idx val="0"/>
          <c:order val="0"/>
          <c:dPt>
            <c:idx val="0"/>
            <c:spPr>
              <a:solidFill>
                <a:srgbClr val="E06666"/>
              </a:solidFill>
            </c:spPr>
          </c:dPt>
          <c:dPt>
            <c:idx val="1"/>
            <c:spPr>
              <a:solidFill>
                <a:srgbClr val="4A86E8"/>
              </a:solidFill>
            </c:spPr>
          </c:dPt>
          <c:dLbls>
            <c:showLegendKey val="0"/>
            <c:showVal val="0"/>
            <c:showCatName val="0"/>
            <c:showSerName val="0"/>
            <c:showPercent val="0"/>
            <c:showBubbleSize val="0"/>
            <c:showLeaderLines val="1"/>
          </c:dLbls>
          <c:cat>
            <c:strRef>
              <c:f>analise_exploratoria!$A$7:$A$8</c:f>
            </c:strRef>
          </c:cat>
          <c:val>
            <c:numRef>
              <c:f>analise_exploratoria!$C$7:$C$8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Histograma Faixa Etária</a:t>
            </a:r>
          </a:p>
        </c:rich>
      </c:tx>
      <c:overlay val="0"/>
    </c:title>
    <c:plotArea>
      <c:layout/>
      <c:barChart>
        <c:barDir val="col"/>
        <c:ser>
          <c:idx val="0"/>
          <c:order val="0"/>
          <c:spPr>
            <a:solidFill>
              <a:schemeClr val="accent1"/>
            </a:solidFill>
            <a:ln cmpd="sng">
              <a:solidFill>
                <a:srgbClr val="000000"/>
              </a:solidFill>
            </a:ln>
          </c:spPr>
          <c:cat>
            <c:strRef>
              <c:f>analise_exploratoria!$E$47</c:f>
            </c:strRef>
          </c:cat>
          <c:val>
            <c:numRef>
              <c:f>analise_exploratoria!$A$33:$A$39</c:f>
              <c:numCache/>
            </c:numRef>
          </c:val>
        </c:ser>
        <c:axId val="1901493307"/>
        <c:axId val="954086557"/>
      </c:barChart>
      <c:lineChart>
        <c:varyColors val="0"/>
        <c:ser>
          <c:idx val="1"/>
          <c:order val="1"/>
          <c:spPr>
            <a:ln cmpd="sng">
              <a:solidFill>
                <a:srgbClr val="ED7D31"/>
              </a:solidFill>
            </a:ln>
          </c:spPr>
          <c:marker>
            <c:symbol val="none"/>
          </c:marker>
          <c:cat>
            <c:strRef>
              <c:f>analise_exploratoria!$E$47</c:f>
            </c:strRef>
          </c:cat>
          <c:val>
            <c:numRef>
              <c:f>analise_exploratoria!$C$33:$C$39</c:f>
              <c:numCache/>
            </c:numRef>
          </c:val>
          <c:smooth val="0"/>
        </c:ser>
        <c:axId val="1901493307"/>
        <c:axId val="954086557"/>
      </c:lineChart>
      <c:catAx>
        <c:axId val="19014933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4086557"/>
      </c:catAx>
      <c:valAx>
        <c:axId val="954086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149330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Escolaridade dos Interessados</a:t>
            </a:r>
          </a:p>
        </c:rich>
      </c:tx>
      <c:overlay val="0"/>
    </c:title>
    <c:plotArea>
      <c:layout/>
      <c:barChart>
        <c:barDir val="col"/>
        <c:ser>
          <c:idx val="0"/>
          <c:order val="0"/>
          <c:tx>
            <c:strRef>
              <c:f>analise_exploratoria!$A$63</c:f>
            </c:strRef>
          </c:tx>
          <c:spPr>
            <a:solidFill>
              <a:schemeClr val="accent1"/>
            </a:solidFill>
            <a:ln cmpd="sng">
              <a:solidFill>
                <a:srgbClr val="000000"/>
              </a:solidFill>
            </a:ln>
          </c:spPr>
          <c:val>
            <c:numRef>
              <c:f>analise_exploratoria!$A$64:$A$67</c:f>
              <c:numCache/>
            </c:numRef>
          </c:val>
        </c:ser>
        <c:axId val="143295809"/>
        <c:axId val="478133731"/>
      </c:barChart>
      <c:lineChart>
        <c:varyColors val="0"/>
        <c:ser>
          <c:idx val="1"/>
          <c:order val="1"/>
          <c:tx>
            <c:strRef>
              <c:f>analise_exploratoria!$C$63</c:f>
            </c:strRef>
          </c:tx>
          <c:spPr>
            <a:ln cmpd="sng">
              <a:solidFill>
                <a:srgbClr val="ED7D31"/>
              </a:solidFill>
            </a:ln>
          </c:spPr>
          <c:marker>
            <c:symbol val="none"/>
          </c:marker>
          <c:val>
            <c:numRef>
              <c:f>analise_exploratoria!$C$64:$C$67</c:f>
              <c:numCache/>
            </c:numRef>
          </c:val>
          <c:smooth val="0"/>
        </c:ser>
        <c:axId val="143295809"/>
        <c:axId val="478133731"/>
      </c:lineChart>
      <c:catAx>
        <c:axId val="1432958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8133731"/>
      </c:catAx>
      <c:valAx>
        <c:axId val="4781337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29580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Distribuição de possíveis compradores</a:t>
            </a:r>
          </a:p>
        </c:rich>
      </c:tx>
      <c:overlay val="0"/>
    </c:title>
    <c:plotArea>
      <c:layout/>
      <c:pieChart>
        <c:varyColors val="1"/>
        <c:ser>
          <c:idx val="0"/>
          <c:order val="0"/>
          <c:tx>
            <c:strRef>
              <c:f>analise_exploratoria!$C$90</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analise_exploratoria!$A$91:$A$92</c:f>
            </c:strRef>
          </c:cat>
          <c:val>
            <c:numRef>
              <c:f>analise_exploratoria!$C$91:$C$92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Freq Relativa e Freq Acumulada</a:t>
            </a:r>
          </a:p>
        </c:rich>
      </c:tx>
      <c:overlay val="0"/>
    </c:title>
    <c:plotArea>
      <c:layout/>
      <c:barChart>
        <c:barDir val="col"/>
        <c:ser>
          <c:idx val="0"/>
          <c:order val="0"/>
          <c:tx>
            <c:strRef>
              <c:f>analise_exploratoria!$C$116</c:f>
            </c:strRef>
          </c:tx>
          <c:spPr>
            <a:solidFill>
              <a:schemeClr val="accent1"/>
            </a:solidFill>
            <a:ln cmpd="sng">
              <a:solidFill>
                <a:srgbClr val="000000"/>
              </a:solidFill>
            </a:ln>
          </c:spPr>
          <c:cat>
            <c:strRef>
              <c:f>analise_exploratoria!$A$117:$A$120</c:f>
            </c:strRef>
          </c:cat>
          <c:val>
            <c:numRef>
              <c:f>analise_exploratoria!$C$117:$C$120</c:f>
              <c:numCache/>
            </c:numRef>
          </c:val>
        </c:ser>
        <c:axId val="247020852"/>
        <c:axId val="1342586486"/>
      </c:barChart>
      <c:lineChart>
        <c:varyColors val="0"/>
        <c:ser>
          <c:idx val="1"/>
          <c:order val="1"/>
          <c:tx>
            <c:strRef>
              <c:f>analise_exploratoria!$D$116</c:f>
            </c:strRef>
          </c:tx>
          <c:spPr>
            <a:ln cmpd="sng">
              <a:solidFill>
                <a:srgbClr val="ED7D31"/>
              </a:solidFill>
            </a:ln>
          </c:spPr>
          <c:marker>
            <c:symbol val="none"/>
          </c:marker>
          <c:cat>
            <c:strRef>
              <c:f>analise_exploratoria!$A$117:$A$120</c:f>
            </c:strRef>
          </c:cat>
          <c:val>
            <c:numRef>
              <c:f>analise_exploratoria!$D$117:$D$120</c:f>
              <c:numCache/>
            </c:numRef>
          </c:val>
          <c:smooth val="0"/>
        </c:ser>
        <c:axId val="247020852"/>
        <c:axId val="1342586486"/>
      </c:lineChart>
      <c:catAx>
        <c:axId val="247020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Valor que pagaria</a:t>
                </a:r>
              </a:p>
            </c:rich>
          </c:tx>
          <c:overlay val="0"/>
        </c:title>
        <c:numFmt formatCode="General" sourceLinked="1"/>
        <c:majorTickMark val="none"/>
        <c:minorTickMark val="none"/>
        <c:spPr/>
        <c:txPr>
          <a:bodyPr/>
          <a:lstStyle/>
          <a:p>
            <a:pPr lvl="0">
              <a:defRPr b="0">
                <a:solidFill>
                  <a:srgbClr val="000000"/>
                </a:solidFill>
                <a:latin typeface="+mn-lt"/>
              </a:defRPr>
            </a:pPr>
          </a:p>
        </c:txPr>
        <c:crossAx val="1342586486"/>
      </c:catAx>
      <c:valAx>
        <c:axId val="13425864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702085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Interessados no curso (1=sim; 0=não)</a:t>
            </a:r>
          </a:p>
        </c:rich>
      </c:tx>
      <c:overlay val="0"/>
    </c:title>
    <c:plotArea>
      <c:layout/>
      <c:pieChart>
        <c:varyColors val="1"/>
        <c:ser>
          <c:idx val="0"/>
          <c:order val="0"/>
          <c:tx>
            <c:strRef>
              <c:f>analise_exploratoria!$C$1</c:f>
            </c:strRef>
          </c:tx>
          <c:dPt>
            <c:idx val="0"/>
            <c:spPr>
              <a:solidFill>
                <a:srgbClr val="980000"/>
              </a:solidFill>
            </c:spPr>
          </c:dPt>
          <c:dPt>
            <c:idx val="1"/>
            <c:spPr>
              <a:solidFill>
                <a:srgbClr val="0000FF"/>
              </a:solidFill>
            </c:spPr>
          </c:dPt>
          <c:dLbls>
            <c:showLegendKey val="0"/>
            <c:showVal val="0"/>
            <c:showCatName val="0"/>
            <c:showSerName val="0"/>
            <c:showPercent val="0"/>
            <c:showBubbleSize val="0"/>
            <c:showLeaderLines val="1"/>
          </c:dLbls>
          <c:cat>
            <c:strRef>
              <c:f>analise_exploratoria!$A$2:$A$3</c:f>
            </c:strRef>
          </c:cat>
          <c:val>
            <c:numRef>
              <c:f>analise_exploratoria!$C$2:$C$3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10</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200025</xdr:colOff>
      <xdr:row>41</xdr:row>
      <xdr:rowOff>104775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200025</xdr:colOff>
      <xdr:row>69</xdr:row>
      <xdr:rowOff>123825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200025</xdr:colOff>
      <xdr:row>94</xdr:row>
      <xdr:rowOff>66675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200025</xdr:colOff>
      <xdr:row>122</xdr:row>
      <xdr:rowOff>28575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895350</xdr:colOff>
      <xdr:row>1</xdr:row>
      <xdr:rowOff>152400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21" sheet="dados_da_campanha"/>
  </cacheSource>
  <cacheFields>
    <cacheField name="id_do_respondent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sharedItems>
    </cacheField>
    <cacheField name="interesse_no_Curso" numFmtId="0">
      <sharedItems containsSemiMixedTypes="0" containsString="0" containsNumber="1" containsInteger="1">
        <n v="0.0"/>
        <n v="1.0"/>
      </sharedItems>
    </cacheField>
    <cacheField name="valor_que_pagaria" numFmtId="0">
      <sharedItems containsSemiMixedTypes="0" containsString="0" containsNumber="1" containsInteger="1">
        <n v="50.0"/>
        <n v="86.0"/>
        <n v="110.0"/>
        <n v="87.0"/>
        <n v="74.0"/>
        <n v="89.0"/>
        <n v="105.0"/>
        <n v="106.0"/>
        <n v="88.0"/>
        <n v="99.0"/>
        <n v="80.0"/>
        <n v="91.0"/>
        <n v="94.0"/>
        <n v="90.0"/>
        <n v="98.0"/>
        <n v="82.0"/>
        <n v="97.0"/>
        <n v="95.0"/>
        <n v="84.0"/>
        <n v="103.0"/>
        <n v="96.0"/>
        <n v="92.0"/>
        <n v="73.0"/>
      </sharedItems>
    </cacheField>
    <cacheField name="sexo" numFmtId="0">
      <sharedItems>
        <s v="M"/>
        <s v="F"/>
      </sharedItems>
    </cacheField>
    <cacheField name="faixa_etária" numFmtId="0">
      <sharedItems>
        <s v="35-39"/>
        <s v="45-49"/>
        <s v="30-34"/>
        <s v="25-29"/>
        <s v="40-44"/>
        <s v="50-54"/>
        <s v="18-24"/>
        <s v="&lt;18"/>
      </sharedItems>
    </cacheField>
    <cacheField name="escolaridade" numFmtId="0">
      <sharedItems>
        <s v="Ensino Fundamental"/>
        <s v="Ensino Médio"/>
        <s v="Ensino Superior"/>
        <s v="Pós Graduação"/>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40" sheet="dados_tratados"/>
  </cacheSource>
  <cacheFields>
    <cacheField name="id_do_respondente" numFmtId="0">
      <sharedItems containsSemiMixedTypes="0" containsString="0" containsNumber="1" containsInteger="1">
        <n v="6.0"/>
        <n v="8.0"/>
        <n v="10.0"/>
        <n v="12.0"/>
        <n v="13.0"/>
        <n v="14.0"/>
        <n v="15.0"/>
        <n v="18.0"/>
        <n v="22.0"/>
        <n v="23.0"/>
        <n v="25.0"/>
        <n v="29.0"/>
        <n v="30.0"/>
        <n v="33.0"/>
        <n v="34.0"/>
        <n v="42.0"/>
        <n v="47.0"/>
        <n v="49.0"/>
        <n v="53.0"/>
        <n v="54.0"/>
        <n v="58.0"/>
        <n v="64.0"/>
        <n v="67.0"/>
        <n v="68.0"/>
        <n v="70.0"/>
        <n v="72.0"/>
        <n v="73.0"/>
        <n v="75.0"/>
        <n v="76.0"/>
        <n v="77.0"/>
        <n v="81.0"/>
        <n v="82.0"/>
        <n v="91.0"/>
        <n v="93.0"/>
        <n v="97.0"/>
        <n v="103.0"/>
        <n v="105.0"/>
        <n v="113.0"/>
        <n v="120.0"/>
      </sharedItems>
    </cacheField>
    <cacheField name="interesse_no_Curso" numFmtId="0">
      <sharedItems containsSemiMixedTypes="0" containsString="0" containsNumber="1" containsInteger="1">
        <n v="1.0"/>
      </sharedItems>
    </cacheField>
    <cacheField name="valor_que_pagaria" numFmtId="0">
      <sharedItems containsSemiMixedTypes="0" containsString="0" containsNumber="1" containsInteger="1">
        <n v="86.0"/>
        <n v="110.0"/>
        <n v="87.0"/>
        <n v="74.0"/>
        <n v="89.0"/>
        <n v="105.0"/>
        <n v="106.0"/>
        <n v="88.0"/>
        <n v="99.0"/>
        <n v="80.0"/>
        <n v="91.0"/>
        <n v="94.0"/>
        <n v="90.0"/>
        <n v="98.0"/>
        <n v="82.0"/>
        <n v="97.0"/>
        <n v="95.0"/>
        <n v="84.0"/>
        <n v="103.0"/>
        <n v="96.0"/>
        <n v="92.0"/>
        <n v="73.0"/>
      </sharedItems>
    </cacheField>
    <cacheField name="sexo" numFmtId="0">
      <sharedItems>
        <s v="F"/>
        <s v="M"/>
      </sharedItems>
    </cacheField>
    <cacheField name="faixa_etária" numFmtId="0">
      <sharedItems>
        <s v="25-29"/>
        <s v="50-54"/>
        <s v="30-34"/>
        <s v="&lt;18"/>
        <s v="45-49"/>
        <s v="35-39"/>
        <s v="18-24"/>
      </sharedItems>
    </cacheField>
    <cacheField name="escolaridade" numFmtId="0">
      <sharedItems>
        <s v="Pós Graduação"/>
        <s v="Ensino Fundamental"/>
        <s v="Ensino Médio"/>
        <s v="Ensino Superior"/>
      </sharedItems>
    </cacheField>
    <cacheField name="possivel_comprador" numFmtId="0">
      <sharedItems containsSemiMixedTypes="0" containsString="0" containsNumber="1" containsInteger="1">
        <n v="1.0"/>
        <n v="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40" sheet="dados_tratados"/>
  </cacheSource>
  <cacheFields>
    <cacheField name="id_do_respondente" numFmtId="0">
      <sharedItems containsSemiMixedTypes="0" containsString="0" containsNumber="1" containsInteger="1">
        <n v="6.0"/>
        <n v="8.0"/>
        <n v="10.0"/>
        <n v="12.0"/>
        <n v="13.0"/>
        <n v="14.0"/>
        <n v="15.0"/>
        <n v="18.0"/>
        <n v="22.0"/>
        <n v="23.0"/>
        <n v="25.0"/>
        <n v="29.0"/>
        <n v="30.0"/>
        <n v="33.0"/>
        <n v="34.0"/>
        <n v="42.0"/>
        <n v="47.0"/>
        <n v="49.0"/>
        <n v="53.0"/>
        <n v="54.0"/>
        <n v="58.0"/>
        <n v="64.0"/>
        <n v="67.0"/>
        <n v="68.0"/>
        <n v="70.0"/>
        <n v="72.0"/>
        <n v="73.0"/>
        <n v="75.0"/>
        <n v="76.0"/>
        <n v="77.0"/>
        <n v="81.0"/>
        <n v="82.0"/>
        <n v="91.0"/>
        <n v="93.0"/>
        <n v="97.0"/>
        <n v="103.0"/>
        <n v="105.0"/>
        <n v="113.0"/>
        <n v="120.0"/>
      </sharedItems>
    </cacheField>
    <cacheField name="interesse_no_Curso" numFmtId="0">
      <sharedItems containsSemiMixedTypes="0" containsString="0" containsNumber="1" containsInteger="1">
        <n v="1.0"/>
      </sharedItems>
    </cacheField>
    <cacheField name="valor_que_pagaria" numFmtId="0">
      <sharedItems containsSemiMixedTypes="0" containsString="0" containsNumber="1" containsInteger="1">
        <n v="86.0"/>
        <n v="110.0"/>
        <n v="87.0"/>
        <n v="74.0"/>
        <n v="89.0"/>
        <n v="105.0"/>
        <n v="106.0"/>
        <n v="88.0"/>
        <n v="99.0"/>
        <n v="80.0"/>
        <n v="91.0"/>
        <n v="94.0"/>
        <n v="90.0"/>
        <n v="98.0"/>
        <n v="82.0"/>
        <n v="97.0"/>
        <n v="95.0"/>
        <n v="84.0"/>
        <n v="103.0"/>
        <n v="96.0"/>
        <n v="92.0"/>
        <n v="73.0"/>
      </sharedItems>
      <fieldGroup base="2">
        <rangePr autoStart="0" autoEnd="0" startNum="73.0" endNum="110.0" groupInterval="12.0"/>
        <groupItems>
          <s v="&lt;73.0"/>
          <s v="73 - 84"/>
          <s v="85 - 96"/>
          <s v="97 - 108"/>
          <s v="109 - 110"/>
          <s v="&gt;110.0"/>
        </groupItems>
      </fieldGroup>
    </cacheField>
    <cacheField name="sexo" numFmtId="0">
      <sharedItems>
        <s v="F"/>
        <s v="M"/>
      </sharedItems>
    </cacheField>
    <cacheField name="faixa_etária" numFmtId="0">
      <sharedItems>
        <s v="25-29"/>
        <s v="50-54"/>
        <s v="30-34"/>
        <s v="&lt;18"/>
        <s v="45-49"/>
        <s v="35-39"/>
        <s v="18-24"/>
      </sharedItems>
    </cacheField>
    <cacheField name="escolaridade" numFmtId="0">
      <sharedItems>
        <s v="Pós Graduação"/>
        <s v="Ensino Fundamental"/>
        <s v="Ensino Médio"/>
        <s v="Ensino Superior"/>
      </sharedItems>
    </cacheField>
    <cacheField name="possivel_comprador" numFmtId="0">
      <sharedItems containsSemiMixedTypes="0" containsString="0" containsNumber="1" containsInteger="1">
        <n v="1.0"/>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ise_exploratoria" cacheId="0" dataCaption="" compact="0" compactData="0">
  <location ref="A1:C4"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axis="axisRow" dataField="1" compact="0" outline="0" multipleItemSelectionAllowed="1" showAll="0" sortType="ascending">
      <items>
        <item x="0"/>
        <item x="1"/>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compact="0" outline="0" multipleItemSelectionAllowed="1" showAll="0">
      <items>
        <item x="0"/>
        <item x="1"/>
        <item t="default"/>
      </items>
    </pivotField>
    <pivotField name="faixa_etária" compact="0" outline="0" multipleItemSelectionAllowed="1" showAll="0">
      <items>
        <item x="0"/>
        <item x="1"/>
        <item x="2"/>
        <item x="3"/>
        <item x="4"/>
        <item x="5"/>
        <item x="6"/>
        <item x="7"/>
        <item t="default"/>
      </items>
    </pivotField>
    <pivotField name="escolaridade" compact="0" outline="0" multipleItemSelectionAllowed="1" showAll="0">
      <items>
        <item x="0"/>
        <item x="1"/>
        <item x="2"/>
        <item x="3"/>
        <item t="default"/>
      </items>
    </pivotField>
  </pivotFields>
  <rowFields>
    <field x="1"/>
  </rowFields>
  <colFields>
    <field x="-2"/>
  </colFields>
  <dataFields>
    <dataField name="COUNTA of interesse_no_Curso" fld="1" subtotal="count" baseField="0"/>
    <dataField name="COUNTA of interesse_no_Curso" fld="1" subtotal="count" showDataAs="percentOfTotal" baseField="0" numFmtId="10"/>
  </dataFields>
</pivotTableDefinition>
</file>

<file path=xl/pivotTables/pivotTable10.xml><?xml version="1.0" encoding="utf-8"?>
<pivotTableDefinition xmlns="http://schemas.openxmlformats.org/spreadsheetml/2006/main" name="analise_bidimensional 4" cacheId="0" dataCaption="" compact="0" compactData="0">
  <location ref="A30:C39"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compact="0" outline="0" multipleItemSelectionAllowed="1" showAll="0">
      <items>
        <item x="0"/>
        <item x="1"/>
        <item t="default"/>
      </items>
    </pivotField>
    <pivotField name="valor_que_pagaria"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compact="0" outline="0" multipleItemSelectionAllowed="1" showAll="0">
      <items>
        <item x="0"/>
        <item x="1"/>
        <item t="default"/>
      </items>
    </pivotField>
    <pivotField name="faixa_etária" axis="axisRow" compact="0" outline="0" multipleItemSelectionAllowed="1" showAll="0" sortType="ascending">
      <items>
        <item x="7"/>
        <item x="6"/>
        <item x="3"/>
        <item x="2"/>
        <item x="0"/>
        <item x="4"/>
        <item x="1"/>
        <item x="5"/>
        <item t="default"/>
      </items>
    </pivotField>
    <pivotField name="escolaridade" compact="0" outline="0" multipleItemSelectionAllowed="1" showAll="0">
      <items>
        <item x="0"/>
        <item x="1"/>
        <item x="2"/>
        <item x="3"/>
        <item t="default"/>
      </items>
    </pivotField>
  </pivotFields>
  <rowFields>
    <field x="4"/>
  </rowFields>
  <colFields>
    <field x="-2"/>
  </colFields>
  <dataFields>
    <dataField name="COUNTA of valor_que_pagaria" fld="2" subtotal="count" baseField="0"/>
    <dataField name="VARP of valor_que_pagaria" fld="2" subtotal="varp" baseField="0"/>
  </dataFields>
</pivotTableDefinition>
</file>

<file path=xl/pivotTables/pivotTable11.xml><?xml version="1.0" encoding="utf-8"?>
<pivotTableDefinition xmlns="http://schemas.openxmlformats.org/spreadsheetml/2006/main" name="analise_bidimensional 5" cacheId="0" dataCaption="" compact="0" compactData="0">
  <location ref="A44:C47"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compact="0" outline="0" multipleItemSelectionAllowed="1" showAll="0">
      <items>
        <item x="0"/>
        <item x="1"/>
        <item t="default"/>
      </items>
    </pivotField>
    <pivotField name="valor_que_pagaria"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axis="axisRow" compact="0" outline="0" multipleItemSelectionAllowed="1" showAll="0" sortType="ascending">
      <items>
        <item x="1"/>
        <item x="0"/>
        <item t="default"/>
      </items>
    </pivotField>
    <pivotField name="faixa_etária" compact="0" outline="0" multipleItemSelectionAllowed="1" showAll="0">
      <items>
        <item x="0"/>
        <item x="1"/>
        <item x="2"/>
        <item x="3"/>
        <item x="4"/>
        <item x="5"/>
        <item x="6"/>
        <item x="7"/>
        <item t="default"/>
      </items>
    </pivotField>
    <pivotField name="escolaridade" compact="0" outline="0" multipleItemSelectionAllowed="1" showAll="0">
      <items>
        <item x="0"/>
        <item x="1"/>
        <item x="2"/>
        <item x="3"/>
        <item t="default"/>
      </items>
    </pivotField>
  </pivotFields>
  <rowFields>
    <field x="3"/>
  </rowFields>
  <colFields>
    <field x="-2"/>
  </colFields>
  <dataFields>
    <dataField name="COUNTA of valor_que_pagaria" fld="2" subtotal="count" baseField="0"/>
    <dataField name="VARP of valor_que_pagaria" fld="2" subtotal="varp" baseField="0"/>
  </dataFields>
</pivotTableDefinition>
</file>

<file path=xl/pivotTables/pivotTable12.xml><?xml version="1.0" encoding="utf-8"?>
<pivotTableDefinition xmlns="http://schemas.openxmlformats.org/spreadsheetml/2006/main" name="analise_bidimensional 6" cacheId="0" dataCaption="" compact="0" compactData="0">
  <location ref="A52:C57"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compact="0" outline="0" multipleItemSelectionAllowed="1" showAll="0">
      <items>
        <item x="0"/>
        <item x="1"/>
        <item t="default"/>
      </items>
    </pivotField>
    <pivotField name="valor_que_pagaria"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compact="0" outline="0" multipleItemSelectionAllowed="1" showAll="0">
      <items>
        <item x="0"/>
        <item x="1"/>
        <item t="default"/>
      </items>
    </pivotField>
    <pivotField name="faixa_etária" compact="0" outline="0" multipleItemSelectionAllowed="1" showAll="0">
      <items>
        <item x="0"/>
        <item x="1"/>
        <item x="2"/>
        <item x="3"/>
        <item x="4"/>
        <item x="5"/>
        <item x="6"/>
        <item x="7"/>
        <item t="default"/>
      </items>
    </pivotField>
    <pivotField name="escolaridade" axis="axisRow" compact="0" outline="0" multipleItemSelectionAllowed="1" showAll="0" sortType="ascending">
      <items>
        <item x="0"/>
        <item x="1"/>
        <item x="2"/>
        <item x="3"/>
        <item t="default"/>
      </items>
    </pivotField>
  </pivotFields>
  <rowFields>
    <field x="5"/>
  </rowFields>
  <colFields>
    <field x="-2"/>
  </colFields>
  <dataFields>
    <dataField name="COUNTA of valor_que_pagaria" fld="2" subtotal="count" baseField="0"/>
    <dataField name="VARP of valor_que_pagaria" fld="2" subtotal="varp" baseField="0"/>
  </dataFields>
</pivotTableDefinition>
</file>

<file path=xl/pivotTables/pivotTable2.xml><?xml version="1.0" encoding="utf-8"?>
<pivotTableDefinition xmlns="http://schemas.openxmlformats.org/spreadsheetml/2006/main" name="analise_exploratoria 2" cacheId="1" dataCaption="" compact="0" compactData="0">
  <location ref="A6:C9"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nteresse_no_Curso" compact="0" outline="0" multipleItemSelectionAllowed="1" showAll="0">
      <items>
        <item x="0"/>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exo" axis="axisRow" dataField="1" compact="0" outline="0" multipleItemSelectionAllowed="1" showAll="0" sortType="ascending">
      <items>
        <item x="0"/>
        <item x="1"/>
        <item t="default"/>
      </items>
    </pivotField>
    <pivotField name="faixa_etária" compact="0" outline="0" multipleItemSelectionAllowed="1" showAll="0">
      <items>
        <item x="0"/>
        <item x="1"/>
        <item x="2"/>
        <item x="3"/>
        <item x="4"/>
        <item x="5"/>
        <item x="6"/>
        <item t="default"/>
      </items>
    </pivotField>
    <pivotField name="escolaridade" compact="0" outline="0" multipleItemSelectionAllowed="1" showAll="0">
      <items>
        <item x="0"/>
        <item x="1"/>
        <item x="2"/>
        <item x="3"/>
        <item t="default"/>
      </items>
    </pivotField>
    <pivotField name="possivel_comprador" compact="0" outline="0" multipleItemSelectionAllowed="1" showAll="0">
      <items>
        <item x="0"/>
        <item x="1"/>
        <item t="default"/>
      </items>
    </pivotField>
  </pivotFields>
  <rowFields>
    <field x="3"/>
  </rowFields>
  <colFields>
    <field x="-2"/>
  </colFields>
  <dataFields>
    <dataField name="Freq Abs" fld="3" subtotal="count" baseField="0"/>
    <dataField name="Freq Relativa" fld="3" subtotal="count" showDataAs="percentOfTotal" baseField="0" numFmtId="10"/>
  </dataFields>
</pivotTableDefinition>
</file>

<file path=xl/pivotTables/pivotTable3.xml><?xml version="1.0" encoding="utf-8"?>
<pivotTableDefinition xmlns="http://schemas.openxmlformats.org/spreadsheetml/2006/main" name="analise_exploratoria 3" cacheId="1" dataCaption="" compact="0" compactData="0">
  <location ref="A32:C40"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nteresse_no_Curso" compact="0" outline="0" multipleItemSelectionAllowed="1" showAll="0">
      <items>
        <item x="0"/>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exo" compact="0" outline="0" multipleItemSelectionAllowed="1" showAll="0">
      <items>
        <item x="0"/>
        <item x="1"/>
        <item t="default"/>
      </items>
    </pivotField>
    <pivotField name="faixa_etária" axis="axisRow" dataField="1" compact="0" outline="0" multipleItemSelectionAllowed="1" showAll="0" sortType="ascending">
      <items>
        <item x="3"/>
        <item x="6"/>
        <item x="0"/>
        <item x="2"/>
        <item x="5"/>
        <item x="4"/>
        <item x="1"/>
        <item t="default"/>
      </items>
    </pivotField>
    <pivotField name="escolaridade" compact="0" outline="0" multipleItemSelectionAllowed="1" showAll="0">
      <items>
        <item x="0"/>
        <item x="1"/>
        <item x="2"/>
        <item x="3"/>
        <item t="default"/>
      </items>
    </pivotField>
    <pivotField name="possivel_comprador" compact="0" outline="0" multipleItemSelectionAllowed="1" showAll="0">
      <items>
        <item x="0"/>
        <item x="1"/>
        <item t="default"/>
      </items>
    </pivotField>
  </pivotFields>
  <rowFields>
    <field x="4"/>
  </rowFields>
  <colFields>
    <field x="-2"/>
  </colFields>
  <dataFields>
    <dataField name="Freq Abs" fld="4" subtotal="count" baseField="0"/>
    <dataField name="Freq Relativa" fld="4" subtotal="count" showDataAs="percentOfTotal" baseField="0" numFmtId="10"/>
  </dataFields>
</pivotTableDefinition>
</file>

<file path=xl/pivotTables/pivotTable4.xml><?xml version="1.0" encoding="utf-8"?>
<pivotTableDefinition xmlns="http://schemas.openxmlformats.org/spreadsheetml/2006/main" name="analise_exploratoria 4" cacheId="1" dataCaption="" compact="0" compactData="0">
  <location ref="A63:C68"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nteresse_no_Curso" compact="0" outline="0" multipleItemSelectionAllowed="1" showAll="0">
      <items>
        <item x="0"/>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exo" compact="0" outline="0" multipleItemSelectionAllowed="1" showAll="0">
      <items>
        <item x="0"/>
        <item x="1"/>
        <item t="default"/>
      </items>
    </pivotField>
    <pivotField name="faixa_etária" dataField="1" compact="0" outline="0" multipleItemSelectionAllowed="1" showAll="0">
      <items>
        <item x="0"/>
        <item x="1"/>
        <item x="2"/>
        <item x="3"/>
        <item x="4"/>
        <item x="5"/>
        <item x="6"/>
        <item t="default"/>
      </items>
    </pivotField>
    <pivotField name="escolaridade" axis="axisRow" compact="0" outline="0" multipleItemSelectionAllowed="1" showAll="0" sortType="ascending">
      <items>
        <item x="1"/>
        <item x="2"/>
        <item x="3"/>
        <item x="0"/>
        <item t="default"/>
      </items>
    </pivotField>
    <pivotField name="possivel_comprador" compact="0" outline="0" multipleItemSelectionAllowed="1" showAll="0">
      <items>
        <item x="0"/>
        <item x="1"/>
        <item t="default"/>
      </items>
    </pivotField>
  </pivotFields>
  <rowFields>
    <field x="5"/>
  </rowFields>
  <colFields>
    <field x="-2"/>
  </colFields>
  <dataFields>
    <dataField name="Freq Abs" fld="4" subtotal="count" baseField="0"/>
    <dataField name="Freq Relativa" fld="4" subtotal="count" showDataAs="percentOfTotal" baseField="0" numFmtId="10"/>
  </dataFields>
</pivotTableDefinition>
</file>

<file path=xl/pivotTables/pivotTable5.xml><?xml version="1.0" encoding="utf-8"?>
<pivotTableDefinition xmlns="http://schemas.openxmlformats.org/spreadsheetml/2006/main" name="analise_exploratoria 5" cacheId="1" dataCaption="" compact="0" compactData="0">
  <location ref="A90:C93"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nteresse_no_Curso" compact="0" outline="0" multipleItemSelectionAllowed="1" showAll="0">
      <items>
        <item x="0"/>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exo" compact="0" outline="0" multipleItemSelectionAllowed="1" showAll="0">
      <items>
        <item x="0"/>
        <item x="1"/>
        <item t="default"/>
      </items>
    </pivotField>
    <pivotField name="faixa_etária" compact="0" outline="0" multipleItemSelectionAllowed="1" showAll="0">
      <items>
        <item x="0"/>
        <item x="1"/>
        <item x="2"/>
        <item x="3"/>
        <item x="4"/>
        <item x="5"/>
        <item x="6"/>
        <item t="default"/>
      </items>
    </pivotField>
    <pivotField name="escolaridade" compact="0" outline="0" multipleItemSelectionAllowed="1" showAll="0">
      <items>
        <item x="0"/>
        <item x="1"/>
        <item x="2"/>
        <item x="3"/>
        <item t="default"/>
      </items>
    </pivotField>
    <pivotField name="possivel_comprador" axis="axisRow" dataField="1" compact="0" outline="0" multipleItemSelectionAllowed="1" showAll="0" sortType="ascending">
      <items>
        <item x="1"/>
        <item x="0"/>
        <item t="default"/>
      </items>
    </pivotField>
  </pivotFields>
  <rowFields>
    <field x="6"/>
  </rowFields>
  <colFields>
    <field x="-2"/>
  </colFields>
  <dataFields>
    <dataField name="Freq Abs" fld="6" subtotal="count" baseField="0"/>
    <dataField name="Freq Relativa" fld="6" subtotal="count" showDataAs="percentOfTotal" baseField="0" numFmtId="10"/>
  </dataFields>
</pivotTableDefinition>
</file>

<file path=xl/pivotTables/pivotTable6.xml><?xml version="1.0" encoding="utf-8"?>
<pivotTableDefinition xmlns="http://schemas.openxmlformats.org/spreadsheetml/2006/main" name="analise_exploratoria 6" cacheId="2" dataCaption="" compact="0" compactData="0">
  <location ref="A116:C121" firstHeaderRow="0" firstDataRow="2" firstDataCol="0"/>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nteresse_no_Curso" compact="0" outline="0" multipleItemSelectionAllowed="1" showAll="0">
      <items>
        <item x="0"/>
        <item t="default"/>
      </items>
    </pivotField>
    <pivotField name="Valor que pagaria" axis="axisRow" dataField="1" compact="0" outline="0" multipleItemSelectionAllowed="1" showAll="0" sortType="ascending">
      <items>
        <item x="0"/>
        <item x="1"/>
        <item x="2"/>
        <item x="3"/>
        <item x="4"/>
        <item x="5"/>
        <item t="default"/>
      </items>
    </pivotField>
    <pivotField name="sexo" compact="0" outline="0" multipleItemSelectionAllowed="1" showAll="0">
      <items>
        <item x="0"/>
        <item x="1"/>
        <item t="default"/>
      </items>
    </pivotField>
    <pivotField name="faixa_etária" compact="0" outline="0" multipleItemSelectionAllowed="1" showAll="0">
      <items>
        <item x="0"/>
        <item x="1"/>
        <item x="2"/>
        <item x="3"/>
        <item x="4"/>
        <item x="5"/>
        <item x="6"/>
        <item t="default"/>
      </items>
    </pivotField>
    <pivotField name="escolaridade" compact="0" outline="0" multipleItemSelectionAllowed="1" showAll="0">
      <items>
        <item x="0"/>
        <item x="1"/>
        <item x="2"/>
        <item x="3"/>
        <item t="default"/>
      </items>
    </pivotField>
    <pivotField name="possivel_comprador" compact="0" outline="0" multipleItemSelectionAllowed="1" showAll="0">
      <items>
        <item x="0"/>
        <item x="1"/>
        <item t="default"/>
      </items>
    </pivotField>
  </pivotFields>
  <rowFields>
    <field x="2"/>
  </rowFields>
  <colFields>
    <field x="-2"/>
  </colFields>
  <dataFields>
    <dataField name="Freq Abs" fld="2" subtotal="count" baseField="0"/>
    <dataField name="Freq Relativa" fld="2" subtotal="count" showDataAs="percentOfTotal" baseField="0" numFmtId="10"/>
  </dataFields>
</pivotTableDefinition>
</file>

<file path=xl/pivotTables/pivotTable7.xml><?xml version="1.0" encoding="utf-8"?>
<pivotTableDefinition xmlns="http://schemas.openxmlformats.org/spreadsheetml/2006/main" name="analise_bidimensional" cacheId="0" dataCaption="" rowGrandTotals="0" colGrandTotals="0" compact="0" compactData="0">
  <location ref="A1:E11" firstHeaderRow="0" firstDataRow="2" firstDataCol="1"/>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axis="axisCol" dataField="1" compact="0" outline="0" multipleItemSelectionAllowed="1" showAll="0" sortType="ascending">
      <items>
        <item x="0"/>
        <item x="1"/>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compact="0" outline="0" multipleItemSelectionAllowed="1" showAll="0">
      <items>
        <item x="0"/>
        <item x="1"/>
        <item t="default"/>
      </items>
    </pivotField>
    <pivotField name="faixa_etária" axis="axisRow" compact="0" outline="0" multipleItemSelectionAllowed="1" showAll="0" sortType="ascending">
      <items>
        <item x="7"/>
        <item x="6"/>
        <item x="3"/>
        <item x="2"/>
        <item x="0"/>
        <item x="4"/>
        <item x="1"/>
        <item x="5"/>
        <item t="default"/>
      </items>
    </pivotField>
    <pivotField name="escolaridade" compact="0" outline="0" multipleItemSelectionAllowed="1" showAll="0">
      <items>
        <item x="0"/>
        <item x="1"/>
        <item x="2"/>
        <item x="3"/>
        <item t="default"/>
      </items>
    </pivotField>
  </pivotFields>
  <rowFields>
    <field x="4"/>
  </rowFields>
  <colFields>
    <field x="1"/>
    <field x="-2"/>
  </colFields>
  <dataFields>
    <dataField name="Freq Abs" fld="1" subtotal="count" baseField="0"/>
    <dataField name="Freq Relativa" fld="1" subtotal="count" showDataAs="percentOfCol" baseField="0" numFmtId="10"/>
  </dataFields>
</pivotTableDefinition>
</file>

<file path=xl/pivotTables/pivotTable8.xml><?xml version="1.0" encoding="utf-8"?>
<pivotTableDefinition xmlns="http://schemas.openxmlformats.org/spreadsheetml/2006/main" name="analise_bidimensional 2" cacheId="0" dataCaption="" rowGrandTotals="0" colGrandTotals="0" compact="0" compactData="0">
  <location ref="A14:E18" firstHeaderRow="0" firstDataRow="2" firstDataCol="1"/>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axis="axisCol" dataField="1" compact="0" outline="0" multipleItemSelectionAllowed="1" showAll="0" sortType="ascending">
      <items>
        <item x="0"/>
        <item x="1"/>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axis="axisRow" compact="0" outline="0" multipleItemSelectionAllowed="1" showAll="0" sortType="ascending">
      <items>
        <item x="1"/>
        <item x="0"/>
        <item t="default"/>
      </items>
    </pivotField>
    <pivotField name="faixa_etária" compact="0" outline="0" multipleItemSelectionAllowed="1" showAll="0">
      <items>
        <item x="0"/>
        <item x="1"/>
        <item x="2"/>
        <item x="3"/>
        <item x="4"/>
        <item x="5"/>
        <item x="6"/>
        <item x="7"/>
        <item t="default"/>
      </items>
    </pivotField>
    <pivotField name="escolaridade" compact="0" outline="0" multipleItemSelectionAllowed="1" showAll="0">
      <items>
        <item x="0"/>
        <item x="1"/>
        <item x="2"/>
        <item x="3"/>
        <item t="default"/>
      </items>
    </pivotField>
  </pivotFields>
  <rowFields>
    <field x="3"/>
  </rowFields>
  <colFields>
    <field x="1"/>
    <field x="-2"/>
  </colFields>
  <dataFields>
    <dataField name="Freq Abs" fld="1" subtotal="count" baseField="0"/>
    <dataField name="Freq Relativa" fld="1" subtotal="count" showDataAs="percentOfCol" baseField="0" numFmtId="10"/>
  </dataFields>
</pivotTableDefinition>
</file>

<file path=xl/pivotTables/pivotTable9.xml><?xml version="1.0" encoding="utf-8"?>
<pivotTableDefinition xmlns="http://schemas.openxmlformats.org/spreadsheetml/2006/main" name="analise_bidimensional 3" cacheId="0" dataCaption="" rowGrandTotals="0" colGrandTotals="0" compact="0" compactData="0">
  <location ref="A21:E27" firstHeaderRow="0" firstDataRow="2" firstDataCol="1"/>
  <pivotFields>
    <pivotField name="id_do_respond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interesse_no_Curso" axis="axisCol" dataField="1" compact="0" outline="0" multipleItemSelectionAllowed="1" showAll="0" sortType="ascending">
      <items>
        <item x="0"/>
        <item x="1"/>
        <item t="default"/>
      </items>
    </pivotField>
    <pivotField name="valor_que_pagari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sexo" compact="0" outline="0" multipleItemSelectionAllowed="1" showAll="0">
      <items>
        <item x="0"/>
        <item x="1"/>
        <item t="default"/>
      </items>
    </pivotField>
    <pivotField name="faixa_etária" compact="0" outline="0" multipleItemSelectionAllowed="1" showAll="0">
      <items>
        <item x="0"/>
        <item x="1"/>
        <item x="2"/>
        <item x="3"/>
        <item x="4"/>
        <item x="5"/>
        <item x="6"/>
        <item x="7"/>
        <item t="default"/>
      </items>
    </pivotField>
    <pivotField name="escolaridade" axis="axisRow" compact="0" outline="0" multipleItemSelectionAllowed="1" showAll="0" sortType="ascending">
      <items>
        <item x="0"/>
        <item x="1"/>
        <item x="2"/>
        <item x="3"/>
        <item t="default"/>
      </items>
    </pivotField>
  </pivotFields>
  <rowFields>
    <field x="5"/>
  </rowFields>
  <colFields>
    <field x="1"/>
    <field x="-2"/>
  </colFields>
  <dataFields>
    <dataField name="Freq Abs" fld="1" subtotal="count" baseField="0"/>
    <dataField name="Freq Relativa" fld="1" subtotal="count" showDataAs="percentOfCo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pivotTable" Target="../pivotTables/pivotTable8.xml"/><Relationship Id="rId3" Type="http://schemas.openxmlformats.org/officeDocument/2006/relationships/pivotTable" Target="../pivotTables/pivotTable9.xml"/><Relationship Id="rId4" Type="http://schemas.openxmlformats.org/officeDocument/2006/relationships/pivotTable" Target="../pivotTables/pivotTable10.xml"/><Relationship Id="rId5" Type="http://schemas.openxmlformats.org/officeDocument/2006/relationships/pivotTable" Target="../pivotTables/pivotTable11.xml"/><Relationship Id="rId6" Type="http://schemas.openxmlformats.org/officeDocument/2006/relationships/pivotTable" Target="../pivotTables/pivotTable12.xm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44"/>
    <col customWidth="1" min="2" max="2" width="29.33"/>
    <col customWidth="1" min="3" max="3" width="26.33"/>
    <col customWidth="1" min="4" max="4" width="11.11"/>
    <col customWidth="1" min="5" max="5" width="25.11"/>
    <col customWidth="1" min="6" max="6" width="20.44"/>
    <col customWidth="1" min="7" max="25" width="11.0"/>
  </cols>
  <sheetData>
    <row r="1" ht="55.5" customHeight="1">
      <c r="A1" s="1" t="s">
        <v>0</v>
      </c>
      <c r="B1" s="1" t="s">
        <v>1</v>
      </c>
      <c r="C1" s="1" t="s">
        <v>2</v>
      </c>
      <c r="D1" s="1" t="s">
        <v>3</v>
      </c>
      <c r="E1" s="1" t="s">
        <v>4</v>
      </c>
      <c r="F1" s="1" t="s">
        <v>5</v>
      </c>
    </row>
    <row r="2" ht="15.75" customHeight="1">
      <c r="A2" s="2">
        <v>1.0</v>
      </c>
      <c r="B2" s="2">
        <v>0.0</v>
      </c>
      <c r="C2" s="2">
        <v>50.0</v>
      </c>
      <c r="D2" s="2" t="s">
        <v>6</v>
      </c>
      <c r="E2" s="2" t="s">
        <v>7</v>
      </c>
      <c r="F2" s="2" t="s">
        <v>8</v>
      </c>
    </row>
    <row r="3" ht="15.75" customHeight="1">
      <c r="A3" s="2">
        <v>2.0</v>
      </c>
      <c r="B3" s="2">
        <v>0.0</v>
      </c>
      <c r="C3" s="2">
        <v>50.0</v>
      </c>
      <c r="D3" s="2" t="s">
        <v>6</v>
      </c>
      <c r="E3" s="2" t="s">
        <v>9</v>
      </c>
      <c r="F3" s="2" t="s">
        <v>10</v>
      </c>
    </row>
    <row r="4" ht="15.75" customHeight="1">
      <c r="A4" s="2">
        <v>3.0</v>
      </c>
      <c r="B4" s="2">
        <v>0.0</v>
      </c>
      <c r="C4" s="2">
        <v>50.0</v>
      </c>
      <c r="D4" s="2" t="s">
        <v>6</v>
      </c>
      <c r="E4" s="2" t="s">
        <v>7</v>
      </c>
      <c r="F4" s="2" t="s">
        <v>10</v>
      </c>
    </row>
    <row r="5" ht="15.75" customHeight="1">
      <c r="A5" s="2">
        <v>4.0</v>
      </c>
      <c r="B5" s="2">
        <v>0.0</v>
      </c>
      <c r="C5" s="2">
        <v>50.0</v>
      </c>
      <c r="D5" s="2" t="s">
        <v>11</v>
      </c>
      <c r="E5" s="2" t="s">
        <v>7</v>
      </c>
      <c r="F5" s="2" t="s">
        <v>12</v>
      </c>
    </row>
    <row r="6" ht="15.75" customHeight="1">
      <c r="A6" s="2">
        <v>5.0</v>
      </c>
      <c r="B6" s="2">
        <v>0.0</v>
      </c>
      <c r="C6" s="2">
        <v>50.0</v>
      </c>
      <c r="D6" s="2" t="s">
        <v>6</v>
      </c>
      <c r="E6" s="2" t="s">
        <v>13</v>
      </c>
      <c r="F6" s="2" t="s">
        <v>12</v>
      </c>
    </row>
    <row r="7" ht="15.75" customHeight="1">
      <c r="A7" s="2">
        <v>6.0</v>
      </c>
      <c r="B7" s="2">
        <v>1.0</v>
      </c>
      <c r="C7" s="2">
        <v>86.0</v>
      </c>
      <c r="D7" s="2" t="s">
        <v>11</v>
      </c>
      <c r="E7" s="2" t="s">
        <v>14</v>
      </c>
      <c r="F7" s="2" t="s">
        <v>15</v>
      </c>
    </row>
    <row r="8" ht="15.75" customHeight="1">
      <c r="A8" s="2">
        <v>7.0</v>
      </c>
      <c r="B8" s="2">
        <v>0.0</v>
      </c>
      <c r="C8" s="2">
        <v>50.0</v>
      </c>
      <c r="D8" s="2" t="s">
        <v>11</v>
      </c>
      <c r="E8" s="2" t="s">
        <v>16</v>
      </c>
      <c r="F8" s="2" t="s">
        <v>8</v>
      </c>
    </row>
    <row r="9" ht="15.75" customHeight="1">
      <c r="A9" s="2">
        <v>8.0</v>
      </c>
      <c r="B9" s="2">
        <v>1.0</v>
      </c>
      <c r="C9" s="2">
        <v>110.0</v>
      </c>
      <c r="D9" s="2" t="s">
        <v>6</v>
      </c>
      <c r="E9" s="2" t="s">
        <v>17</v>
      </c>
      <c r="F9" s="2" t="s">
        <v>8</v>
      </c>
    </row>
    <row r="10" ht="15.75" customHeight="1">
      <c r="A10" s="2">
        <v>9.0</v>
      </c>
      <c r="B10" s="2">
        <v>0.0</v>
      </c>
      <c r="C10" s="2">
        <v>50.0</v>
      </c>
      <c r="D10" s="2" t="s">
        <v>6</v>
      </c>
      <c r="E10" s="2" t="s">
        <v>14</v>
      </c>
      <c r="F10" s="2" t="s">
        <v>12</v>
      </c>
    </row>
    <row r="11" ht="15.75" customHeight="1">
      <c r="A11" s="2">
        <v>10.0</v>
      </c>
      <c r="B11" s="2">
        <v>1.0</v>
      </c>
      <c r="C11" s="2">
        <v>87.0</v>
      </c>
      <c r="D11" s="2" t="s">
        <v>11</v>
      </c>
      <c r="E11" s="2" t="s">
        <v>13</v>
      </c>
      <c r="F11" s="2" t="s">
        <v>15</v>
      </c>
    </row>
    <row r="12" ht="15.75" customHeight="1">
      <c r="A12" s="2">
        <v>11.0</v>
      </c>
      <c r="B12" s="2">
        <v>0.0</v>
      </c>
      <c r="C12" s="2">
        <v>50.0</v>
      </c>
      <c r="D12" s="2" t="s">
        <v>6</v>
      </c>
      <c r="E12" s="2" t="s">
        <v>18</v>
      </c>
      <c r="F12" s="2" t="s">
        <v>8</v>
      </c>
    </row>
    <row r="13" ht="15.75" customHeight="1">
      <c r="A13" s="2">
        <v>12.0</v>
      </c>
      <c r="B13" s="2">
        <v>1.0</v>
      </c>
      <c r="C13" s="2">
        <v>74.0</v>
      </c>
      <c r="D13" s="2" t="s">
        <v>11</v>
      </c>
      <c r="E13" s="3" t="s">
        <v>19</v>
      </c>
      <c r="F13" s="2" t="s">
        <v>10</v>
      </c>
    </row>
    <row r="14" ht="15.75" customHeight="1">
      <c r="A14" s="2">
        <v>13.0</v>
      </c>
      <c r="B14" s="2">
        <v>1.0</v>
      </c>
      <c r="C14" s="2">
        <v>89.0</v>
      </c>
      <c r="D14" s="2" t="s">
        <v>6</v>
      </c>
      <c r="E14" s="2" t="s">
        <v>13</v>
      </c>
      <c r="F14" s="2" t="s">
        <v>12</v>
      </c>
    </row>
    <row r="15" ht="15.75" customHeight="1">
      <c r="A15" s="2">
        <v>14.0</v>
      </c>
      <c r="B15" s="2">
        <v>1.0</v>
      </c>
      <c r="C15" s="2">
        <v>105.0</v>
      </c>
      <c r="D15" s="2" t="s">
        <v>6</v>
      </c>
      <c r="E15" s="2" t="s">
        <v>9</v>
      </c>
      <c r="F15" s="2" t="s">
        <v>10</v>
      </c>
    </row>
    <row r="16" ht="15.75" customHeight="1">
      <c r="A16" s="2">
        <v>15.0</v>
      </c>
      <c r="B16" s="2">
        <v>1.0</v>
      </c>
      <c r="C16" s="2">
        <v>106.0</v>
      </c>
      <c r="D16" s="2" t="s">
        <v>6</v>
      </c>
      <c r="E16" s="2" t="s">
        <v>9</v>
      </c>
      <c r="F16" s="2" t="s">
        <v>12</v>
      </c>
    </row>
    <row r="17" ht="15.75" customHeight="1">
      <c r="A17" s="2">
        <v>16.0</v>
      </c>
      <c r="B17" s="2">
        <v>0.0</v>
      </c>
      <c r="C17" s="2">
        <v>50.0</v>
      </c>
      <c r="D17" s="2" t="s">
        <v>6</v>
      </c>
      <c r="E17" s="2" t="s">
        <v>16</v>
      </c>
      <c r="F17" s="2" t="s">
        <v>10</v>
      </c>
    </row>
    <row r="18" ht="15.75" customHeight="1">
      <c r="A18" s="2">
        <v>17.0</v>
      </c>
      <c r="B18" s="2">
        <v>0.0</v>
      </c>
      <c r="C18" s="2">
        <v>50.0</v>
      </c>
      <c r="D18" s="2" t="s">
        <v>11</v>
      </c>
      <c r="E18" s="2" t="s">
        <v>13</v>
      </c>
      <c r="F18" s="2" t="s">
        <v>10</v>
      </c>
    </row>
    <row r="19" ht="15.75" customHeight="1">
      <c r="A19" s="2">
        <v>18.0</v>
      </c>
      <c r="B19" s="2">
        <v>1.0</v>
      </c>
      <c r="C19" s="2">
        <v>88.0</v>
      </c>
      <c r="D19" s="2" t="s">
        <v>6</v>
      </c>
      <c r="E19" s="2" t="s">
        <v>13</v>
      </c>
      <c r="F19" s="2" t="s">
        <v>10</v>
      </c>
    </row>
    <row r="20" ht="15.75" customHeight="1">
      <c r="A20" s="2">
        <v>19.0</v>
      </c>
      <c r="B20" s="2">
        <v>0.0</v>
      </c>
      <c r="C20" s="2">
        <v>50.0</v>
      </c>
      <c r="D20" s="2" t="s">
        <v>6</v>
      </c>
      <c r="E20" s="2" t="s">
        <v>13</v>
      </c>
      <c r="F20" s="2" t="s">
        <v>8</v>
      </c>
    </row>
    <row r="21" ht="15.75" customHeight="1">
      <c r="A21" s="2">
        <v>20.0</v>
      </c>
      <c r="B21" s="2">
        <v>0.0</v>
      </c>
      <c r="C21" s="2">
        <v>50.0</v>
      </c>
      <c r="D21" s="2" t="s">
        <v>6</v>
      </c>
      <c r="E21" s="2" t="s">
        <v>9</v>
      </c>
      <c r="F21" s="2" t="s">
        <v>10</v>
      </c>
    </row>
    <row r="22" ht="15.75" customHeight="1">
      <c r="A22" s="2">
        <v>21.0</v>
      </c>
      <c r="B22" s="2">
        <v>0.0</v>
      </c>
      <c r="C22" s="2">
        <v>50.0</v>
      </c>
      <c r="D22" s="2" t="s">
        <v>6</v>
      </c>
      <c r="E22" s="2" t="s">
        <v>9</v>
      </c>
      <c r="F22" s="2" t="s">
        <v>12</v>
      </c>
    </row>
    <row r="23" ht="15.75" customHeight="1">
      <c r="A23" s="2">
        <v>22.0</v>
      </c>
      <c r="B23" s="2">
        <v>1.0</v>
      </c>
      <c r="C23" s="2">
        <v>99.0</v>
      </c>
      <c r="D23" s="2" t="s">
        <v>6</v>
      </c>
      <c r="E23" s="2" t="s">
        <v>7</v>
      </c>
      <c r="F23" s="2" t="s">
        <v>15</v>
      </c>
    </row>
    <row r="24" ht="15.75" customHeight="1">
      <c r="A24" s="2">
        <v>23.0</v>
      </c>
      <c r="B24" s="2">
        <v>1.0</v>
      </c>
      <c r="C24" s="2">
        <v>88.0</v>
      </c>
      <c r="D24" s="2" t="s">
        <v>6</v>
      </c>
      <c r="E24" s="2" t="s">
        <v>7</v>
      </c>
      <c r="F24" s="2" t="s">
        <v>15</v>
      </c>
    </row>
    <row r="25" ht="15.75" customHeight="1">
      <c r="A25" s="2">
        <v>24.0</v>
      </c>
      <c r="B25" s="2">
        <v>0.0</v>
      </c>
      <c r="C25" s="2">
        <v>50.0</v>
      </c>
      <c r="D25" s="2" t="s">
        <v>11</v>
      </c>
      <c r="E25" s="2" t="s">
        <v>14</v>
      </c>
      <c r="F25" s="2" t="s">
        <v>15</v>
      </c>
    </row>
    <row r="26" ht="15.75" customHeight="1">
      <c r="A26" s="2">
        <v>25.0</v>
      </c>
      <c r="B26" s="2">
        <v>1.0</v>
      </c>
      <c r="C26" s="2">
        <v>80.0</v>
      </c>
      <c r="D26" s="2" t="s">
        <v>11</v>
      </c>
      <c r="E26" s="2" t="s">
        <v>18</v>
      </c>
      <c r="F26" s="2" t="s">
        <v>15</v>
      </c>
    </row>
    <row r="27" ht="15.75" customHeight="1">
      <c r="A27" s="2">
        <v>26.0</v>
      </c>
      <c r="B27" s="2">
        <v>0.0</v>
      </c>
      <c r="C27" s="2">
        <v>50.0</v>
      </c>
      <c r="D27" s="2" t="s">
        <v>6</v>
      </c>
      <c r="E27" s="2" t="s">
        <v>16</v>
      </c>
      <c r="F27" s="2" t="s">
        <v>8</v>
      </c>
    </row>
    <row r="28" ht="15.75" customHeight="1">
      <c r="A28" s="2">
        <v>27.0</v>
      </c>
      <c r="B28" s="2">
        <v>0.0</v>
      </c>
      <c r="C28" s="2">
        <v>50.0</v>
      </c>
      <c r="D28" s="2" t="s">
        <v>6</v>
      </c>
      <c r="E28" s="2" t="s">
        <v>14</v>
      </c>
      <c r="F28" s="2" t="s">
        <v>8</v>
      </c>
    </row>
    <row r="29" ht="15.75" customHeight="1">
      <c r="A29" s="2">
        <v>28.0</v>
      </c>
      <c r="B29" s="2">
        <v>0.0</v>
      </c>
      <c r="C29" s="2">
        <v>50.0</v>
      </c>
      <c r="D29" s="2" t="s">
        <v>6</v>
      </c>
      <c r="E29" s="2" t="s">
        <v>13</v>
      </c>
      <c r="F29" s="2" t="s">
        <v>8</v>
      </c>
    </row>
    <row r="30" ht="15.75" customHeight="1">
      <c r="A30" s="2">
        <v>29.0</v>
      </c>
      <c r="B30" s="2">
        <v>1.0</v>
      </c>
      <c r="C30" s="2">
        <v>91.0</v>
      </c>
      <c r="D30" s="2" t="s">
        <v>6</v>
      </c>
      <c r="E30" s="2" t="s">
        <v>7</v>
      </c>
      <c r="F30" s="2" t="s">
        <v>12</v>
      </c>
    </row>
    <row r="31" ht="15.75" customHeight="1">
      <c r="A31" s="2">
        <v>30.0</v>
      </c>
      <c r="B31" s="2">
        <v>1.0</v>
      </c>
      <c r="C31" s="2">
        <v>94.0</v>
      </c>
      <c r="D31" s="2" t="s">
        <v>6</v>
      </c>
      <c r="E31" s="2" t="s">
        <v>7</v>
      </c>
      <c r="F31" s="2" t="s">
        <v>15</v>
      </c>
    </row>
    <row r="32" ht="15.75" customHeight="1">
      <c r="A32" s="2">
        <v>31.0</v>
      </c>
      <c r="B32" s="2">
        <v>0.0</v>
      </c>
      <c r="C32" s="2">
        <v>50.0</v>
      </c>
      <c r="D32" s="2" t="s">
        <v>11</v>
      </c>
      <c r="E32" s="2" t="s">
        <v>14</v>
      </c>
      <c r="F32" s="2" t="s">
        <v>15</v>
      </c>
    </row>
    <row r="33" ht="15.75" customHeight="1">
      <c r="A33" s="2">
        <v>32.0</v>
      </c>
      <c r="B33" s="2">
        <v>0.0</v>
      </c>
      <c r="C33" s="2">
        <v>50.0</v>
      </c>
      <c r="D33" s="2" t="s">
        <v>6</v>
      </c>
      <c r="E33" s="2" t="s">
        <v>9</v>
      </c>
      <c r="F33" s="2" t="s">
        <v>12</v>
      </c>
    </row>
    <row r="34" ht="15.75" customHeight="1">
      <c r="A34" s="2">
        <v>33.0</v>
      </c>
      <c r="B34" s="2">
        <v>1.0</v>
      </c>
      <c r="C34" s="2">
        <v>99.0</v>
      </c>
      <c r="D34" s="2" t="s">
        <v>6</v>
      </c>
      <c r="E34" s="2" t="s">
        <v>7</v>
      </c>
      <c r="F34" s="2" t="s">
        <v>10</v>
      </c>
    </row>
    <row r="35" ht="15.75" customHeight="1">
      <c r="A35" s="2">
        <v>34.0</v>
      </c>
      <c r="B35" s="2">
        <v>1.0</v>
      </c>
      <c r="C35" s="2">
        <v>90.0</v>
      </c>
      <c r="D35" s="2" t="s">
        <v>6</v>
      </c>
      <c r="E35" s="2" t="s">
        <v>13</v>
      </c>
      <c r="F35" s="2" t="s">
        <v>10</v>
      </c>
    </row>
    <row r="36" ht="15.75" customHeight="1">
      <c r="A36" s="2">
        <v>35.0</v>
      </c>
      <c r="B36" s="2">
        <v>0.0</v>
      </c>
      <c r="C36" s="2">
        <v>50.0</v>
      </c>
      <c r="D36" s="2" t="s">
        <v>11</v>
      </c>
      <c r="E36" s="2" t="s">
        <v>14</v>
      </c>
      <c r="F36" s="2" t="s">
        <v>8</v>
      </c>
    </row>
    <row r="37" ht="15.75" customHeight="1">
      <c r="A37" s="2">
        <v>36.0</v>
      </c>
      <c r="B37" s="2">
        <v>0.0</v>
      </c>
      <c r="C37" s="2">
        <v>50.0</v>
      </c>
      <c r="D37" s="2" t="s">
        <v>6</v>
      </c>
      <c r="E37" s="2" t="s">
        <v>7</v>
      </c>
      <c r="F37" s="2" t="s">
        <v>10</v>
      </c>
    </row>
    <row r="38" ht="15.75" customHeight="1">
      <c r="A38" s="2">
        <v>37.0</v>
      </c>
      <c r="B38" s="2">
        <v>0.0</v>
      </c>
      <c r="C38" s="2">
        <v>50.0</v>
      </c>
      <c r="D38" s="2" t="s">
        <v>11</v>
      </c>
      <c r="E38" s="2" t="s">
        <v>9</v>
      </c>
      <c r="F38" s="2" t="s">
        <v>8</v>
      </c>
    </row>
    <row r="39" ht="15.75" customHeight="1">
      <c r="A39" s="2">
        <v>38.0</v>
      </c>
      <c r="B39" s="2">
        <v>0.0</v>
      </c>
      <c r="C39" s="2">
        <v>50.0</v>
      </c>
      <c r="D39" s="2" t="s">
        <v>6</v>
      </c>
      <c r="E39" s="2" t="s">
        <v>14</v>
      </c>
      <c r="F39" s="2" t="s">
        <v>10</v>
      </c>
    </row>
    <row r="40" ht="15.75" customHeight="1">
      <c r="A40" s="2">
        <v>39.0</v>
      </c>
      <c r="B40" s="2">
        <v>0.0</v>
      </c>
      <c r="C40" s="2">
        <v>50.0</v>
      </c>
      <c r="D40" s="2" t="s">
        <v>6</v>
      </c>
      <c r="E40" s="2" t="s">
        <v>17</v>
      </c>
      <c r="F40" s="2" t="s">
        <v>10</v>
      </c>
    </row>
    <row r="41" ht="15.75" customHeight="1">
      <c r="A41" s="2">
        <v>40.0</v>
      </c>
      <c r="B41" s="2">
        <v>0.0</v>
      </c>
      <c r="C41" s="2">
        <v>50.0</v>
      </c>
      <c r="D41" s="2" t="s">
        <v>6</v>
      </c>
      <c r="E41" s="2" t="s">
        <v>16</v>
      </c>
      <c r="F41" s="2" t="s">
        <v>10</v>
      </c>
    </row>
    <row r="42" ht="15.75" customHeight="1">
      <c r="A42" s="2">
        <v>41.0</v>
      </c>
      <c r="B42" s="2">
        <v>0.0</v>
      </c>
      <c r="C42" s="2">
        <v>50.0</v>
      </c>
      <c r="D42" s="2" t="s">
        <v>6</v>
      </c>
      <c r="E42" s="2" t="s">
        <v>13</v>
      </c>
      <c r="F42" s="2" t="s">
        <v>15</v>
      </c>
    </row>
    <row r="43" ht="15.75" customHeight="1">
      <c r="A43" s="2">
        <v>42.0</v>
      </c>
      <c r="B43" s="2">
        <v>1.0</v>
      </c>
      <c r="C43" s="2">
        <v>91.0</v>
      </c>
      <c r="D43" s="2" t="s">
        <v>6</v>
      </c>
      <c r="E43" s="2" t="s">
        <v>13</v>
      </c>
      <c r="F43" s="2" t="s">
        <v>12</v>
      </c>
    </row>
    <row r="44" ht="15.75" customHeight="1">
      <c r="A44" s="2">
        <v>43.0</v>
      </c>
      <c r="B44" s="2">
        <v>0.0</v>
      </c>
      <c r="C44" s="2">
        <v>50.0</v>
      </c>
      <c r="D44" s="2" t="s">
        <v>6</v>
      </c>
      <c r="E44" s="2" t="s">
        <v>16</v>
      </c>
      <c r="F44" s="2" t="s">
        <v>15</v>
      </c>
    </row>
    <row r="45" ht="15.75" customHeight="1">
      <c r="A45" s="2">
        <v>44.0</v>
      </c>
      <c r="B45" s="2">
        <v>0.0</v>
      </c>
      <c r="C45" s="2">
        <v>50.0</v>
      </c>
      <c r="D45" s="2" t="s">
        <v>6</v>
      </c>
      <c r="E45" s="2" t="s">
        <v>13</v>
      </c>
      <c r="F45" s="2" t="s">
        <v>8</v>
      </c>
    </row>
    <row r="46" ht="15.75" customHeight="1">
      <c r="A46" s="2">
        <v>45.0</v>
      </c>
      <c r="B46" s="2">
        <v>0.0</v>
      </c>
      <c r="C46" s="2">
        <v>50.0</v>
      </c>
      <c r="D46" s="2" t="s">
        <v>6</v>
      </c>
      <c r="E46" s="2" t="s">
        <v>16</v>
      </c>
      <c r="F46" s="2" t="s">
        <v>15</v>
      </c>
    </row>
    <row r="47" ht="15.75" customHeight="1">
      <c r="A47" s="2">
        <v>46.0</v>
      </c>
      <c r="B47" s="2">
        <v>0.0</v>
      </c>
      <c r="C47" s="2">
        <v>50.0</v>
      </c>
      <c r="D47" s="2" t="s">
        <v>6</v>
      </c>
      <c r="E47" s="2" t="s">
        <v>7</v>
      </c>
      <c r="F47" s="2" t="s">
        <v>15</v>
      </c>
    </row>
    <row r="48" ht="15.75" customHeight="1">
      <c r="A48" s="2">
        <v>47.0</v>
      </c>
      <c r="B48" s="2">
        <v>1.0</v>
      </c>
      <c r="C48" s="2">
        <v>94.0</v>
      </c>
      <c r="D48" s="2" t="s">
        <v>6</v>
      </c>
      <c r="E48" s="2" t="s">
        <v>7</v>
      </c>
      <c r="F48" s="2" t="s">
        <v>8</v>
      </c>
    </row>
    <row r="49" ht="15.75" customHeight="1">
      <c r="A49" s="2">
        <v>48.0</v>
      </c>
      <c r="B49" s="2">
        <v>0.0</v>
      </c>
      <c r="C49" s="2">
        <v>50.0</v>
      </c>
      <c r="D49" s="2" t="s">
        <v>6</v>
      </c>
      <c r="E49" s="2" t="s">
        <v>9</v>
      </c>
      <c r="F49" s="2" t="s">
        <v>8</v>
      </c>
    </row>
    <row r="50" ht="15.75" customHeight="1">
      <c r="A50" s="2">
        <v>49.0</v>
      </c>
      <c r="B50" s="2">
        <v>1.0</v>
      </c>
      <c r="C50" s="2">
        <v>90.0</v>
      </c>
      <c r="D50" s="2" t="s">
        <v>6</v>
      </c>
      <c r="E50" s="2" t="s">
        <v>13</v>
      </c>
      <c r="F50" s="2" t="s">
        <v>8</v>
      </c>
    </row>
    <row r="51" ht="15.75" customHeight="1">
      <c r="A51" s="2">
        <v>50.0</v>
      </c>
      <c r="B51" s="2">
        <v>0.0</v>
      </c>
      <c r="C51" s="2">
        <v>50.0</v>
      </c>
      <c r="D51" s="2" t="s">
        <v>6</v>
      </c>
      <c r="E51" s="2" t="s">
        <v>7</v>
      </c>
      <c r="F51" s="2" t="s">
        <v>12</v>
      </c>
    </row>
    <row r="52" ht="15.75" customHeight="1">
      <c r="A52" s="2">
        <v>51.0</v>
      </c>
      <c r="B52" s="2">
        <v>0.0</v>
      </c>
      <c r="C52" s="2">
        <v>50.0</v>
      </c>
      <c r="D52" s="2" t="s">
        <v>11</v>
      </c>
      <c r="E52" s="2" t="s">
        <v>7</v>
      </c>
      <c r="F52" s="2" t="s">
        <v>15</v>
      </c>
    </row>
    <row r="53" ht="15.75" customHeight="1">
      <c r="A53" s="2">
        <v>52.0</v>
      </c>
      <c r="B53" s="2">
        <v>0.0</v>
      </c>
      <c r="C53" s="2">
        <v>50.0</v>
      </c>
      <c r="D53" s="2" t="s">
        <v>6</v>
      </c>
      <c r="E53" s="2" t="s">
        <v>16</v>
      </c>
      <c r="F53" s="2" t="s">
        <v>8</v>
      </c>
    </row>
    <row r="54" ht="15.75" customHeight="1">
      <c r="A54" s="2">
        <v>53.0</v>
      </c>
      <c r="B54" s="2">
        <v>1.0</v>
      </c>
      <c r="C54" s="2">
        <v>89.0</v>
      </c>
      <c r="D54" s="2" t="s">
        <v>6</v>
      </c>
      <c r="E54" s="2" t="s">
        <v>13</v>
      </c>
      <c r="F54" s="2" t="s">
        <v>8</v>
      </c>
    </row>
    <row r="55" ht="15.75" customHeight="1">
      <c r="A55" s="2">
        <v>54.0</v>
      </c>
      <c r="B55" s="2">
        <v>1.0</v>
      </c>
      <c r="C55" s="2">
        <v>98.0</v>
      </c>
      <c r="D55" s="2" t="s">
        <v>6</v>
      </c>
      <c r="E55" s="2" t="s">
        <v>7</v>
      </c>
      <c r="F55" s="2" t="s">
        <v>15</v>
      </c>
    </row>
    <row r="56" ht="15.75" customHeight="1">
      <c r="A56" s="2">
        <v>55.0</v>
      </c>
      <c r="B56" s="2">
        <v>0.0</v>
      </c>
      <c r="C56" s="2">
        <v>50.0</v>
      </c>
      <c r="D56" s="2" t="s">
        <v>6</v>
      </c>
      <c r="E56" s="3" t="s">
        <v>19</v>
      </c>
      <c r="F56" s="2" t="s">
        <v>12</v>
      </c>
    </row>
    <row r="57" ht="15.75" customHeight="1">
      <c r="A57" s="2">
        <v>56.0</v>
      </c>
      <c r="B57" s="2">
        <v>0.0</v>
      </c>
      <c r="C57" s="2">
        <v>50.0</v>
      </c>
      <c r="D57" s="2" t="s">
        <v>6</v>
      </c>
      <c r="E57" s="2" t="s">
        <v>7</v>
      </c>
      <c r="F57" s="2" t="s">
        <v>10</v>
      </c>
    </row>
    <row r="58" ht="15.75" customHeight="1">
      <c r="A58" s="2">
        <v>57.0</v>
      </c>
      <c r="B58" s="2">
        <v>0.0</v>
      </c>
      <c r="C58" s="2">
        <v>50.0</v>
      </c>
      <c r="D58" s="2" t="s">
        <v>6</v>
      </c>
      <c r="E58" s="2" t="s">
        <v>13</v>
      </c>
      <c r="F58" s="2" t="s">
        <v>10</v>
      </c>
    </row>
    <row r="59" ht="15.75" customHeight="1">
      <c r="A59" s="2">
        <v>58.0</v>
      </c>
      <c r="B59" s="2">
        <v>1.0</v>
      </c>
      <c r="C59" s="2">
        <v>82.0</v>
      </c>
      <c r="D59" s="2" t="s">
        <v>11</v>
      </c>
      <c r="E59" s="2" t="s">
        <v>18</v>
      </c>
      <c r="F59" s="2" t="s">
        <v>8</v>
      </c>
    </row>
    <row r="60" ht="15.75" customHeight="1">
      <c r="A60" s="2">
        <v>59.0</v>
      </c>
      <c r="B60" s="2">
        <v>0.0</v>
      </c>
      <c r="C60" s="2">
        <v>50.0</v>
      </c>
      <c r="D60" s="2" t="s">
        <v>6</v>
      </c>
      <c r="E60" s="2" t="s">
        <v>7</v>
      </c>
      <c r="F60" s="2" t="s">
        <v>12</v>
      </c>
    </row>
    <row r="61" ht="15.75" customHeight="1">
      <c r="A61" s="2">
        <v>60.0</v>
      </c>
      <c r="B61" s="2">
        <v>0.0</v>
      </c>
      <c r="C61" s="2">
        <v>50.0</v>
      </c>
      <c r="D61" s="2" t="s">
        <v>11</v>
      </c>
      <c r="E61" s="2" t="s">
        <v>14</v>
      </c>
      <c r="F61" s="2" t="s">
        <v>12</v>
      </c>
    </row>
    <row r="62" ht="15.75" customHeight="1">
      <c r="A62" s="2">
        <v>61.0</v>
      </c>
      <c r="B62" s="2">
        <v>0.0</v>
      </c>
      <c r="C62" s="2">
        <v>50.0</v>
      </c>
      <c r="D62" s="2" t="s">
        <v>6</v>
      </c>
      <c r="E62" s="2" t="s">
        <v>16</v>
      </c>
      <c r="F62" s="2" t="s">
        <v>15</v>
      </c>
    </row>
    <row r="63" ht="15.75" customHeight="1">
      <c r="A63" s="2">
        <v>62.0</v>
      </c>
      <c r="B63" s="2">
        <v>0.0</v>
      </c>
      <c r="C63" s="2">
        <v>50.0</v>
      </c>
      <c r="D63" s="2" t="s">
        <v>11</v>
      </c>
      <c r="E63" s="2" t="s">
        <v>7</v>
      </c>
      <c r="F63" s="2" t="s">
        <v>12</v>
      </c>
    </row>
    <row r="64" ht="15.75" customHeight="1">
      <c r="A64" s="2">
        <v>63.0</v>
      </c>
      <c r="B64" s="2">
        <v>0.0</v>
      </c>
      <c r="C64" s="2">
        <v>50.0</v>
      </c>
      <c r="D64" s="2" t="s">
        <v>11</v>
      </c>
      <c r="E64" s="2" t="s">
        <v>7</v>
      </c>
      <c r="F64" s="2" t="s">
        <v>15</v>
      </c>
    </row>
    <row r="65" ht="15.75" customHeight="1">
      <c r="A65" s="2">
        <v>64.0</v>
      </c>
      <c r="B65" s="2">
        <v>1.0</v>
      </c>
      <c r="C65" s="2">
        <v>97.0</v>
      </c>
      <c r="D65" s="2" t="s">
        <v>6</v>
      </c>
      <c r="E65" s="2" t="s">
        <v>7</v>
      </c>
      <c r="F65" s="2" t="s">
        <v>15</v>
      </c>
    </row>
    <row r="66" ht="15.75" customHeight="1">
      <c r="A66" s="2">
        <v>65.0</v>
      </c>
      <c r="B66" s="2">
        <v>0.0</v>
      </c>
      <c r="C66" s="2">
        <v>50.0</v>
      </c>
      <c r="D66" s="2" t="s">
        <v>6</v>
      </c>
      <c r="E66" s="2" t="s">
        <v>13</v>
      </c>
      <c r="F66" s="2" t="s">
        <v>8</v>
      </c>
    </row>
    <row r="67" ht="15.75" customHeight="1">
      <c r="A67" s="2">
        <v>66.0</v>
      </c>
      <c r="B67" s="2">
        <v>0.0</v>
      </c>
      <c r="C67" s="2">
        <v>50.0</v>
      </c>
      <c r="D67" s="2" t="s">
        <v>11</v>
      </c>
      <c r="E67" s="2" t="s">
        <v>9</v>
      </c>
      <c r="F67" s="2" t="s">
        <v>12</v>
      </c>
    </row>
    <row r="68" ht="15.75" customHeight="1">
      <c r="A68" s="2">
        <v>67.0</v>
      </c>
      <c r="B68" s="2">
        <v>1.0</v>
      </c>
      <c r="C68" s="2">
        <v>95.0</v>
      </c>
      <c r="D68" s="2" t="s">
        <v>6</v>
      </c>
      <c r="E68" s="2" t="s">
        <v>7</v>
      </c>
      <c r="F68" s="2" t="s">
        <v>10</v>
      </c>
    </row>
    <row r="69" ht="15.75" customHeight="1">
      <c r="A69" s="2">
        <v>68.0</v>
      </c>
      <c r="B69" s="2">
        <v>1.0</v>
      </c>
      <c r="C69" s="2">
        <v>86.0</v>
      </c>
      <c r="D69" s="2" t="s">
        <v>11</v>
      </c>
      <c r="E69" s="2" t="s">
        <v>14</v>
      </c>
      <c r="F69" s="2" t="s">
        <v>8</v>
      </c>
    </row>
    <row r="70" ht="15.75" customHeight="1">
      <c r="A70" s="2">
        <v>69.0</v>
      </c>
      <c r="B70" s="2">
        <v>0.0</v>
      </c>
      <c r="C70" s="2">
        <v>50.0</v>
      </c>
      <c r="D70" s="2" t="s">
        <v>6</v>
      </c>
      <c r="E70" s="2" t="s">
        <v>13</v>
      </c>
      <c r="F70" s="2" t="s">
        <v>15</v>
      </c>
    </row>
    <row r="71" ht="15.75" customHeight="1">
      <c r="A71" s="2">
        <v>70.0</v>
      </c>
      <c r="B71" s="2">
        <v>1.0</v>
      </c>
      <c r="C71" s="2">
        <v>86.0</v>
      </c>
      <c r="D71" s="2" t="s">
        <v>11</v>
      </c>
      <c r="E71" s="2" t="s">
        <v>13</v>
      </c>
      <c r="F71" s="2" t="s">
        <v>8</v>
      </c>
    </row>
    <row r="72" ht="15.75" customHeight="1">
      <c r="A72" s="2">
        <v>71.0</v>
      </c>
      <c r="B72" s="2">
        <v>0.0</v>
      </c>
      <c r="C72" s="2">
        <v>50.0</v>
      </c>
      <c r="D72" s="2" t="s">
        <v>6</v>
      </c>
      <c r="E72" s="2" t="s">
        <v>14</v>
      </c>
      <c r="F72" s="2" t="s">
        <v>10</v>
      </c>
    </row>
    <row r="73" ht="15.75" customHeight="1">
      <c r="A73" s="2">
        <v>72.0</v>
      </c>
      <c r="B73" s="2">
        <v>1.0</v>
      </c>
      <c r="C73" s="2">
        <v>84.0</v>
      </c>
      <c r="D73" s="2" t="s">
        <v>11</v>
      </c>
      <c r="E73" s="2" t="s">
        <v>14</v>
      </c>
      <c r="F73" s="2" t="s">
        <v>10</v>
      </c>
    </row>
    <row r="74" ht="15.75" customHeight="1">
      <c r="A74" s="2">
        <v>73.0</v>
      </c>
      <c r="B74" s="2">
        <v>1.0</v>
      </c>
      <c r="C74" s="2">
        <v>86.0</v>
      </c>
      <c r="D74" s="2" t="s">
        <v>11</v>
      </c>
      <c r="E74" s="2" t="s">
        <v>13</v>
      </c>
      <c r="F74" s="2" t="s">
        <v>15</v>
      </c>
    </row>
    <row r="75" ht="15.75" customHeight="1">
      <c r="A75" s="2">
        <v>74.0</v>
      </c>
      <c r="B75" s="2">
        <v>0.0</v>
      </c>
      <c r="C75" s="2">
        <v>50.0</v>
      </c>
      <c r="D75" s="2" t="s">
        <v>11</v>
      </c>
      <c r="E75" s="2" t="s">
        <v>18</v>
      </c>
      <c r="F75" s="2" t="s">
        <v>8</v>
      </c>
    </row>
    <row r="76" ht="15.75" customHeight="1">
      <c r="A76" s="2">
        <v>75.0</v>
      </c>
      <c r="B76" s="2">
        <v>1.0</v>
      </c>
      <c r="C76" s="2">
        <v>103.0</v>
      </c>
      <c r="D76" s="2" t="s">
        <v>6</v>
      </c>
      <c r="E76" s="2" t="s">
        <v>9</v>
      </c>
      <c r="F76" s="2" t="s">
        <v>12</v>
      </c>
    </row>
    <row r="77" ht="15.75" customHeight="1">
      <c r="A77" s="2">
        <v>76.0</v>
      </c>
      <c r="B77" s="2">
        <v>1.0</v>
      </c>
      <c r="C77" s="2">
        <v>89.0</v>
      </c>
      <c r="D77" s="2" t="s">
        <v>6</v>
      </c>
      <c r="E77" s="2" t="s">
        <v>7</v>
      </c>
      <c r="F77" s="2" t="s">
        <v>10</v>
      </c>
    </row>
    <row r="78" ht="15.75" customHeight="1">
      <c r="A78" s="2">
        <v>77.0</v>
      </c>
      <c r="B78" s="2">
        <v>1.0</v>
      </c>
      <c r="C78" s="2">
        <v>84.0</v>
      </c>
      <c r="D78" s="2" t="s">
        <v>11</v>
      </c>
      <c r="E78" s="2" t="s">
        <v>14</v>
      </c>
      <c r="F78" s="2" t="s">
        <v>10</v>
      </c>
    </row>
    <row r="79" ht="15.75" customHeight="1">
      <c r="A79" s="2">
        <v>78.0</v>
      </c>
      <c r="B79" s="2">
        <v>0.0</v>
      </c>
      <c r="C79" s="2">
        <v>50.0</v>
      </c>
      <c r="D79" s="2" t="s">
        <v>11</v>
      </c>
      <c r="E79" s="2" t="s">
        <v>13</v>
      </c>
      <c r="F79" s="2" t="s">
        <v>12</v>
      </c>
    </row>
    <row r="80" ht="15.75" customHeight="1">
      <c r="A80" s="2">
        <v>79.0</v>
      </c>
      <c r="B80" s="2">
        <v>0.0</v>
      </c>
      <c r="C80" s="2">
        <v>50.0</v>
      </c>
      <c r="D80" s="2" t="s">
        <v>6</v>
      </c>
      <c r="E80" s="2" t="s">
        <v>7</v>
      </c>
      <c r="F80" s="2" t="s">
        <v>10</v>
      </c>
    </row>
    <row r="81" ht="15.75" customHeight="1">
      <c r="A81" s="2">
        <v>80.0</v>
      </c>
      <c r="B81" s="2">
        <v>0.0</v>
      </c>
      <c r="C81" s="2">
        <v>50.0</v>
      </c>
      <c r="D81" s="2" t="s">
        <v>6</v>
      </c>
      <c r="E81" s="2" t="s">
        <v>9</v>
      </c>
      <c r="F81" s="2" t="s">
        <v>15</v>
      </c>
    </row>
    <row r="82" ht="15.75" customHeight="1">
      <c r="A82" s="2">
        <v>81.0</v>
      </c>
      <c r="B82" s="2">
        <v>1.0</v>
      </c>
      <c r="C82" s="2">
        <v>96.0</v>
      </c>
      <c r="D82" s="2" t="s">
        <v>6</v>
      </c>
      <c r="E82" s="2" t="s">
        <v>7</v>
      </c>
      <c r="F82" s="2" t="s">
        <v>8</v>
      </c>
    </row>
    <row r="83" ht="15.75" customHeight="1">
      <c r="A83" s="2">
        <v>82.0</v>
      </c>
      <c r="B83" s="2">
        <v>1.0</v>
      </c>
      <c r="C83" s="2">
        <v>92.0</v>
      </c>
      <c r="D83" s="2" t="s">
        <v>6</v>
      </c>
      <c r="E83" s="2" t="s">
        <v>7</v>
      </c>
      <c r="F83" s="2" t="s">
        <v>15</v>
      </c>
    </row>
    <row r="84" ht="15.75" customHeight="1">
      <c r="A84" s="2">
        <v>83.0</v>
      </c>
      <c r="B84" s="2">
        <v>0.0</v>
      </c>
      <c r="C84" s="2">
        <v>50.0</v>
      </c>
      <c r="D84" s="2" t="s">
        <v>6</v>
      </c>
      <c r="E84" s="2" t="s">
        <v>17</v>
      </c>
      <c r="F84" s="2" t="s">
        <v>15</v>
      </c>
    </row>
    <row r="85" ht="15.75" customHeight="1">
      <c r="A85" s="2">
        <v>84.0</v>
      </c>
      <c r="B85" s="2">
        <v>0.0</v>
      </c>
      <c r="C85" s="2">
        <v>50.0</v>
      </c>
      <c r="D85" s="2" t="s">
        <v>6</v>
      </c>
      <c r="E85" s="2" t="s">
        <v>14</v>
      </c>
      <c r="F85" s="2" t="s">
        <v>12</v>
      </c>
    </row>
    <row r="86" ht="15.75" customHeight="1">
      <c r="A86" s="2">
        <v>85.0</v>
      </c>
      <c r="B86" s="2">
        <v>0.0</v>
      </c>
      <c r="C86" s="2">
        <v>50.0</v>
      </c>
      <c r="D86" s="2" t="s">
        <v>11</v>
      </c>
      <c r="E86" s="2" t="s">
        <v>7</v>
      </c>
      <c r="F86" s="2" t="s">
        <v>12</v>
      </c>
    </row>
    <row r="87" ht="15.75" customHeight="1">
      <c r="A87" s="2">
        <v>86.0</v>
      </c>
      <c r="B87" s="2">
        <v>0.0</v>
      </c>
      <c r="C87" s="2">
        <v>50.0</v>
      </c>
      <c r="D87" s="2" t="s">
        <v>6</v>
      </c>
      <c r="E87" s="2" t="s">
        <v>13</v>
      </c>
      <c r="F87" s="2" t="s">
        <v>10</v>
      </c>
    </row>
    <row r="88" ht="15.75" customHeight="1">
      <c r="A88" s="2">
        <v>87.0</v>
      </c>
      <c r="B88" s="2">
        <v>0.0</v>
      </c>
      <c r="C88" s="2">
        <v>50.0</v>
      </c>
      <c r="D88" s="2" t="s">
        <v>6</v>
      </c>
      <c r="E88" s="2" t="s">
        <v>13</v>
      </c>
      <c r="F88" s="2" t="s">
        <v>12</v>
      </c>
    </row>
    <row r="89" ht="15.75" customHeight="1">
      <c r="A89" s="2">
        <v>88.0</v>
      </c>
      <c r="B89" s="2">
        <v>0.0</v>
      </c>
      <c r="C89" s="2">
        <v>50.0</v>
      </c>
      <c r="D89" s="2" t="s">
        <v>6</v>
      </c>
      <c r="E89" s="2" t="s">
        <v>16</v>
      </c>
      <c r="F89" s="2" t="s">
        <v>15</v>
      </c>
    </row>
    <row r="90" ht="15.75" customHeight="1">
      <c r="A90" s="2">
        <v>89.0</v>
      </c>
      <c r="B90" s="2">
        <v>0.0</v>
      </c>
      <c r="C90" s="2">
        <v>50.0</v>
      </c>
      <c r="D90" s="2" t="s">
        <v>6</v>
      </c>
      <c r="E90" s="2" t="s">
        <v>13</v>
      </c>
      <c r="F90" s="2" t="s">
        <v>15</v>
      </c>
    </row>
    <row r="91" ht="15.75" customHeight="1">
      <c r="A91" s="2">
        <v>90.0</v>
      </c>
      <c r="B91" s="2">
        <v>0.0</v>
      </c>
      <c r="C91" s="2">
        <v>50.0</v>
      </c>
      <c r="D91" s="2" t="s">
        <v>11</v>
      </c>
      <c r="E91" s="2" t="s">
        <v>9</v>
      </c>
      <c r="F91" s="2" t="s">
        <v>15</v>
      </c>
    </row>
    <row r="92" ht="15.75" customHeight="1">
      <c r="A92" s="2">
        <v>91.0</v>
      </c>
      <c r="B92" s="2">
        <v>1.0</v>
      </c>
      <c r="C92" s="2">
        <v>97.0</v>
      </c>
      <c r="D92" s="2" t="s">
        <v>6</v>
      </c>
      <c r="E92" s="2" t="s">
        <v>7</v>
      </c>
      <c r="F92" s="2" t="s">
        <v>12</v>
      </c>
    </row>
    <row r="93" ht="15.75" customHeight="1">
      <c r="A93" s="2">
        <v>92.0</v>
      </c>
      <c r="B93" s="2">
        <v>0.0</v>
      </c>
      <c r="C93" s="2">
        <v>50.0</v>
      </c>
      <c r="D93" s="2" t="s">
        <v>6</v>
      </c>
      <c r="E93" s="2" t="s">
        <v>16</v>
      </c>
      <c r="F93" s="2" t="s">
        <v>8</v>
      </c>
    </row>
    <row r="94" ht="15.75" customHeight="1">
      <c r="A94" s="2">
        <v>93.0</v>
      </c>
      <c r="B94" s="2">
        <v>1.0</v>
      </c>
      <c r="C94" s="2">
        <v>90.0</v>
      </c>
      <c r="D94" s="2" t="s">
        <v>6</v>
      </c>
      <c r="E94" s="2" t="s">
        <v>13</v>
      </c>
      <c r="F94" s="2" t="s">
        <v>10</v>
      </c>
    </row>
    <row r="95" ht="15.75" customHeight="1">
      <c r="A95" s="2">
        <v>94.0</v>
      </c>
      <c r="B95" s="2">
        <v>0.0</v>
      </c>
      <c r="C95" s="2">
        <v>50.0</v>
      </c>
      <c r="D95" s="2" t="s">
        <v>11</v>
      </c>
      <c r="E95" s="2" t="s">
        <v>14</v>
      </c>
      <c r="F95" s="2" t="s">
        <v>10</v>
      </c>
    </row>
    <row r="96" ht="15.75" customHeight="1">
      <c r="A96" s="2">
        <v>95.0</v>
      </c>
      <c r="B96" s="2">
        <v>0.0</v>
      </c>
      <c r="C96" s="2">
        <v>50.0</v>
      </c>
      <c r="D96" s="2" t="s">
        <v>6</v>
      </c>
      <c r="E96" s="2" t="s">
        <v>16</v>
      </c>
      <c r="F96" s="2" t="s">
        <v>12</v>
      </c>
    </row>
    <row r="97" ht="15.75" customHeight="1">
      <c r="A97" s="2">
        <v>96.0</v>
      </c>
      <c r="B97" s="2">
        <v>0.0</v>
      </c>
      <c r="C97" s="2">
        <v>50.0</v>
      </c>
      <c r="D97" s="2" t="s">
        <v>6</v>
      </c>
      <c r="E97" s="2" t="s">
        <v>9</v>
      </c>
      <c r="F97" s="2" t="s">
        <v>8</v>
      </c>
    </row>
    <row r="98" ht="15.75" customHeight="1">
      <c r="A98" s="2">
        <v>97.0</v>
      </c>
      <c r="B98" s="2">
        <v>1.0</v>
      </c>
      <c r="C98" s="2">
        <v>92.0</v>
      </c>
      <c r="D98" s="2" t="s">
        <v>6</v>
      </c>
      <c r="E98" s="2" t="s">
        <v>7</v>
      </c>
      <c r="F98" s="2" t="s">
        <v>12</v>
      </c>
    </row>
    <row r="99" ht="15.75" customHeight="1">
      <c r="A99" s="2">
        <v>98.0</v>
      </c>
      <c r="B99" s="2">
        <v>0.0</v>
      </c>
      <c r="C99" s="2">
        <v>50.0</v>
      </c>
      <c r="D99" s="2" t="s">
        <v>6</v>
      </c>
      <c r="E99" s="2" t="s">
        <v>7</v>
      </c>
      <c r="F99" s="2" t="s">
        <v>15</v>
      </c>
    </row>
    <row r="100" ht="15.75" customHeight="1">
      <c r="A100" s="2">
        <v>99.0</v>
      </c>
      <c r="B100" s="2">
        <v>0.0</v>
      </c>
      <c r="C100" s="2">
        <v>50.0</v>
      </c>
      <c r="D100" s="2" t="s">
        <v>11</v>
      </c>
      <c r="E100" s="2" t="s">
        <v>16</v>
      </c>
      <c r="F100" s="2" t="s">
        <v>8</v>
      </c>
    </row>
    <row r="101" ht="15.75" customHeight="1">
      <c r="A101" s="2">
        <v>100.0</v>
      </c>
      <c r="B101" s="2">
        <v>0.0</v>
      </c>
      <c r="C101" s="2">
        <v>50.0</v>
      </c>
      <c r="D101" s="2" t="s">
        <v>6</v>
      </c>
      <c r="E101" s="2" t="s">
        <v>16</v>
      </c>
      <c r="F101" s="2" t="s">
        <v>8</v>
      </c>
    </row>
    <row r="102" ht="15.75" customHeight="1">
      <c r="A102" s="2">
        <v>101.0</v>
      </c>
      <c r="B102" s="2">
        <v>0.0</v>
      </c>
      <c r="C102" s="2">
        <v>50.0</v>
      </c>
      <c r="D102" s="2" t="s">
        <v>6</v>
      </c>
      <c r="E102" s="2" t="s">
        <v>7</v>
      </c>
      <c r="F102" s="2" t="s">
        <v>15</v>
      </c>
    </row>
    <row r="103" ht="15.75" customHeight="1">
      <c r="A103" s="2">
        <v>102.0</v>
      </c>
      <c r="B103" s="2">
        <v>0.0</v>
      </c>
      <c r="C103" s="2">
        <v>50.0</v>
      </c>
      <c r="D103" s="2" t="s">
        <v>11</v>
      </c>
      <c r="E103" s="2" t="s">
        <v>16</v>
      </c>
      <c r="F103" s="2" t="s">
        <v>15</v>
      </c>
    </row>
    <row r="104" ht="15.75" customHeight="1">
      <c r="A104" s="2">
        <v>103.0</v>
      </c>
      <c r="B104" s="2">
        <v>1.0</v>
      </c>
      <c r="C104" s="2">
        <v>94.0</v>
      </c>
      <c r="D104" s="2" t="s">
        <v>6</v>
      </c>
      <c r="E104" s="2" t="s">
        <v>7</v>
      </c>
      <c r="F104" s="2" t="s">
        <v>15</v>
      </c>
    </row>
    <row r="105" ht="15.75" customHeight="1">
      <c r="A105" s="2">
        <v>104.0</v>
      </c>
      <c r="B105" s="2">
        <v>0.0</v>
      </c>
      <c r="C105" s="2">
        <v>50.0</v>
      </c>
      <c r="D105" s="2" t="s">
        <v>6</v>
      </c>
      <c r="E105" s="2" t="s">
        <v>7</v>
      </c>
      <c r="F105" s="2" t="s">
        <v>15</v>
      </c>
    </row>
    <row r="106" ht="15.75" customHeight="1">
      <c r="A106" s="2">
        <v>105.0</v>
      </c>
      <c r="B106" s="2">
        <v>1.0</v>
      </c>
      <c r="C106" s="2">
        <v>105.0</v>
      </c>
      <c r="D106" s="2" t="s">
        <v>6</v>
      </c>
      <c r="E106" s="2" t="s">
        <v>9</v>
      </c>
      <c r="F106" s="2" t="s">
        <v>15</v>
      </c>
    </row>
    <row r="107" ht="15.75" customHeight="1">
      <c r="A107" s="2">
        <v>106.0</v>
      </c>
      <c r="B107" s="2">
        <v>0.0</v>
      </c>
      <c r="C107" s="2">
        <v>50.0</v>
      </c>
      <c r="D107" s="2" t="s">
        <v>6</v>
      </c>
      <c r="E107" s="2" t="s">
        <v>16</v>
      </c>
      <c r="F107" s="2" t="s">
        <v>8</v>
      </c>
    </row>
    <row r="108" ht="15.75" customHeight="1">
      <c r="A108" s="2">
        <v>107.0</v>
      </c>
      <c r="B108" s="2">
        <v>0.0</v>
      </c>
      <c r="C108" s="2">
        <v>50.0</v>
      </c>
      <c r="D108" s="2" t="s">
        <v>6</v>
      </c>
      <c r="E108" s="2" t="s">
        <v>16</v>
      </c>
      <c r="F108" s="2" t="s">
        <v>15</v>
      </c>
    </row>
    <row r="109" ht="15.75" customHeight="1">
      <c r="A109" s="2">
        <v>108.0</v>
      </c>
      <c r="B109" s="2">
        <v>0.0</v>
      </c>
      <c r="C109" s="2">
        <v>50.0</v>
      </c>
      <c r="D109" s="2" t="s">
        <v>6</v>
      </c>
      <c r="E109" s="2" t="s">
        <v>13</v>
      </c>
      <c r="F109" s="2" t="s">
        <v>12</v>
      </c>
    </row>
    <row r="110" ht="15.75" customHeight="1">
      <c r="A110" s="2">
        <v>109.0</v>
      </c>
      <c r="B110" s="2">
        <v>0.0</v>
      </c>
      <c r="C110" s="2">
        <v>50.0</v>
      </c>
      <c r="D110" s="2" t="s">
        <v>6</v>
      </c>
      <c r="E110" s="2" t="s">
        <v>18</v>
      </c>
      <c r="F110" s="2" t="s">
        <v>12</v>
      </c>
    </row>
    <row r="111" ht="15.75" customHeight="1">
      <c r="A111" s="2">
        <v>110.0</v>
      </c>
      <c r="B111" s="2">
        <v>0.0</v>
      </c>
      <c r="C111" s="2">
        <v>50.0</v>
      </c>
      <c r="D111" s="2" t="s">
        <v>6</v>
      </c>
      <c r="E111" s="2" t="s">
        <v>17</v>
      </c>
      <c r="F111" s="2" t="s">
        <v>12</v>
      </c>
    </row>
    <row r="112" ht="15.75" customHeight="1">
      <c r="A112" s="2">
        <v>111.0</v>
      </c>
      <c r="B112" s="2">
        <v>0.0</v>
      </c>
      <c r="C112" s="2">
        <v>50.0</v>
      </c>
      <c r="D112" s="2" t="s">
        <v>6</v>
      </c>
      <c r="E112" s="2" t="s">
        <v>7</v>
      </c>
      <c r="F112" s="2" t="s">
        <v>8</v>
      </c>
    </row>
    <row r="113" ht="15.75" customHeight="1">
      <c r="A113" s="2">
        <v>112.0</v>
      </c>
      <c r="B113" s="2">
        <v>0.0</v>
      </c>
      <c r="C113" s="2">
        <v>50.0</v>
      </c>
      <c r="D113" s="2" t="s">
        <v>6</v>
      </c>
      <c r="E113" s="2" t="s">
        <v>16</v>
      </c>
      <c r="F113" s="2" t="s">
        <v>15</v>
      </c>
    </row>
    <row r="114" ht="15.75" customHeight="1">
      <c r="A114" s="2">
        <v>113.0</v>
      </c>
      <c r="B114" s="2">
        <v>1.0</v>
      </c>
      <c r="C114" s="2">
        <v>88.0</v>
      </c>
      <c r="D114" s="2" t="s">
        <v>6</v>
      </c>
      <c r="E114" s="2" t="s">
        <v>7</v>
      </c>
      <c r="F114" s="2" t="s">
        <v>12</v>
      </c>
    </row>
    <row r="115" ht="15.75" customHeight="1">
      <c r="A115" s="2">
        <v>114.0</v>
      </c>
      <c r="B115" s="2">
        <v>0.0</v>
      </c>
      <c r="C115" s="2">
        <v>50.0</v>
      </c>
      <c r="D115" s="2" t="s">
        <v>11</v>
      </c>
      <c r="E115" s="2" t="s">
        <v>14</v>
      </c>
      <c r="F115" s="2" t="s">
        <v>8</v>
      </c>
    </row>
    <row r="116" ht="15.75" customHeight="1">
      <c r="A116" s="2">
        <v>115.0</v>
      </c>
      <c r="B116" s="2">
        <v>0.0</v>
      </c>
      <c r="C116" s="2">
        <v>50.0</v>
      </c>
      <c r="D116" s="2" t="s">
        <v>11</v>
      </c>
      <c r="E116" s="2" t="s">
        <v>7</v>
      </c>
      <c r="F116" s="2" t="s">
        <v>10</v>
      </c>
    </row>
    <row r="117" ht="15.75" customHeight="1">
      <c r="A117" s="2">
        <v>116.0</v>
      </c>
      <c r="B117" s="2">
        <v>0.0</v>
      </c>
      <c r="C117" s="2">
        <v>50.0</v>
      </c>
      <c r="D117" s="2" t="s">
        <v>6</v>
      </c>
      <c r="E117" s="2" t="s">
        <v>14</v>
      </c>
      <c r="F117" s="2" t="s">
        <v>8</v>
      </c>
    </row>
    <row r="118" ht="15.75" customHeight="1">
      <c r="A118" s="2">
        <v>117.0</v>
      </c>
      <c r="B118" s="2">
        <v>0.0</v>
      </c>
      <c r="C118" s="2">
        <v>50.0</v>
      </c>
      <c r="D118" s="2" t="s">
        <v>6</v>
      </c>
      <c r="E118" s="2" t="s">
        <v>7</v>
      </c>
      <c r="F118" s="2" t="s">
        <v>10</v>
      </c>
    </row>
    <row r="119" ht="15.75" customHeight="1">
      <c r="A119" s="2">
        <v>118.0</v>
      </c>
      <c r="B119" s="2">
        <v>0.0</v>
      </c>
      <c r="C119" s="2">
        <v>50.0</v>
      </c>
      <c r="D119" s="2" t="s">
        <v>6</v>
      </c>
      <c r="E119" s="2" t="s">
        <v>7</v>
      </c>
      <c r="F119" s="2" t="s">
        <v>8</v>
      </c>
    </row>
    <row r="120" ht="15.75" customHeight="1">
      <c r="A120" s="2">
        <v>119.0</v>
      </c>
      <c r="B120" s="2">
        <v>0.0</v>
      </c>
      <c r="C120" s="2">
        <v>50.0</v>
      </c>
      <c r="D120" s="2" t="s">
        <v>6</v>
      </c>
      <c r="E120" s="2" t="s">
        <v>16</v>
      </c>
      <c r="F120" s="2" t="s">
        <v>15</v>
      </c>
    </row>
    <row r="121" ht="15.75" customHeight="1">
      <c r="A121" s="2">
        <v>120.0</v>
      </c>
      <c r="B121" s="2">
        <v>1.0</v>
      </c>
      <c r="C121" s="2">
        <v>73.0</v>
      </c>
      <c r="D121" s="2" t="s">
        <v>11</v>
      </c>
      <c r="E121" s="3" t="s">
        <v>19</v>
      </c>
      <c r="F121" s="2" t="s">
        <v>15</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121"/>
  <printOptions/>
  <pageMargins bottom="0.984251969" footer="0.0" header="0.0" left="0.787401575" right="0.787401575" top="0.984251969"/>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4"/>
    <col customWidth="1" min="2" max="2" width="54.67"/>
    <col customWidth="1" min="3" max="26" width="10.56"/>
  </cols>
  <sheetData>
    <row r="1" ht="15.75" customHeight="1">
      <c r="A1" s="4" t="s">
        <v>20</v>
      </c>
      <c r="B1" s="4" t="s">
        <v>21</v>
      </c>
    </row>
    <row r="2" ht="15.75" customHeight="1">
      <c r="A2" s="5" t="s">
        <v>0</v>
      </c>
      <c r="B2" s="5" t="s">
        <v>22</v>
      </c>
    </row>
    <row r="3" ht="15.75" customHeight="1">
      <c r="A3" s="5" t="s">
        <v>1</v>
      </c>
      <c r="B3" s="5" t="s">
        <v>23</v>
      </c>
    </row>
    <row r="4" ht="15.75" customHeight="1">
      <c r="A4" s="5" t="s">
        <v>2</v>
      </c>
      <c r="B4" s="5" t="s">
        <v>24</v>
      </c>
    </row>
    <row r="5" ht="15.75" customHeight="1">
      <c r="A5" s="5" t="s">
        <v>3</v>
      </c>
      <c r="B5" s="5" t="s">
        <v>25</v>
      </c>
    </row>
    <row r="6" ht="15.75" customHeight="1">
      <c r="A6" s="5" t="s">
        <v>4</v>
      </c>
      <c r="B6" s="5" t="s">
        <v>26</v>
      </c>
    </row>
    <row r="7" ht="15.75" customHeight="1">
      <c r="A7" s="5" t="s">
        <v>5</v>
      </c>
      <c r="B7" s="5" t="s">
        <v>27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11"/>
    <col customWidth="1" min="2" max="2" width="20.22"/>
    <col customWidth="1" min="3" max="3" width="19.22"/>
    <col customWidth="1" min="4" max="4" width="18.56"/>
    <col customWidth="1" min="5" max="5" width="12.44"/>
    <col customWidth="1" min="6" max="6" width="15.44"/>
    <col customWidth="1" min="7" max="7" width="25.11"/>
  </cols>
  <sheetData>
    <row r="1">
      <c r="A1" s="1" t="s">
        <v>0</v>
      </c>
      <c r="B1" s="1" t="s">
        <v>1</v>
      </c>
      <c r="C1" s="1" t="s">
        <v>2</v>
      </c>
      <c r="D1" s="1" t="s">
        <v>3</v>
      </c>
      <c r="E1" s="1" t="s">
        <v>4</v>
      </c>
      <c r="F1" s="1" t="s">
        <v>5</v>
      </c>
      <c r="G1" s="6" t="s">
        <v>28</v>
      </c>
    </row>
    <row r="2">
      <c r="A2" s="2">
        <v>6.0</v>
      </c>
      <c r="B2" s="2">
        <v>1.0</v>
      </c>
      <c r="C2" s="2">
        <v>86.0</v>
      </c>
      <c r="D2" s="2" t="s">
        <v>11</v>
      </c>
      <c r="E2" s="2" t="s">
        <v>14</v>
      </c>
      <c r="F2" s="2" t="s">
        <v>15</v>
      </c>
      <c r="G2" s="2">
        <f t="shared" ref="G2:G40" si="1">if(C2&lt;85,0,1)</f>
        <v>1</v>
      </c>
    </row>
    <row r="3">
      <c r="A3" s="2">
        <v>8.0</v>
      </c>
      <c r="B3" s="2">
        <v>1.0</v>
      </c>
      <c r="C3" s="2">
        <v>110.0</v>
      </c>
      <c r="D3" s="2" t="s">
        <v>6</v>
      </c>
      <c r="E3" s="2" t="s">
        <v>17</v>
      </c>
      <c r="F3" s="2" t="s">
        <v>8</v>
      </c>
      <c r="G3" s="2">
        <f t="shared" si="1"/>
        <v>1</v>
      </c>
    </row>
    <row r="4">
      <c r="A4" s="2">
        <v>10.0</v>
      </c>
      <c r="B4" s="2">
        <v>1.0</v>
      </c>
      <c r="C4" s="2">
        <v>87.0</v>
      </c>
      <c r="D4" s="2" t="s">
        <v>11</v>
      </c>
      <c r="E4" s="2" t="s">
        <v>13</v>
      </c>
      <c r="F4" s="2" t="s">
        <v>15</v>
      </c>
      <c r="G4" s="2">
        <f t="shared" si="1"/>
        <v>1</v>
      </c>
    </row>
    <row r="5">
      <c r="A5" s="2">
        <v>12.0</v>
      </c>
      <c r="B5" s="2">
        <v>1.0</v>
      </c>
      <c r="C5" s="2">
        <v>74.0</v>
      </c>
      <c r="D5" s="2" t="s">
        <v>11</v>
      </c>
      <c r="E5" s="3" t="s">
        <v>19</v>
      </c>
      <c r="F5" s="2" t="s">
        <v>10</v>
      </c>
      <c r="G5" s="2">
        <f t="shared" si="1"/>
        <v>0</v>
      </c>
    </row>
    <row r="6">
      <c r="A6" s="2">
        <v>13.0</v>
      </c>
      <c r="B6" s="2">
        <v>1.0</v>
      </c>
      <c r="C6" s="2">
        <v>89.0</v>
      </c>
      <c r="D6" s="2" t="s">
        <v>6</v>
      </c>
      <c r="E6" s="2" t="s">
        <v>13</v>
      </c>
      <c r="F6" s="2" t="s">
        <v>12</v>
      </c>
      <c r="G6" s="2">
        <f t="shared" si="1"/>
        <v>1</v>
      </c>
    </row>
    <row r="7">
      <c r="A7" s="2">
        <v>14.0</v>
      </c>
      <c r="B7" s="2">
        <v>1.0</v>
      </c>
      <c r="C7" s="2">
        <v>105.0</v>
      </c>
      <c r="D7" s="2" t="s">
        <v>6</v>
      </c>
      <c r="E7" s="2" t="s">
        <v>9</v>
      </c>
      <c r="F7" s="2" t="s">
        <v>10</v>
      </c>
      <c r="G7" s="2">
        <f t="shared" si="1"/>
        <v>1</v>
      </c>
    </row>
    <row r="8">
      <c r="A8" s="2">
        <v>15.0</v>
      </c>
      <c r="B8" s="2">
        <v>1.0</v>
      </c>
      <c r="C8" s="2">
        <v>106.0</v>
      </c>
      <c r="D8" s="2" t="s">
        <v>6</v>
      </c>
      <c r="E8" s="2" t="s">
        <v>9</v>
      </c>
      <c r="F8" s="2" t="s">
        <v>12</v>
      </c>
      <c r="G8" s="2">
        <f t="shared" si="1"/>
        <v>1</v>
      </c>
    </row>
    <row r="9">
      <c r="A9" s="2">
        <v>18.0</v>
      </c>
      <c r="B9" s="2">
        <v>1.0</v>
      </c>
      <c r="C9" s="2">
        <v>88.0</v>
      </c>
      <c r="D9" s="2" t="s">
        <v>6</v>
      </c>
      <c r="E9" s="2" t="s">
        <v>13</v>
      </c>
      <c r="F9" s="2" t="s">
        <v>10</v>
      </c>
      <c r="G9" s="2">
        <f t="shared" si="1"/>
        <v>1</v>
      </c>
    </row>
    <row r="10">
      <c r="A10" s="2">
        <v>22.0</v>
      </c>
      <c r="B10" s="2">
        <v>1.0</v>
      </c>
      <c r="C10" s="2">
        <v>99.0</v>
      </c>
      <c r="D10" s="2" t="s">
        <v>6</v>
      </c>
      <c r="E10" s="2" t="s">
        <v>7</v>
      </c>
      <c r="F10" s="2" t="s">
        <v>15</v>
      </c>
      <c r="G10" s="2">
        <f t="shared" si="1"/>
        <v>1</v>
      </c>
    </row>
    <row r="11">
      <c r="A11" s="2">
        <v>23.0</v>
      </c>
      <c r="B11" s="2">
        <v>1.0</v>
      </c>
      <c r="C11" s="2">
        <v>88.0</v>
      </c>
      <c r="D11" s="2" t="s">
        <v>6</v>
      </c>
      <c r="E11" s="2" t="s">
        <v>7</v>
      </c>
      <c r="F11" s="2" t="s">
        <v>15</v>
      </c>
      <c r="G11" s="2">
        <f t="shared" si="1"/>
        <v>1</v>
      </c>
    </row>
    <row r="12">
      <c r="A12" s="2">
        <v>25.0</v>
      </c>
      <c r="B12" s="2">
        <v>1.0</v>
      </c>
      <c r="C12" s="2">
        <v>80.0</v>
      </c>
      <c r="D12" s="2" t="s">
        <v>11</v>
      </c>
      <c r="E12" s="2" t="s">
        <v>18</v>
      </c>
      <c r="F12" s="2" t="s">
        <v>15</v>
      </c>
      <c r="G12" s="2">
        <f t="shared" si="1"/>
        <v>0</v>
      </c>
    </row>
    <row r="13">
      <c r="A13" s="2">
        <v>29.0</v>
      </c>
      <c r="B13" s="2">
        <v>1.0</v>
      </c>
      <c r="C13" s="2">
        <v>91.0</v>
      </c>
      <c r="D13" s="2" t="s">
        <v>6</v>
      </c>
      <c r="E13" s="2" t="s">
        <v>7</v>
      </c>
      <c r="F13" s="2" t="s">
        <v>12</v>
      </c>
      <c r="G13" s="2">
        <f t="shared" si="1"/>
        <v>1</v>
      </c>
    </row>
    <row r="14">
      <c r="A14" s="2">
        <v>30.0</v>
      </c>
      <c r="B14" s="2">
        <v>1.0</v>
      </c>
      <c r="C14" s="2">
        <v>94.0</v>
      </c>
      <c r="D14" s="2" t="s">
        <v>6</v>
      </c>
      <c r="E14" s="2" t="s">
        <v>7</v>
      </c>
      <c r="F14" s="2" t="s">
        <v>15</v>
      </c>
      <c r="G14" s="2">
        <f t="shared" si="1"/>
        <v>1</v>
      </c>
    </row>
    <row r="15">
      <c r="A15" s="2">
        <v>33.0</v>
      </c>
      <c r="B15" s="2">
        <v>1.0</v>
      </c>
      <c r="C15" s="2">
        <v>99.0</v>
      </c>
      <c r="D15" s="2" t="s">
        <v>6</v>
      </c>
      <c r="E15" s="2" t="s">
        <v>7</v>
      </c>
      <c r="F15" s="2" t="s">
        <v>10</v>
      </c>
      <c r="G15" s="2">
        <f t="shared" si="1"/>
        <v>1</v>
      </c>
    </row>
    <row r="16">
      <c r="A16" s="2">
        <v>34.0</v>
      </c>
      <c r="B16" s="2">
        <v>1.0</v>
      </c>
      <c r="C16" s="2">
        <v>90.0</v>
      </c>
      <c r="D16" s="2" t="s">
        <v>6</v>
      </c>
      <c r="E16" s="2" t="s">
        <v>13</v>
      </c>
      <c r="F16" s="2" t="s">
        <v>10</v>
      </c>
      <c r="G16" s="2">
        <f t="shared" si="1"/>
        <v>1</v>
      </c>
    </row>
    <row r="17">
      <c r="A17" s="2">
        <v>42.0</v>
      </c>
      <c r="B17" s="2">
        <v>1.0</v>
      </c>
      <c r="C17" s="2">
        <v>91.0</v>
      </c>
      <c r="D17" s="2" t="s">
        <v>6</v>
      </c>
      <c r="E17" s="2" t="s">
        <v>13</v>
      </c>
      <c r="F17" s="2" t="s">
        <v>12</v>
      </c>
      <c r="G17" s="2">
        <f t="shared" si="1"/>
        <v>1</v>
      </c>
    </row>
    <row r="18">
      <c r="A18" s="2">
        <v>47.0</v>
      </c>
      <c r="B18" s="2">
        <v>1.0</v>
      </c>
      <c r="C18" s="2">
        <v>94.0</v>
      </c>
      <c r="D18" s="2" t="s">
        <v>6</v>
      </c>
      <c r="E18" s="2" t="s">
        <v>7</v>
      </c>
      <c r="F18" s="2" t="s">
        <v>8</v>
      </c>
      <c r="G18" s="2">
        <f t="shared" si="1"/>
        <v>1</v>
      </c>
    </row>
    <row r="19">
      <c r="A19" s="2">
        <v>49.0</v>
      </c>
      <c r="B19" s="2">
        <v>1.0</v>
      </c>
      <c r="C19" s="2">
        <v>90.0</v>
      </c>
      <c r="D19" s="2" t="s">
        <v>6</v>
      </c>
      <c r="E19" s="2" t="s">
        <v>13</v>
      </c>
      <c r="F19" s="2" t="s">
        <v>8</v>
      </c>
      <c r="G19" s="2">
        <f t="shared" si="1"/>
        <v>1</v>
      </c>
    </row>
    <row r="20">
      <c r="A20" s="2">
        <v>53.0</v>
      </c>
      <c r="B20" s="2">
        <v>1.0</v>
      </c>
      <c r="C20" s="2">
        <v>89.0</v>
      </c>
      <c r="D20" s="2" t="s">
        <v>6</v>
      </c>
      <c r="E20" s="2" t="s">
        <v>13</v>
      </c>
      <c r="F20" s="2" t="s">
        <v>8</v>
      </c>
      <c r="G20" s="2">
        <f t="shared" si="1"/>
        <v>1</v>
      </c>
    </row>
    <row r="21">
      <c r="A21" s="2">
        <v>54.0</v>
      </c>
      <c r="B21" s="2">
        <v>1.0</v>
      </c>
      <c r="C21" s="2">
        <v>98.0</v>
      </c>
      <c r="D21" s="2" t="s">
        <v>6</v>
      </c>
      <c r="E21" s="2" t="s">
        <v>7</v>
      </c>
      <c r="F21" s="2" t="s">
        <v>15</v>
      </c>
      <c r="G21" s="2">
        <f t="shared" si="1"/>
        <v>1</v>
      </c>
    </row>
    <row r="22">
      <c r="A22" s="2">
        <v>58.0</v>
      </c>
      <c r="B22" s="2">
        <v>1.0</v>
      </c>
      <c r="C22" s="2">
        <v>82.0</v>
      </c>
      <c r="D22" s="2" t="s">
        <v>11</v>
      </c>
      <c r="E22" s="2" t="s">
        <v>18</v>
      </c>
      <c r="F22" s="2" t="s">
        <v>8</v>
      </c>
      <c r="G22" s="2">
        <f t="shared" si="1"/>
        <v>0</v>
      </c>
    </row>
    <row r="23">
      <c r="A23" s="2">
        <v>64.0</v>
      </c>
      <c r="B23" s="2">
        <v>1.0</v>
      </c>
      <c r="C23" s="2">
        <v>97.0</v>
      </c>
      <c r="D23" s="2" t="s">
        <v>6</v>
      </c>
      <c r="E23" s="2" t="s">
        <v>7</v>
      </c>
      <c r="F23" s="2" t="s">
        <v>15</v>
      </c>
      <c r="G23" s="2">
        <f t="shared" si="1"/>
        <v>1</v>
      </c>
    </row>
    <row r="24">
      <c r="A24" s="2">
        <v>67.0</v>
      </c>
      <c r="B24" s="2">
        <v>1.0</v>
      </c>
      <c r="C24" s="2">
        <v>95.0</v>
      </c>
      <c r="D24" s="2" t="s">
        <v>6</v>
      </c>
      <c r="E24" s="2" t="s">
        <v>7</v>
      </c>
      <c r="F24" s="2" t="s">
        <v>10</v>
      </c>
      <c r="G24" s="2">
        <f t="shared" si="1"/>
        <v>1</v>
      </c>
    </row>
    <row r="25">
      <c r="A25" s="2">
        <v>68.0</v>
      </c>
      <c r="B25" s="2">
        <v>1.0</v>
      </c>
      <c r="C25" s="2">
        <v>86.0</v>
      </c>
      <c r="D25" s="2" t="s">
        <v>11</v>
      </c>
      <c r="E25" s="2" t="s">
        <v>14</v>
      </c>
      <c r="F25" s="2" t="s">
        <v>8</v>
      </c>
      <c r="G25" s="2">
        <f t="shared" si="1"/>
        <v>1</v>
      </c>
    </row>
    <row r="26">
      <c r="A26" s="2">
        <v>70.0</v>
      </c>
      <c r="B26" s="2">
        <v>1.0</v>
      </c>
      <c r="C26" s="2">
        <v>86.0</v>
      </c>
      <c r="D26" s="2" t="s">
        <v>11</v>
      </c>
      <c r="E26" s="2" t="s">
        <v>13</v>
      </c>
      <c r="F26" s="2" t="s">
        <v>8</v>
      </c>
      <c r="G26" s="2">
        <f t="shared" si="1"/>
        <v>1</v>
      </c>
    </row>
    <row r="27">
      <c r="A27" s="2">
        <v>72.0</v>
      </c>
      <c r="B27" s="2">
        <v>1.0</v>
      </c>
      <c r="C27" s="2">
        <v>84.0</v>
      </c>
      <c r="D27" s="2" t="s">
        <v>11</v>
      </c>
      <c r="E27" s="2" t="s">
        <v>14</v>
      </c>
      <c r="F27" s="2" t="s">
        <v>10</v>
      </c>
      <c r="G27" s="2">
        <f t="shared" si="1"/>
        <v>0</v>
      </c>
    </row>
    <row r="28">
      <c r="A28" s="2">
        <v>73.0</v>
      </c>
      <c r="B28" s="2">
        <v>1.0</v>
      </c>
      <c r="C28" s="2">
        <v>86.0</v>
      </c>
      <c r="D28" s="2" t="s">
        <v>11</v>
      </c>
      <c r="E28" s="2" t="s">
        <v>13</v>
      </c>
      <c r="F28" s="2" t="s">
        <v>15</v>
      </c>
      <c r="G28" s="2">
        <f t="shared" si="1"/>
        <v>1</v>
      </c>
    </row>
    <row r="29">
      <c r="A29" s="2">
        <v>75.0</v>
      </c>
      <c r="B29" s="2">
        <v>1.0</v>
      </c>
      <c r="C29" s="2">
        <v>103.0</v>
      </c>
      <c r="D29" s="2" t="s">
        <v>6</v>
      </c>
      <c r="E29" s="2" t="s">
        <v>9</v>
      </c>
      <c r="F29" s="2" t="s">
        <v>12</v>
      </c>
      <c r="G29" s="2">
        <f t="shared" si="1"/>
        <v>1</v>
      </c>
    </row>
    <row r="30">
      <c r="A30" s="2">
        <v>76.0</v>
      </c>
      <c r="B30" s="2">
        <v>1.0</v>
      </c>
      <c r="C30" s="2">
        <v>89.0</v>
      </c>
      <c r="D30" s="2" t="s">
        <v>6</v>
      </c>
      <c r="E30" s="2" t="s">
        <v>7</v>
      </c>
      <c r="F30" s="2" t="s">
        <v>10</v>
      </c>
      <c r="G30" s="2">
        <f t="shared" si="1"/>
        <v>1</v>
      </c>
    </row>
    <row r="31">
      <c r="A31" s="2">
        <v>77.0</v>
      </c>
      <c r="B31" s="2">
        <v>1.0</v>
      </c>
      <c r="C31" s="2">
        <v>84.0</v>
      </c>
      <c r="D31" s="2" t="s">
        <v>11</v>
      </c>
      <c r="E31" s="2" t="s">
        <v>14</v>
      </c>
      <c r="F31" s="2" t="s">
        <v>10</v>
      </c>
      <c r="G31" s="2">
        <f t="shared" si="1"/>
        <v>0</v>
      </c>
    </row>
    <row r="32">
      <c r="A32" s="2">
        <v>81.0</v>
      </c>
      <c r="B32" s="2">
        <v>1.0</v>
      </c>
      <c r="C32" s="2">
        <v>96.0</v>
      </c>
      <c r="D32" s="2" t="s">
        <v>6</v>
      </c>
      <c r="E32" s="2" t="s">
        <v>7</v>
      </c>
      <c r="F32" s="2" t="s">
        <v>8</v>
      </c>
      <c r="G32" s="2">
        <f t="shared" si="1"/>
        <v>1</v>
      </c>
    </row>
    <row r="33">
      <c r="A33" s="2">
        <v>82.0</v>
      </c>
      <c r="B33" s="2">
        <v>1.0</v>
      </c>
      <c r="C33" s="2">
        <v>92.0</v>
      </c>
      <c r="D33" s="2" t="s">
        <v>6</v>
      </c>
      <c r="E33" s="2" t="s">
        <v>7</v>
      </c>
      <c r="F33" s="2" t="s">
        <v>15</v>
      </c>
      <c r="G33" s="2">
        <f t="shared" si="1"/>
        <v>1</v>
      </c>
    </row>
    <row r="34">
      <c r="A34" s="2">
        <v>91.0</v>
      </c>
      <c r="B34" s="2">
        <v>1.0</v>
      </c>
      <c r="C34" s="2">
        <v>97.0</v>
      </c>
      <c r="D34" s="2" t="s">
        <v>6</v>
      </c>
      <c r="E34" s="2" t="s">
        <v>7</v>
      </c>
      <c r="F34" s="2" t="s">
        <v>12</v>
      </c>
      <c r="G34" s="2">
        <f t="shared" si="1"/>
        <v>1</v>
      </c>
    </row>
    <row r="35">
      <c r="A35" s="2">
        <v>93.0</v>
      </c>
      <c r="B35" s="2">
        <v>1.0</v>
      </c>
      <c r="C35" s="2">
        <v>90.0</v>
      </c>
      <c r="D35" s="2" t="s">
        <v>6</v>
      </c>
      <c r="E35" s="2" t="s">
        <v>13</v>
      </c>
      <c r="F35" s="2" t="s">
        <v>10</v>
      </c>
      <c r="G35" s="2">
        <f t="shared" si="1"/>
        <v>1</v>
      </c>
    </row>
    <row r="36">
      <c r="A36" s="2">
        <v>97.0</v>
      </c>
      <c r="B36" s="2">
        <v>1.0</v>
      </c>
      <c r="C36" s="2">
        <v>92.0</v>
      </c>
      <c r="D36" s="2" t="s">
        <v>6</v>
      </c>
      <c r="E36" s="2" t="s">
        <v>7</v>
      </c>
      <c r="F36" s="2" t="s">
        <v>12</v>
      </c>
      <c r="G36" s="2">
        <f t="shared" si="1"/>
        <v>1</v>
      </c>
    </row>
    <row r="37">
      <c r="A37" s="2">
        <v>103.0</v>
      </c>
      <c r="B37" s="2">
        <v>1.0</v>
      </c>
      <c r="C37" s="2">
        <v>94.0</v>
      </c>
      <c r="D37" s="2" t="s">
        <v>6</v>
      </c>
      <c r="E37" s="2" t="s">
        <v>7</v>
      </c>
      <c r="F37" s="2" t="s">
        <v>15</v>
      </c>
      <c r="G37" s="2">
        <f t="shared" si="1"/>
        <v>1</v>
      </c>
    </row>
    <row r="38">
      <c r="A38" s="2">
        <v>105.0</v>
      </c>
      <c r="B38" s="2">
        <v>1.0</v>
      </c>
      <c r="C38" s="2">
        <v>105.0</v>
      </c>
      <c r="D38" s="2" t="s">
        <v>6</v>
      </c>
      <c r="E38" s="2" t="s">
        <v>9</v>
      </c>
      <c r="F38" s="2" t="s">
        <v>15</v>
      </c>
      <c r="G38" s="2">
        <f t="shared" si="1"/>
        <v>1</v>
      </c>
    </row>
    <row r="39">
      <c r="A39" s="2">
        <v>113.0</v>
      </c>
      <c r="B39" s="2">
        <v>1.0</v>
      </c>
      <c r="C39" s="2">
        <v>88.0</v>
      </c>
      <c r="D39" s="2" t="s">
        <v>6</v>
      </c>
      <c r="E39" s="2" t="s">
        <v>7</v>
      </c>
      <c r="F39" s="2" t="s">
        <v>12</v>
      </c>
      <c r="G39" s="2">
        <f t="shared" si="1"/>
        <v>1</v>
      </c>
    </row>
    <row r="40">
      <c r="A40" s="2">
        <v>120.0</v>
      </c>
      <c r="B40" s="2">
        <v>1.0</v>
      </c>
      <c r="C40" s="2">
        <v>73.0</v>
      </c>
      <c r="D40" s="2" t="s">
        <v>11</v>
      </c>
      <c r="E40" s="3" t="s">
        <v>19</v>
      </c>
      <c r="F40" s="2" t="s">
        <v>15</v>
      </c>
      <c r="G40" s="2">
        <f t="shared" si="1"/>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5.44"/>
    <col customWidth="1" min="2" max="3" width="18.89"/>
    <col customWidth="1" min="4" max="4" width="12.44"/>
  </cols>
  <sheetData>
    <row r="1"/>
    <row r="2"/>
    <row r="3"/>
    <row r="4"/>
    <row r="6"/>
    <row r="7"/>
    <row r="8"/>
    <row r="9"/>
    <row r="32">
      <c r="D32" s="3" t="s">
        <v>33</v>
      </c>
    </row>
    <row r="33">
      <c r="D33" s="7">
        <f>C33</f>
        <v>0.05128205128</v>
      </c>
    </row>
    <row r="34">
      <c r="D34" s="7">
        <f t="shared" ref="D34:D39" si="1">D33+C34</f>
        <v>0.1025641026</v>
      </c>
    </row>
    <row r="35">
      <c r="D35" s="7">
        <f t="shared" si="1"/>
        <v>0.2051282051</v>
      </c>
    </row>
    <row r="36">
      <c r="D36" s="7">
        <f t="shared" si="1"/>
        <v>0.4615384615</v>
      </c>
    </row>
    <row r="37">
      <c r="D37" s="7">
        <f t="shared" si="1"/>
        <v>0.8717948718</v>
      </c>
    </row>
    <row r="38">
      <c r="D38" s="7">
        <f t="shared" si="1"/>
        <v>0.9743589744</v>
      </c>
    </row>
    <row r="39">
      <c r="D39" s="7">
        <f t="shared" si="1"/>
        <v>1</v>
      </c>
    </row>
    <row r="40"/>
    <row r="63">
      <c r="D63" s="3" t="s">
        <v>33</v>
      </c>
    </row>
    <row r="64">
      <c r="D64" s="7">
        <f>C64</f>
        <v>0.2051282051</v>
      </c>
    </row>
    <row r="65">
      <c r="D65" s="7">
        <f t="shared" ref="D65:D67" si="2">D64+C65</f>
        <v>0.4615384615</v>
      </c>
    </row>
    <row r="66">
      <c r="D66" s="7">
        <f t="shared" si="2"/>
        <v>0.6666666667</v>
      </c>
    </row>
    <row r="67">
      <c r="D67" s="7">
        <f t="shared" si="2"/>
        <v>1</v>
      </c>
    </row>
    <row r="68"/>
    <row r="90"/>
    <row r="91"/>
    <row r="92"/>
    <row r="93"/>
    <row r="116">
      <c r="D116" s="3" t="s">
        <v>33</v>
      </c>
      <c r="F116" s="2" t="s">
        <v>35</v>
      </c>
      <c r="G116" s="2" t="s">
        <v>36</v>
      </c>
      <c r="H116" s="2" t="s">
        <v>37</v>
      </c>
      <c r="I116" s="2" t="s">
        <v>38</v>
      </c>
    </row>
    <row r="117">
      <c r="D117" s="7">
        <f>C117</f>
        <v>0.1538461538</v>
      </c>
      <c r="F117" s="9">
        <v>91.46153846153847</v>
      </c>
      <c r="G117" s="2">
        <v>73.0</v>
      </c>
      <c r="H117" s="2">
        <v>110.0</v>
      </c>
      <c r="I117" s="2">
        <v>90.0</v>
      </c>
    </row>
    <row r="118">
      <c r="D118" s="7">
        <f t="shared" ref="D118:D120" si="3">D117+C118</f>
        <v>0.7435897436</v>
      </c>
    </row>
    <row r="119">
      <c r="D119" s="7">
        <f t="shared" si="3"/>
        <v>0.9743589744</v>
      </c>
    </row>
    <row r="120">
      <c r="D120" s="7">
        <f t="shared" si="3"/>
        <v>1</v>
      </c>
    </row>
    <row r="121"/>
  </sheetData>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44"/>
    <col customWidth="1" min="2" max="2" width="24.0"/>
    <col customWidth="1" min="3" max="3" width="18.22"/>
    <col customWidth="1" min="5" max="5" width="15.78"/>
    <col customWidth="1" min="6" max="6" width="19.44"/>
  </cols>
  <sheetData>
    <row r="1"/>
    <row r="2"/>
    <row r="3">
      <c r="F3" s="3" t="s">
        <v>44</v>
      </c>
      <c r="G3" s="3" t="s">
        <v>45</v>
      </c>
      <c r="H3" s="3" t="s">
        <v>46</v>
      </c>
      <c r="I3" s="3" t="s">
        <v>47</v>
      </c>
    </row>
    <row r="4">
      <c r="F4" s="10">
        <f t="shared" ref="F4:F11" si="1">D4/(D4+B4)</f>
        <v>0.6666666667</v>
      </c>
      <c r="G4" s="11">
        <f t="shared" ref="G4:G11" si="2">E4/C4</f>
        <v>4.153846154</v>
      </c>
      <c r="H4" s="11">
        <f t="shared" ref="H4:H8" si="3">ln(G4)</f>
        <v>1.424034689</v>
      </c>
      <c r="I4" s="12">
        <f t="shared" ref="I4:I8" si="4">H4*(E4-C4)</f>
        <v>0.05544674478</v>
      </c>
    </row>
    <row r="5">
      <c r="F5" s="10">
        <f t="shared" si="1"/>
        <v>0.4</v>
      </c>
      <c r="G5" s="11">
        <f t="shared" si="2"/>
        <v>1.384615385</v>
      </c>
      <c r="H5" s="11">
        <f t="shared" si="3"/>
        <v>0.3254224004</v>
      </c>
      <c r="I5" s="12">
        <f t="shared" si="4"/>
        <v>0.00463564673</v>
      </c>
    </row>
    <row r="6">
      <c r="F6" s="10">
        <f t="shared" si="1"/>
        <v>0.25</v>
      </c>
      <c r="G6" s="11">
        <f t="shared" si="2"/>
        <v>0.6923076923</v>
      </c>
      <c r="H6" s="11">
        <f t="shared" si="3"/>
        <v>-0.3677247801</v>
      </c>
      <c r="I6" s="12">
        <f t="shared" si="4"/>
        <v>0.01676238314</v>
      </c>
    </row>
    <row r="7">
      <c r="F7" s="10">
        <f t="shared" si="1"/>
        <v>0.4166666667</v>
      </c>
      <c r="G7" s="11">
        <f t="shared" si="2"/>
        <v>1.483516484</v>
      </c>
      <c r="H7" s="11">
        <f t="shared" si="3"/>
        <v>0.3944152719</v>
      </c>
      <c r="I7" s="12">
        <f t="shared" si="4"/>
        <v>0.03296158018</v>
      </c>
    </row>
    <row r="8">
      <c r="F8" s="10">
        <f t="shared" si="1"/>
        <v>0.4444444444</v>
      </c>
      <c r="G8" s="11">
        <f t="shared" si="2"/>
        <v>1.661538462</v>
      </c>
      <c r="H8" s="11">
        <f t="shared" si="3"/>
        <v>0.5077439572</v>
      </c>
      <c r="I8" s="12">
        <f t="shared" si="4"/>
        <v>0.08293633489</v>
      </c>
    </row>
    <row r="9">
      <c r="F9" s="10">
        <f t="shared" si="1"/>
        <v>0</v>
      </c>
      <c r="G9" s="11">
        <f t="shared" si="2"/>
        <v>0</v>
      </c>
      <c r="H9" s="13">
        <v>0.0</v>
      </c>
      <c r="I9" s="14">
        <v>0.0</v>
      </c>
    </row>
    <row r="10">
      <c r="F10" s="10">
        <f t="shared" si="1"/>
        <v>0.2857142857</v>
      </c>
      <c r="G10" s="11">
        <f t="shared" si="2"/>
        <v>0.8307692308</v>
      </c>
      <c r="H10" s="11">
        <f t="shared" ref="H10:H11" si="5">ln(G10)</f>
        <v>-0.1854032233</v>
      </c>
      <c r="I10" s="12">
        <f t="shared" ref="I10:I11" si="6">H10*(E10-C10)</f>
        <v>0.003873571618</v>
      </c>
    </row>
    <row r="11">
      <c r="F11" s="10">
        <f t="shared" si="1"/>
        <v>0.25</v>
      </c>
      <c r="G11" s="11">
        <f t="shared" si="2"/>
        <v>0.6923076923</v>
      </c>
      <c r="H11" s="11">
        <f t="shared" si="5"/>
        <v>-0.3677247801</v>
      </c>
      <c r="I11" s="12">
        <f t="shared" si="6"/>
        <v>0.004190595785</v>
      </c>
    </row>
    <row r="12">
      <c r="H12" s="3" t="s">
        <v>48</v>
      </c>
      <c r="I12" s="15">
        <f>SUM(I2:I11)</f>
        <v>0.2008068571</v>
      </c>
    </row>
    <row r="14"/>
    <row r="15"/>
    <row r="16">
      <c r="F16" s="3" t="s">
        <v>44</v>
      </c>
      <c r="G16" s="3" t="s">
        <v>45</v>
      </c>
      <c r="H16" s="3" t="s">
        <v>46</v>
      </c>
      <c r="I16" s="3" t="s">
        <v>47</v>
      </c>
    </row>
    <row r="17">
      <c r="F17" s="10">
        <f t="shared" ref="F17:F18" si="7">D17/(D17+B17)</f>
        <v>0.34375</v>
      </c>
      <c r="G17" s="11">
        <f t="shared" ref="G17:G18" si="8">E17/C17</f>
        <v>1.087912088</v>
      </c>
      <c r="H17" s="11">
        <f t="shared" ref="H17:H18" si="9">ln(G17)</f>
        <v>0.08426034362</v>
      </c>
      <c r="I17" s="12">
        <f t="shared" ref="I17:I18" si="10">H17*(E17-C17)</f>
        <v>0.001920463672</v>
      </c>
    </row>
    <row r="18">
      <c r="F18" s="10">
        <f t="shared" si="7"/>
        <v>0.3181818182</v>
      </c>
      <c r="G18" s="11">
        <f t="shared" si="8"/>
        <v>0.9692307692</v>
      </c>
      <c r="H18" s="11">
        <f t="shared" si="9"/>
        <v>-0.0312525435</v>
      </c>
      <c r="I18" s="12">
        <f t="shared" si="10"/>
        <v>0.0007123086839</v>
      </c>
    </row>
    <row r="19">
      <c r="H19" s="3" t="s">
        <v>48</v>
      </c>
      <c r="I19" s="15">
        <f>sum(I17:I18)</f>
        <v>0.002632772356</v>
      </c>
    </row>
    <row r="21"/>
    <row r="22"/>
    <row r="23">
      <c r="F23" s="3" t="s">
        <v>44</v>
      </c>
      <c r="G23" s="3" t="s">
        <v>45</v>
      </c>
      <c r="H23" s="3" t="s">
        <v>46</v>
      </c>
      <c r="I23" s="3" t="s">
        <v>47</v>
      </c>
    </row>
    <row r="24">
      <c r="F24" s="10">
        <f t="shared" ref="F24:F27" si="11">D24/(D24+B24)</f>
        <v>0.2580645161</v>
      </c>
      <c r="G24" s="11">
        <f t="shared" ref="G24:G27" si="12">E24/C24</f>
        <v>0.7224080268</v>
      </c>
      <c r="H24" s="11">
        <f t="shared" ref="H24:H27" si="13">ln(G24)</f>
        <v>-0.3251651657</v>
      </c>
      <c r="I24" s="12">
        <f t="shared" ref="I24:I27" si="14">H24*(E24-C24)</f>
        <v>0.02563030271</v>
      </c>
    </row>
    <row r="25">
      <c r="F25" s="10">
        <f t="shared" si="11"/>
        <v>0.3703703704</v>
      </c>
      <c r="G25" s="11">
        <f t="shared" si="12"/>
        <v>1.221719457</v>
      </c>
      <c r="H25" s="11">
        <f t="shared" si="13"/>
        <v>0.2002592575</v>
      </c>
      <c r="I25" s="12">
        <f t="shared" si="14"/>
        <v>0.009318806853</v>
      </c>
    </row>
    <row r="26">
      <c r="F26" s="10">
        <f t="shared" si="11"/>
        <v>0.2962962963</v>
      </c>
      <c r="G26" s="11">
        <f t="shared" si="12"/>
        <v>0.8744939271</v>
      </c>
      <c r="H26" s="11">
        <f t="shared" si="13"/>
        <v>-0.1341099289</v>
      </c>
      <c r="I26" s="12">
        <f t="shared" si="14"/>
        <v>0.003948155553</v>
      </c>
    </row>
    <row r="27">
      <c r="F27" s="10">
        <f t="shared" si="11"/>
        <v>0.3714285714</v>
      </c>
      <c r="G27" s="11">
        <f t="shared" si="12"/>
        <v>1.227272727</v>
      </c>
      <c r="H27" s="11">
        <f t="shared" si="13"/>
        <v>0.2047944126</v>
      </c>
      <c r="I27" s="12">
        <f t="shared" si="14"/>
        <v>0.01264163041</v>
      </c>
    </row>
    <row r="28">
      <c r="H28" s="3" t="s">
        <v>48</v>
      </c>
      <c r="I28" s="15">
        <f>SUM(I22:I27)</f>
        <v>0.05153889553</v>
      </c>
    </row>
    <row r="30">
      <c r="F30" s="16" t="s">
        <v>51</v>
      </c>
      <c r="G30" s="17"/>
      <c r="H30" s="18"/>
    </row>
    <row r="31">
      <c r="D31" s="2">
        <f t="shared" ref="D31:D38" si="15">C31*B31</f>
        <v>368.6666667</v>
      </c>
      <c r="F31" s="19" t="s">
        <v>20</v>
      </c>
      <c r="G31" s="20" t="s">
        <v>47</v>
      </c>
      <c r="H31" s="20" t="s">
        <v>52</v>
      </c>
    </row>
    <row r="32">
      <c r="D32" s="2">
        <f t="shared" si="15"/>
        <v>1155.2</v>
      </c>
      <c r="F32" s="21" t="s">
        <v>53</v>
      </c>
      <c r="G32" s="22">
        <v>0.20080685712531424</v>
      </c>
      <c r="H32" s="23" t="str">
        <f t="shared" ref="H32:H34" si="16">IF(G32&lt;0.02,"Muito Fraco",IF(G32&lt;0.1,"Fraco",IF(G32&lt;0.3,"Médio",IF(G32&lt;0.5,"Forte","Muito Forte"))))</f>
        <v>Médio</v>
      </c>
    </row>
    <row r="33">
      <c r="D33" s="2">
        <f t="shared" si="15"/>
        <v>3679</v>
      </c>
      <c r="F33" s="21" t="s">
        <v>54</v>
      </c>
      <c r="G33" s="22">
        <v>0.0026327723560534313</v>
      </c>
      <c r="H33" s="23" t="str">
        <f t="shared" si="16"/>
        <v>Muito Fraco</v>
      </c>
    </row>
    <row r="34">
      <c r="D34" s="2">
        <f t="shared" si="15"/>
        <v>8719.833333</v>
      </c>
      <c r="F34" s="21" t="s">
        <v>55</v>
      </c>
      <c r="G34" s="22">
        <v>0.051538895526534456</v>
      </c>
      <c r="H34" s="23" t="str">
        <f t="shared" si="16"/>
        <v>Fraco</v>
      </c>
    </row>
    <row r="35">
      <c r="D35" s="2">
        <f t="shared" si="15"/>
        <v>17362.97222</v>
      </c>
    </row>
    <row r="36">
      <c r="D36" s="2">
        <f t="shared" si="15"/>
        <v>0</v>
      </c>
      <c r="F36" s="16" t="s">
        <v>56</v>
      </c>
      <c r="G36" s="17"/>
      <c r="H36" s="18"/>
    </row>
    <row r="37">
      <c r="D37" s="2">
        <f t="shared" si="15"/>
        <v>8569.214286</v>
      </c>
      <c r="F37" s="19" t="s">
        <v>20</v>
      </c>
      <c r="G37" s="24" t="s">
        <v>57</v>
      </c>
      <c r="H37" s="20" t="s">
        <v>52</v>
      </c>
    </row>
    <row r="38">
      <c r="D38" s="2">
        <f t="shared" si="15"/>
        <v>2700</v>
      </c>
      <c r="F38" s="21" t="s">
        <v>53</v>
      </c>
      <c r="G38" s="25">
        <v>0.108946075275747</v>
      </c>
      <c r="H38" s="23" t="str">
        <f t="shared" ref="H38:H40" si="17">IF(G38&lt;0.005,"Muito Fraco",IF(G38&lt;0.4,"Fraco",IF(G38&lt;0.7,"Médio",IF(G38&lt;1,"Forte","Muito Forte"))))</f>
        <v>Fraco</v>
      </c>
    </row>
    <row r="39">
      <c r="F39" s="21" t="s">
        <v>54</v>
      </c>
      <c r="G39" s="26">
        <v>0.004781072270394149</v>
      </c>
      <c r="H39" s="23" t="str">
        <f t="shared" si="17"/>
        <v>Muito Fraco</v>
      </c>
    </row>
    <row r="40">
      <c r="A40" s="27" t="s">
        <v>58</v>
      </c>
      <c r="B40" s="28">
        <f>sum(D31:D38)/sum(B31:B38)</f>
        <v>354.6240542</v>
      </c>
      <c r="F40" s="21" t="s">
        <v>55</v>
      </c>
      <c r="G40" s="26">
        <v>0.007759859900410393</v>
      </c>
      <c r="H40" s="23" t="str">
        <f t="shared" si="17"/>
        <v>Fraco</v>
      </c>
    </row>
    <row r="41">
      <c r="A41" s="29"/>
      <c r="B41" s="29"/>
    </row>
    <row r="42">
      <c r="A42" s="30" t="s">
        <v>57</v>
      </c>
      <c r="B42" s="7">
        <f>1-B40/C39</f>
        <v>0.1089460753</v>
      </c>
    </row>
    <row r="44"/>
    <row r="45">
      <c r="D45" s="2">
        <f t="shared" ref="D45:D46" si="18">C45*B45</f>
        <v>7888.875</v>
      </c>
    </row>
    <row r="46">
      <c r="D46" s="2">
        <f t="shared" si="18"/>
        <v>39640.71591</v>
      </c>
    </row>
    <row r="47"/>
    <row r="48">
      <c r="A48" s="27" t="s">
        <v>58</v>
      </c>
      <c r="B48" s="28">
        <f>sum(D45:D46)/sum(B45:B46)</f>
        <v>396.0799242</v>
      </c>
    </row>
    <row r="49">
      <c r="A49" s="29"/>
      <c r="B49" s="29"/>
    </row>
    <row r="50">
      <c r="A50" s="30" t="s">
        <v>57</v>
      </c>
      <c r="B50" s="7">
        <f>1-B48/C47</f>
        <v>0.00478107227</v>
      </c>
    </row>
    <row r="52"/>
    <row r="53">
      <c r="D53" s="2">
        <f t="shared" ref="D53:D56" si="19">C53*B53</f>
        <v>10811.93548</v>
      </c>
    </row>
    <row r="54">
      <c r="D54" s="2">
        <f t="shared" si="19"/>
        <v>10637.18519</v>
      </c>
    </row>
    <row r="55">
      <c r="D55" s="2">
        <f t="shared" si="19"/>
        <v>11524.66667</v>
      </c>
    </row>
    <row r="56">
      <c r="D56" s="2">
        <f t="shared" si="19"/>
        <v>14413.54286</v>
      </c>
    </row>
    <row r="57"/>
    <row r="59">
      <c r="A59" s="27" t="s">
        <v>58</v>
      </c>
      <c r="B59" s="2">
        <f>sum(D53:D56)/sum(B53:B56)</f>
        <v>394.8944183</v>
      </c>
    </row>
    <row r="60">
      <c r="A60" s="29"/>
    </row>
    <row r="61">
      <c r="A61" s="30" t="s">
        <v>57</v>
      </c>
      <c r="B61" s="7">
        <f>1-B59/C57</f>
        <v>0.0077598599</v>
      </c>
    </row>
  </sheetData>
  <mergeCells count="2">
    <mergeCell ref="F30:H30"/>
    <mergeCell ref="F36:H36"/>
  </mergeCell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44"/>
    <col customWidth="1" min="2" max="2" width="14.0"/>
    <col customWidth="1" min="4" max="4" width="20.78"/>
    <col customWidth="1" min="8" max="8" width="12.33"/>
  </cols>
  <sheetData>
    <row r="1">
      <c r="A1" s="31" t="s">
        <v>0</v>
      </c>
      <c r="B1" s="31" t="s">
        <v>59</v>
      </c>
      <c r="D1" s="32" t="s">
        <v>60</v>
      </c>
      <c r="E1" s="33">
        <f>AVERAGE(B3:B122)</f>
        <v>0.3389830508</v>
      </c>
      <c r="F1" s="32" t="s">
        <v>61</v>
      </c>
      <c r="G1" s="34">
        <f>COUNT(A2:A122)</f>
        <v>60</v>
      </c>
      <c r="H1" s="35" t="s">
        <v>62</v>
      </c>
      <c r="I1" s="33">
        <v>0.9</v>
      </c>
      <c r="J1" s="32" t="s">
        <v>63</v>
      </c>
      <c r="K1" s="36">
        <f>ABS(_xlfn.T.INV((1-I1)/2,G1-1))</f>
        <v>1.671093032</v>
      </c>
    </row>
    <row r="2">
      <c r="A2" s="37">
        <f t="shared" ref="A2:A61" si="1">RANDBETWEEN(1,120)</f>
        <v>39</v>
      </c>
      <c r="B2" s="37">
        <f>VLOOKUP(A2,dados_da_campanha!$A$2:$B$121,2,0)</f>
        <v>0</v>
      </c>
      <c r="D2" s="32" t="s">
        <v>64</v>
      </c>
      <c r="E2" s="33">
        <f>E1*(1-E1)</f>
        <v>0.2240735421</v>
      </c>
      <c r="F2" s="29"/>
      <c r="G2" s="29"/>
      <c r="H2" s="29"/>
      <c r="I2" s="29"/>
      <c r="J2" s="29"/>
      <c r="K2" s="29"/>
    </row>
    <row r="3">
      <c r="A3" s="37">
        <f t="shared" si="1"/>
        <v>75</v>
      </c>
      <c r="B3" s="37">
        <f>VLOOKUP(A3,dados_da_campanha!$A$2:$B$121,2,0)</f>
        <v>1</v>
      </c>
      <c r="D3" s="29"/>
      <c r="E3" s="29"/>
      <c r="F3" s="29"/>
      <c r="G3" s="29"/>
      <c r="H3" s="29"/>
      <c r="I3" s="29"/>
      <c r="J3" s="29"/>
      <c r="K3" s="29"/>
    </row>
    <row r="4">
      <c r="A4" s="37">
        <f t="shared" si="1"/>
        <v>57</v>
      </c>
      <c r="B4" s="37">
        <f>VLOOKUP(A4,dados_da_campanha!$A$2:$B$121,2,0)</f>
        <v>0</v>
      </c>
      <c r="D4" s="32" t="s">
        <v>65</v>
      </c>
      <c r="E4" s="33">
        <f>E1-K1*SQRT(E2/G1)</f>
        <v>0.2368608201</v>
      </c>
      <c r="F4" s="29"/>
      <c r="G4" s="29"/>
      <c r="H4" s="29"/>
      <c r="I4" s="29"/>
      <c r="J4" s="29"/>
      <c r="K4" s="29"/>
    </row>
    <row r="5">
      <c r="A5" s="37">
        <f t="shared" si="1"/>
        <v>47</v>
      </c>
      <c r="B5" s="37">
        <f>VLOOKUP(A5,dados_da_campanha!$A$2:$B$121,2,0)</f>
        <v>1</v>
      </c>
      <c r="D5" s="32" t="s">
        <v>66</v>
      </c>
      <c r="E5" s="33">
        <f>E1+K1*SQRT(E2/G1)</f>
        <v>0.4411052816</v>
      </c>
      <c r="F5" s="29"/>
      <c r="G5" s="29"/>
      <c r="H5" s="29"/>
      <c r="I5" s="29"/>
      <c r="J5" s="29"/>
      <c r="K5" s="29"/>
    </row>
    <row r="6">
      <c r="A6" s="37">
        <f t="shared" si="1"/>
        <v>19</v>
      </c>
      <c r="B6" s="37">
        <f>VLOOKUP(A6,dados_da_campanha!$A$2:$B$121,2,0)</f>
        <v>0</v>
      </c>
      <c r="D6" s="29"/>
      <c r="E6" s="29"/>
      <c r="F6" s="29"/>
      <c r="G6" s="29"/>
      <c r="H6" s="29"/>
      <c r="I6" s="29"/>
      <c r="J6" s="29"/>
      <c r="K6" s="29"/>
    </row>
    <row r="7">
      <c r="A7" s="37">
        <f t="shared" si="1"/>
        <v>55</v>
      </c>
      <c r="B7" s="37">
        <f>VLOOKUP(A7,dados_da_campanha!$A$2:$B$121,2,0)</f>
        <v>0</v>
      </c>
      <c r="D7" s="32" t="s">
        <v>67</v>
      </c>
      <c r="E7" s="33">
        <f>E5-E1</f>
        <v>0.1021222307</v>
      </c>
      <c r="F7" s="29"/>
      <c r="G7" s="29"/>
      <c r="H7" s="29"/>
      <c r="I7" s="29"/>
      <c r="J7" s="29"/>
      <c r="K7" s="29"/>
    </row>
    <row r="8">
      <c r="A8" s="37">
        <f t="shared" si="1"/>
        <v>104</v>
      </c>
      <c r="B8" s="37">
        <f>VLOOKUP(A8,dados_da_campanha!$A$2:$B$121,2,0)</f>
        <v>0</v>
      </c>
    </row>
    <row r="9">
      <c r="A9" s="37">
        <f t="shared" si="1"/>
        <v>100</v>
      </c>
      <c r="B9" s="37">
        <f>VLOOKUP(A9,dados_da_campanha!$A$2:$B$121,2,0)</f>
        <v>0</v>
      </c>
    </row>
    <row r="10">
      <c r="A10" s="37">
        <f t="shared" si="1"/>
        <v>16</v>
      </c>
      <c r="B10" s="37">
        <f>VLOOKUP(A10,dados_da_campanha!$A$2:$B$121,2,0)</f>
        <v>0</v>
      </c>
    </row>
    <row r="11">
      <c r="A11" s="37">
        <f t="shared" si="1"/>
        <v>21</v>
      </c>
      <c r="B11" s="37">
        <f>VLOOKUP(A11,dados_da_campanha!$A$2:$B$121,2,0)</f>
        <v>0</v>
      </c>
    </row>
    <row r="12">
      <c r="A12" s="37">
        <f t="shared" si="1"/>
        <v>41</v>
      </c>
      <c r="B12" s="37">
        <f>VLOOKUP(A12,dados_da_campanha!$A$2:$B$121,2,0)</f>
        <v>0</v>
      </c>
    </row>
    <row r="13">
      <c r="A13" s="37">
        <f t="shared" si="1"/>
        <v>63</v>
      </c>
      <c r="B13" s="37">
        <f>VLOOKUP(A13,dados_da_campanha!$A$2:$B$121,2,0)</f>
        <v>0</v>
      </c>
    </row>
    <row r="14">
      <c r="A14" s="37">
        <f t="shared" si="1"/>
        <v>66</v>
      </c>
      <c r="B14" s="37">
        <f>VLOOKUP(A14,dados_da_campanha!$A$2:$B$121,2,0)</f>
        <v>0</v>
      </c>
    </row>
    <row r="15">
      <c r="A15" s="37">
        <f t="shared" si="1"/>
        <v>87</v>
      </c>
      <c r="B15" s="37">
        <f>VLOOKUP(A15,dados_da_campanha!$A$2:$B$121,2,0)</f>
        <v>0</v>
      </c>
    </row>
    <row r="16">
      <c r="A16" s="37">
        <f t="shared" si="1"/>
        <v>85</v>
      </c>
      <c r="B16" s="37">
        <f>VLOOKUP(A16,dados_da_campanha!$A$2:$B$121,2,0)</f>
        <v>0</v>
      </c>
    </row>
    <row r="17">
      <c r="A17" s="37">
        <f t="shared" si="1"/>
        <v>30</v>
      </c>
      <c r="B17" s="37">
        <f>VLOOKUP(A17,dados_da_campanha!$A$2:$B$121,2,0)</f>
        <v>1</v>
      </c>
    </row>
    <row r="18">
      <c r="A18" s="37">
        <f t="shared" si="1"/>
        <v>49</v>
      </c>
      <c r="B18" s="37">
        <f>VLOOKUP(A18,dados_da_campanha!$A$2:$B$121,2,0)</f>
        <v>1</v>
      </c>
    </row>
    <row r="19">
      <c r="A19" s="37">
        <f t="shared" si="1"/>
        <v>13</v>
      </c>
      <c r="B19" s="37">
        <f>VLOOKUP(A19,dados_da_campanha!$A$2:$B$121,2,0)</f>
        <v>1</v>
      </c>
    </row>
    <row r="20">
      <c r="A20" s="37">
        <f t="shared" si="1"/>
        <v>71</v>
      </c>
      <c r="B20" s="37">
        <f>VLOOKUP(A20,dados_da_campanha!$A$2:$B$121,2,0)</f>
        <v>0</v>
      </c>
    </row>
    <row r="21">
      <c r="A21" s="37">
        <f t="shared" si="1"/>
        <v>42</v>
      </c>
      <c r="B21" s="37">
        <f>VLOOKUP(A21,dados_da_campanha!$A$2:$B$121,2,0)</f>
        <v>1</v>
      </c>
    </row>
    <row r="22">
      <c r="A22" s="37">
        <f t="shared" si="1"/>
        <v>106</v>
      </c>
      <c r="B22" s="37">
        <f>VLOOKUP(A22,dados_da_campanha!$A$2:$B$121,2,0)</f>
        <v>0</v>
      </c>
    </row>
    <row r="23">
      <c r="A23" s="37">
        <f t="shared" si="1"/>
        <v>82</v>
      </c>
      <c r="B23" s="37">
        <f>VLOOKUP(A23,dados_da_campanha!$A$2:$B$121,2,0)</f>
        <v>1</v>
      </c>
    </row>
    <row r="24">
      <c r="A24" s="37">
        <f t="shared" si="1"/>
        <v>40</v>
      </c>
      <c r="B24" s="37">
        <f>VLOOKUP(A24,dados_da_campanha!$A$2:$B$121,2,0)</f>
        <v>0</v>
      </c>
    </row>
    <row r="25">
      <c r="A25" s="37">
        <f t="shared" si="1"/>
        <v>55</v>
      </c>
      <c r="B25" s="37">
        <f>VLOOKUP(A25,dados_da_campanha!$A$2:$B$121,2,0)</f>
        <v>0</v>
      </c>
    </row>
    <row r="26">
      <c r="A26" s="37">
        <f t="shared" si="1"/>
        <v>81</v>
      </c>
      <c r="B26" s="37">
        <f>VLOOKUP(A26,dados_da_campanha!$A$2:$B$121,2,0)</f>
        <v>1</v>
      </c>
    </row>
    <row r="27">
      <c r="A27" s="37">
        <f t="shared" si="1"/>
        <v>45</v>
      </c>
      <c r="B27" s="37">
        <f>VLOOKUP(A27,dados_da_campanha!$A$2:$B$121,2,0)</f>
        <v>0</v>
      </c>
    </row>
    <row r="28">
      <c r="A28" s="37">
        <f t="shared" si="1"/>
        <v>107</v>
      </c>
      <c r="B28" s="37">
        <f>VLOOKUP(A28,dados_da_campanha!$A$2:$B$121,2,0)</f>
        <v>0</v>
      </c>
    </row>
    <row r="29">
      <c r="A29" s="37">
        <f t="shared" si="1"/>
        <v>78</v>
      </c>
      <c r="B29" s="37">
        <f>VLOOKUP(A29,dados_da_campanha!$A$2:$B$121,2,0)</f>
        <v>0</v>
      </c>
    </row>
    <row r="30">
      <c r="A30" s="37">
        <f t="shared" si="1"/>
        <v>22</v>
      </c>
      <c r="B30" s="37">
        <f>VLOOKUP(A30,dados_da_campanha!$A$2:$B$121,2,0)</f>
        <v>1</v>
      </c>
    </row>
    <row r="31">
      <c r="A31" s="37">
        <f t="shared" si="1"/>
        <v>38</v>
      </c>
      <c r="B31" s="37">
        <f>VLOOKUP(A31,dados_da_campanha!$A$2:$B$121,2,0)</f>
        <v>0</v>
      </c>
    </row>
    <row r="32">
      <c r="A32" s="37">
        <f t="shared" si="1"/>
        <v>14</v>
      </c>
      <c r="B32" s="37">
        <f>VLOOKUP(A32,dados_da_campanha!$A$2:$B$121,2,0)</f>
        <v>1</v>
      </c>
    </row>
    <row r="33">
      <c r="A33" s="37">
        <f t="shared" si="1"/>
        <v>62</v>
      </c>
      <c r="B33" s="37">
        <f>VLOOKUP(A33,dados_da_campanha!$A$2:$B$121,2,0)</f>
        <v>0</v>
      </c>
    </row>
    <row r="34">
      <c r="A34" s="37">
        <f t="shared" si="1"/>
        <v>14</v>
      </c>
      <c r="B34" s="37">
        <f>VLOOKUP(A34,dados_da_campanha!$A$2:$B$121,2,0)</f>
        <v>1</v>
      </c>
    </row>
    <row r="35">
      <c r="A35" s="37">
        <f t="shared" si="1"/>
        <v>4</v>
      </c>
      <c r="B35" s="37">
        <f>VLOOKUP(A35,dados_da_campanha!$A$2:$B$121,2,0)</f>
        <v>0</v>
      </c>
    </row>
    <row r="36">
      <c r="A36" s="37">
        <f t="shared" si="1"/>
        <v>72</v>
      </c>
      <c r="B36" s="37">
        <f>VLOOKUP(A36,dados_da_campanha!$A$2:$B$121,2,0)</f>
        <v>1</v>
      </c>
    </row>
    <row r="37">
      <c r="A37" s="37">
        <f t="shared" si="1"/>
        <v>15</v>
      </c>
      <c r="B37" s="37">
        <f>VLOOKUP(A37,dados_da_campanha!$A$2:$B$121,2,0)</f>
        <v>1</v>
      </c>
    </row>
    <row r="38">
      <c r="A38" s="37">
        <f t="shared" si="1"/>
        <v>8</v>
      </c>
      <c r="B38" s="37">
        <f>VLOOKUP(A38,dados_da_campanha!$A$2:$B$121,2,0)</f>
        <v>1</v>
      </c>
    </row>
    <row r="39">
      <c r="A39" s="37">
        <f t="shared" si="1"/>
        <v>24</v>
      </c>
      <c r="B39" s="37">
        <f>VLOOKUP(A39,dados_da_campanha!$A$2:$B$121,2,0)</f>
        <v>0</v>
      </c>
    </row>
    <row r="40">
      <c r="A40" s="37">
        <f t="shared" si="1"/>
        <v>114</v>
      </c>
      <c r="B40" s="37">
        <f>VLOOKUP(A40,dados_da_campanha!$A$2:$B$121,2,0)</f>
        <v>0</v>
      </c>
    </row>
    <row r="41">
      <c r="A41" s="37">
        <f t="shared" si="1"/>
        <v>63</v>
      </c>
      <c r="B41" s="37">
        <f>VLOOKUP(A41,dados_da_campanha!$A$2:$B$121,2,0)</f>
        <v>0</v>
      </c>
    </row>
    <row r="42">
      <c r="A42" s="37">
        <f t="shared" si="1"/>
        <v>45</v>
      </c>
      <c r="B42" s="37">
        <f>VLOOKUP(A42,dados_da_campanha!$A$2:$B$121,2,0)</f>
        <v>0</v>
      </c>
    </row>
    <row r="43">
      <c r="A43" s="37">
        <f t="shared" si="1"/>
        <v>109</v>
      </c>
      <c r="B43" s="37">
        <f>VLOOKUP(A43,dados_da_campanha!$A$2:$B$121,2,0)</f>
        <v>0</v>
      </c>
    </row>
    <row r="44">
      <c r="A44" s="37">
        <f t="shared" si="1"/>
        <v>109</v>
      </c>
      <c r="B44" s="37">
        <f>VLOOKUP(A44,dados_da_campanha!$A$2:$B$121,2,0)</f>
        <v>0</v>
      </c>
    </row>
    <row r="45">
      <c r="A45" s="37">
        <f t="shared" si="1"/>
        <v>113</v>
      </c>
      <c r="B45" s="37">
        <f>VLOOKUP(A45,dados_da_campanha!$A$2:$B$121,2,0)</f>
        <v>1</v>
      </c>
    </row>
    <row r="46">
      <c r="A46" s="37">
        <f t="shared" si="1"/>
        <v>1</v>
      </c>
      <c r="B46" s="37">
        <f>VLOOKUP(A46,dados_da_campanha!$A$2:$B$121,2,0)</f>
        <v>0</v>
      </c>
    </row>
    <row r="47">
      <c r="A47" s="37">
        <f t="shared" si="1"/>
        <v>93</v>
      </c>
      <c r="B47" s="37">
        <f>VLOOKUP(A47,dados_da_campanha!$A$2:$B$121,2,0)</f>
        <v>1</v>
      </c>
    </row>
    <row r="48">
      <c r="A48" s="37">
        <f t="shared" si="1"/>
        <v>20</v>
      </c>
      <c r="B48" s="37">
        <f>VLOOKUP(A48,dados_da_campanha!$A$2:$B$121,2,0)</f>
        <v>0</v>
      </c>
    </row>
    <row r="49">
      <c r="A49" s="37">
        <f t="shared" si="1"/>
        <v>111</v>
      </c>
      <c r="B49" s="37">
        <f>VLOOKUP(A49,dados_da_campanha!$A$2:$B$121,2,0)</f>
        <v>0</v>
      </c>
    </row>
    <row r="50">
      <c r="A50" s="37">
        <f t="shared" si="1"/>
        <v>50</v>
      </c>
      <c r="B50" s="37">
        <f>VLOOKUP(A50,dados_da_campanha!$A$2:$B$121,2,0)</f>
        <v>0</v>
      </c>
    </row>
    <row r="51">
      <c r="A51" s="37">
        <f t="shared" si="1"/>
        <v>35</v>
      </c>
      <c r="B51" s="37">
        <f>VLOOKUP(A51,dados_da_campanha!$A$2:$B$121,2,0)</f>
        <v>0</v>
      </c>
    </row>
    <row r="52">
      <c r="A52" s="37">
        <f t="shared" si="1"/>
        <v>45</v>
      </c>
      <c r="B52" s="37">
        <f>VLOOKUP(A52,dados_da_campanha!$A$2:$B$121,2,0)</f>
        <v>0</v>
      </c>
    </row>
    <row r="53">
      <c r="A53" s="37">
        <f t="shared" si="1"/>
        <v>65</v>
      </c>
      <c r="B53" s="37">
        <f>VLOOKUP(A53,dados_da_campanha!$A$2:$B$121,2,0)</f>
        <v>0</v>
      </c>
    </row>
    <row r="54">
      <c r="A54" s="37">
        <f t="shared" si="1"/>
        <v>70</v>
      </c>
      <c r="B54" s="37">
        <f>VLOOKUP(A54,dados_da_campanha!$A$2:$B$121,2,0)</f>
        <v>1</v>
      </c>
    </row>
    <row r="55">
      <c r="A55" s="37">
        <f t="shared" si="1"/>
        <v>48</v>
      </c>
      <c r="B55" s="37">
        <f>VLOOKUP(A55,dados_da_campanha!$A$2:$B$121,2,0)</f>
        <v>0</v>
      </c>
    </row>
    <row r="56">
      <c r="A56" s="37">
        <f t="shared" si="1"/>
        <v>81</v>
      </c>
      <c r="B56" s="37">
        <f>VLOOKUP(A56,dados_da_campanha!$A$2:$B$121,2,0)</f>
        <v>1</v>
      </c>
    </row>
    <row r="57">
      <c r="A57" s="37">
        <f t="shared" si="1"/>
        <v>114</v>
      </c>
      <c r="B57" s="37">
        <f>VLOOKUP(A57,dados_da_campanha!$A$2:$B$121,2,0)</f>
        <v>0</v>
      </c>
    </row>
    <row r="58">
      <c r="A58" s="37">
        <f t="shared" si="1"/>
        <v>84</v>
      </c>
      <c r="B58" s="37">
        <f>VLOOKUP(A58,dados_da_campanha!$A$2:$B$121,2,0)</f>
        <v>0</v>
      </c>
    </row>
    <row r="59">
      <c r="A59" s="37">
        <f t="shared" si="1"/>
        <v>6</v>
      </c>
      <c r="B59" s="37">
        <f>VLOOKUP(A59,dados_da_campanha!$A$2:$B$121,2,0)</f>
        <v>1</v>
      </c>
    </row>
    <row r="60">
      <c r="A60" s="37">
        <f t="shared" si="1"/>
        <v>111</v>
      </c>
      <c r="B60" s="37">
        <f>VLOOKUP(A60,dados_da_campanha!$A$2:$B$121,2,0)</f>
        <v>0</v>
      </c>
    </row>
    <row r="61">
      <c r="A61" s="37">
        <f t="shared" si="1"/>
        <v>22</v>
      </c>
      <c r="B61" s="37">
        <f>VLOOKUP(A61,dados_da_campanha!$A$2:$B$121,2,0)</f>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56"/>
  </cols>
  <sheetData>
    <row r="1">
      <c r="A1" s="38" t="s">
        <v>68</v>
      </c>
    </row>
    <row r="2">
      <c r="A2" s="39"/>
    </row>
    <row r="3">
      <c r="A3" s="40" t="s">
        <v>69</v>
      </c>
    </row>
    <row r="4">
      <c r="A4" s="41"/>
    </row>
    <row r="5">
      <c r="A5" s="42" t="s">
        <v>70</v>
      </c>
    </row>
    <row r="6">
      <c r="A6" s="41"/>
    </row>
    <row r="7">
      <c r="A7" s="42" t="s">
        <v>71</v>
      </c>
    </row>
    <row r="8">
      <c r="A8" s="43"/>
    </row>
    <row r="9">
      <c r="A9" s="44" t="s">
        <v>72</v>
      </c>
    </row>
    <row r="10">
      <c r="A10" s="45"/>
    </row>
    <row r="11">
      <c r="A11" s="42" t="s">
        <v>73</v>
      </c>
    </row>
    <row r="12">
      <c r="A12" s="42"/>
    </row>
    <row r="13">
      <c r="A13" s="42" t="s">
        <v>74</v>
      </c>
    </row>
    <row r="14">
      <c r="A14" s="42"/>
    </row>
    <row r="15">
      <c r="A15" s="42" t="s">
        <v>75</v>
      </c>
    </row>
    <row r="16">
      <c r="A16" s="45"/>
    </row>
    <row r="17">
      <c r="A17" s="44" t="s">
        <v>76</v>
      </c>
    </row>
    <row r="18">
      <c r="A18" s="45"/>
    </row>
    <row r="19">
      <c r="A19" s="46" t="s">
        <v>77</v>
      </c>
    </row>
    <row r="20">
      <c r="A20" s="45"/>
    </row>
    <row r="21">
      <c r="A21" s="42" t="s">
        <v>78</v>
      </c>
    </row>
    <row r="22">
      <c r="A22" s="42"/>
    </row>
    <row r="23">
      <c r="A23" s="42" t="s">
        <v>79</v>
      </c>
    </row>
    <row r="24">
      <c r="A24" s="42"/>
    </row>
    <row r="25">
      <c r="A25" s="42" t="s">
        <v>80</v>
      </c>
    </row>
    <row r="26">
      <c r="A26" s="42"/>
    </row>
    <row r="27">
      <c r="A27" s="42" t="s">
        <v>81</v>
      </c>
    </row>
    <row r="28">
      <c r="A28" s="42"/>
    </row>
    <row r="29">
      <c r="A29" s="42" t="s">
        <v>82</v>
      </c>
    </row>
    <row r="30">
      <c r="A30" s="45"/>
    </row>
    <row r="31">
      <c r="A31" s="46" t="s">
        <v>83</v>
      </c>
    </row>
    <row r="32">
      <c r="A32" s="45"/>
    </row>
    <row r="33">
      <c r="A33" s="42" t="s">
        <v>84</v>
      </c>
    </row>
    <row r="34">
      <c r="A34" s="42"/>
    </row>
    <row r="35">
      <c r="A35" s="42" t="s">
        <v>85</v>
      </c>
    </row>
    <row r="36">
      <c r="A36" s="42"/>
    </row>
    <row r="37">
      <c r="A37" s="42" t="s">
        <v>86</v>
      </c>
    </row>
    <row r="38">
      <c r="A38" s="47"/>
    </row>
    <row r="39">
      <c r="A39" s="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9" t="s">
        <v>87</v>
      </c>
      <c r="B1" s="29"/>
      <c r="C1" s="29"/>
      <c r="D1" s="29"/>
      <c r="E1" s="29"/>
      <c r="F1" s="29"/>
    </row>
    <row r="2">
      <c r="A2" s="29"/>
      <c r="B2" s="29"/>
      <c r="C2" s="29"/>
      <c r="D2" s="29"/>
      <c r="E2" s="29"/>
      <c r="F2" s="29"/>
    </row>
    <row r="3">
      <c r="A3" s="50" t="s">
        <v>88</v>
      </c>
      <c r="B3" s="29"/>
      <c r="C3" s="29"/>
      <c r="D3" s="29"/>
      <c r="E3" s="29"/>
      <c r="F3" s="29"/>
    </row>
    <row r="4">
      <c r="A4" s="29"/>
      <c r="B4" s="29"/>
      <c r="C4" s="29"/>
      <c r="D4" s="29"/>
      <c r="E4" s="29"/>
      <c r="F4" s="29"/>
    </row>
    <row r="5">
      <c r="A5" s="49" t="s">
        <v>89</v>
      </c>
      <c r="B5" s="29"/>
      <c r="C5" s="29"/>
      <c r="D5" s="29"/>
      <c r="E5" s="29"/>
      <c r="F5" s="29"/>
    </row>
    <row r="6">
      <c r="A6" s="29"/>
      <c r="B6" s="29"/>
      <c r="C6" s="29"/>
      <c r="D6" s="29"/>
      <c r="E6" s="29"/>
      <c r="F6" s="29"/>
    </row>
    <row r="7">
      <c r="A7" s="50" t="s">
        <v>90</v>
      </c>
      <c r="B7" s="29"/>
      <c r="C7" s="29"/>
      <c r="D7" s="29"/>
      <c r="E7" s="29"/>
      <c r="F7" s="29"/>
    </row>
    <row r="8">
      <c r="A8" s="29"/>
      <c r="B8" s="29"/>
      <c r="C8" s="29"/>
      <c r="D8" s="29"/>
      <c r="E8" s="29"/>
      <c r="F8" s="29"/>
    </row>
    <row r="9">
      <c r="A9" s="49" t="s">
        <v>91</v>
      </c>
      <c r="B9" s="29"/>
      <c r="C9" s="29"/>
      <c r="D9" s="29"/>
      <c r="E9" s="29"/>
      <c r="F9" s="29"/>
    </row>
    <row r="10">
      <c r="A10" s="29"/>
      <c r="B10" s="29"/>
      <c r="C10" s="29"/>
      <c r="D10" s="29"/>
      <c r="E10" s="29"/>
      <c r="F10" s="29"/>
    </row>
    <row r="11" ht="17.25" customHeight="1">
      <c r="A11" s="50" t="s">
        <v>92</v>
      </c>
      <c r="B11" s="29"/>
      <c r="C11" s="29"/>
      <c r="D11" s="29"/>
      <c r="E11" s="29"/>
      <c r="F11" s="29"/>
    </row>
    <row r="12" ht="14.25" customHeight="1">
      <c r="A12" s="50" t="s">
        <v>93</v>
      </c>
      <c r="B12" s="29"/>
      <c r="C12" s="29"/>
      <c r="D12" s="29"/>
      <c r="E12" s="29"/>
      <c r="F12" s="29"/>
    </row>
    <row r="13">
      <c r="A13" s="29"/>
      <c r="B13" s="29"/>
      <c r="C13" s="29"/>
      <c r="D13" s="29"/>
      <c r="E13" s="29"/>
      <c r="F13" s="29"/>
    </row>
    <row r="14">
      <c r="A14" s="49" t="s">
        <v>94</v>
      </c>
      <c r="B14" s="29"/>
      <c r="C14" s="29"/>
      <c r="D14" s="29"/>
      <c r="E14" s="29"/>
      <c r="F14" s="29"/>
    </row>
    <row r="15">
      <c r="A15" s="29"/>
      <c r="B15" s="29"/>
      <c r="C15" s="29"/>
      <c r="D15" s="29"/>
      <c r="E15" s="29"/>
      <c r="F15" s="29"/>
    </row>
    <row r="16">
      <c r="A16" s="50" t="s">
        <v>95</v>
      </c>
      <c r="B16" s="29"/>
      <c r="C16" s="29"/>
      <c r="D16" s="29"/>
      <c r="E16" s="29"/>
      <c r="F16" s="29"/>
    </row>
    <row r="17">
      <c r="A17" s="29"/>
      <c r="B17" s="29"/>
      <c r="C17" s="29"/>
      <c r="D17" s="29"/>
      <c r="E17" s="29"/>
      <c r="F17" s="29"/>
    </row>
    <row r="18">
      <c r="A18" s="49" t="s">
        <v>96</v>
      </c>
      <c r="B18" s="29"/>
      <c r="C18" s="29"/>
      <c r="D18" s="29"/>
      <c r="E18" s="29"/>
      <c r="F18" s="29"/>
    </row>
    <row r="19">
      <c r="A19" s="29"/>
      <c r="B19" s="29"/>
      <c r="C19" s="29"/>
      <c r="D19" s="29"/>
      <c r="E19" s="29"/>
      <c r="F19" s="29"/>
    </row>
    <row r="20">
      <c r="A20" s="50" t="s">
        <v>97</v>
      </c>
      <c r="B20" s="29"/>
      <c r="C20" s="29"/>
      <c r="D20" s="29"/>
      <c r="E20" s="29"/>
      <c r="F20" s="29"/>
    </row>
    <row r="21">
      <c r="A21" s="50" t="s">
        <v>98</v>
      </c>
      <c r="B21" s="29"/>
      <c r="C21" s="29"/>
      <c r="D21" s="29"/>
      <c r="E21" s="29"/>
      <c r="F21" s="29"/>
    </row>
    <row r="22">
      <c r="A22" s="29"/>
      <c r="B22" s="29"/>
      <c r="C22" s="29"/>
      <c r="D22" s="29"/>
      <c r="E22" s="29"/>
      <c r="F22" s="29"/>
    </row>
    <row r="23">
      <c r="A23" s="49" t="s">
        <v>99</v>
      </c>
      <c r="B23" s="29"/>
      <c r="C23" s="29"/>
      <c r="D23" s="29"/>
      <c r="E23" s="29"/>
      <c r="F23" s="29"/>
    </row>
    <row r="24">
      <c r="A24" s="29"/>
      <c r="B24" s="29"/>
      <c r="C24" s="29"/>
      <c r="D24" s="29"/>
      <c r="E24" s="29"/>
      <c r="F24" s="29"/>
    </row>
    <row r="25">
      <c r="A25" s="50" t="s">
        <v>100</v>
      </c>
      <c r="B25" s="29"/>
      <c r="C25" s="29"/>
      <c r="D25" s="29"/>
      <c r="E25" s="29"/>
      <c r="F25" s="29"/>
    </row>
    <row r="26">
      <c r="A26" s="50" t="s">
        <v>101</v>
      </c>
      <c r="B26" s="29"/>
      <c r="C26" s="29"/>
      <c r="D26" s="29"/>
      <c r="E26" s="29"/>
      <c r="F26" s="29"/>
    </row>
    <row r="27">
      <c r="A27" s="29"/>
      <c r="B27" s="29"/>
      <c r="C27" s="29"/>
      <c r="D27" s="29"/>
      <c r="E27" s="29"/>
      <c r="F27" s="29"/>
    </row>
    <row r="28">
      <c r="A28" s="49" t="s">
        <v>102</v>
      </c>
      <c r="B28" s="29"/>
      <c r="C28" s="29"/>
      <c r="D28" s="29"/>
      <c r="E28" s="29"/>
      <c r="F28" s="29"/>
    </row>
    <row r="29">
      <c r="A29" s="29"/>
      <c r="B29" s="29"/>
      <c r="C29" s="29"/>
      <c r="D29" s="29"/>
      <c r="E29" s="29"/>
      <c r="F29" s="29"/>
    </row>
    <row r="30">
      <c r="A30" s="50" t="s">
        <v>103</v>
      </c>
      <c r="B30" s="29"/>
      <c r="C30" s="29"/>
      <c r="D30" s="29"/>
      <c r="E30" s="29"/>
      <c r="F30" s="29"/>
    </row>
    <row r="31">
      <c r="B31" s="29"/>
      <c r="C31" s="29"/>
      <c r="D31" s="29"/>
      <c r="E31" s="29"/>
      <c r="F31" s="29"/>
    </row>
  </sheetData>
  <drawing r:id="rId1"/>
</worksheet>
</file>