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<sst xmlns="http://schemas.openxmlformats.org/spreadsheetml/2006/main" count="1539" uniqueCount="1077">
  <si>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</si>
  <si>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</si>
  <si>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</si>
  <si>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</si>
  <si>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</si>
  <si>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</si>
  <si>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</si>
  <si>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</si>
  <si>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</si>
  <si>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</si>
  <si>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</si>
  <si>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</si>
  <si>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</si>
  <si>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</si>
  <si>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</si>
  <si>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</si>
  <si>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</si>
  <si>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</si>
  <si>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</si>
  <si>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</si>
  <si>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Var. Sem.</t>
  </si>
  <si>
    <t>Valor Inicial (R$) Sem.</t>
  </si>
  <si>
    <t>Variação $ Sem.</t>
  </si>
  <si>
    <t>Resultado Sem.</t>
  </si>
  <si>
    <t>Var. Mês</t>
  </si>
  <si>
    <t>Valor Inicial (R$) Mês</t>
  </si>
  <si>
    <t>Variação $ Mês</t>
  </si>
  <si>
    <t>Resultado Mês</t>
  </si>
  <si>
    <t>Var. Ano</t>
  </si>
  <si>
    <t>Valor Inicial (R$) Ano</t>
  </si>
  <si>
    <t>Variação $ Ano</t>
  </si>
  <si>
    <t>Resultado Ano</t>
  </si>
  <si>
    <t>Var. 12M</t>
  </si>
  <si>
    <t>Valor Inicial (R$)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</si>
  <si>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</si>
  <si>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</si>
  <si>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</si>
  <si>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</si>
  <si>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</si>
  <si>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</si>
  <si>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</si>
  <si>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</si>
  <si>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</si>
  <si>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</si>
  <si>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</si>
  <si>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</si>
  <si>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</si>
  <si>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</si>
  <si>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</si>
  <si>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</si>
  <si>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</si>
  <si>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</si>
  <si>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</si>
  <si>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</si>
  <si>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</si>
  <si>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</si>
  <si>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</si>
  <si>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</si>
  <si>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</si>
  <si>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</si>
  <si>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</si>
  <si>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</si>
  <si>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</si>
  <si>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</si>
  <si>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</si>
  <si>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</si>
  <si>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</si>
  <si>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</si>
  <si>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</si>
  <si>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</si>
  <si>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</si>
  <si>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</si>
  <si>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</si>
  <si>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</si>
  <si>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</si>
  <si>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</si>
  <si>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</si>
  <si>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</si>
  <si>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</si>
  <si>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</si>
  <si>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</si>
  <si>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</si>
  <si>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</si>
  <si>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</si>
  <si>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</si>
  <si>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</si>
  <si>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</si>
  <si>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</si>
  <si>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</si>
  <si>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</si>
  <si>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</si>
  <si>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</si>
  <si>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</si>
  <si>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</si>
  <si>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</si>
  <si>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</si>
  <si>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</si>
  <si>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</si>
  <si>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</si>
  <si>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</si>
  <si>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</si>
  <si>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</si>
  <si>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</si>
  <si>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</si>
  <si>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</si>
  <si>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</si>
  <si>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</si>
  <si>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</si>
  <si>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</si>
  <si>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</si>
  <si>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</si>
  <si>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</si>
  <si>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</si>
  <si>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</si>
  <si>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</si>
  <si>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</si>
  <si>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</si>
  <si>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</si>
  <si>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</si>
  <si>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</si>
  <si>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</si>
  <si>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</si>
  <si>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</si>
  <si>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</si>
  <si>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</si>
  <si>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</si>
  <si>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</si>
  <si>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</si>
  <si>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</si>
  <si>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</si>
  <si>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</si>
  <si>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</si>
  <si>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</si>
  <si>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</si>
  <si>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</si>
  <si>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</si>
  <si>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</si>
  <si>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</si>
  <si>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</si>
  <si>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</si>
  <si>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</si>
  <si>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</si>
  <si>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</si>
  <si>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</si>
  <si>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</si>
  <si>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</si>
  <si>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</si>
  <si>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</si>
  <si>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</si>
  <si>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</si>
  <si>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</si>
  <si>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</si>
  <si>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</si>
  <si>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</si>
  <si>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</si>
  <si>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</si>
  <si>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</si>
  <si>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</si>
  <si>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</si>
  <si>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</si>
  <si>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</si>
  <si>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</si>
  <si>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</si>
  <si>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</si>
  <si>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</si>
  <si>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</si>
  <si>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</si>
  <si>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</si>
  <si>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</si>
  <si>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</si>
  <si>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</si>
  <si>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</si>
  <si>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</si>
  <si>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</si>
  <si>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</si>
  <si>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</si>
  <si>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</si>
  <si>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</si>
  <si>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</si>
  <si>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</si>
  <si>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</si>
  <si>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</si>
  <si>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</si>
  <si>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</si>
  <si>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</si>
  <si>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</si>
  <si>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</si>
  <si>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</si>
  <si>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</si>
  <si>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</si>
  <si>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</si>
  <si>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</si>
  <si>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</si>
  <si>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</si>
  <si>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</si>
  <si>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</si>
  <si>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</si>
  <si>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</si>
  <si>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</si>
  <si>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</si>
  <si>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 de quem subiu</t>
  </si>
  <si>
    <t>Análise por faixa etária</t>
  </si>
  <si>
    <t>Quantidade de empresas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</si>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</sst>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2" fontId="1" numFmtId="0" xfId="0" applyAlignment="1" applyFon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3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1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4" fontId="5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1" xfId="0" applyAlignment="1" applyFont="1" applyNumberFormat="1">
      <alignment vertical="bottom"/>
    </xf>
    <xf borderId="0" fillId="3" fontId="5" numFmtId="164" xfId="0" applyAlignment="1" applyFont="1" applyNumberFormat="1">
      <alignment vertical="bottom"/>
    </xf>
    <xf borderId="0" fillId="3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4" xfId="0" applyAlignment="1" applyFont="1" applyNumberFormat="1">
      <alignment readingOrder="0"/>
    </xf>
    <xf borderId="0" fillId="0" fontId="7" numFmtId="0" xfId="0" applyFont="1"/>
    <xf borderId="1" fillId="5" fontId="8" numFmtId="0" xfId="0" applyAlignment="1" applyBorder="1" applyFill="1" applyFont="1">
      <alignment horizontal="center" vertical="bottom"/>
    </xf>
    <xf borderId="2" fillId="5" fontId="8" numFmtId="0" xfId="0" applyAlignment="1" applyBorder="1" applyFont="1">
      <alignment horizontal="center" vertical="bottom"/>
    </xf>
    <xf borderId="3" fillId="5" fontId="8" numFmtId="0" xfId="0" applyAlignment="1" applyBorder="1" applyFont="1">
      <alignment horizontal="center" vertical="bottom"/>
    </xf>
    <xf borderId="4" fillId="6" fontId="8" numFmtId="0" xfId="0" applyAlignment="1" applyBorder="1" applyFill="1" applyFont="1">
      <alignment vertical="bottom"/>
    </xf>
    <xf borderId="5" fillId="6" fontId="8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3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324093928"/>
        <c:axId val="1815141840"/>
      </c:barChart>
      <c:catAx>
        <c:axId val="3240939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141840"/>
      </c:catAx>
      <c:valAx>
        <c:axId val="18151418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0939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1154550227"/>
        <c:axId val="1775125373"/>
      </c:barChart>
      <c:catAx>
        <c:axId val="1154550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125373"/>
      </c:catAx>
      <c:valAx>
        <c:axId val="1775125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550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36806288"/>
        <c:axId val="1304127621"/>
      </c:barChart>
      <c:catAx>
        <c:axId val="3680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127621"/>
      </c:catAx>
      <c:valAx>
        <c:axId val="1304127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06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Segmento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'Análises'!$B$10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'Análises'!$B$11:$B$44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733425</xdr:colOff>
      <xdr:row>23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45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733425</xdr:colOff>
      <xdr:row>65</xdr:row>
      <xdr:rowOff>66675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733425</xdr:colOff>
      <xdr:row>84</xdr:row>
      <xdr:rowOff>28575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733425</xdr:colOff>
      <xdr:row>4</xdr:row>
      <xdr:rowOff>171450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7.88"/>
    <col customWidth="1" min="10" max="10" width="8.25"/>
    <col customWidth="1" min="11" max="11" width="8.0"/>
    <col customWidth="1" min="12" max="12" width="8.5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8.0"/>
    <col customWidth="1" min="18" max="18" width="17.63"/>
    <col customWidth="1" min="19" max="19" width="5.75"/>
    <col customWidth="1" min="20" max="20" width="12.25"/>
    <col customWidth="1" min="21" max="21" width="9.13"/>
    <col customWidth="1" min="22" max="23" width="20.13"/>
    <col customWidth="1" min="24" max="24" width="14.75"/>
    <col customWidth="1" min="25" max="25" width="8.38"/>
    <col customWidth="1" min="26" max="26" width="19.38"/>
    <col customWidth="1" min="27" max="27" width="17.13"/>
    <col customWidth="1" min="28" max="28" width="13.88"/>
    <col customWidth="1" min="29" max="29" width="8.38"/>
    <col customWidth="1" min="30" max="30" width="19.38"/>
    <col customWidth="1" min="31" max="31" width="18.0"/>
    <col customWidth="1" min="32" max="32" width="13.88"/>
    <col customWidth="1" min="33" max="33" width="8.38"/>
    <col customWidth="1" min="34" max="34" width="19.38"/>
    <col customWidth="1" min="35" max="35" width="18.0"/>
    <col customWidth="1" min="36" max="36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3" t="s">
        <v>29</v>
      </c>
      <c r="AE1" s="3" t="s">
        <v>30</v>
      </c>
      <c r="AF1" s="3" t="s">
        <v>31</v>
      </c>
      <c r="AG1" s="4" t="s">
        <v>32</v>
      </c>
      <c r="AH1" s="3" t="s">
        <v>33</v>
      </c>
      <c r="AI1" s="3" t="s">
        <v>30</v>
      </c>
      <c r="AJ1" s="3" t="s">
        <v>31</v>
      </c>
    </row>
    <row r="2">
      <c r="A2" s="5" t="s">
        <v>34</v>
      </c>
      <c r="B2" s="6">
        <v>45317.0</v>
      </c>
      <c r="C2" s="7">
        <v>9.5</v>
      </c>
      <c r="D2" s="7">
        <v>5.2</v>
      </c>
      <c r="E2" s="7">
        <v>11.76</v>
      </c>
      <c r="F2" s="7">
        <v>2.26</v>
      </c>
      <c r="G2" s="7">
        <v>2.26</v>
      </c>
      <c r="H2" s="7">
        <v>15.97</v>
      </c>
      <c r="I2" s="7">
        <v>9.18</v>
      </c>
      <c r="J2" s="7">
        <v>9.56</v>
      </c>
      <c r="K2" s="5" t="s">
        <v>35</v>
      </c>
      <c r="L2" s="8">
        <f t="shared" ref="L2:L82" si="1">D2/100</f>
        <v>0.052</v>
      </c>
      <c r="M2" s="9">
        <f t="shared" ref="M2:M82" si="2">C2/(1+L2)</f>
        <v>9.030418251</v>
      </c>
      <c r="N2" s="10">
        <f>VLOOKUP(A2,Total_de_acoes!$A$1:$B$90,2,FALSE)</f>
        <v>515117391</v>
      </c>
      <c r="O2" s="11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1" t="str">
        <f>VLOOKUP(A2,Ticker!$A$1:$B$536,2,FALSE)</f>
        <v>Usiminas</v>
      </c>
      <c r="R2" s="11" t="str">
        <f>VLOOKUP(Q2,Chatgpt!$A$2:$C$82,2,FALSE)</f>
        <v>Siderurgia</v>
      </c>
      <c r="S2" s="12">
        <f>VLOOKUP(Q2,Chatgpt!$A$2:$C$82,3,FALSE)</f>
        <v>60</v>
      </c>
      <c r="T2" s="12" t="str">
        <f t="shared" ref="T2:T82" si="5">IF(S2&gt;100,"Mais de 100",IF(S2&lt;50,"Menos de 50","Entre 50 e 100"))</f>
        <v>Entre 50 e 100</v>
      </c>
      <c r="U2" s="12">
        <f t="shared" ref="U2:U82" si="6">E2/100</f>
        <v>0.1176</v>
      </c>
      <c r="V2" s="11">
        <f t="shared" ref="V2:V82" si="7">C2/(1+U2)</f>
        <v>8.50035791</v>
      </c>
      <c r="W2" s="11">
        <f t="shared" ref="W2:W82" si="8">(C2-V2)*$N$2</f>
        <v>514933025.4</v>
      </c>
      <c r="X2" s="11" t="str">
        <f t="shared" ref="X2:X82" si="9">IF(W2&gt;0,"Subiu",IF(W2&lt;0,"Desceu","Estável"))</f>
        <v>Subiu</v>
      </c>
      <c r="Y2" s="12">
        <f t="shared" ref="Y2:Y82" si="10">F2/100</f>
        <v>0.0226</v>
      </c>
      <c r="Z2" s="11">
        <f t="shared" ref="Z2:Z82" si="11">C2/(1+Y2)</f>
        <v>9.290044983</v>
      </c>
      <c r="AA2" s="11">
        <f t="shared" ref="AA2:AA82" si="12">(C2-Z2)*$N$2</f>
        <v>108151480.4</v>
      </c>
      <c r="AB2" s="11" t="str">
        <f t="shared" ref="AB2:AB82" si="13">IF(AA2&gt;0,"Subiu",IF(AA2&lt;0,"Desceu","Estável"))</f>
        <v>Subiu</v>
      </c>
      <c r="AC2" s="12">
        <f t="shared" ref="AC2:AC82" si="14">G2/100</f>
        <v>0.0226</v>
      </c>
      <c r="AD2" s="11">
        <f t="shared" ref="AD2:AD82" si="15">C2/(1+AC2)</f>
        <v>9.290044983</v>
      </c>
      <c r="AE2" s="11">
        <f t="shared" ref="AE2:AE82" si="16">($C$2-AD2)*$N$2</f>
        <v>108151480.4</v>
      </c>
      <c r="AF2" s="11" t="str">
        <f t="shared" ref="AF2:AF82" si="17">IF(AE2&gt;0,"Subiu",IF(AE2&lt;0,"Desceu","Estável"))</f>
        <v>Subiu</v>
      </c>
      <c r="AG2" s="12">
        <f t="shared" ref="AG2:AG82" si="18">H2/100</f>
        <v>0.1597</v>
      </c>
      <c r="AH2" s="11">
        <f t="shared" ref="AH2:AH82" si="19">C2/(1+AG2)</f>
        <v>8.191773735</v>
      </c>
      <c r="AI2" s="11">
        <f t="shared" ref="AI2:AI82" si="20">($C$2-AH2)*$N$2</f>
        <v>673890100.7</v>
      </c>
      <c r="AJ2" s="11" t="str">
        <f t="shared" ref="AJ2:AJ82" si="21">IF(AI2&gt;0,"Subiu",IF(AI2&lt;0,"Desceu","Estável"))</f>
        <v>Subiu</v>
      </c>
    </row>
    <row r="3">
      <c r="A3" s="13" t="s">
        <v>36</v>
      </c>
      <c r="B3" s="14">
        <v>45317.0</v>
      </c>
      <c r="C3" s="15">
        <v>6.82</v>
      </c>
      <c r="D3" s="15">
        <v>2.4</v>
      </c>
      <c r="E3" s="15">
        <v>2.4</v>
      </c>
      <c r="F3" s="15">
        <v>-12.11</v>
      </c>
      <c r="G3" s="15">
        <v>-12.11</v>
      </c>
      <c r="H3" s="15">
        <v>50.56</v>
      </c>
      <c r="I3" s="15">
        <v>6.66</v>
      </c>
      <c r="J3" s="15">
        <v>6.86</v>
      </c>
      <c r="K3" s="13" t="s">
        <v>37</v>
      </c>
      <c r="L3" s="16">
        <f t="shared" si="1"/>
        <v>0.024</v>
      </c>
      <c r="M3" s="17">
        <f t="shared" si="2"/>
        <v>6.66015625</v>
      </c>
      <c r="N3" s="18">
        <f>VLOOKUP(A3,Total_de_acoes!$A$1:$B$90,2,FALSE)</f>
        <v>1110559345</v>
      </c>
      <c r="O3" s="19">
        <f t="shared" si="3"/>
        <v>177515970.3</v>
      </c>
      <c r="P3" s="19" t="str">
        <f t="shared" si="4"/>
        <v>Subiu</v>
      </c>
      <c r="Q3" s="19" t="str">
        <f>VLOOKUP(A3,Ticker!$A$1:$B$536,2,FALSE)</f>
        <v>CSN Mineração</v>
      </c>
      <c r="R3" s="19" t="str">
        <f>VLOOKUP(Q3,Chatgpt!$A$2:$C$82,2,FALSE)</f>
        <v>Mineração</v>
      </c>
      <c r="S3" s="20">
        <f>VLOOKUP(Q3,Chatgpt!$A$2:$C$82,3,FALSE)</f>
        <v>8</v>
      </c>
      <c r="T3" s="20" t="str">
        <f t="shared" si="5"/>
        <v>Menos de 50</v>
      </c>
      <c r="U3" s="20">
        <f t="shared" si="6"/>
        <v>0.024</v>
      </c>
      <c r="V3" s="19">
        <f t="shared" si="7"/>
        <v>6.66015625</v>
      </c>
      <c r="W3" s="19">
        <f t="shared" si="8"/>
        <v>82338295.47</v>
      </c>
      <c r="X3" s="19" t="str">
        <f t="shared" si="9"/>
        <v>Subiu</v>
      </c>
      <c r="Y3" s="20">
        <f t="shared" si="10"/>
        <v>-0.1211</v>
      </c>
      <c r="Z3" s="19">
        <f t="shared" si="11"/>
        <v>7.759699625</v>
      </c>
      <c r="AA3" s="19">
        <f t="shared" si="12"/>
        <v>-484055618.9</v>
      </c>
      <c r="AB3" s="19" t="str">
        <f t="shared" si="13"/>
        <v>Desceu</v>
      </c>
      <c r="AC3" s="20">
        <f t="shared" si="14"/>
        <v>-0.1211</v>
      </c>
      <c r="AD3" s="19">
        <f t="shared" si="15"/>
        <v>7.759699625</v>
      </c>
      <c r="AE3" s="19">
        <f t="shared" si="16"/>
        <v>896458989</v>
      </c>
      <c r="AF3" s="19" t="str">
        <f t="shared" si="17"/>
        <v>Subiu</v>
      </c>
      <c r="AG3" s="20">
        <f t="shared" si="18"/>
        <v>0.5056</v>
      </c>
      <c r="AH3" s="19">
        <f t="shared" si="19"/>
        <v>4.529755579</v>
      </c>
      <c r="AI3" s="19">
        <f t="shared" si="20"/>
        <v>2560259339</v>
      </c>
      <c r="AJ3" s="19" t="str">
        <f t="shared" si="21"/>
        <v>Subiu</v>
      </c>
    </row>
    <row r="4">
      <c r="A4" s="5" t="s">
        <v>38</v>
      </c>
      <c r="B4" s="6">
        <v>45317.0</v>
      </c>
      <c r="C4" s="7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5" t="s">
        <v>39</v>
      </c>
      <c r="L4" s="8">
        <f t="shared" si="1"/>
        <v>0.0219</v>
      </c>
      <c r="M4" s="9">
        <f t="shared" si="2"/>
        <v>41.06076916</v>
      </c>
      <c r="N4" s="10">
        <f>VLOOKUP(A4,Total_de_acoes!$A$1:$B$90,2,FALSE)</f>
        <v>2379877655</v>
      </c>
      <c r="O4" s="11">
        <f t="shared" si="3"/>
        <v>2140059394</v>
      </c>
      <c r="P4" s="11" t="str">
        <f t="shared" si="4"/>
        <v>Subiu</v>
      </c>
      <c r="Q4" s="11" t="str">
        <f>VLOOKUP(A4,Ticker!$A$1:$B$536,2,FALSE)</f>
        <v>Petrobras</v>
      </c>
      <c r="R4" s="11" t="str">
        <f>VLOOKUP(Q4,Chatgpt!$A$2:$C$82,2,FALSE)</f>
        <v>Petróleo</v>
      </c>
      <c r="S4" s="12">
        <f>VLOOKUP(Q4,Chatgpt!$A$2:$C$82,3,FALSE)</f>
        <v>69</v>
      </c>
      <c r="T4" s="12" t="str">
        <f t="shared" si="5"/>
        <v>Entre 50 e 100</v>
      </c>
      <c r="U4" s="12">
        <f t="shared" si="6"/>
        <v>0.0773</v>
      </c>
      <c r="V4" s="11">
        <f t="shared" si="7"/>
        <v>38.94922491</v>
      </c>
      <c r="W4" s="11">
        <f t="shared" si="8"/>
        <v>1550902607</v>
      </c>
      <c r="X4" s="11" t="str">
        <f t="shared" si="9"/>
        <v>Subiu</v>
      </c>
      <c r="Y4" s="12">
        <f t="shared" si="10"/>
        <v>0.0764</v>
      </c>
      <c r="Z4" s="11">
        <f t="shared" si="11"/>
        <v>38.98179116</v>
      </c>
      <c r="AA4" s="11">
        <f t="shared" si="12"/>
        <v>1534127170</v>
      </c>
      <c r="AB4" s="11" t="str">
        <f t="shared" si="13"/>
        <v>Subiu</v>
      </c>
      <c r="AC4" s="12">
        <f t="shared" si="14"/>
        <v>0.0764</v>
      </c>
      <c r="AD4" s="11">
        <f t="shared" si="15"/>
        <v>38.98179116</v>
      </c>
      <c r="AE4" s="11">
        <f t="shared" si="16"/>
        <v>-15186583342</v>
      </c>
      <c r="AF4" s="11" t="str">
        <f t="shared" si="17"/>
        <v>Desceu</v>
      </c>
      <c r="AG4" s="12">
        <f t="shared" si="18"/>
        <v>0.7755</v>
      </c>
      <c r="AH4" s="11">
        <f t="shared" si="19"/>
        <v>23.6327795</v>
      </c>
      <c r="AI4" s="11">
        <f t="shared" si="20"/>
        <v>-7280040503</v>
      </c>
      <c r="AJ4" s="11" t="str">
        <f t="shared" si="21"/>
        <v>Desceu</v>
      </c>
    </row>
    <row r="5">
      <c r="A5" s="13" t="s">
        <v>40</v>
      </c>
      <c r="B5" s="14">
        <v>45317.0</v>
      </c>
      <c r="C5" s="15">
        <v>52.91</v>
      </c>
      <c r="D5" s="15">
        <v>2.04</v>
      </c>
      <c r="E5" s="15">
        <v>2.14</v>
      </c>
      <c r="F5" s="15">
        <v>-4.89</v>
      </c>
      <c r="G5" s="15">
        <v>-4.89</v>
      </c>
      <c r="H5" s="15">
        <v>18.85</v>
      </c>
      <c r="I5" s="15">
        <v>51.89</v>
      </c>
      <c r="J5" s="15">
        <v>53.17</v>
      </c>
      <c r="K5" s="13" t="s">
        <v>41</v>
      </c>
      <c r="L5" s="16">
        <f t="shared" si="1"/>
        <v>0.0204</v>
      </c>
      <c r="M5" s="17">
        <f t="shared" si="2"/>
        <v>51.85221482</v>
      </c>
      <c r="N5" s="18">
        <f>VLOOKUP(A5,Total_de_acoes!$A$1:$B$90,2,FALSE)</f>
        <v>683452836</v>
      </c>
      <c r="O5" s="19">
        <f t="shared" si="3"/>
        <v>722946282.7</v>
      </c>
      <c r="P5" s="19" t="str">
        <f t="shared" si="4"/>
        <v>Subiu</v>
      </c>
      <c r="Q5" s="19" t="str">
        <f>VLOOKUP(A5,Ticker!$A$1:$B$536,2,FALSE)</f>
        <v>Suzano</v>
      </c>
      <c r="R5" s="19" t="str">
        <f>VLOOKUP(Q5,Chatgpt!$A$2:$C$82,2,FALSE)</f>
        <v>Papel e Celulose</v>
      </c>
      <c r="S5" s="20">
        <f>VLOOKUP(Q5,Chatgpt!$A$2:$C$82,3,FALSE)</f>
        <v>94</v>
      </c>
      <c r="T5" s="20" t="str">
        <f t="shared" si="5"/>
        <v>Entre 50 e 100</v>
      </c>
      <c r="U5" s="20">
        <f t="shared" si="6"/>
        <v>0.0214</v>
      </c>
      <c r="V5" s="19">
        <f t="shared" si="7"/>
        <v>51.80144899</v>
      </c>
      <c r="W5" s="19">
        <f t="shared" si="8"/>
        <v>571033903.2</v>
      </c>
      <c r="X5" s="19" t="str">
        <f t="shared" si="9"/>
        <v>Subiu</v>
      </c>
      <c r="Y5" s="20">
        <f t="shared" si="10"/>
        <v>-0.0489</v>
      </c>
      <c r="Z5" s="19">
        <f t="shared" si="11"/>
        <v>55.63032278</v>
      </c>
      <c r="AA5" s="19">
        <f t="shared" si="12"/>
        <v>-1401285575</v>
      </c>
      <c r="AB5" s="19" t="str">
        <f t="shared" si="13"/>
        <v>Desceu</v>
      </c>
      <c r="AC5" s="20">
        <f t="shared" si="14"/>
        <v>-0.0489</v>
      </c>
      <c r="AD5" s="19">
        <f t="shared" si="15"/>
        <v>55.63032278</v>
      </c>
      <c r="AE5" s="19">
        <f t="shared" si="16"/>
        <v>-23762531519</v>
      </c>
      <c r="AF5" s="19" t="str">
        <f t="shared" si="17"/>
        <v>Desceu</v>
      </c>
      <c r="AG5" s="20">
        <f t="shared" si="18"/>
        <v>0.1885</v>
      </c>
      <c r="AH5" s="19">
        <f t="shared" si="19"/>
        <v>44.51830038</v>
      </c>
      <c r="AI5" s="19">
        <f t="shared" si="20"/>
        <v>-18038535528</v>
      </c>
      <c r="AJ5" s="19" t="str">
        <f t="shared" si="21"/>
        <v>Desceu</v>
      </c>
    </row>
    <row r="6">
      <c r="A6" s="5" t="s">
        <v>42</v>
      </c>
      <c r="B6" s="6">
        <v>45317.0</v>
      </c>
      <c r="C6" s="7">
        <v>37.1</v>
      </c>
      <c r="D6" s="7">
        <v>2.03</v>
      </c>
      <c r="E6" s="7">
        <v>2.49</v>
      </c>
      <c r="F6" s="7">
        <v>-3.66</v>
      </c>
      <c r="G6" s="7">
        <v>-3.66</v>
      </c>
      <c r="H6" s="7">
        <v>20.7</v>
      </c>
      <c r="I6" s="7">
        <v>36.37</v>
      </c>
      <c r="J6" s="7">
        <v>37.32</v>
      </c>
      <c r="K6" s="5" t="s">
        <v>43</v>
      </c>
      <c r="L6" s="8">
        <f t="shared" si="1"/>
        <v>0.0203</v>
      </c>
      <c r="M6" s="9">
        <f t="shared" si="2"/>
        <v>36.36185436</v>
      </c>
      <c r="N6" s="10">
        <f>VLOOKUP(A6,Total_de_acoes!$A$1:$B$90,2,FALSE)</f>
        <v>187732538</v>
      </c>
      <c r="O6" s="11">
        <f t="shared" si="3"/>
        <v>138573955.1</v>
      </c>
      <c r="P6" s="11" t="str">
        <f t="shared" si="4"/>
        <v>Subiu</v>
      </c>
      <c r="Q6" s="11" t="str">
        <f>VLOOKUP(A6,Ticker!$A$1:$B$536,2,FALSE)</f>
        <v>CPFL Energia</v>
      </c>
      <c r="R6" s="11" t="str">
        <f>VLOOKUP(Q6,Chatgpt!$A$2:$C$82,2,FALSE)</f>
        <v>Energia</v>
      </c>
      <c r="S6" s="12">
        <f>VLOOKUP(Q6,Chatgpt!$A$2:$C$82,3,FALSE)</f>
        <v>109</v>
      </c>
      <c r="T6" s="12" t="str">
        <f t="shared" si="5"/>
        <v>Mais de 100</v>
      </c>
      <c r="U6" s="12">
        <f t="shared" si="6"/>
        <v>0.0249</v>
      </c>
      <c r="V6" s="11">
        <f t="shared" si="7"/>
        <v>36.19865353</v>
      </c>
      <c r="W6" s="11">
        <f t="shared" si="8"/>
        <v>464299243.5</v>
      </c>
      <c r="X6" s="11" t="str">
        <f t="shared" si="9"/>
        <v>Subiu</v>
      </c>
      <c r="Y6" s="12">
        <f t="shared" si="10"/>
        <v>-0.0366</v>
      </c>
      <c r="Z6" s="11">
        <f t="shared" si="11"/>
        <v>38.50944571</v>
      </c>
      <c r="AA6" s="11">
        <f t="shared" si="12"/>
        <v>-726029998.5</v>
      </c>
      <c r="AB6" s="11" t="str">
        <f t="shared" si="13"/>
        <v>Desceu</v>
      </c>
      <c r="AC6" s="12">
        <f t="shared" si="14"/>
        <v>-0.0366</v>
      </c>
      <c r="AD6" s="11">
        <f t="shared" si="15"/>
        <v>38.50944571</v>
      </c>
      <c r="AE6" s="11">
        <f t="shared" si="16"/>
        <v>-14943269990</v>
      </c>
      <c r="AF6" s="11" t="str">
        <f t="shared" si="17"/>
        <v>Desceu</v>
      </c>
      <c r="AG6" s="12">
        <f t="shared" si="18"/>
        <v>0.207</v>
      </c>
      <c r="AH6" s="11">
        <f t="shared" si="19"/>
        <v>30.73736537</v>
      </c>
      <c r="AI6" s="11">
        <f t="shared" si="20"/>
        <v>-10939736240</v>
      </c>
      <c r="AJ6" s="11" t="str">
        <f t="shared" si="21"/>
        <v>Desceu</v>
      </c>
    </row>
    <row r="7">
      <c r="A7" s="13" t="s">
        <v>44</v>
      </c>
      <c r="B7" s="14">
        <v>45317.0</v>
      </c>
      <c r="C7" s="15">
        <v>45.69</v>
      </c>
      <c r="D7" s="15">
        <v>1.98</v>
      </c>
      <c r="E7" s="15">
        <v>2.42</v>
      </c>
      <c r="F7" s="15">
        <v>-0.78</v>
      </c>
      <c r="G7" s="15">
        <v>-0.78</v>
      </c>
      <c r="H7" s="15">
        <v>8.08</v>
      </c>
      <c r="I7" s="15">
        <v>44.25</v>
      </c>
      <c r="J7" s="15">
        <v>45.69</v>
      </c>
      <c r="K7" s="13" t="s">
        <v>45</v>
      </c>
      <c r="L7" s="16">
        <f t="shared" si="1"/>
        <v>0.0198</v>
      </c>
      <c r="M7" s="17">
        <f t="shared" si="2"/>
        <v>44.80290253</v>
      </c>
      <c r="N7" s="18">
        <f>VLOOKUP(A7,Total_de_acoes!$A$1:$B$90,2,FALSE)</f>
        <v>800010734</v>
      </c>
      <c r="O7" s="19">
        <f t="shared" si="3"/>
        <v>709687498.2</v>
      </c>
      <c r="P7" s="19" t="str">
        <f t="shared" si="4"/>
        <v>Subiu</v>
      </c>
      <c r="Q7" s="19" t="str">
        <f>VLOOKUP(A7,Ticker!$A$1:$B$536,2,FALSE)</f>
        <v>PetroRio</v>
      </c>
      <c r="R7" s="19" t="str">
        <f>VLOOKUP(Q7,Chatgpt!$A$2:$C$82,2,FALSE)</f>
        <v>Petróleo</v>
      </c>
      <c r="S7" s="20">
        <f>VLOOKUP(Q7,Chatgpt!$A$2:$C$82,3,FALSE)</f>
        <v>9</v>
      </c>
      <c r="T7" s="20" t="str">
        <f t="shared" si="5"/>
        <v>Menos de 50</v>
      </c>
      <c r="U7" s="20">
        <f t="shared" si="6"/>
        <v>0.0242</v>
      </c>
      <c r="V7" s="19">
        <f t="shared" si="7"/>
        <v>44.61042765</v>
      </c>
      <c r="W7" s="19">
        <f t="shared" si="8"/>
        <v>556106491.9</v>
      </c>
      <c r="X7" s="19" t="str">
        <f t="shared" si="9"/>
        <v>Subiu</v>
      </c>
      <c r="Y7" s="20">
        <f t="shared" si="10"/>
        <v>-0.0078</v>
      </c>
      <c r="Z7" s="19">
        <f t="shared" si="11"/>
        <v>46.04918363</v>
      </c>
      <c r="AA7" s="19">
        <f t="shared" si="12"/>
        <v>-185021735.6</v>
      </c>
      <c r="AB7" s="19" t="str">
        <f t="shared" si="13"/>
        <v>Desceu</v>
      </c>
      <c r="AC7" s="20">
        <f t="shared" si="14"/>
        <v>-0.0078</v>
      </c>
      <c r="AD7" s="19">
        <f t="shared" si="15"/>
        <v>46.04918363</v>
      </c>
      <c r="AE7" s="19">
        <f t="shared" si="16"/>
        <v>-18827120116</v>
      </c>
      <c r="AF7" s="19" t="str">
        <f t="shared" si="17"/>
        <v>Desceu</v>
      </c>
      <c r="AG7" s="20">
        <f t="shared" si="18"/>
        <v>0.0808</v>
      </c>
      <c r="AH7" s="19">
        <f t="shared" si="19"/>
        <v>42.2742413</v>
      </c>
      <c r="AI7" s="19">
        <f t="shared" si="20"/>
        <v>-16882581672</v>
      </c>
      <c r="AJ7" s="19" t="str">
        <f t="shared" si="21"/>
        <v>Desceu</v>
      </c>
    </row>
    <row r="8">
      <c r="A8" s="5" t="s">
        <v>46</v>
      </c>
      <c r="B8" s="6">
        <v>45317.0</v>
      </c>
      <c r="C8" s="7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38.91</v>
      </c>
      <c r="J8" s="7">
        <v>40.09</v>
      </c>
      <c r="K8" s="5" t="s">
        <v>47</v>
      </c>
      <c r="L8" s="8">
        <f t="shared" si="1"/>
        <v>0.0173</v>
      </c>
      <c r="M8" s="9">
        <f t="shared" si="2"/>
        <v>39.28044825</v>
      </c>
      <c r="N8" s="10">
        <f>VLOOKUP(A8,Total_de_acoes!$A$1:$B$90,2,FALSE)</f>
        <v>4566445852</v>
      </c>
      <c r="O8" s="11">
        <f t="shared" si="3"/>
        <v>3103136291</v>
      </c>
      <c r="P8" s="11" t="str">
        <f t="shared" si="4"/>
        <v>Subiu</v>
      </c>
      <c r="Q8" s="11" t="str">
        <f>VLOOKUP(A8,Ticker!$A$1:$B$536,2,FALSE)</f>
        <v>Petrobras</v>
      </c>
      <c r="R8" s="11" t="str">
        <f>VLOOKUP(Q8,Chatgpt!$A$2:$C$82,2,FALSE)</f>
        <v>Petróleo</v>
      </c>
      <c r="S8" s="12">
        <f>VLOOKUP(Q8,Chatgpt!$A$2:$C$82,3,FALSE)</f>
        <v>69</v>
      </c>
      <c r="T8" s="12" t="str">
        <f t="shared" si="5"/>
        <v>Entre 50 e 100</v>
      </c>
      <c r="U8" s="12">
        <f t="shared" si="6"/>
        <v>0.0647</v>
      </c>
      <c r="V8" s="11">
        <f t="shared" si="7"/>
        <v>37.53169907</v>
      </c>
      <c r="W8" s="11">
        <f t="shared" si="8"/>
        <v>1250860040</v>
      </c>
      <c r="X8" s="11" t="str">
        <f t="shared" si="9"/>
        <v>Subiu</v>
      </c>
      <c r="Y8" s="12">
        <f t="shared" si="10"/>
        <v>0.073</v>
      </c>
      <c r="Z8" s="11">
        <f t="shared" si="11"/>
        <v>37.24137931</v>
      </c>
      <c r="AA8" s="11">
        <f t="shared" si="12"/>
        <v>1400408797</v>
      </c>
      <c r="AB8" s="11" t="str">
        <f t="shared" si="13"/>
        <v>Subiu</v>
      </c>
      <c r="AC8" s="12">
        <f t="shared" si="14"/>
        <v>0.073</v>
      </c>
      <c r="AD8" s="11">
        <f t="shared" si="15"/>
        <v>37.24137931</v>
      </c>
      <c r="AE8" s="11">
        <f t="shared" si="16"/>
        <v>-14290066933</v>
      </c>
      <c r="AF8" s="11" t="str">
        <f t="shared" si="17"/>
        <v>Desceu</v>
      </c>
      <c r="AG8" s="12">
        <f t="shared" si="18"/>
        <v>0.9501</v>
      </c>
      <c r="AH8" s="11">
        <f t="shared" si="19"/>
        <v>20.49125686</v>
      </c>
      <c r="AI8" s="11">
        <f t="shared" si="20"/>
        <v>-5661787557</v>
      </c>
      <c r="AJ8" s="11" t="str">
        <f t="shared" si="21"/>
        <v>Desceu</v>
      </c>
    </row>
    <row r="9">
      <c r="A9" s="13" t="s">
        <v>48</v>
      </c>
      <c r="B9" s="14">
        <v>45317.0</v>
      </c>
      <c r="C9" s="15">
        <v>69.5</v>
      </c>
      <c r="D9" s="15">
        <v>1.66</v>
      </c>
      <c r="E9" s="15">
        <v>2.06</v>
      </c>
      <c r="F9" s="15">
        <v>-9.97</v>
      </c>
      <c r="G9" s="15">
        <v>-9.97</v>
      </c>
      <c r="H9" s="15">
        <v>-23.49</v>
      </c>
      <c r="I9" s="15">
        <v>67.5</v>
      </c>
      <c r="J9" s="15">
        <v>69.81</v>
      </c>
      <c r="K9" s="13" t="s">
        <v>49</v>
      </c>
      <c r="L9" s="16">
        <f t="shared" si="1"/>
        <v>0.0166</v>
      </c>
      <c r="M9" s="17">
        <f t="shared" si="2"/>
        <v>68.3651387</v>
      </c>
      <c r="N9" s="18">
        <f>VLOOKUP(A9,Total_de_acoes!$A$1:$B$90,2,FALSE)</f>
        <v>4196924316</v>
      </c>
      <c r="O9" s="19">
        <f t="shared" si="3"/>
        <v>4762926995</v>
      </c>
      <c r="P9" s="19" t="str">
        <f t="shared" si="4"/>
        <v>Subiu</v>
      </c>
      <c r="Q9" s="19" t="str">
        <f>VLOOKUP(A9,Ticker!$A$1:$B$536,2,FALSE)</f>
        <v>Vale</v>
      </c>
      <c r="R9" s="19" t="str">
        <f>VLOOKUP(Q9,Chatgpt!$A$2:$C$82,2,FALSE)</f>
        <v>Mineração</v>
      </c>
      <c r="S9" s="20">
        <f>VLOOKUP(Q9,Chatgpt!$A$2:$C$82,3,FALSE)</f>
        <v>79</v>
      </c>
      <c r="T9" s="20" t="str">
        <f t="shared" si="5"/>
        <v>Entre 50 e 100</v>
      </c>
      <c r="U9" s="20">
        <f t="shared" si="6"/>
        <v>0.0206</v>
      </c>
      <c r="V9" s="19">
        <f t="shared" si="7"/>
        <v>68.09719773</v>
      </c>
      <c r="W9" s="19">
        <f t="shared" si="8"/>
        <v>722607847</v>
      </c>
      <c r="X9" s="19" t="str">
        <f t="shared" si="9"/>
        <v>Subiu</v>
      </c>
      <c r="Y9" s="20">
        <f t="shared" si="10"/>
        <v>-0.0997</v>
      </c>
      <c r="Z9" s="19">
        <f t="shared" si="11"/>
        <v>77.19649006</v>
      </c>
      <c r="AA9" s="19">
        <f t="shared" si="12"/>
        <v>-3964595879</v>
      </c>
      <c r="AB9" s="19" t="str">
        <f t="shared" si="13"/>
        <v>Desceu</v>
      </c>
      <c r="AC9" s="20">
        <f t="shared" si="14"/>
        <v>-0.0997</v>
      </c>
      <c r="AD9" s="19">
        <f t="shared" si="15"/>
        <v>77.19649006</v>
      </c>
      <c r="AE9" s="19">
        <f t="shared" si="16"/>
        <v>-34871639339</v>
      </c>
      <c r="AF9" s="19" t="str">
        <f t="shared" si="17"/>
        <v>Desceu</v>
      </c>
      <c r="AG9" s="20">
        <f t="shared" si="18"/>
        <v>-0.2349</v>
      </c>
      <c r="AH9" s="19">
        <f t="shared" si="19"/>
        <v>90.83779898</v>
      </c>
      <c r="AI9" s="19">
        <f t="shared" si="20"/>
        <v>-41898514801</v>
      </c>
      <c r="AJ9" s="19" t="str">
        <f t="shared" si="21"/>
        <v>Desceu</v>
      </c>
    </row>
    <row r="10">
      <c r="A10" s="5" t="s">
        <v>50</v>
      </c>
      <c r="B10" s="6">
        <v>45317.0</v>
      </c>
      <c r="C10" s="7">
        <v>28.19</v>
      </c>
      <c r="D10" s="7">
        <v>1.58</v>
      </c>
      <c r="E10" s="7">
        <v>2.03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5" t="s">
        <v>51</v>
      </c>
      <c r="L10" s="8">
        <f t="shared" si="1"/>
        <v>0.0158</v>
      </c>
      <c r="M10" s="9">
        <f t="shared" si="2"/>
        <v>27.75152589</v>
      </c>
      <c r="N10" s="10">
        <f>VLOOKUP(A10,Total_de_acoes!$A$1:$B$90,2,FALSE)</f>
        <v>268505432</v>
      </c>
      <c r="O10" s="11">
        <f t="shared" si="3"/>
        <v>117732680.1</v>
      </c>
      <c r="P10" s="11" t="str">
        <f t="shared" si="4"/>
        <v>Subiu</v>
      </c>
      <c r="Q10" s="11" t="str">
        <f>VLOOKUP(A10,Ticker!$A$1:$B$536,2,FALSE)</f>
        <v>Multiplan</v>
      </c>
      <c r="R10" s="11" t="str">
        <f>VLOOKUP(Q10,Chatgpt!$A$2:$C$82,2,FALSE)</f>
        <v>Shopping Centers</v>
      </c>
      <c r="S10" s="12">
        <f>VLOOKUP(Q10,Chatgpt!$A$2:$C$82,3,FALSE)</f>
        <v>48</v>
      </c>
      <c r="T10" s="12" t="str">
        <f t="shared" si="5"/>
        <v>Menos de 50</v>
      </c>
      <c r="U10" s="12">
        <f t="shared" si="6"/>
        <v>0.0203</v>
      </c>
      <c r="V10" s="11">
        <f t="shared" si="7"/>
        <v>27.62912869</v>
      </c>
      <c r="W10" s="11">
        <f t="shared" si="8"/>
        <v>288914567.1</v>
      </c>
      <c r="X10" s="11" t="str">
        <f t="shared" si="9"/>
        <v>Subiu</v>
      </c>
      <c r="Y10" s="12">
        <f t="shared" si="10"/>
        <v>-0.0081</v>
      </c>
      <c r="Z10" s="11">
        <f t="shared" si="11"/>
        <v>28.42020365</v>
      </c>
      <c r="AA10" s="11">
        <f t="shared" si="12"/>
        <v>-118581903.4</v>
      </c>
      <c r="AB10" s="11" t="str">
        <f t="shared" si="13"/>
        <v>Desceu</v>
      </c>
      <c r="AC10" s="12">
        <f t="shared" si="14"/>
        <v>-0.0081</v>
      </c>
      <c r="AD10" s="11">
        <f t="shared" si="15"/>
        <v>28.42020365</v>
      </c>
      <c r="AE10" s="11">
        <f t="shared" si="16"/>
        <v>-9746125941</v>
      </c>
      <c r="AF10" s="11" t="str">
        <f t="shared" si="17"/>
        <v>Desceu</v>
      </c>
      <c r="AG10" s="12">
        <f t="shared" si="18"/>
        <v>0.2402</v>
      </c>
      <c r="AH10" s="11">
        <f t="shared" si="19"/>
        <v>22.73020481</v>
      </c>
      <c r="AI10" s="11">
        <f t="shared" si="20"/>
        <v>-6815108582</v>
      </c>
      <c r="AJ10" s="11" t="str">
        <f t="shared" si="21"/>
        <v>Desceu</v>
      </c>
    </row>
    <row r="11">
      <c r="A11" s="13" t="s">
        <v>52</v>
      </c>
      <c r="B11" s="14">
        <v>45317.0</v>
      </c>
      <c r="C11" s="15">
        <v>32.81</v>
      </c>
      <c r="D11" s="15">
        <v>1.48</v>
      </c>
      <c r="E11" s="15">
        <v>-0.39</v>
      </c>
      <c r="F11" s="15">
        <v>-3.36</v>
      </c>
      <c r="G11" s="15">
        <v>-3.36</v>
      </c>
      <c r="H11" s="15">
        <v>34.25</v>
      </c>
      <c r="I11" s="15">
        <v>32.35</v>
      </c>
      <c r="J11" s="15">
        <v>32.91</v>
      </c>
      <c r="K11" s="13" t="s">
        <v>53</v>
      </c>
      <c r="L11" s="16">
        <f t="shared" si="1"/>
        <v>0.0148</v>
      </c>
      <c r="M11" s="17">
        <f t="shared" si="2"/>
        <v>32.33149389</v>
      </c>
      <c r="N11" s="18">
        <f>VLOOKUP(A11,Total_de_acoes!$A$1:$B$90,2,FALSE)</f>
        <v>4801593832</v>
      </c>
      <c r="O11" s="19">
        <f t="shared" si="3"/>
        <v>2297591984</v>
      </c>
      <c r="P11" s="19" t="str">
        <f t="shared" si="4"/>
        <v>Subiu</v>
      </c>
      <c r="Q11" s="19" t="str">
        <f>VLOOKUP(A11,Ticker!$A$1:$B$536,2,FALSE)</f>
        <v>Itaú Unibanco</v>
      </c>
      <c r="R11" s="19" t="str">
        <f>VLOOKUP(Q11,Chatgpt!$A$2:$C$82,2,FALSE)</f>
        <v>Banco</v>
      </c>
      <c r="S11" s="20">
        <f>VLOOKUP(Q11,Chatgpt!$A$2:$C$82,3,FALSE)</f>
        <v>13</v>
      </c>
      <c r="T11" s="20" t="str">
        <f t="shared" si="5"/>
        <v>Menos de 50</v>
      </c>
      <c r="U11" s="20">
        <f t="shared" si="6"/>
        <v>-0.0039</v>
      </c>
      <c r="V11" s="19">
        <f t="shared" si="7"/>
        <v>32.93845999</v>
      </c>
      <c r="W11" s="19">
        <f t="shared" si="8"/>
        <v>-66171976.95</v>
      </c>
      <c r="X11" s="19" t="str">
        <f t="shared" si="9"/>
        <v>Desceu</v>
      </c>
      <c r="Y11" s="20">
        <f t="shared" si="10"/>
        <v>-0.0336</v>
      </c>
      <c r="Z11" s="19">
        <f t="shared" si="11"/>
        <v>33.95074503</v>
      </c>
      <c r="AA11" s="19">
        <f t="shared" si="12"/>
        <v>-587617605.3</v>
      </c>
      <c r="AB11" s="19" t="str">
        <f t="shared" si="13"/>
        <v>Desceu</v>
      </c>
      <c r="AC11" s="20">
        <f t="shared" si="14"/>
        <v>-0.0336</v>
      </c>
      <c r="AD11" s="19">
        <f t="shared" si="15"/>
        <v>33.95074503</v>
      </c>
      <c r="AE11" s="19">
        <f t="shared" si="16"/>
        <v>-12595003989</v>
      </c>
      <c r="AF11" s="19" t="str">
        <f t="shared" si="17"/>
        <v>Desceu</v>
      </c>
      <c r="AG11" s="20">
        <f t="shared" si="18"/>
        <v>0.3425</v>
      </c>
      <c r="AH11" s="19">
        <f t="shared" si="19"/>
        <v>24.43947858</v>
      </c>
      <c r="AI11" s="19">
        <f t="shared" si="20"/>
        <v>-7695585231</v>
      </c>
      <c r="AJ11" s="19" t="str">
        <f t="shared" si="21"/>
        <v>Desceu</v>
      </c>
    </row>
    <row r="12">
      <c r="A12" s="5" t="s">
        <v>54</v>
      </c>
      <c r="B12" s="6">
        <v>45317.0</v>
      </c>
      <c r="C12" s="7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5" t="s">
        <v>55</v>
      </c>
      <c r="L12" s="8">
        <f t="shared" si="1"/>
        <v>0.0143</v>
      </c>
      <c r="M12" s="9">
        <f t="shared" si="2"/>
        <v>27.17144829</v>
      </c>
      <c r="N12" s="10">
        <f>VLOOKUP(A12,Total_de_acoes!$A$1:$B$90,2,FALSE)</f>
        <v>1168230366</v>
      </c>
      <c r="O12" s="11">
        <f t="shared" si="3"/>
        <v>453917907</v>
      </c>
      <c r="P12" s="11" t="str">
        <f t="shared" si="4"/>
        <v>Subiu</v>
      </c>
      <c r="Q12" s="11" t="str">
        <f>VLOOKUP(A12,Ticker!$A$1:$B$536,2,FALSE)</f>
        <v>Rede D'Or</v>
      </c>
      <c r="R12" s="11" t="str">
        <f>VLOOKUP(Q12,Chatgpt!$A$2:$C$82,2,FALSE)</f>
        <v>Saúde</v>
      </c>
      <c r="S12" s="12">
        <f>VLOOKUP(Q12,Chatgpt!$A$2:$C$82,3,FALSE)</f>
        <v>48</v>
      </c>
      <c r="T12" s="12" t="str">
        <f t="shared" si="5"/>
        <v>Menos de 50</v>
      </c>
      <c r="U12" s="12">
        <f t="shared" si="6"/>
        <v>0.0341</v>
      </c>
      <c r="V12" s="11">
        <f t="shared" si="7"/>
        <v>26.65119428</v>
      </c>
      <c r="W12" s="11">
        <f t="shared" si="8"/>
        <v>468141633.9</v>
      </c>
      <c r="X12" s="11" t="str">
        <f t="shared" si="9"/>
        <v>Subiu</v>
      </c>
      <c r="Y12" s="12">
        <f t="shared" si="10"/>
        <v>-0.0417</v>
      </c>
      <c r="Z12" s="11">
        <f t="shared" si="11"/>
        <v>28.75926119</v>
      </c>
      <c r="AA12" s="11">
        <f t="shared" si="12"/>
        <v>-617760296.2</v>
      </c>
      <c r="AB12" s="11" t="str">
        <f t="shared" si="13"/>
        <v>Desceu</v>
      </c>
      <c r="AC12" s="12">
        <f t="shared" si="14"/>
        <v>-0.0417</v>
      </c>
      <c r="AD12" s="11">
        <f t="shared" si="15"/>
        <v>28.75926119</v>
      </c>
      <c r="AE12" s="11">
        <f t="shared" si="16"/>
        <v>-9920780378</v>
      </c>
      <c r="AF12" s="11" t="str">
        <f t="shared" si="17"/>
        <v>Desceu</v>
      </c>
      <c r="AG12" s="12">
        <f t="shared" si="18"/>
        <v>-0.0601</v>
      </c>
      <c r="AH12" s="11">
        <f t="shared" si="19"/>
        <v>29.32226833</v>
      </c>
      <c r="AI12" s="11">
        <f t="shared" si="20"/>
        <v>-10210795144</v>
      </c>
      <c r="AJ12" s="11" t="str">
        <f t="shared" si="21"/>
        <v>Desceu</v>
      </c>
    </row>
    <row r="13">
      <c r="A13" s="13" t="s">
        <v>56</v>
      </c>
      <c r="B13" s="14">
        <v>45317.0</v>
      </c>
      <c r="C13" s="15">
        <v>18.55</v>
      </c>
      <c r="D13" s="15">
        <v>1.42</v>
      </c>
      <c r="E13" s="15">
        <v>5.1</v>
      </c>
      <c r="F13" s="15">
        <v>-15.14</v>
      </c>
      <c r="G13" s="15">
        <v>-15.14</v>
      </c>
      <c r="H13" s="15">
        <v>-18.39</v>
      </c>
      <c r="I13" s="15">
        <v>18.29</v>
      </c>
      <c r="J13" s="15">
        <v>18.73</v>
      </c>
      <c r="K13" s="13" t="s">
        <v>57</v>
      </c>
      <c r="L13" s="16">
        <f t="shared" si="1"/>
        <v>0.0142</v>
      </c>
      <c r="M13" s="17">
        <f t="shared" si="2"/>
        <v>18.29027805</v>
      </c>
      <c r="N13" s="18">
        <f>VLOOKUP(A13,Total_de_acoes!$A$1:$B$90,2,FALSE)</f>
        <v>265877867</v>
      </c>
      <c r="O13" s="19">
        <f t="shared" si="3"/>
        <v>69054317.64</v>
      </c>
      <c r="P13" s="19" t="str">
        <f t="shared" si="4"/>
        <v>Subiu</v>
      </c>
      <c r="Q13" s="19" t="str">
        <f>VLOOKUP(A13,Ticker!$A$1:$B$536,2,FALSE)</f>
        <v>Braskem</v>
      </c>
      <c r="R13" s="19" t="str">
        <f>VLOOKUP(Q13,Chatgpt!$A$2:$C$82,2,FALSE)</f>
        <v>Química</v>
      </c>
      <c r="S13" s="20">
        <f>VLOOKUP(Q13,Chatgpt!$A$2:$C$82,3,FALSE)</f>
        <v>19</v>
      </c>
      <c r="T13" s="20" t="str">
        <f t="shared" si="5"/>
        <v>Menos de 50</v>
      </c>
      <c r="U13" s="20">
        <f t="shared" si="6"/>
        <v>0.051</v>
      </c>
      <c r="V13" s="19">
        <f t="shared" si="7"/>
        <v>17.64985728</v>
      </c>
      <c r="W13" s="19">
        <f t="shared" si="8"/>
        <v>463679170.1</v>
      </c>
      <c r="X13" s="19" t="str">
        <f t="shared" si="9"/>
        <v>Subiu</v>
      </c>
      <c r="Y13" s="20">
        <f t="shared" si="10"/>
        <v>-0.1514</v>
      </c>
      <c r="Z13" s="19">
        <f t="shared" si="11"/>
        <v>21.85953335</v>
      </c>
      <c r="AA13" s="19">
        <f t="shared" si="12"/>
        <v>-1704798184</v>
      </c>
      <c r="AB13" s="19" t="str">
        <f t="shared" si="13"/>
        <v>Desceu</v>
      </c>
      <c r="AC13" s="20">
        <f t="shared" si="14"/>
        <v>-0.1514</v>
      </c>
      <c r="AD13" s="19">
        <f t="shared" si="15"/>
        <v>21.85953335</v>
      </c>
      <c r="AE13" s="19">
        <f t="shared" si="16"/>
        <v>-6366610573</v>
      </c>
      <c r="AF13" s="19" t="str">
        <f t="shared" si="17"/>
        <v>Desceu</v>
      </c>
      <c r="AG13" s="20">
        <f t="shared" si="18"/>
        <v>-0.1839</v>
      </c>
      <c r="AH13" s="19">
        <f t="shared" si="19"/>
        <v>22.73005759</v>
      </c>
      <c r="AI13" s="19">
        <f t="shared" si="20"/>
        <v>-6815032749</v>
      </c>
      <c r="AJ13" s="19" t="str">
        <f t="shared" si="21"/>
        <v>Desceu</v>
      </c>
    </row>
    <row r="14">
      <c r="A14" s="5" t="s">
        <v>58</v>
      </c>
      <c r="B14" s="6">
        <v>45317.0</v>
      </c>
      <c r="C14" s="7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5" t="s">
        <v>59</v>
      </c>
      <c r="L14" s="8">
        <f t="shared" si="1"/>
        <v>0.0142</v>
      </c>
      <c r="M14" s="9">
        <f t="shared" si="2"/>
        <v>14.07020312</v>
      </c>
      <c r="N14" s="10">
        <f>VLOOKUP(A14,Total_de_acoes!$A$1:$B$90,2,FALSE)</f>
        <v>327593725</v>
      </c>
      <c r="O14" s="11">
        <f t="shared" si="3"/>
        <v>65452205.55</v>
      </c>
      <c r="P14" s="11" t="str">
        <f t="shared" si="4"/>
        <v>Subiu</v>
      </c>
      <c r="Q14" s="11" t="str">
        <f>VLOOKUP(A14,Ticker!$A$1:$B$536,2,FALSE)</f>
        <v>Azul</v>
      </c>
      <c r="R14" s="11" t="str">
        <f>VLOOKUP(Q14,Chatgpt!$A$2:$C$82,2,FALSE)</f>
        <v>Aviação</v>
      </c>
      <c r="S14" s="12">
        <f>VLOOKUP(Q14,Chatgpt!$A$2:$C$82,3,FALSE)</f>
        <v>13</v>
      </c>
      <c r="T14" s="12" t="str">
        <f t="shared" si="5"/>
        <v>Menos de 50</v>
      </c>
      <c r="U14" s="12">
        <f t="shared" si="6"/>
        <v>0.0885</v>
      </c>
      <c r="V14" s="11">
        <f t="shared" si="7"/>
        <v>13.10978411</v>
      </c>
      <c r="W14" s="11">
        <f t="shared" si="8"/>
        <v>597647384</v>
      </c>
      <c r="X14" s="11" t="str">
        <f t="shared" si="9"/>
        <v>Subiu</v>
      </c>
      <c r="Y14" s="12">
        <f t="shared" si="10"/>
        <v>-0.1087</v>
      </c>
      <c r="Z14" s="11">
        <f t="shared" si="11"/>
        <v>16.010322</v>
      </c>
      <c r="AA14" s="11">
        <f t="shared" si="12"/>
        <v>-896470128.9</v>
      </c>
      <c r="AB14" s="11" t="str">
        <f t="shared" si="13"/>
        <v>Desceu</v>
      </c>
      <c r="AC14" s="12">
        <f t="shared" si="14"/>
        <v>-0.1087</v>
      </c>
      <c r="AD14" s="11">
        <f t="shared" si="15"/>
        <v>16.010322</v>
      </c>
      <c r="AE14" s="11">
        <f t="shared" si="16"/>
        <v>-3353580084</v>
      </c>
      <c r="AF14" s="11" t="str">
        <f t="shared" si="17"/>
        <v>Desceu</v>
      </c>
      <c r="AG14" s="12">
        <f t="shared" si="18"/>
        <v>0.1852</v>
      </c>
      <c r="AH14" s="11">
        <f t="shared" si="19"/>
        <v>12.040162</v>
      </c>
      <c r="AI14" s="11">
        <f t="shared" si="20"/>
        <v>-1308481621</v>
      </c>
      <c r="AJ14" s="11" t="str">
        <f t="shared" si="21"/>
        <v>Desceu</v>
      </c>
    </row>
    <row r="15">
      <c r="A15" s="13" t="s">
        <v>60</v>
      </c>
      <c r="B15" s="14">
        <v>45317.0</v>
      </c>
      <c r="C15" s="15">
        <v>28.75</v>
      </c>
      <c r="D15" s="15">
        <v>1.41</v>
      </c>
      <c r="E15" s="15">
        <v>-2.71</v>
      </c>
      <c r="F15" s="15">
        <v>9.4</v>
      </c>
      <c r="G15" s="15">
        <v>9.4</v>
      </c>
      <c r="H15" s="15">
        <v>-37.7</v>
      </c>
      <c r="I15" s="15">
        <v>28.0</v>
      </c>
      <c r="J15" s="15">
        <v>28.75</v>
      </c>
      <c r="K15" s="13" t="s">
        <v>61</v>
      </c>
      <c r="L15" s="16">
        <f t="shared" si="1"/>
        <v>0.0141</v>
      </c>
      <c r="M15" s="17">
        <f t="shared" si="2"/>
        <v>28.35026132</v>
      </c>
      <c r="N15" s="18">
        <f>VLOOKUP(A15,Total_de_acoes!$A$1:$B$90,2,FALSE)</f>
        <v>235665566</v>
      </c>
      <c r="O15" s="19">
        <f t="shared" si="3"/>
        <v>94204643.35</v>
      </c>
      <c r="P15" s="19" t="str">
        <f t="shared" si="4"/>
        <v>Subiu</v>
      </c>
      <c r="Q15" s="19" t="str">
        <f>VLOOKUP(A15,Ticker!$A$1:$B$536,2,FALSE)</f>
        <v>3R Petroleum</v>
      </c>
      <c r="R15" s="19" t="str">
        <f>VLOOKUP(Q15,Chatgpt!$A$2:$C$82,2,FALSE)</f>
        <v>Petróleo</v>
      </c>
      <c r="S15" s="20">
        <f>VLOOKUP(Q15,Chatgpt!$A$2:$C$82,3,FALSE)</f>
        <v>10</v>
      </c>
      <c r="T15" s="20" t="str">
        <f t="shared" si="5"/>
        <v>Menos de 50</v>
      </c>
      <c r="U15" s="20">
        <f t="shared" si="6"/>
        <v>-0.0271</v>
      </c>
      <c r="V15" s="19">
        <f t="shared" si="7"/>
        <v>29.55082742</v>
      </c>
      <c r="W15" s="19">
        <f t="shared" si="8"/>
        <v>-412520132.9</v>
      </c>
      <c r="X15" s="19" t="str">
        <f t="shared" si="9"/>
        <v>Desceu</v>
      </c>
      <c r="Y15" s="20">
        <f t="shared" si="10"/>
        <v>0.094</v>
      </c>
      <c r="Z15" s="19">
        <f t="shared" si="11"/>
        <v>26.2797075</v>
      </c>
      <c r="AA15" s="19">
        <f t="shared" si="12"/>
        <v>1272490630</v>
      </c>
      <c r="AB15" s="19" t="str">
        <f t="shared" si="13"/>
        <v>Subiu</v>
      </c>
      <c r="AC15" s="20">
        <f t="shared" si="14"/>
        <v>0.094</v>
      </c>
      <c r="AD15" s="19">
        <f t="shared" si="15"/>
        <v>26.2797075</v>
      </c>
      <c r="AE15" s="19">
        <f t="shared" si="16"/>
        <v>-8643519147</v>
      </c>
      <c r="AF15" s="19" t="str">
        <f t="shared" si="17"/>
        <v>Desceu</v>
      </c>
      <c r="AG15" s="20">
        <f t="shared" si="18"/>
        <v>-0.377</v>
      </c>
      <c r="AH15" s="19">
        <f t="shared" si="19"/>
        <v>46.14767255</v>
      </c>
      <c r="AI15" s="19">
        <f t="shared" si="20"/>
        <v>-18877853471</v>
      </c>
      <c r="AJ15" s="19" t="str">
        <f t="shared" si="21"/>
        <v>Desceu</v>
      </c>
    </row>
    <row r="16">
      <c r="A16" s="5" t="s">
        <v>62</v>
      </c>
      <c r="B16" s="6">
        <v>45317.0</v>
      </c>
      <c r="C16" s="7">
        <v>35.32</v>
      </c>
      <c r="D16" s="7">
        <v>1.34</v>
      </c>
      <c r="E16" s="7">
        <v>2.76</v>
      </c>
      <c r="F16" s="7">
        <v>-1.12</v>
      </c>
      <c r="G16" s="7">
        <v>-1.12</v>
      </c>
      <c r="H16" s="7">
        <v>28.01</v>
      </c>
      <c r="I16" s="7">
        <v>34.85</v>
      </c>
      <c r="J16" s="7">
        <v>35.76</v>
      </c>
      <c r="K16" s="5" t="s">
        <v>63</v>
      </c>
      <c r="L16" s="8">
        <f t="shared" si="1"/>
        <v>0.0134</v>
      </c>
      <c r="M16" s="9">
        <f t="shared" si="2"/>
        <v>34.8529702</v>
      </c>
      <c r="N16" s="10">
        <f>VLOOKUP(A16,Total_de_acoes!$A$1:$B$90,2,FALSE)</f>
        <v>1095587251</v>
      </c>
      <c r="O16" s="11">
        <f t="shared" si="3"/>
        <v>511671895.5</v>
      </c>
      <c r="P16" s="11" t="str">
        <f t="shared" si="4"/>
        <v>Subiu</v>
      </c>
      <c r="Q16" s="11" t="str">
        <f>VLOOKUP(A16,Ticker!$A$1:$B$536,2,FALSE)</f>
        <v>Equatorial Energia</v>
      </c>
      <c r="R16" s="11" t="str">
        <f>VLOOKUP(Q16,Chatgpt!$A$2:$C$82,2,FALSE)</f>
        <v>Energia</v>
      </c>
      <c r="S16" s="12">
        <f>VLOOKUP(Q16,Chatgpt!$A$2:$C$82,3,FALSE)</f>
        <v>23</v>
      </c>
      <c r="T16" s="12" t="str">
        <f t="shared" si="5"/>
        <v>Menos de 50</v>
      </c>
      <c r="U16" s="12">
        <f t="shared" si="6"/>
        <v>0.0276</v>
      </c>
      <c r="V16" s="11">
        <f t="shared" si="7"/>
        <v>34.37135072</v>
      </c>
      <c r="W16" s="11">
        <f t="shared" si="8"/>
        <v>488665742</v>
      </c>
      <c r="X16" s="11" t="str">
        <f t="shared" si="9"/>
        <v>Subiu</v>
      </c>
      <c r="Y16" s="12">
        <f t="shared" si="10"/>
        <v>-0.0112</v>
      </c>
      <c r="Z16" s="11">
        <f t="shared" si="11"/>
        <v>35.72006472</v>
      </c>
      <c r="AA16" s="11">
        <f t="shared" si="12"/>
        <v>-206080297.3</v>
      </c>
      <c r="AB16" s="11" t="str">
        <f t="shared" si="13"/>
        <v>Desceu</v>
      </c>
      <c r="AC16" s="12">
        <f t="shared" si="14"/>
        <v>-0.0112</v>
      </c>
      <c r="AD16" s="11">
        <f t="shared" si="15"/>
        <v>35.72006472</v>
      </c>
      <c r="AE16" s="11">
        <f t="shared" si="16"/>
        <v>-13506411333</v>
      </c>
      <c r="AF16" s="11" t="str">
        <f t="shared" si="17"/>
        <v>Desceu</v>
      </c>
      <c r="AG16" s="12">
        <f t="shared" si="18"/>
        <v>0.2801</v>
      </c>
      <c r="AH16" s="11">
        <f t="shared" si="19"/>
        <v>27.59159441</v>
      </c>
      <c r="AI16" s="11">
        <f t="shared" si="20"/>
        <v>-9319294910</v>
      </c>
      <c r="AJ16" s="11" t="str">
        <f t="shared" si="21"/>
        <v>Desceu</v>
      </c>
    </row>
    <row r="17">
      <c r="A17" s="13" t="s">
        <v>64</v>
      </c>
      <c r="B17" s="14">
        <v>45317.0</v>
      </c>
      <c r="C17" s="15">
        <v>18.16</v>
      </c>
      <c r="D17" s="15">
        <v>1.33</v>
      </c>
      <c r="E17" s="15">
        <v>4.79</v>
      </c>
      <c r="F17" s="15">
        <v>-7.63</v>
      </c>
      <c r="G17" s="15">
        <v>-7.63</v>
      </c>
      <c r="H17" s="15">
        <v>12.45</v>
      </c>
      <c r="I17" s="15">
        <v>18.0</v>
      </c>
      <c r="J17" s="15">
        <v>18.49</v>
      </c>
      <c r="K17" s="13" t="s">
        <v>65</v>
      </c>
      <c r="L17" s="16">
        <f t="shared" si="1"/>
        <v>0.0133</v>
      </c>
      <c r="M17" s="17">
        <f t="shared" si="2"/>
        <v>17.92164216</v>
      </c>
      <c r="N17" s="18">
        <f>VLOOKUP(A17,Total_de_acoes!$A$1:$B$90,2,FALSE)</f>
        <v>600865451</v>
      </c>
      <c r="O17" s="19">
        <f t="shared" si="3"/>
        <v>143220991.5</v>
      </c>
      <c r="P17" s="19" t="str">
        <f t="shared" si="4"/>
        <v>Subiu</v>
      </c>
      <c r="Q17" s="19" t="str">
        <f>VLOOKUP(A17,Ticker!$A$1:$B$536,2,FALSE)</f>
        <v>Siderúrgica Nacional</v>
      </c>
      <c r="R17" s="19" t="str">
        <f>VLOOKUP(Q17,Chatgpt!$A$2:$C$82,2,FALSE)</f>
        <v>Siderurgia</v>
      </c>
      <c r="S17" s="20">
        <f>VLOOKUP(Q17,Chatgpt!$A$2:$C$82,3,FALSE)</f>
        <v>80</v>
      </c>
      <c r="T17" s="20" t="str">
        <f t="shared" si="5"/>
        <v>Entre 50 e 100</v>
      </c>
      <c r="U17" s="20">
        <f t="shared" si="6"/>
        <v>0.0479</v>
      </c>
      <c r="V17" s="19">
        <f t="shared" si="7"/>
        <v>17.32989789</v>
      </c>
      <c r="W17" s="19">
        <f t="shared" si="8"/>
        <v>427600032.6</v>
      </c>
      <c r="X17" s="19" t="str">
        <f t="shared" si="9"/>
        <v>Subiu</v>
      </c>
      <c r="Y17" s="20">
        <f t="shared" si="10"/>
        <v>-0.0763</v>
      </c>
      <c r="Z17" s="19">
        <f t="shared" si="11"/>
        <v>19.66006279</v>
      </c>
      <c r="AA17" s="19">
        <f t="shared" si="12"/>
        <v>-772708431.2</v>
      </c>
      <c r="AB17" s="19" t="str">
        <f t="shared" si="13"/>
        <v>Desceu</v>
      </c>
      <c r="AC17" s="20">
        <f t="shared" si="14"/>
        <v>-0.0763</v>
      </c>
      <c r="AD17" s="19">
        <f t="shared" si="15"/>
        <v>19.66006279</v>
      </c>
      <c r="AE17" s="19">
        <f t="shared" si="16"/>
        <v>-5233625037</v>
      </c>
      <c r="AF17" s="19" t="str">
        <f t="shared" si="17"/>
        <v>Desceu</v>
      </c>
      <c r="AG17" s="20">
        <f t="shared" si="18"/>
        <v>0.1245</v>
      </c>
      <c r="AH17" s="19">
        <f t="shared" si="19"/>
        <v>16.14939973</v>
      </c>
      <c r="AI17" s="19">
        <f t="shared" si="20"/>
        <v>-3425221442</v>
      </c>
      <c r="AJ17" s="19" t="str">
        <f t="shared" si="21"/>
        <v>Desceu</v>
      </c>
    </row>
    <row r="18">
      <c r="A18" s="5" t="s">
        <v>66</v>
      </c>
      <c r="B18" s="6">
        <v>45317.0</v>
      </c>
      <c r="C18" s="7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18.99</v>
      </c>
      <c r="J18" s="7">
        <v>19.78</v>
      </c>
      <c r="K18" s="5" t="s">
        <v>67</v>
      </c>
      <c r="L18" s="8">
        <f t="shared" si="1"/>
        <v>0.0128</v>
      </c>
      <c r="M18" s="9">
        <f t="shared" si="2"/>
        <v>19.52014218</v>
      </c>
      <c r="N18" s="10">
        <f>VLOOKUP(A18,Total_de_acoes!$A$1:$B$90,2,FALSE)</f>
        <v>289347914</v>
      </c>
      <c r="O18" s="11">
        <f t="shared" si="3"/>
        <v>72295838.99</v>
      </c>
      <c r="P18" s="11" t="str">
        <f t="shared" si="4"/>
        <v>Subiu</v>
      </c>
      <c r="Q18" s="11" t="str">
        <f>VLOOKUP(A18,Ticker!$A$1:$B$536,2,FALSE)</f>
        <v>YDUQS</v>
      </c>
      <c r="R18" s="11" t="str">
        <f>VLOOKUP(Q18,Chatgpt!$A$2:$C$82,2,FALSE)</f>
        <v>Educação</v>
      </c>
      <c r="S18" s="12">
        <f>VLOOKUP(Q18,Chatgpt!$A$2:$C$82,3,FALSE)</f>
        <v>59</v>
      </c>
      <c r="T18" s="12" t="str">
        <f t="shared" si="5"/>
        <v>Entre 50 e 100</v>
      </c>
      <c r="U18" s="12">
        <f t="shared" si="6"/>
        <v>-0.059</v>
      </c>
      <c r="V18" s="11">
        <f t="shared" si="7"/>
        <v>21.00956429</v>
      </c>
      <c r="W18" s="11">
        <f t="shared" si="8"/>
        <v>-638521124.7</v>
      </c>
      <c r="X18" s="11" t="str">
        <f t="shared" si="9"/>
        <v>Desceu</v>
      </c>
      <c r="Y18" s="12">
        <f t="shared" si="10"/>
        <v>-0.1182</v>
      </c>
      <c r="Z18" s="11">
        <f t="shared" si="11"/>
        <v>22.4200499</v>
      </c>
      <c r="AA18" s="11">
        <f t="shared" si="12"/>
        <v>-1365086789</v>
      </c>
      <c r="AB18" s="11" t="str">
        <f t="shared" si="13"/>
        <v>Desceu</v>
      </c>
      <c r="AC18" s="12">
        <f t="shared" si="14"/>
        <v>-0.1182</v>
      </c>
      <c r="AD18" s="11">
        <f t="shared" si="15"/>
        <v>22.4200499</v>
      </c>
      <c r="AE18" s="11">
        <f t="shared" si="16"/>
        <v>-6655342395</v>
      </c>
      <c r="AF18" s="11" t="str">
        <f t="shared" si="17"/>
        <v>Desceu</v>
      </c>
      <c r="AG18" s="12">
        <f t="shared" si="18"/>
        <v>1.0845</v>
      </c>
      <c r="AH18" s="11">
        <f t="shared" si="19"/>
        <v>9.484288798</v>
      </c>
      <c r="AI18" s="11">
        <f t="shared" si="20"/>
        <v>8093113.243</v>
      </c>
      <c r="AJ18" s="11" t="str">
        <f t="shared" si="21"/>
        <v>Subiu</v>
      </c>
    </row>
    <row r="19">
      <c r="A19" s="13" t="s">
        <v>68</v>
      </c>
      <c r="B19" s="14">
        <v>45317.0</v>
      </c>
      <c r="C19" s="15">
        <v>28.31</v>
      </c>
      <c r="D19" s="15">
        <v>1.28</v>
      </c>
      <c r="E19" s="15">
        <v>2.35</v>
      </c>
      <c r="F19" s="15">
        <v>6.79</v>
      </c>
      <c r="G19" s="15">
        <v>6.79</v>
      </c>
      <c r="H19" s="15">
        <v>119.82</v>
      </c>
      <c r="I19" s="15">
        <v>27.84</v>
      </c>
      <c r="J19" s="15">
        <v>28.39</v>
      </c>
      <c r="K19" s="13" t="s">
        <v>69</v>
      </c>
      <c r="L19" s="16">
        <f t="shared" si="1"/>
        <v>0.0128</v>
      </c>
      <c r="M19" s="17">
        <f t="shared" si="2"/>
        <v>27.95221169</v>
      </c>
      <c r="N19" s="18">
        <f>VLOOKUP(A19,Total_de_acoes!$A$1:$B$90,2,FALSE)</f>
        <v>1086411192</v>
      </c>
      <c r="O19" s="19">
        <f t="shared" si="3"/>
        <v>388705224</v>
      </c>
      <c r="P19" s="19" t="str">
        <f t="shared" si="4"/>
        <v>Subiu</v>
      </c>
      <c r="Q19" s="19" t="str">
        <f>VLOOKUP(A19,Ticker!$A$1:$B$536,2,FALSE)</f>
        <v>Ultrapar</v>
      </c>
      <c r="R19" s="19" t="str">
        <f>VLOOKUP(Q19,Chatgpt!$A$2:$C$82,2,FALSE)</f>
        <v>Energia</v>
      </c>
      <c r="S19" s="20">
        <f>VLOOKUP(Q19,Chatgpt!$A$2:$C$82,3,FALSE)</f>
        <v>83</v>
      </c>
      <c r="T19" s="20" t="str">
        <f t="shared" si="5"/>
        <v>Entre 50 e 100</v>
      </c>
      <c r="U19" s="20">
        <f t="shared" si="6"/>
        <v>0.0235</v>
      </c>
      <c r="V19" s="19">
        <f t="shared" si="7"/>
        <v>27.65999023</v>
      </c>
      <c r="W19" s="19">
        <f t="shared" si="8"/>
        <v>334831337.1</v>
      </c>
      <c r="X19" s="19" t="str">
        <f t="shared" si="9"/>
        <v>Subiu</v>
      </c>
      <c r="Y19" s="20">
        <f t="shared" si="10"/>
        <v>0.0679</v>
      </c>
      <c r="Z19" s="19">
        <f t="shared" si="11"/>
        <v>26.50997284</v>
      </c>
      <c r="AA19" s="19">
        <f t="shared" si="12"/>
        <v>927225292.4</v>
      </c>
      <c r="AB19" s="19" t="str">
        <f t="shared" si="13"/>
        <v>Subiu</v>
      </c>
      <c r="AC19" s="20">
        <f t="shared" si="14"/>
        <v>0.0679</v>
      </c>
      <c r="AD19" s="19">
        <f t="shared" si="15"/>
        <v>26.50997284</v>
      </c>
      <c r="AE19" s="19">
        <f t="shared" si="16"/>
        <v>-8762132832</v>
      </c>
      <c r="AF19" s="19" t="str">
        <f t="shared" si="17"/>
        <v>Desceu</v>
      </c>
      <c r="AG19" s="20">
        <f t="shared" si="18"/>
        <v>1.1982</v>
      </c>
      <c r="AH19" s="19">
        <f t="shared" si="19"/>
        <v>12.87871895</v>
      </c>
      <c r="AI19" s="19">
        <f t="shared" si="20"/>
        <v>-1740436891</v>
      </c>
      <c r="AJ19" s="19" t="str">
        <f t="shared" si="21"/>
        <v>Desceu</v>
      </c>
    </row>
    <row r="20">
      <c r="A20" s="5" t="s">
        <v>70</v>
      </c>
      <c r="B20" s="6">
        <v>45317.0</v>
      </c>
      <c r="C20" s="7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5" t="s">
        <v>71</v>
      </c>
      <c r="L20" s="8">
        <f t="shared" si="1"/>
        <v>0.0125</v>
      </c>
      <c r="M20" s="9">
        <f t="shared" si="2"/>
        <v>7.980246914</v>
      </c>
      <c r="N20" s="10">
        <f>VLOOKUP(A20,Total_de_acoes!$A$1:$B$90,2,FALSE)</f>
        <v>376187582</v>
      </c>
      <c r="O20" s="11">
        <f t="shared" si="3"/>
        <v>37525872.38</v>
      </c>
      <c r="P20" s="11" t="str">
        <f t="shared" si="4"/>
        <v>Subiu</v>
      </c>
      <c r="Q20" s="11" t="str">
        <f>VLOOKUP(A20,Ticker!$A$1:$B$536,2,FALSE)</f>
        <v>MRV</v>
      </c>
      <c r="R20" s="11" t="str">
        <f>VLOOKUP(Q20,Chatgpt!$A$2:$C$82,2,FALSE)</f>
        <v>Construção</v>
      </c>
      <c r="S20" s="12">
        <f>VLOOKUP(Q20,Chatgpt!$A$2:$C$82,3,FALSE)</f>
        <v>41</v>
      </c>
      <c r="T20" s="12" t="str">
        <f t="shared" si="5"/>
        <v>Menos de 50</v>
      </c>
      <c r="U20" s="12">
        <f t="shared" si="6"/>
        <v>0.0138</v>
      </c>
      <c r="V20" s="11">
        <f t="shared" si="7"/>
        <v>7.970013809</v>
      </c>
      <c r="W20" s="11">
        <f t="shared" si="8"/>
        <v>56655799.53</v>
      </c>
      <c r="X20" s="11" t="str">
        <f t="shared" si="9"/>
        <v>Subiu</v>
      </c>
      <c r="Y20" s="12">
        <f t="shared" si="10"/>
        <v>-0.2805</v>
      </c>
      <c r="Z20" s="11">
        <f t="shared" si="11"/>
        <v>11.23002085</v>
      </c>
      <c r="AA20" s="11">
        <f t="shared" si="12"/>
        <v>-1622630521</v>
      </c>
      <c r="AB20" s="11" t="str">
        <f t="shared" si="13"/>
        <v>Desceu</v>
      </c>
      <c r="AC20" s="12">
        <f t="shared" si="14"/>
        <v>-0.2805</v>
      </c>
      <c r="AD20" s="11">
        <f t="shared" si="15"/>
        <v>11.23002085</v>
      </c>
      <c r="AE20" s="11">
        <f t="shared" si="16"/>
        <v>-891163825.5</v>
      </c>
      <c r="AF20" s="11" t="str">
        <f t="shared" si="17"/>
        <v>Desceu</v>
      </c>
      <c r="AG20" s="12">
        <f t="shared" si="18"/>
        <v>0.1412</v>
      </c>
      <c r="AH20" s="11">
        <f t="shared" si="19"/>
        <v>7.080266386</v>
      </c>
      <c r="AI20" s="11">
        <f t="shared" si="20"/>
        <v>1246446866</v>
      </c>
      <c r="AJ20" s="11" t="str">
        <f t="shared" si="21"/>
        <v>Subiu</v>
      </c>
    </row>
    <row r="21">
      <c r="A21" s="13" t="s">
        <v>72</v>
      </c>
      <c r="B21" s="14">
        <v>45317.0</v>
      </c>
      <c r="C21" s="15">
        <v>57.91</v>
      </c>
      <c r="D21" s="15">
        <v>1.15</v>
      </c>
      <c r="E21" s="15">
        <v>-1.03</v>
      </c>
      <c r="F21" s="15">
        <v>-10.26</v>
      </c>
      <c r="G21" s="15">
        <v>-10.26</v>
      </c>
      <c r="H21" s="15">
        <v>-28.97</v>
      </c>
      <c r="I21" s="15">
        <v>56.22</v>
      </c>
      <c r="J21" s="15">
        <v>59.29</v>
      </c>
      <c r="K21" s="13" t="s">
        <v>73</v>
      </c>
      <c r="L21" s="16">
        <f t="shared" si="1"/>
        <v>0.0115</v>
      </c>
      <c r="M21" s="17">
        <f t="shared" si="2"/>
        <v>57.25160652</v>
      </c>
      <c r="N21" s="18">
        <f>VLOOKUP(A21,Total_de_acoes!$A$1:$B$90,2,FALSE)</f>
        <v>62305891</v>
      </c>
      <c r="O21" s="19">
        <f t="shared" si="3"/>
        <v>41021792.09</v>
      </c>
      <c r="P21" s="19" t="str">
        <f t="shared" si="4"/>
        <v>Subiu</v>
      </c>
      <c r="Q21" s="19" t="str">
        <f>VLOOKUP(A21,Ticker!$A$1:$B$536,2,FALSE)</f>
        <v>Arezzo</v>
      </c>
      <c r="R21" s="19" t="str">
        <f>VLOOKUP(Q21,Chatgpt!$A$2:$C$82,2,FALSE)</f>
        <v>Moda</v>
      </c>
      <c r="S21" s="20">
        <f>VLOOKUP(Q21,Chatgpt!$A$2:$C$82,3,FALSE)</f>
        <v>50</v>
      </c>
      <c r="T21" s="20" t="str">
        <f t="shared" si="5"/>
        <v>Entre 50 e 100</v>
      </c>
      <c r="U21" s="20">
        <f t="shared" si="6"/>
        <v>-0.0103</v>
      </c>
      <c r="V21" s="19">
        <f t="shared" si="7"/>
        <v>58.51268061</v>
      </c>
      <c r="W21" s="19">
        <f t="shared" si="8"/>
        <v>-310451263.6</v>
      </c>
      <c r="X21" s="19" t="str">
        <f t="shared" si="9"/>
        <v>Desceu</v>
      </c>
      <c r="Y21" s="20">
        <f t="shared" si="10"/>
        <v>-0.1026</v>
      </c>
      <c r="Z21" s="19">
        <f t="shared" si="11"/>
        <v>64.53086695</v>
      </c>
      <c r="AA21" s="19">
        <f t="shared" si="12"/>
        <v>-3410523709</v>
      </c>
      <c r="AB21" s="19" t="str">
        <f t="shared" si="13"/>
        <v>Desceu</v>
      </c>
      <c r="AC21" s="20">
        <f t="shared" si="14"/>
        <v>-0.1026</v>
      </c>
      <c r="AD21" s="19">
        <f t="shared" si="15"/>
        <v>64.53086695</v>
      </c>
      <c r="AE21" s="19">
        <f t="shared" si="16"/>
        <v>-28347356607</v>
      </c>
      <c r="AF21" s="19" t="str">
        <f t="shared" si="17"/>
        <v>Desceu</v>
      </c>
      <c r="AG21" s="20">
        <f t="shared" si="18"/>
        <v>-0.2897</v>
      </c>
      <c r="AH21" s="19">
        <f t="shared" si="19"/>
        <v>81.52893144</v>
      </c>
      <c r="AI21" s="19">
        <f t="shared" si="20"/>
        <v>-37103355239</v>
      </c>
      <c r="AJ21" s="19" t="str">
        <f t="shared" si="21"/>
        <v>Desceu</v>
      </c>
    </row>
    <row r="22">
      <c r="A22" s="5" t="s">
        <v>74</v>
      </c>
      <c r="B22" s="6">
        <v>45317.0</v>
      </c>
      <c r="C22" s="7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5" t="s">
        <v>75</v>
      </c>
      <c r="L22" s="8">
        <f t="shared" si="1"/>
        <v>0.0104</v>
      </c>
      <c r="M22" s="9">
        <f t="shared" si="2"/>
        <v>15.36025337</v>
      </c>
      <c r="N22" s="10">
        <f>VLOOKUP(A22,Total_de_acoes!$A$1:$B$90,2,FALSE)</f>
        <v>5146576868</v>
      </c>
      <c r="O22" s="11">
        <f t="shared" si="3"/>
        <v>822148336.4</v>
      </c>
      <c r="P22" s="11" t="str">
        <f t="shared" si="4"/>
        <v>Subiu</v>
      </c>
      <c r="Q22" s="11" t="str">
        <f>VLOOKUP(A22,Ticker!$A$1:$B$536,2,FALSE)</f>
        <v>Banco Bradesco</v>
      </c>
      <c r="R22" s="11" t="str">
        <f>VLOOKUP(Q22,Chatgpt!$A$2:$C$82,2,FALSE)</f>
        <v>Banco</v>
      </c>
      <c r="S22" s="12">
        <f>VLOOKUP(Q22,Chatgpt!$A$2:$C$82,3,FALSE)</f>
        <v>78</v>
      </c>
      <c r="T22" s="12" t="str">
        <f t="shared" si="5"/>
        <v>Entre 50 e 100</v>
      </c>
      <c r="U22" s="12">
        <f t="shared" si="6"/>
        <v>-0.0077</v>
      </c>
      <c r="V22" s="11">
        <f t="shared" si="7"/>
        <v>15.64043132</v>
      </c>
      <c r="W22" s="11">
        <f t="shared" si="8"/>
        <v>-62036267.96</v>
      </c>
      <c r="X22" s="11" t="str">
        <f t="shared" si="9"/>
        <v>Desceu</v>
      </c>
      <c r="Y22" s="12">
        <f t="shared" si="10"/>
        <v>-0.0908</v>
      </c>
      <c r="Z22" s="11">
        <f t="shared" si="11"/>
        <v>17.06995161</v>
      </c>
      <c r="AA22" s="11">
        <f t="shared" si="12"/>
        <v>-798407027.4</v>
      </c>
      <c r="AB22" s="11" t="str">
        <f t="shared" si="13"/>
        <v>Desceu</v>
      </c>
      <c r="AC22" s="12">
        <f t="shared" si="14"/>
        <v>-0.0908</v>
      </c>
      <c r="AD22" s="11">
        <f t="shared" si="15"/>
        <v>17.06995161</v>
      </c>
      <c r="AE22" s="11">
        <f t="shared" si="16"/>
        <v>-3899413721</v>
      </c>
      <c r="AF22" s="11" t="str">
        <f t="shared" si="17"/>
        <v>Desceu</v>
      </c>
      <c r="AG22" s="12">
        <f t="shared" si="18"/>
        <v>0.1611</v>
      </c>
      <c r="AH22" s="11">
        <f t="shared" si="19"/>
        <v>13.36663509</v>
      </c>
      <c r="AI22" s="11">
        <f t="shared" si="20"/>
        <v>-1991770978</v>
      </c>
      <c r="AJ22" s="11" t="str">
        <f t="shared" si="21"/>
        <v>Desceu</v>
      </c>
    </row>
    <row r="23">
      <c r="A23" s="13" t="s">
        <v>76</v>
      </c>
      <c r="B23" s="14">
        <v>45317.0</v>
      </c>
      <c r="C23" s="15">
        <v>7.19</v>
      </c>
      <c r="D23" s="15">
        <v>0.98</v>
      </c>
      <c r="E23" s="15">
        <v>6.05</v>
      </c>
      <c r="F23" s="15">
        <v>-3.75</v>
      </c>
      <c r="G23" s="15">
        <v>-3.75</v>
      </c>
      <c r="H23" s="15">
        <v>-48.31</v>
      </c>
      <c r="I23" s="15">
        <v>7.11</v>
      </c>
      <c r="J23" s="15">
        <v>7.24</v>
      </c>
      <c r="K23" s="13" t="s">
        <v>77</v>
      </c>
      <c r="L23" s="16">
        <f t="shared" si="1"/>
        <v>0.0098</v>
      </c>
      <c r="M23" s="17">
        <f t="shared" si="2"/>
        <v>7.120221826</v>
      </c>
      <c r="N23" s="18">
        <f>VLOOKUP(A23,Total_de_acoes!$A$1:$B$90,2,FALSE)</f>
        <v>261036182</v>
      </c>
      <c r="O23" s="19">
        <f t="shared" si="3"/>
        <v>18214628.1</v>
      </c>
      <c r="P23" s="19" t="str">
        <f t="shared" si="4"/>
        <v>Subiu</v>
      </c>
      <c r="Q23" s="19" t="str">
        <f>VLOOKUP(A23,Ticker!$A$1:$B$536,2,FALSE)</f>
        <v>Minerva</v>
      </c>
      <c r="R23" s="19" t="str">
        <f>VLOOKUP(Q23,Chatgpt!$A$2:$C$82,2,FALSE)</f>
        <v>Alimentos</v>
      </c>
      <c r="S23" s="20">
        <f>VLOOKUP(Q23,Chatgpt!$A$2:$C$82,3,FALSE)</f>
        <v>29</v>
      </c>
      <c r="T23" s="20" t="str">
        <f t="shared" si="5"/>
        <v>Menos de 50</v>
      </c>
      <c r="U23" s="20">
        <f t="shared" si="6"/>
        <v>0.0605</v>
      </c>
      <c r="V23" s="19">
        <f t="shared" si="7"/>
        <v>6.779820839</v>
      </c>
      <c r="W23" s="19">
        <f t="shared" si="8"/>
        <v>211290419.1</v>
      </c>
      <c r="X23" s="19" t="str">
        <f t="shared" si="9"/>
        <v>Subiu</v>
      </c>
      <c r="Y23" s="20">
        <f t="shared" si="10"/>
        <v>-0.0375</v>
      </c>
      <c r="Z23" s="19">
        <f t="shared" si="11"/>
        <v>7.47012987</v>
      </c>
      <c r="AA23" s="19">
        <f t="shared" si="12"/>
        <v>-144299767.8</v>
      </c>
      <c r="AB23" s="19" t="str">
        <f t="shared" si="13"/>
        <v>Desceu</v>
      </c>
      <c r="AC23" s="20">
        <f t="shared" si="14"/>
        <v>-0.0375</v>
      </c>
      <c r="AD23" s="19">
        <f t="shared" si="15"/>
        <v>7.47012987</v>
      </c>
      <c r="AE23" s="19">
        <f t="shared" si="16"/>
        <v>1045621405</v>
      </c>
      <c r="AF23" s="19" t="str">
        <f t="shared" si="17"/>
        <v>Subiu</v>
      </c>
      <c r="AG23" s="20">
        <f t="shared" si="18"/>
        <v>-0.4831</v>
      </c>
      <c r="AH23" s="19">
        <f t="shared" si="19"/>
        <v>13.90984717</v>
      </c>
      <c r="AI23" s="19">
        <f t="shared" si="20"/>
        <v>-2271588967</v>
      </c>
      <c r="AJ23" s="19" t="str">
        <f t="shared" si="21"/>
        <v>Desceu</v>
      </c>
    </row>
    <row r="24">
      <c r="A24" s="5" t="s">
        <v>78</v>
      </c>
      <c r="B24" s="6">
        <v>45317.0</v>
      </c>
      <c r="C24" s="7">
        <v>4.14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5" t="s">
        <v>79</v>
      </c>
      <c r="L24" s="8">
        <f t="shared" si="1"/>
        <v>0.0097</v>
      </c>
      <c r="M24" s="9">
        <f t="shared" si="2"/>
        <v>4.10022779</v>
      </c>
      <c r="N24" s="10">
        <f>VLOOKUP(A24,Total_de_acoes!$A$1:$B$90,2,FALSE)</f>
        <v>159430826</v>
      </c>
      <c r="O24" s="11">
        <f t="shared" si="3"/>
        <v>6340916.223</v>
      </c>
      <c r="P24" s="11" t="str">
        <f t="shared" si="4"/>
        <v>Subiu</v>
      </c>
      <c r="Q24" s="11" t="str">
        <f>VLOOKUP(A24,Ticker!$A$1:$B$536,2,FALSE)</f>
        <v>Grupo Pão de Açúcar</v>
      </c>
      <c r="R24" s="11" t="str">
        <f>VLOOKUP(Q24,Chatgpt!$A$2:$C$82,2,FALSE)</f>
        <v>Varejo</v>
      </c>
      <c r="S24" s="12">
        <f>VLOOKUP(Q24,Chatgpt!$A$2:$C$82,3,FALSE)</f>
        <v>72</v>
      </c>
      <c r="T24" s="12" t="str">
        <f t="shared" si="5"/>
        <v>Entre 50 e 100</v>
      </c>
      <c r="U24" s="12">
        <f t="shared" si="6"/>
        <v>-0.0633</v>
      </c>
      <c r="V24" s="11">
        <f t="shared" si="7"/>
        <v>4.419771538</v>
      </c>
      <c r="W24" s="11">
        <f t="shared" si="8"/>
        <v>-144115184.9</v>
      </c>
      <c r="X24" s="11" t="str">
        <f t="shared" si="9"/>
        <v>Desceu</v>
      </c>
      <c r="Y24" s="12">
        <f t="shared" si="10"/>
        <v>0.0197</v>
      </c>
      <c r="Z24" s="11">
        <f t="shared" si="11"/>
        <v>4.060017652</v>
      </c>
      <c r="AA24" s="11">
        <f t="shared" si="12"/>
        <v>41200298.3</v>
      </c>
      <c r="AB24" s="11" t="str">
        <f t="shared" si="13"/>
        <v>Subiu</v>
      </c>
      <c r="AC24" s="12">
        <f t="shared" si="14"/>
        <v>0.0197</v>
      </c>
      <c r="AD24" s="11">
        <f t="shared" si="15"/>
        <v>4.060017652</v>
      </c>
      <c r="AE24" s="11">
        <f t="shared" si="16"/>
        <v>2802229514</v>
      </c>
      <c r="AF24" s="11" t="str">
        <f t="shared" si="17"/>
        <v>Subiu</v>
      </c>
      <c r="AG24" s="12">
        <f t="shared" si="18"/>
        <v>-0.5118</v>
      </c>
      <c r="AH24" s="11">
        <f t="shared" si="19"/>
        <v>8.480131094</v>
      </c>
      <c r="AI24" s="11">
        <f t="shared" si="20"/>
        <v>525352210.1</v>
      </c>
      <c r="AJ24" s="11" t="str">
        <f t="shared" si="21"/>
        <v>Subiu</v>
      </c>
    </row>
    <row r="25">
      <c r="A25" s="13" t="s">
        <v>80</v>
      </c>
      <c r="B25" s="14">
        <v>45317.0</v>
      </c>
      <c r="C25" s="15">
        <v>14.61</v>
      </c>
      <c r="D25" s="15">
        <v>0.96</v>
      </c>
      <c r="E25" s="15">
        <v>12.38</v>
      </c>
      <c r="F25" s="15">
        <v>5.79</v>
      </c>
      <c r="G25" s="15">
        <v>5.79</v>
      </c>
      <c r="H25" s="15">
        <v>78.17</v>
      </c>
      <c r="I25" s="15">
        <v>14.46</v>
      </c>
      <c r="J25" s="15">
        <v>14.93</v>
      </c>
      <c r="K25" s="13" t="s">
        <v>81</v>
      </c>
      <c r="L25" s="16">
        <f t="shared" si="1"/>
        <v>0.0096</v>
      </c>
      <c r="M25" s="17">
        <f t="shared" si="2"/>
        <v>14.47107765</v>
      </c>
      <c r="N25" s="18">
        <f>VLOOKUP(A25,Total_de_acoes!$A$1:$B$90,2,FALSE)</f>
        <v>1677525446</v>
      </c>
      <c r="O25" s="19">
        <f t="shared" si="3"/>
        <v>233045769.6</v>
      </c>
      <c r="P25" s="19" t="str">
        <f t="shared" si="4"/>
        <v>Subiu</v>
      </c>
      <c r="Q25" s="19" t="str">
        <f>VLOOKUP(A25,Ticker!$A$1:$B$536,2,FALSE)</f>
        <v>BRF</v>
      </c>
      <c r="R25" s="19" t="str">
        <f>VLOOKUP(Q25,Chatgpt!$A$2:$C$82,2,FALSE)</f>
        <v>Alimentos</v>
      </c>
      <c r="S25" s="20">
        <f>VLOOKUP(Q25,Chatgpt!$A$2:$C$82,3,FALSE)</f>
        <v>11</v>
      </c>
      <c r="T25" s="20" t="str">
        <f t="shared" si="5"/>
        <v>Menos de 50</v>
      </c>
      <c r="U25" s="20">
        <f t="shared" si="6"/>
        <v>0.1238</v>
      </c>
      <c r="V25" s="19">
        <f t="shared" si="7"/>
        <v>13.0005339</v>
      </c>
      <c r="W25" s="19">
        <f t="shared" si="8"/>
        <v>829063976.9</v>
      </c>
      <c r="X25" s="19" t="str">
        <f t="shared" si="9"/>
        <v>Subiu</v>
      </c>
      <c r="Y25" s="20">
        <f t="shared" si="10"/>
        <v>0.0579</v>
      </c>
      <c r="Z25" s="19">
        <f t="shared" si="11"/>
        <v>13.81037905</v>
      </c>
      <c r="AA25" s="19">
        <f t="shared" si="12"/>
        <v>411898656.1</v>
      </c>
      <c r="AB25" s="19" t="str">
        <f t="shared" si="13"/>
        <v>Subiu</v>
      </c>
      <c r="AC25" s="20">
        <f t="shared" si="14"/>
        <v>0.0579</v>
      </c>
      <c r="AD25" s="19">
        <f t="shared" si="15"/>
        <v>13.81037905</v>
      </c>
      <c r="AE25" s="19">
        <f t="shared" si="16"/>
        <v>-2220351212</v>
      </c>
      <c r="AF25" s="19" t="str">
        <f t="shared" si="17"/>
        <v>Desceu</v>
      </c>
      <c r="AG25" s="20">
        <f t="shared" si="18"/>
        <v>0.7817</v>
      </c>
      <c r="AH25" s="19">
        <f t="shared" si="19"/>
        <v>8.200033676</v>
      </c>
      <c r="AI25" s="19">
        <f t="shared" si="20"/>
        <v>669635261.4</v>
      </c>
      <c r="AJ25" s="19" t="str">
        <f t="shared" si="21"/>
        <v>Subiu</v>
      </c>
    </row>
    <row r="26">
      <c r="A26" s="5" t="s">
        <v>82</v>
      </c>
      <c r="B26" s="6">
        <v>45317.0</v>
      </c>
      <c r="C26" s="7">
        <v>51.2</v>
      </c>
      <c r="D26" s="7">
        <v>0.88</v>
      </c>
      <c r="E26" s="7">
        <v>1.09</v>
      </c>
      <c r="F26" s="7">
        <v>-4.19</v>
      </c>
      <c r="G26" s="7">
        <v>-4.19</v>
      </c>
      <c r="H26" s="7">
        <v>32.78</v>
      </c>
      <c r="I26" s="7">
        <v>50.62</v>
      </c>
      <c r="J26" s="7">
        <v>51.26</v>
      </c>
      <c r="K26" s="5" t="s">
        <v>83</v>
      </c>
      <c r="L26" s="8">
        <f t="shared" si="1"/>
        <v>0.0088</v>
      </c>
      <c r="M26" s="9">
        <f t="shared" si="2"/>
        <v>50.75337034</v>
      </c>
      <c r="N26" s="10">
        <f>VLOOKUP(A26,Total_de_acoes!$A$1:$B$90,2,FALSE)</f>
        <v>423091712</v>
      </c>
      <c r="O26" s="11">
        <f t="shared" si="3"/>
        <v>188965307.1</v>
      </c>
      <c r="P26" s="11" t="str">
        <f t="shared" si="4"/>
        <v>Subiu</v>
      </c>
      <c r="Q26" s="11" t="str">
        <f>VLOOKUP(A26,Ticker!$A$1:$B$536,2,FALSE)</f>
        <v>Vivo</v>
      </c>
      <c r="R26" s="11" t="str">
        <f>VLOOKUP(Q26,Chatgpt!$A$2:$C$82,2,FALSE)</f>
        <v>Telecomunicações</v>
      </c>
      <c r="S26" s="12">
        <f>VLOOKUP(Q26,Chatgpt!$A$2:$C$82,3,FALSE)</f>
        <v>18</v>
      </c>
      <c r="T26" s="12" t="str">
        <f t="shared" si="5"/>
        <v>Menos de 50</v>
      </c>
      <c r="U26" s="12">
        <f t="shared" si="6"/>
        <v>0.0109</v>
      </c>
      <c r="V26" s="11">
        <f t="shared" si="7"/>
        <v>50.64793748</v>
      </c>
      <c r="W26" s="11">
        <f t="shared" si="8"/>
        <v>284377004.2</v>
      </c>
      <c r="X26" s="11" t="str">
        <f t="shared" si="9"/>
        <v>Subiu</v>
      </c>
      <c r="Y26" s="12">
        <f t="shared" si="10"/>
        <v>-0.0419</v>
      </c>
      <c r="Z26" s="11">
        <f t="shared" si="11"/>
        <v>53.43909822</v>
      </c>
      <c r="AA26" s="11">
        <f t="shared" si="12"/>
        <v>-1153398431</v>
      </c>
      <c r="AB26" s="11" t="str">
        <f t="shared" si="13"/>
        <v>Desceu</v>
      </c>
      <c r="AC26" s="12">
        <f t="shared" si="14"/>
        <v>-0.0419</v>
      </c>
      <c r="AD26" s="11">
        <f t="shared" si="15"/>
        <v>53.43909822</v>
      </c>
      <c r="AE26" s="11">
        <f t="shared" si="16"/>
        <v>-22633793636</v>
      </c>
      <c r="AF26" s="11" t="str">
        <f t="shared" si="17"/>
        <v>Desceu</v>
      </c>
      <c r="AG26" s="12">
        <f t="shared" si="18"/>
        <v>0.3278</v>
      </c>
      <c r="AH26" s="11">
        <f t="shared" si="19"/>
        <v>38.5600241</v>
      </c>
      <c r="AI26" s="11">
        <f t="shared" si="20"/>
        <v>-14969323797</v>
      </c>
      <c r="AJ26" s="11" t="str">
        <f t="shared" si="21"/>
        <v>Desceu</v>
      </c>
    </row>
    <row r="27">
      <c r="A27" s="13" t="s">
        <v>84</v>
      </c>
      <c r="B27" s="14">
        <v>45317.0</v>
      </c>
      <c r="C27" s="15">
        <v>22.64</v>
      </c>
      <c r="D27" s="15">
        <v>0.84</v>
      </c>
      <c r="E27" s="15">
        <v>1.07</v>
      </c>
      <c r="F27" s="15">
        <v>-1.35</v>
      </c>
      <c r="G27" s="15">
        <v>-1.35</v>
      </c>
      <c r="H27" s="15">
        <v>20.93</v>
      </c>
      <c r="I27" s="15">
        <v>22.32</v>
      </c>
      <c r="J27" s="15">
        <v>22.83</v>
      </c>
      <c r="K27" s="13" t="s">
        <v>85</v>
      </c>
      <c r="L27" s="16">
        <f t="shared" si="1"/>
        <v>0.0084</v>
      </c>
      <c r="M27" s="17">
        <f t="shared" si="2"/>
        <v>22.45140817</v>
      </c>
      <c r="N27" s="18">
        <f>VLOOKUP(A27,Total_de_acoes!$A$1:$B$90,2,FALSE)</f>
        <v>1218352541</v>
      </c>
      <c r="O27" s="19">
        <f t="shared" si="3"/>
        <v>229771333.6</v>
      </c>
      <c r="P27" s="19" t="str">
        <f t="shared" si="4"/>
        <v>Subiu</v>
      </c>
      <c r="Q27" s="19" t="str">
        <f>VLOOKUP(A27,Ticker!$A$1:$B$536,2,FALSE)</f>
        <v>Rumo</v>
      </c>
      <c r="R27" s="19" t="str">
        <f>VLOOKUP(Q27,Chatgpt!$A$2:$C$82,2,FALSE)</f>
        <v>Logística</v>
      </c>
      <c r="S27" s="20">
        <f>VLOOKUP(Q27,Chatgpt!$A$2:$C$82,3,FALSE)</f>
        <v>12</v>
      </c>
      <c r="T27" s="20" t="str">
        <f t="shared" si="5"/>
        <v>Menos de 50</v>
      </c>
      <c r="U27" s="20">
        <f t="shared" si="6"/>
        <v>0.0107</v>
      </c>
      <c r="V27" s="19">
        <f t="shared" si="7"/>
        <v>22.40031661</v>
      </c>
      <c r="W27" s="19">
        <f t="shared" si="8"/>
        <v>123465081.4</v>
      </c>
      <c r="X27" s="19" t="str">
        <f t="shared" si="9"/>
        <v>Subiu</v>
      </c>
      <c r="Y27" s="20">
        <f t="shared" si="10"/>
        <v>-0.0135</v>
      </c>
      <c r="Z27" s="19">
        <f t="shared" si="11"/>
        <v>22.94982261</v>
      </c>
      <c r="AA27" s="19">
        <f t="shared" si="12"/>
        <v>-159595012</v>
      </c>
      <c r="AB27" s="19" t="str">
        <f t="shared" si="13"/>
        <v>Desceu</v>
      </c>
      <c r="AC27" s="20">
        <f t="shared" si="14"/>
        <v>-0.0135</v>
      </c>
      <c r="AD27" s="19">
        <f t="shared" si="15"/>
        <v>22.94982261</v>
      </c>
      <c r="AE27" s="19">
        <f t="shared" si="16"/>
        <v>-6928237530</v>
      </c>
      <c r="AF27" s="19" t="str">
        <f t="shared" si="17"/>
        <v>Desceu</v>
      </c>
      <c r="AG27" s="20">
        <f t="shared" si="18"/>
        <v>0.2093</v>
      </c>
      <c r="AH27" s="19">
        <f t="shared" si="19"/>
        <v>18.72157446</v>
      </c>
      <c r="AI27" s="19">
        <f t="shared" si="20"/>
        <v>-4750193379</v>
      </c>
      <c r="AJ27" s="19" t="str">
        <f t="shared" si="21"/>
        <v>Desceu</v>
      </c>
    </row>
    <row r="28">
      <c r="A28" s="5" t="s">
        <v>86</v>
      </c>
      <c r="B28" s="6">
        <v>45317.0</v>
      </c>
      <c r="C28" s="7">
        <v>4.9</v>
      </c>
      <c r="D28" s="7">
        <v>0.82</v>
      </c>
      <c r="E28" s="7">
        <v>9.38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5" t="s">
        <v>87</v>
      </c>
      <c r="L28" s="8">
        <f t="shared" si="1"/>
        <v>0.0082</v>
      </c>
      <c r="M28" s="9">
        <f t="shared" si="2"/>
        <v>4.860146796</v>
      </c>
      <c r="N28" s="10">
        <f>VLOOKUP(A28,Total_de_acoes!$A$1:$B$90,2,FALSE)</f>
        <v>1095462329</v>
      </c>
      <c r="O28" s="11">
        <f t="shared" si="3"/>
        <v>43657683.38</v>
      </c>
      <c r="P28" s="11" t="str">
        <f t="shared" si="4"/>
        <v>Subiu</v>
      </c>
      <c r="Q28" s="11" t="str">
        <f>VLOOKUP(A28,Ticker!$A$1:$B$536,2,FALSE)</f>
        <v>Cielo</v>
      </c>
      <c r="R28" s="11" t="str">
        <f>VLOOKUP(Q28,Chatgpt!$A$2:$C$82,2,FALSE)</f>
        <v>Meios de Pagamento</v>
      </c>
      <c r="S28" s="12">
        <f>VLOOKUP(Q28,Chatgpt!$A$2:$C$82,3,FALSE)</f>
        <v>24</v>
      </c>
      <c r="T28" s="12" t="str">
        <f t="shared" si="5"/>
        <v>Menos de 50</v>
      </c>
      <c r="U28" s="12">
        <f t="shared" si="6"/>
        <v>0.0938</v>
      </c>
      <c r="V28" s="11">
        <f t="shared" si="7"/>
        <v>4.479795209</v>
      </c>
      <c r="W28" s="11">
        <f t="shared" si="8"/>
        <v>216454795.4</v>
      </c>
      <c r="X28" s="11" t="str">
        <f t="shared" si="9"/>
        <v>Subiu</v>
      </c>
      <c r="Y28" s="12">
        <f t="shared" si="10"/>
        <v>0.0583</v>
      </c>
      <c r="Z28" s="11">
        <f t="shared" si="11"/>
        <v>4.630067089</v>
      </c>
      <c r="AA28" s="11">
        <f t="shared" si="12"/>
        <v>139047137</v>
      </c>
      <c r="AB28" s="11" t="str">
        <f t="shared" si="13"/>
        <v>Subiu</v>
      </c>
      <c r="AC28" s="12">
        <f t="shared" si="14"/>
        <v>0.0583</v>
      </c>
      <c r="AD28" s="11">
        <f t="shared" si="15"/>
        <v>4.630067089</v>
      </c>
      <c r="AE28" s="11">
        <f t="shared" si="16"/>
        <v>2508587136</v>
      </c>
      <c r="AF28" s="11" t="str">
        <f t="shared" si="17"/>
        <v>Subiu</v>
      </c>
      <c r="AG28" s="12">
        <f t="shared" si="18"/>
        <v>-0.0219</v>
      </c>
      <c r="AH28" s="11">
        <f t="shared" si="19"/>
        <v>5.009712708</v>
      </c>
      <c r="AI28" s="11">
        <f t="shared" si="20"/>
        <v>2313025075</v>
      </c>
      <c r="AJ28" s="11" t="str">
        <f t="shared" si="21"/>
        <v>Subiu</v>
      </c>
    </row>
    <row r="29">
      <c r="A29" s="13" t="s">
        <v>88</v>
      </c>
      <c r="B29" s="14">
        <v>45317.0</v>
      </c>
      <c r="C29" s="15">
        <v>7.81</v>
      </c>
      <c r="D29" s="15">
        <v>0.77</v>
      </c>
      <c r="E29" s="15">
        <v>3.17</v>
      </c>
      <c r="F29" s="15">
        <v>-3.22</v>
      </c>
      <c r="G29" s="15">
        <v>-3.22</v>
      </c>
      <c r="H29" s="15">
        <v>9.94</v>
      </c>
      <c r="I29" s="15">
        <v>7.7</v>
      </c>
      <c r="J29" s="15">
        <v>7.85</v>
      </c>
      <c r="K29" s="13" t="s">
        <v>89</v>
      </c>
      <c r="L29" s="16">
        <f t="shared" si="1"/>
        <v>0.0077</v>
      </c>
      <c r="M29" s="17">
        <f t="shared" si="2"/>
        <v>7.750322517</v>
      </c>
      <c r="N29" s="18">
        <f>VLOOKUP(A29,Total_de_acoes!$A$1:$B$90,2,FALSE)</f>
        <v>302768240</v>
      </c>
      <c r="O29" s="19">
        <f t="shared" si="3"/>
        <v>18068446.61</v>
      </c>
      <c r="P29" s="19" t="str">
        <f t="shared" si="4"/>
        <v>Subiu</v>
      </c>
      <c r="Q29" s="19" t="str">
        <f>VLOOKUP(A29,Ticker!$A$1:$B$536,2,FALSE)</f>
        <v>Dexco</v>
      </c>
      <c r="R29" s="19" t="str">
        <f>VLOOKUP(Q29,Chatgpt!$A$2:$C$82,2,FALSE)</f>
        <v>Imobiliário</v>
      </c>
      <c r="S29" s="20">
        <f>VLOOKUP(Q29,Chatgpt!$A$2:$C$82,3,FALSE)</f>
        <v>8</v>
      </c>
      <c r="T29" s="20" t="str">
        <f t="shared" si="5"/>
        <v>Menos de 50</v>
      </c>
      <c r="U29" s="20">
        <f t="shared" si="6"/>
        <v>0.0317</v>
      </c>
      <c r="V29" s="19">
        <f t="shared" si="7"/>
        <v>7.570030047</v>
      </c>
      <c r="W29" s="19">
        <f t="shared" si="8"/>
        <v>123612695.9</v>
      </c>
      <c r="X29" s="19" t="str">
        <f t="shared" si="9"/>
        <v>Subiu</v>
      </c>
      <c r="Y29" s="20">
        <f t="shared" si="10"/>
        <v>-0.0322</v>
      </c>
      <c r="Z29" s="19">
        <f t="shared" si="11"/>
        <v>8.069849142</v>
      </c>
      <c r="AA29" s="19">
        <f t="shared" si="12"/>
        <v>-133852812.3</v>
      </c>
      <c r="AB29" s="19" t="str">
        <f t="shared" si="13"/>
        <v>Desceu</v>
      </c>
      <c r="AC29" s="20">
        <f t="shared" si="14"/>
        <v>-0.0322</v>
      </c>
      <c r="AD29" s="19">
        <f t="shared" si="15"/>
        <v>8.069849142</v>
      </c>
      <c r="AE29" s="19">
        <f t="shared" si="16"/>
        <v>736695578.5</v>
      </c>
      <c r="AF29" s="19" t="str">
        <f t="shared" si="17"/>
        <v>Subiu</v>
      </c>
      <c r="AG29" s="20">
        <f t="shared" si="18"/>
        <v>0.0994</v>
      </c>
      <c r="AH29" s="19">
        <f t="shared" si="19"/>
        <v>7.103874841</v>
      </c>
      <c r="AI29" s="19">
        <f t="shared" si="20"/>
        <v>1234285741</v>
      </c>
      <c r="AJ29" s="19" t="str">
        <f t="shared" si="21"/>
        <v>Subiu</v>
      </c>
    </row>
    <row r="30">
      <c r="A30" s="5" t="s">
        <v>90</v>
      </c>
      <c r="B30" s="6">
        <v>45317.0</v>
      </c>
      <c r="C30" s="7">
        <v>17.52</v>
      </c>
      <c r="D30" s="7">
        <v>0.74</v>
      </c>
      <c r="E30" s="7">
        <v>-0.57</v>
      </c>
      <c r="F30" s="7">
        <v>-2.29</v>
      </c>
      <c r="G30" s="7">
        <v>-2.29</v>
      </c>
      <c r="H30" s="7">
        <v>56.87</v>
      </c>
      <c r="I30" s="7">
        <v>17.36</v>
      </c>
      <c r="J30" s="7">
        <v>17.58</v>
      </c>
      <c r="K30" s="5" t="s">
        <v>91</v>
      </c>
      <c r="L30" s="8">
        <f t="shared" si="1"/>
        <v>0.0074</v>
      </c>
      <c r="M30" s="9">
        <f t="shared" si="2"/>
        <v>17.39130435</v>
      </c>
      <c r="N30" s="10">
        <f>VLOOKUP(A30,Total_de_acoes!$A$1:$B$90,2,FALSE)</f>
        <v>807896814</v>
      </c>
      <c r="O30" s="11">
        <f t="shared" si="3"/>
        <v>103972807.4</v>
      </c>
      <c r="P30" s="11" t="str">
        <f t="shared" si="4"/>
        <v>Subiu</v>
      </c>
      <c r="Q30" s="11" t="str">
        <f>VLOOKUP(A30,Ticker!$A$1:$B$536,2,FALSE)</f>
        <v>TIM</v>
      </c>
      <c r="R30" s="11" t="str">
        <f>VLOOKUP(Q30,Chatgpt!$A$2:$C$82,2,FALSE)</f>
        <v>Telecomunicações</v>
      </c>
      <c r="S30" s="12">
        <f>VLOOKUP(Q30,Chatgpt!$A$2:$C$82,3,FALSE)</f>
        <v>25</v>
      </c>
      <c r="T30" s="12" t="str">
        <f t="shared" si="5"/>
        <v>Menos de 50</v>
      </c>
      <c r="U30" s="12">
        <f t="shared" si="6"/>
        <v>-0.0057</v>
      </c>
      <c r="V30" s="11">
        <f t="shared" si="7"/>
        <v>17.62043649</v>
      </c>
      <c r="W30" s="11">
        <f t="shared" si="8"/>
        <v>-51736581.65</v>
      </c>
      <c r="X30" s="11" t="str">
        <f t="shared" si="9"/>
        <v>Desceu</v>
      </c>
      <c r="Y30" s="12">
        <f t="shared" si="10"/>
        <v>-0.0229</v>
      </c>
      <c r="Z30" s="11">
        <f t="shared" si="11"/>
        <v>17.93061099</v>
      </c>
      <c r="AA30" s="11">
        <f t="shared" si="12"/>
        <v>-211512862.8</v>
      </c>
      <c r="AB30" s="11" t="str">
        <f t="shared" si="13"/>
        <v>Desceu</v>
      </c>
      <c r="AC30" s="12">
        <f t="shared" si="14"/>
        <v>-0.0229</v>
      </c>
      <c r="AD30" s="11">
        <f t="shared" si="15"/>
        <v>17.93061099</v>
      </c>
      <c r="AE30" s="11">
        <f t="shared" si="16"/>
        <v>-4342754339</v>
      </c>
      <c r="AF30" s="11" t="str">
        <f t="shared" si="17"/>
        <v>Desceu</v>
      </c>
      <c r="AG30" s="12">
        <f t="shared" si="18"/>
        <v>0.5687</v>
      </c>
      <c r="AH30" s="11">
        <f t="shared" si="19"/>
        <v>11.16848346</v>
      </c>
      <c r="AI30" s="11">
        <f t="shared" si="20"/>
        <v>-859464845.6</v>
      </c>
      <c r="AJ30" s="11" t="str">
        <f t="shared" si="21"/>
        <v>Desceu</v>
      </c>
    </row>
    <row r="31">
      <c r="A31" s="13" t="s">
        <v>92</v>
      </c>
      <c r="B31" s="14">
        <v>45317.0</v>
      </c>
      <c r="C31" s="15">
        <v>23.22</v>
      </c>
      <c r="D31" s="15">
        <v>0.73</v>
      </c>
      <c r="E31" s="15">
        <v>1.93</v>
      </c>
      <c r="F31" s="15">
        <v>-9.51</v>
      </c>
      <c r="G31" s="15">
        <v>-9.51</v>
      </c>
      <c r="H31" s="15">
        <v>-20.4</v>
      </c>
      <c r="I31" s="15">
        <v>22.69</v>
      </c>
      <c r="J31" s="15">
        <v>23.28</v>
      </c>
      <c r="K31" s="13" t="s">
        <v>93</v>
      </c>
      <c r="L31" s="16">
        <f t="shared" si="1"/>
        <v>0.0073</v>
      </c>
      <c r="M31" s="17">
        <f t="shared" si="2"/>
        <v>23.05172243</v>
      </c>
      <c r="N31" s="18">
        <f>VLOOKUP(A31,Total_de_acoes!$A$1:$B$90,2,FALSE)</f>
        <v>251003438</v>
      </c>
      <c r="O31" s="19">
        <f t="shared" si="3"/>
        <v>42238249.54</v>
      </c>
      <c r="P31" s="19" t="str">
        <f t="shared" si="4"/>
        <v>Subiu</v>
      </c>
      <c r="Q31" s="19" t="str">
        <f>VLOOKUP(A31,Ticker!$A$1:$B$536,2,FALSE)</f>
        <v>Bradespar</v>
      </c>
      <c r="R31" s="19" t="str">
        <f>VLOOKUP(Q31,Chatgpt!$A$2:$C$82,2,FALSE)</f>
        <v>Holding</v>
      </c>
      <c r="S31" s="20">
        <f>VLOOKUP(Q31,Chatgpt!$A$2:$C$82,3,FALSE)</f>
        <v>40</v>
      </c>
      <c r="T31" s="20" t="str">
        <f t="shared" si="5"/>
        <v>Menos de 50</v>
      </c>
      <c r="U31" s="20">
        <f t="shared" si="6"/>
        <v>0.0193</v>
      </c>
      <c r="V31" s="19">
        <f t="shared" si="7"/>
        <v>22.78033945</v>
      </c>
      <c r="W31" s="19">
        <f t="shared" si="8"/>
        <v>226476796.1</v>
      </c>
      <c r="X31" s="19" t="str">
        <f t="shared" si="9"/>
        <v>Subiu</v>
      </c>
      <c r="Y31" s="20">
        <f t="shared" si="10"/>
        <v>-0.0951</v>
      </c>
      <c r="Z31" s="19">
        <f t="shared" si="11"/>
        <v>25.66029396</v>
      </c>
      <c r="AA31" s="19">
        <f t="shared" si="12"/>
        <v>-1257037855</v>
      </c>
      <c r="AB31" s="19" t="str">
        <f t="shared" si="13"/>
        <v>Desceu</v>
      </c>
      <c r="AC31" s="20">
        <f t="shared" si="14"/>
        <v>-0.0951</v>
      </c>
      <c r="AD31" s="19">
        <f t="shared" si="15"/>
        <v>25.66029396</v>
      </c>
      <c r="AE31" s="19">
        <f t="shared" si="16"/>
        <v>-8324448460</v>
      </c>
      <c r="AF31" s="19" t="str">
        <f t="shared" si="17"/>
        <v>Desceu</v>
      </c>
      <c r="AG31" s="20">
        <f t="shared" si="18"/>
        <v>-0.204</v>
      </c>
      <c r="AH31" s="19">
        <f t="shared" si="19"/>
        <v>29.17085427</v>
      </c>
      <c r="AI31" s="19">
        <f t="shared" si="20"/>
        <v>-10132799131</v>
      </c>
      <c r="AJ31" s="19" t="str">
        <f t="shared" si="21"/>
        <v>Desceu</v>
      </c>
    </row>
    <row r="32">
      <c r="A32" s="5" t="s">
        <v>94</v>
      </c>
      <c r="B32" s="6">
        <v>45317.0</v>
      </c>
      <c r="C32" s="7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5" t="s">
        <v>95</v>
      </c>
      <c r="L32" s="8">
        <f t="shared" si="1"/>
        <v>0.0072</v>
      </c>
      <c r="M32" s="9">
        <f t="shared" si="2"/>
        <v>5.510325655</v>
      </c>
      <c r="N32" s="10">
        <f>VLOOKUP(A32,Total_de_acoes!$A$1:$B$90,2,FALSE)</f>
        <v>393173139</v>
      </c>
      <c r="O32" s="11">
        <f t="shared" si="3"/>
        <v>15598886.65</v>
      </c>
      <c r="P32" s="11" t="str">
        <f t="shared" si="4"/>
        <v>Subiu</v>
      </c>
      <c r="Q32" s="11" t="str">
        <f>VLOOKUP(A32,Ticker!$A$1:$B$536,2,FALSE)</f>
        <v>Locaweb</v>
      </c>
      <c r="R32" s="11" t="str">
        <f>VLOOKUP(Q32,Chatgpt!$A$2:$C$82,2,FALSE)</f>
        <v>Tecnologia</v>
      </c>
      <c r="S32" s="12">
        <f>VLOOKUP(Q32,Chatgpt!$A$2:$C$82,3,FALSE)</f>
        <v>24</v>
      </c>
      <c r="T32" s="12" t="str">
        <f t="shared" si="5"/>
        <v>Menos de 50</v>
      </c>
      <c r="U32" s="12">
        <f t="shared" si="6"/>
        <v>-0.0365</v>
      </c>
      <c r="V32" s="11">
        <f t="shared" si="7"/>
        <v>5.760249092</v>
      </c>
      <c r="W32" s="11">
        <f t="shared" si="8"/>
        <v>-108302963.7</v>
      </c>
      <c r="X32" s="11" t="str">
        <f t="shared" si="9"/>
        <v>Desceu</v>
      </c>
      <c r="Y32" s="12">
        <f t="shared" si="10"/>
        <v>-0.0765</v>
      </c>
      <c r="Z32" s="11">
        <f t="shared" si="11"/>
        <v>6.009745533</v>
      </c>
      <c r="AA32" s="11">
        <f t="shared" si="12"/>
        <v>-236822919.6</v>
      </c>
      <c r="AB32" s="11" t="str">
        <f t="shared" si="13"/>
        <v>Desceu</v>
      </c>
      <c r="AC32" s="12">
        <f t="shared" si="14"/>
        <v>-0.0765</v>
      </c>
      <c r="AD32" s="11">
        <f t="shared" si="15"/>
        <v>6.009745533</v>
      </c>
      <c r="AE32" s="11">
        <f t="shared" si="16"/>
        <v>1797890775</v>
      </c>
      <c r="AF32" s="11" t="str">
        <f t="shared" si="17"/>
        <v>Subiu</v>
      </c>
      <c r="AG32" s="12">
        <f t="shared" si="18"/>
        <v>-0.1403</v>
      </c>
      <c r="AH32" s="11">
        <f t="shared" si="19"/>
        <v>6.455740375</v>
      </c>
      <c r="AI32" s="11">
        <f t="shared" si="20"/>
        <v>1568151076</v>
      </c>
      <c r="AJ32" s="11" t="str">
        <f t="shared" si="21"/>
        <v>Subiu</v>
      </c>
    </row>
    <row r="33">
      <c r="A33" s="13" t="s">
        <v>96</v>
      </c>
      <c r="B33" s="14">
        <v>45317.0</v>
      </c>
      <c r="C33" s="15">
        <v>23.83</v>
      </c>
      <c r="D33" s="15">
        <v>0.71</v>
      </c>
      <c r="E33" s="15">
        <v>1.49</v>
      </c>
      <c r="F33" s="15">
        <v>9.71</v>
      </c>
      <c r="G33" s="15">
        <v>9.71</v>
      </c>
      <c r="H33" s="15">
        <v>-26.61</v>
      </c>
      <c r="I33" s="15">
        <v>23.36</v>
      </c>
      <c r="J33" s="15">
        <v>23.99</v>
      </c>
      <c r="K33" s="13" t="s">
        <v>97</v>
      </c>
      <c r="L33" s="16">
        <f t="shared" si="1"/>
        <v>0.0071</v>
      </c>
      <c r="M33" s="17">
        <f t="shared" si="2"/>
        <v>23.6619998</v>
      </c>
      <c r="N33" s="18">
        <f>VLOOKUP(A33,Total_de_acoes!$A$1:$B$90,2,FALSE)</f>
        <v>275005663</v>
      </c>
      <c r="O33" s="19">
        <f t="shared" si="3"/>
        <v>46201006</v>
      </c>
      <c r="P33" s="19" t="str">
        <f t="shared" si="4"/>
        <v>Subiu</v>
      </c>
      <c r="Q33" s="19" t="str">
        <f>VLOOKUP(A33,Ticker!$A$1:$B$536,2,FALSE)</f>
        <v>PetroRecôncavo</v>
      </c>
      <c r="R33" s="19" t="str">
        <f>VLOOKUP(Q33,Chatgpt!$A$2:$C$82,2,FALSE)</f>
        <v>Petróleo</v>
      </c>
      <c r="S33" s="20">
        <f>VLOOKUP(Q33,Chatgpt!$A$2:$C$82,3,FALSE)</f>
        <v>11</v>
      </c>
      <c r="T33" s="20" t="str">
        <f t="shared" si="5"/>
        <v>Menos de 50</v>
      </c>
      <c r="U33" s="20">
        <f t="shared" si="6"/>
        <v>0.0149</v>
      </c>
      <c r="V33" s="19">
        <f t="shared" si="7"/>
        <v>23.48014583</v>
      </c>
      <c r="W33" s="19">
        <f t="shared" si="8"/>
        <v>180215968.7</v>
      </c>
      <c r="X33" s="19" t="str">
        <f t="shared" si="9"/>
        <v>Subiu</v>
      </c>
      <c r="Y33" s="20">
        <f t="shared" si="10"/>
        <v>0.0971</v>
      </c>
      <c r="Z33" s="19">
        <f t="shared" si="11"/>
        <v>21.72090056</v>
      </c>
      <c r="AA33" s="19">
        <f t="shared" si="12"/>
        <v>1086433803</v>
      </c>
      <c r="AB33" s="19" t="str">
        <f t="shared" si="13"/>
        <v>Subiu</v>
      </c>
      <c r="AC33" s="20">
        <f t="shared" si="14"/>
        <v>0.0971</v>
      </c>
      <c r="AD33" s="19">
        <f t="shared" si="15"/>
        <v>21.72090056</v>
      </c>
      <c r="AE33" s="19">
        <f t="shared" si="16"/>
        <v>-6295198410</v>
      </c>
      <c r="AF33" s="19" t="str">
        <f t="shared" si="17"/>
        <v>Desceu</v>
      </c>
      <c r="AG33" s="20">
        <f t="shared" si="18"/>
        <v>-0.2661</v>
      </c>
      <c r="AH33" s="19">
        <f t="shared" si="19"/>
        <v>32.47036381</v>
      </c>
      <c r="AI33" s="19">
        <f t="shared" si="20"/>
        <v>-11832433876</v>
      </c>
      <c r="AJ33" s="19" t="str">
        <f t="shared" si="21"/>
        <v>Desceu</v>
      </c>
    </row>
    <row r="34">
      <c r="A34" s="5" t="s">
        <v>98</v>
      </c>
      <c r="B34" s="6">
        <v>45317.0</v>
      </c>
      <c r="C34" s="7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29.0</v>
      </c>
      <c r="I34" s="7">
        <v>9.93</v>
      </c>
      <c r="J34" s="7">
        <v>10.06</v>
      </c>
      <c r="K34" s="5" t="s">
        <v>99</v>
      </c>
      <c r="L34" s="8">
        <f t="shared" si="1"/>
        <v>0.007</v>
      </c>
      <c r="M34" s="9">
        <f t="shared" si="2"/>
        <v>9.94041708</v>
      </c>
      <c r="N34" s="10">
        <f>VLOOKUP(A34,Total_de_acoes!$A$1:$B$90,2,FALSE)</f>
        <v>5372783971</v>
      </c>
      <c r="O34" s="11">
        <f t="shared" si="3"/>
        <v>373853994.9</v>
      </c>
      <c r="P34" s="11" t="str">
        <f t="shared" si="4"/>
        <v>Subiu</v>
      </c>
      <c r="Q34" s="11" t="str">
        <f>VLOOKUP(A34,Ticker!$A$1:$B$536,2,FALSE)</f>
        <v>Itaúsa</v>
      </c>
      <c r="R34" s="11" t="str">
        <f>VLOOKUP(Q34,Chatgpt!$A$2:$C$82,2,FALSE)</f>
        <v>Holding</v>
      </c>
      <c r="S34" s="12">
        <f>VLOOKUP(Q34,Chatgpt!$A$2:$C$82,3,FALSE)</f>
        <v>54</v>
      </c>
      <c r="T34" s="12" t="str">
        <f t="shared" si="5"/>
        <v>Entre 50 e 100</v>
      </c>
      <c r="U34" s="12">
        <f t="shared" si="6"/>
        <v>-0.003</v>
      </c>
      <c r="V34" s="11">
        <f t="shared" si="7"/>
        <v>10.04012036</v>
      </c>
      <c r="W34" s="11">
        <f t="shared" si="8"/>
        <v>-15515521.82</v>
      </c>
      <c r="X34" s="11" t="str">
        <f t="shared" si="9"/>
        <v>Desceu</v>
      </c>
      <c r="Y34" s="12">
        <f t="shared" si="10"/>
        <v>-0.0347</v>
      </c>
      <c r="Z34" s="11">
        <f t="shared" si="11"/>
        <v>10.36983321</v>
      </c>
      <c r="AA34" s="11">
        <f t="shared" si="12"/>
        <v>-185356345.6</v>
      </c>
      <c r="AB34" s="11" t="str">
        <f t="shared" si="13"/>
        <v>Desceu</v>
      </c>
      <c r="AC34" s="12">
        <f t="shared" si="14"/>
        <v>-0.0347</v>
      </c>
      <c r="AD34" s="11">
        <f t="shared" si="15"/>
        <v>10.36983321</v>
      </c>
      <c r="AE34" s="11">
        <f t="shared" si="16"/>
        <v>-448066215</v>
      </c>
      <c r="AF34" s="11" t="str">
        <f t="shared" si="17"/>
        <v>Desceu</v>
      </c>
      <c r="AG34" s="12">
        <f t="shared" si="18"/>
        <v>0.29</v>
      </c>
      <c r="AH34" s="11">
        <f t="shared" si="19"/>
        <v>7.759689922</v>
      </c>
      <c r="AI34" s="11">
        <f t="shared" si="20"/>
        <v>896463986.7</v>
      </c>
      <c r="AJ34" s="11" t="str">
        <f t="shared" si="21"/>
        <v>Subiu</v>
      </c>
    </row>
    <row r="35">
      <c r="A35" s="13" t="s">
        <v>100</v>
      </c>
      <c r="B35" s="14">
        <v>45317.0</v>
      </c>
      <c r="C35" s="15">
        <v>56.97</v>
      </c>
      <c r="D35" s="15">
        <v>0.68</v>
      </c>
      <c r="E35" s="15">
        <v>1.88</v>
      </c>
      <c r="F35" s="15">
        <v>2.85</v>
      </c>
      <c r="G35" s="15">
        <v>2.85</v>
      </c>
      <c r="H35" s="15">
        <v>52.87</v>
      </c>
      <c r="I35" s="15">
        <v>56.55</v>
      </c>
      <c r="J35" s="15">
        <v>56.99</v>
      </c>
      <c r="K35" s="13" t="s">
        <v>101</v>
      </c>
      <c r="L35" s="16">
        <f t="shared" si="1"/>
        <v>0.0068</v>
      </c>
      <c r="M35" s="17">
        <f t="shared" si="2"/>
        <v>56.5852205</v>
      </c>
      <c r="N35" s="18">
        <f>VLOOKUP(A35,Total_de_acoes!$A$1:$B$90,2,FALSE)</f>
        <v>1420949112</v>
      </c>
      <c r="O35" s="19">
        <f t="shared" si="3"/>
        <v>546752088</v>
      </c>
      <c r="P35" s="19" t="str">
        <f t="shared" si="4"/>
        <v>Subiu</v>
      </c>
      <c r="Q35" s="19" t="str">
        <f>VLOOKUP(A35,Ticker!$A$1:$B$536,2,FALSE)</f>
        <v>Banco do Brasil</v>
      </c>
      <c r="R35" s="19" t="str">
        <f>VLOOKUP(Q35,Chatgpt!$A$2:$C$82,2,FALSE)</f>
        <v>Banco</v>
      </c>
      <c r="S35" s="20">
        <f>VLOOKUP(Q35,Chatgpt!$A$2:$C$82,3,FALSE)</f>
        <v>213</v>
      </c>
      <c r="T35" s="20" t="str">
        <f t="shared" si="5"/>
        <v>Mais de 100</v>
      </c>
      <c r="U35" s="20">
        <f t="shared" si="6"/>
        <v>0.0188</v>
      </c>
      <c r="V35" s="19">
        <f t="shared" si="7"/>
        <v>55.91872792</v>
      </c>
      <c r="W35" s="19">
        <f t="shared" si="8"/>
        <v>541528533.6</v>
      </c>
      <c r="X35" s="19" t="str">
        <f t="shared" si="9"/>
        <v>Subiu</v>
      </c>
      <c r="Y35" s="20">
        <f t="shared" si="10"/>
        <v>0.0285</v>
      </c>
      <c r="Z35" s="19">
        <f t="shared" si="11"/>
        <v>55.39134662</v>
      </c>
      <c r="AA35" s="19">
        <f t="shared" si="12"/>
        <v>813191809.7</v>
      </c>
      <c r="AB35" s="19" t="str">
        <f t="shared" si="13"/>
        <v>Subiu</v>
      </c>
      <c r="AC35" s="20">
        <f t="shared" si="14"/>
        <v>0.0285</v>
      </c>
      <c r="AD35" s="19">
        <f t="shared" si="15"/>
        <v>55.39134662</v>
      </c>
      <c r="AE35" s="19">
        <f t="shared" si="16"/>
        <v>-23639430741</v>
      </c>
      <c r="AF35" s="19" t="str">
        <f t="shared" si="17"/>
        <v>Desceu</v>
      </c>
      <c r="AG35" s="20">
        <f t="shared" si="18"/>
        <v>0.5287</v>
      </c>
      <c r="AH35" s="19">
        <f t="shared" si="19"/>
        <v>37.26695885</v>
      </c>
      <c r="AI35" s="19">
        <f t="shared" si="20"/>
        <v>-14303243401</v>
      </c>
      <c r="AJ35" s="19" t="str">
        <f t="shared" si="21"/>
        <v>Desceu</v>
      </c>
    </row>
    <row r="36">
      <c r="A36" s="5" t="s">
        <v>102</v>
      </c>
      <c r="B36" s="6">
        <v>45317.0</v>
      </c>
      <c r="C36" s="7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5" t="s">
        <v>103</v>
      </c>
      <c r="L36" s="8">
        <f t="shared" si="1"/>
        <v>0.0061</v>
      </c>
      <c r="M36" s="9">
        <f t="shared" si="2"/>
        <v>26.00139151</v>
      </c>
      <c r="N36" s="10">
        <f>VLOOKUP(A36,Total_de_acoes!$A$1:$B$90,2,FALSE)</f>
        <v>1275798515</v>
      </c>
      <c r="O36" s="11">
        <f t="shared" si="3"/>
        <v>202352473.7</v>
      </c>
      <c r="P36" s="11" t="str">
        <f t="shared" si="4"/>
        <v>Subiu</v>
      </c>
      <c r="Q36" s="11" t="str">
        <f>VLOOKUP(A36,Ticker!$A$1:$B$536,2,FALSE)</f>
        <v>RaiaDrogasil</v>
      </c>
      <c r="R36" s="11" t="str">
        <f>VLOOKUP(Q36,Chatgpt!$A$2:$C$82,2,FALSE)</f>
        <v>Varejo</v>
      </c>
      <c r="S36" s="12">
        <f>VLOOKUP(Q36,Chatgpt!$A$2:$C$82,3,FALSE)</f>
        <v>117</v>
      </c>
      <c r="T36" s="12" t="str">
        <f t="shared" si="5"/>
        <v>Mais de 100</v>
      </c>
      <c r="U36" s="12">
        <f t="shared" si="6"/>
        <v>-0.0275</v>
      </c>
      <c r="V36" s="11">
        <f t="shared" si="7"/>
        <v>26.89974293</v>
      </c>
      <c r="W36" s="11">
        <f t="shared" si="8"/>
        <v>-381054448.4</v>
      </c>
      <c r="X36" s="11" t="str">
        <f t="shared" si="9"/>
        <v>Desceu</v>
      </c>
      <c r="Y36" s="12">
        <f t="shared" si="10"/>
        <v>-0.1102</v>
      </c>
      <c r="Z36" s="11">
        <f t="shared" si="11"/>
        <v>29.39986514</v>
      </c>
      <c r="AA36" s="11">
        <f t="shared" si="12"/>
        <v>-1668910877</v>
      </c>
      <c r="AB36" s="11" t="str">
        <f t="shared" si="13"/>
        <v>Desceu</v>
      </c>
      <c r="AC36" s="12">
        <f t="shared" si="14"/>
        <v>-0.1102</v>
      </c>
      <c r="AD36" s="11">
        <f t="shared" si="15"/>
        <v>29.39986514</v>
      </c>
      <c r="AE36" s="11">
        <f t="shared" si="16"/>
        <v>-10250766611</v>
      </c>
      <c r="AF36" s="11" t="str">
        <f t="shared" si="17"/>
        <v>Desceu</v>
      </c>
      <c r="AG36" s="12">
        <f t="shared" si="18"/>
        <v>0.1007</v>
      </c>
      <c r="AH36" s="11">
        <f t="shared" si="19"/>
        <v>23.76669392</v>
      </c>
      <c r="AI36" s="11">
        <f t="shared" si="20"/>
        <v>-7349022151</v>
      </c>
      <c r="AJ36" s="11" t="str">
        <f t="shared" si="21"/>
        <v>Desceu</v>
      </c>
    </row>
    <row r="37">
      <c r="A37" s="13" t="s">
        <v>104</v>
      </c>
      <c r="B37" s="14">
        <v>45317.0</v>
      </c>
      <c r="C37" s="15">
        <v>10.08</v>
      </c>
      <c r="D37" s="15">
        <v>0.59</v>
      </c>
      <c r="E37" s="15">
        <v>3.28</v>
      </c>
      <c r="F37" s="15">
        <v>-7.18</v>
      </c>
      <c r="G37" s="15">
        <v>-7.18</v>
      </c>
      <c r="H37" s="15">
        <v>-21.14</v>
      </c>
      <c r="I37" s="15">
        <v>10.03</v>
      </c>
      <c r="J37" s="15">
        <v>10.14</v>
      </c>
      <c r="K37" s="13" t="s">
        <v>105</v>
      </c>
      <c r="L37" s="16">
        <f t="shared" si="1"/>
        <v>0.0059</v>
      </c>
      <c r="M37" s="17">
        <f t="shared" si="2"/>
        <v>10.02087683</v>
      </c>
      <c r="N37" s="18">
        <f>VLOOKUP(A37,Total_de_acoes!$A$1:$B$90,2,FALSE)</f>
        <v>660411219</v>
      </c>
      <c r="O37" s="19">
        <f t="shared" si="3"/>
        <v>39045606.94</v>
      </c>
      <c r="P37" s="19" t="str">
        <f t="shared" si="4"/>
        <v>Subiu</v>
      </c>
      <c r="Q37" s="19" t="str">
        <f>VLOOKUP(A37,Ticker!$A$1:$B$536,2,FALSE)</f>
        <v>Metalúrgica Gerdau</v>
      </c>
      <c r="R37" s="19" t="str">
        <f>VLOOKUP(Q37,Chatgpt!$A$2:$C$82,2,FALSE)</f>
        <v>Siderurgia</v>
      </c>
      <c r="S37" s="20">
        <f>VLOOKUP(Q37,Chatgpt!$A$2:$C$82,3,FALSE)</f>
        <v>121</v>
      </c>
      <c r="T37" s="20" t="str">
        <f t="shared" si="5"/>
        <v>Mais de 100</v>
      </c>
      <c r="U37" s="20">
        <f t="shared" si="6"/>
        <v>0.0328</v>
      </c>
      <c r="V37" s="19">
        <f t="shared" si="7"/>
        <v>9.759876065</v>
      </c>
      <c r="W37" s="19">
        <f t="shared" si="8"/>
        <v>164901406.2</v>
      </c>
      <c r="X37" s="19" t="str">
        <f t="shared" si="9"/>
        <v>Subiu</v>
      </c>
      <c r="Y37" s="20">
        <f t="shared" si="10"/>
        <v>-0.0718</v>
      </c>
      <c r="Z37" s="19">
        <f t="shared" si="11"/>
        <v>10.85972851</v>
      </c>
      <c r="AA37" s="19">
        <f t="shared" si="12"/>
        <v>-401651714.1</v>
      </c>
      <c r="AB37" s="19" t="str">
        <f t="shared" si="13"/>
        <v>Desceu</v>
      </c>
      <c r="AC37" s="20">
        <f t="shared" si="14"/>
        <v>-0.0718</v>
      </c>
      <c r="AD37" s="19">
        <f t="shared" si="15"/>
        <v>10.85972851</v>
      </c>
      <c r="AE37" s="19">
        <f t="shared" si="16"/>
        <v>-700419800.9</v>
      </c>
      <c r="AF37" s="19" t="str">
        <f t="shared" si="17"/>
        <v>Desceu</v>
      </c>
      <c r="AG37" s="20">
        <f t="shared" si="18"/>
        <v>-0.2114</v>
      </c>
      <c r="AH37" s="19">
        <f t="shared" si="19"/>
        <v>12.78214557</v>
      </c>
      <c r="AI37" s="19">
        <f t="shared" si="20"/>
        <v>-1690690265</v>
      </c>
      <c r="AJ37" s="19" t="str">
        <f t="shared" si="21"/>
        <v>Desceu</v>
      </c>
    </row>
    <row r="38">
      <c r="A38" s="5" t="s">
        <v>106</v>
      </c>
      <c r="B38" s="6">
        <v>45317.0</v>
      </c>
      <c r="C38" s="7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5" t="s">
        <v>107</v>
      </c>
      <c r="L38" s="8">
        <f t="shared" si="1"/>
        <v>0.0059</v>
      </c>
      <c r="M38" s="9">
        <f t="shared" si="2"/>
        <v>18.46107963</v>
      </c>
      <c r="N38" s="10">
        <f>VLOOKUP(A38,Total_de_acoes!$A$1:$B$90,2,FALSE)</f>
        <v>1168097881</v>
      </c>
      <c r="O38" s="11">
        <f t="shared" si="3"/>
        <v>127229653.2</v>
      </c>
      <c r="P38" s="11" t="str">
        <f t="shared" si="4"/>
        <v>Subiu</v>
      </c>
      <c r="Q38" s="11" t="str">
        <f>VLOOKUP(A38,Ticker!$A$1:$B$536,2,FALSE)</f>
        <v>Cosan</v>
      </c>
      <c r="R38" s="11" t="str">
        <f>VLOOKUP(Q38,Chatgpt!$A$2:$C$82,2,FALSE)</f>
        <v>Energia</v>
      </c>
      <c r="S38" s="12">
        <f>VLOOKUP(Q38,Chatgpt!$A$2:$C$82,3,FALSE)</f>
        <v>84</v>
      </c>
      <c r="T38" s="12" t="str">
        <f t="shared" si="5"/>
        <v>Entre 50 e 100</v>
      </c>
      <c r="U38" s="12">
        <f t="shared" si="6"/>
        <v>0.0265</v>
      </c>
      <c r="V38" s="11">
        <f t="shared" si="7"/>
        <v>18.09059912</v>
      </c>
      <c r="W38" s="11">
        <f t="shared" si="8"/>
        <v>246947728.9</v>
      </c>
      <c r="X38" s="11" t="str">
        <f t="shared" si="9"/>
        <v>Subiu</v>
      </c>
      <c r="Y38" s="12">
        <f t="shared" si="10"/>
        <v>-0.0408</v>
      </c>
      <c r="Z38" s="11">
        <f t="shared" si="11"/>
        <v>19.35988324</v>
      </c>
      <c r="AA38" s="11">
        <f t="shared" si="12"/>
        <v>-406882591.7</v>
      </c>
      <c r="AB38" s="11" t="str">
        <f t="shared" si="13"/>
        <v>Desceu</v>
      </c>
      <c r="AC38" s="12">
        <f t="shared" si="14"/>
        <v>-0.0408</v>
      </c>
      <c r="AD38" s="11">
        <f t="shared" si="15"/>
        <v>19.35988324</v>
      </c>
      <c r="AE38" s="11">
        <f t="shared" si="16"/>
        <v>-5078997328</v>
      </c>
      <c r="AF38" s="11" t="str">
        <f t="shared" si="17"/>
        <v>Desceu</v>
      </c>
      <c r="AG38" s="12">
        <f t="shared" si="18"/>
        <v>0.1335</v>
      </c>
      <c r="AH38" s="11">
        <f t="shared" si="19"/>
        <v>16.38288487</v>
      </c>
      <c r="AI38" s="11">
        <f t="shared" si="20"/>
        <v>-3545493697</v>
      </c>
      <c r="AJ38" s="11" t="str">
        <f t="shared" si="21"/>
        <v>Desceu</v>
      </c>
    </row>
    <row r="39">
      <c r="A39" s="13" t="s">
        <v>108</v>
      </c>
      <c r="B39" s="14">
        <v>45317.0</v>
      </c>
      <c r="C39" s="15">
        <v>24.34</v>
      </c>
      <c r="D39" s="15">
        <v>0.57</v>
      </c>
      <c r="E39" s="15">
        <v>2.48</v>
      </c>
      <c r="F39" s="15">
        <v>-2.29</v>
      </c>
      <c r="G39" s="15">
        <v>-2.29</v>
      </c>
      <c r="H39" s="15">
        <v>17.29</v>
      </c>
      <c r="I39" s="15">
        <v>24.17</v>
      </c>
      <c r="J39" s="15">
        <v>24.56</v>
      </c>
      <c r="K39" s="13" t="s">
        <v>109</v>
      </c>
      <c r="L39" s="16">
        <f t="shared" si="1"/>
        <v>0.0057</v>
      </c>
      <c r="M39" s="17">
        <f t="shared" si="2"/>
        <v>24.20204832</v>
      </c>
      <c r="N39" s="18">
        <f>VLOOKUP(A39,Total_de_acoes!$A$1:$B$90,2,FALSE)</f>
        <v>1134986472</v>
      </c>
      <c r="O39" s="19">
        <f t="shared" si="3"/>
        <v>156573285.4</v>
      </c>
      <c r="P39" s="19" t="str">
        <f t="shared" si="4"/>
        <v>Subiu</v>
      </c>
      <c r="Q39" s="19" t="str">
        <f>VLOOKUP(A39,Ticker!$A$1:$B$536,2,FALSE)</f>
        <v>JBS</v>
      </c>
      <c r="R39" s="19" t="str">
        <f>VLOOKUP(Q39,Chatgpt!$A$2:$C$82,2,FALSE)</f>
        <v>Alimentos</v>
      </c>
      <c r="S39" s="20">
        <f>VLOOKUP(Q39,Chatgpt!$A$2:$C$82,3,FALSE)</f>
        <v>64</v>
      </c>
      <c r="T39" s="20" t="str">
        <f t="shared" si="5"/>
        <v>Entre 50 e 100</v>
      </c>
      <c r="U39" s="20">
        <f t="shared" si="6"/>
        <v>0.0248</v>
      </c>
      <c r="V39" s="19">
        <f t="shared" si="7"/>
        <v>23.7509758</v>
      </c>
      <c r="W39" s="19">
        <f t="shared" si="8"/>
        <v>303416609.1</v>
      </c>
      <c r="X39" s="19" t="str">
        <f t="shared" si="9"/>
        <v>Subiu</v>
      </c>
      <c r="Y39" s="20">
        <f t="shared" si="10"/>
        <v>-0.0229</v>
      </c>
      <c r="Z39" s="19">
        <f t="shared" si="11"/>
        <v>24.91044929</v>
      </c>
      <c r="AA39" s="19">
        <f t="shared" si="12"/>
        <v>-293848349.3</v>
      </c>
      <c r="AB39" s="19" t="str">
        <f t="shared" si="13"/>
        <v>Desceu</v>
      </c>
      <c r="AC39" s="20">
        <f t="shared" si="14"/>
        <v>-0.0229</v>
      </c>
      <c r="AD39" s="19">
        <f t="shared" si="15"/>
        <v>24.91044929</v>
      </c>
      <c r="AE39" s="19">
        <f t="shared" si="16"/>
        <v>-7938190432</v>
      </c>
      <c r="AF39" s="19" t="str">
        <f t="shared" si="17"/>
        <v>Desceu</v>
      </c>
      <c r="AG39" s="20">
        <f t="shared" si="18"/>
        <v>0.1729</v>
      </c>
      <c r="AH39" s="19">
        <f t="shared" si="19"/>
        <v>20.75198227</v>
      </c>
      <c r="AI39" s="19">
        <f t="shared" si="20"/>
        <v>-5796091749</v>
      </c>
      <c r="AJ39" s="19" t="str">
        <f t="shared" si="21"/>
        <v>Desceu</v>
      </c>
    </row>
    <row r="40">
      <c r="A40" s="5" t="s">
        <v>110</v>
      </c>
      <c r="B40" s="6">
        <v>45317.0</v>
      </c>
      <c r="C40" s="7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5" t="s">
        <v>111</v>
      </c>
      <c r="L40" s="8">
        <f t="shared" si="1"/>
        <v>0.0048</v>
      </c>
      <c r="M40" s="9">
        <f t="shared" si="2"/>
        <v>2.070063694</v>
      </c>
      <c r="N40" s="10">
        <f>VLOOKUP(A40,Total_de_acoes!$A$1:$B$90,2,FALSE)</f>
        <v>2867627068</v>
      </c>
      <c r="O40" s="11">
        <f t="shared" si="3"/>
        <v>28493619.27</v>
      </c>
      <c r="P40" s="11" t="str">
        <f t="shared" si="4"/>
        <v>Subiu</v>
      </c>
      <c r="Q40" s="11" t="str">
        <f>VLOOKUP(A40,Ticker!$A$1:$B$536,2,FALSE)</f>
        <v>Magazine Luiza</v>
      </c>
      <c r="R40" s="11" t="str">
        <f>VLOOKUP(Q40,Chatgpt!$A$2:$C$82,2,FALSE)</f>
        <v>Varejo</v>
      </c>
      <c r="S40" s="12">
        <f>VLOOKUP(Q40,Chatgpt!$A$2:$C$82,3,FALSE)</f>
        <v>64</v>
      </c>
      <c r="T40" s="12" t="str">
        <f t="shared" si="5"/>
        <v>Entre 50 e 100</v>
      </c>
      <c r="U40" s="12">
        <f t="shared" si="6"/>
        <v>0.0246</v>
      </c>
      <c r="V40" s="11">
        <f t="shared" si="7"/>
        <v>2.030060511</v>
      </c>
      <c r="W40" s="11">
        <f t="shared" si="8"/>
        <v>25724699.07</v>
      </c>
      <c r="X40" s="11" t="str">
        <f t="shared" si="9"/>
        <v>Subiu</v>
      </c>
      <c r="Y40" s="12">
        <f t="shared" si="10"/>
        <v>-0.037</v>
      </c>
      <c r="Z40" s="11">
        <f t="shared" si="11"/>
        <v>2.159916926</v>
      </c>
      <c r="AA40" s="11">
        <f t="shared" si="12"/>
        <v>-41166598.56</v>
      </c>
      <c r="AB40" s="11" t="str">
        <f t="shared" si="13"/>
        <v>Desceu</v>
      </c>
      <c r="AC40" s="12">
        <f t="shared" si="14"/>
        <v>-0.037</v>
      </c>
      <c r="AD40" s="11">
        <f t="shared" si="15"/>
        <v>2.159916926</v>
      </c>
      <c r="AE40" s="11">
        <f t="shared" si="16"/>
        <v>3781004443</v>
      </c>
      <c r="AF40" s="11" t="str">
        <f t="shared" si="17"/>
        <v>Subiu</v>
      </c>
      <c r="AG40" s="12">
        <f t="shared" si="18"/>
        <v>-0.514</v>
      </c>
      <c r="AH40" s="11">
        <f t="shared" si="19"/>
        <v>4.279835391</v>
      </c>
      <c r="AI40" s="11">
        <f t="shared" si="20"/>
        <v>2688997574</v>
      </c>
      <c r="AJ40" s="11" t="str">
        <f t="shared" si="21"/>
        <v>Subiu</v>
      </c>
    </row>
    <row r="41">
      <c r="A41" s="13" t="s">
        <v>112</v>
      </c>
      <c r="B41" s="14">
        <v>45317.0</v>
      </c>
      <c r="C41" s="15">
        <v>13.75</v>
      </c>
      <c r="D41" s="15">
        <v>0.36</v>
      </c>
      <c r="E41" s="15">
        <v>-0.72</v>
      </c>
      <c r="F41" s="15">
        <v>-9.95</v>
      </c>
      <c r="G41" s="15">
        <v>-9.95</v>
      </c>
      <c r="H41" s="15">
        <v>15.78</v>
      </c>
      <c r="I41" s="15">
        <v>13.67</v>
      </c>
      <c r="J41" s="15">
        <v>13.9</v>
      </c>
      <c r="K41" s="13" t="s">
        <v>113</v>
      </c>
      <c r="L41" s="16">
        <f t="shared" si="1"/>
        <v>0.0036</v>
      </c>
      <c r="M41" s="17">
        <f t="shared" si="2"/>
        <v>13.70067756</v>
      </c>
      <c r="N41" s="18">
        <f>VLOOKUP(A41,Total_de_acoes!$A$1:$B$90,2,FALSE)</f>
        <v>1500728902</v>
      </c>
      <c r="O41" s="19">
        <f t="shared" si="3"/>
        <v>74019610.05</v>
      </c>
      <c r="P41" s="19" t="str">
        <f t="shared" si="4"/>
        <v>Subiu</v>
      </c>
      <c r="Q41" s="19" t="str">
        <f>VLOOKUP(A41,Ticker!$A$1:$B$536,2,FALSE)</f>
        <v>Banco Bradesco</v>
      </c>
      <c r="R41" s="19" t="str">
        <f>VLOOKUP(Q41,Chatgpt!$A$2:$C$82,2,FALSE)</f>
        <v>Banco</v>
      </c>
      <c r="S41" s="20">
        <f>VLOOKUP(Q41,Chatgpt!$A$2:$C$82,3,FALSE)</f>
        <v>78</v>
      </c>
      <c r="T41" s="20" t="str">
        <f t="shared" si="5"/>
        <v>Entre 50 e 100</v>
      </c>
      <c r="U41" s="20">
        <f t="shared" si="6"/>
        <v>-0.0072</v>
      </c>
      <c r="V41" s="19">
        <f t="shared" si="7"/>
        <v>13.84971797</v>
      </c>
      <c r="W41" s="19">
        <f t="shared" si="8"/>
        <v>-51366460.22</v>
      </c>
      <c r="X41" s="19" t="str">
        <f t="shared" si="9"/>
        <v>Desceu</v>
      </c>
      <c r="Y41" s="20">
        <f t="shared" si="10"/>
        <v>-0.0995</v>
      </c>
      <c r="Z41" s="19">
        <f t="shared" si="11"/>
        <v>15.26929484</v>
      </c>
      <c r="AA41" s="19">
        <f t="shared" si="12"/>
        <v>-782615192.2</v>
      </c>
      <c r="AB41" s="19" t="str">
        <f t="shared" si="13"/>
        <v>Desceu</v>
      </c>
      <c r="AC41" s="20">
        <f t="shared" si="14"/>
        <v>-0.0995</v>
      </c>
      <c r="AD41" s="19">
        <f t="shared" si="15"/>
        <v>15.26929484</v>
      </c>
      <c r="AE41" s="19">
        <f t="shared" si="16"/>
        <v>-2971864104</v>
      </c>
      <c r="AF41" s="19" t="str">
        <f t="shared" si="17"/>
        <v>Desceu</v>
      </c>
      <c r="AG41" s="20">
        <f t="shared" si="18"/>
        <v>0.1578</v>
      </c>
      <c r="AH41" s="19">
        <f t="shared" si="19"/>
        <v>11.87597167</v>
      </c>
      <c r="AI41" s="19">
        <f t="shared" si="20"/>
        <v>-1223904328</v>
      </c>
      <c r="AJ41" s="19" t="str">
        <f t="shared" si="21"/>
        <v>Desceu</v>
      </c>
    </row>
    <row r="42">
      <c r="A42" s="5" t="s">
        <v>114</v>
      </c>
      <c r="B42" s="6">
        <v>45317.0</v>
      </c>
      <c r="C42" s="7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5" t="s">
        <v>115</v>
      </c>
      <c r="L42" s="8">
        <f t="shared" si="1"/>
        <v>0.0027</v>
      </c>
      <c r="M42" s="9">
        <f t="shared" si="2"/>
        <v>21.78119078</v>
      </c>
      <c r="N42" s="10">
        <f>VLOOKUP(A42,Total_de_acoes!$A$1:$B$90,2,FALSE)</f>
        <v>1118525506</v>
      </c>
      <c r="O42" s="11">
        <f t="shared" si="3"/>
        <v>65779607.1</v>
      </c>
      <c r="P42" s="11" t="str">
        <f t="shared" si="4"/>
        <v>Subiu</v>
      </c>
      <c r="Q42" s="11" t="str">
        <f>VLOOKUP(A42,Ticker!$A$1:$B$536,2,FALSE)</f>
        <v>Gerdau</v>
      </c>
      <c r="R42" s="11" t="str">
        <f>VLOOKUP(Q42,Chatgpt!$A$2:$C$82,2,FALSE)</f>
        <v>Siderurgia</v>
      </c>
      <c r="S42" s="12">
        <f>VLOOKUP(Q42,Chatgpt!$A$2:$C$82,3,FALSE)</f>
        <v>121</v>
      </c>
      <c r="T42" s="12" t="str">
        <f t="shared" si="5"/>
        <v>Mais de 100</v>
      </c>
      <c r="U42" s="12">
        <f t="shared" si="6"/>
        <v>0.0365</v>
      </c>
      <c r="V42" s="11">
        <f t="shared" si="7"/>
        <v>21.07091172</v>
      </c>
      <c r="W42" s="11">
        <f t="shared" si="8"/>
        <v>396170747.1</v>
      </c>
      <c r="X42" s="11" t="str">
        <f t="shared" si="9"/>
        <v>Subiu</v>
      </c>
      <c r="Y42" s="12">
        <f t="shared" si="10"/>
        <v>-0.0808</v>
      </c>
      <c r="Z42" s="11">
        <f t="shared" si="11"/>
        <v>23.75979112</v>
      </c>
      <c r="AA42" s="11">
        <f t="shared" si="12"/>
        <v>-988917794.4</v>
      </c>
      <c r="AB42" s="11" t="str">
        <f t="shared" si="13"/>
        <v>Desceu</v>
      </c>
      <c r="AC42" s="12">
        <f t="shared" si="14"/>
        <v>-0.0808</v>
      </c>
      <c r="AD42" s="11">
        <f t="shared" si="15"/>
        <v>23.75979112</v>
      </c>
      <c r="AE42" s="11">
        <f t="shared" si="16"/>
        <v>-7345466399</v>
      </c>
      <c r="AF42" s="11" t="str">
        <f t="shared" si="17"/>
        <v>Desceu</v>
      </c>
      <c r="AG42" s="12">
        <f t="shared" si="18"/>
        <v>-0.261</v>
      </c>
      <c r="AH42" s="11">
        <f t="shared" si="19"/>
        <v>29.55345061</v>
      </c>
      <c r="AI42" s="11">
        <f t="shared" si="20"/>
        <v>-10329881158</v>
      </c>
      <c r="AJ42" s="11" t="str">
        <f t="shared" si="21"/>
        <v>Desceu</v>
      </c>
    </row>
    <row r="43">
      <c r="A43" s="13" t="s">
        <v>116</v>
      </c>
      <c r="B43" s="14">
        <v>45317.0</v>
      </c>
      <c r="C43" s="15">
        <v>3.74</v>
      </c>
      <c r="D43" s="15">
        <v>0.26</v>
      </c>
      <c r="E43" s="15">
        <v>0.0</v>
      </c>
      <c r="F43" s="15">
        <v>-7.2</v>
      </c>
      <c r="G43" s="15">
        <v>-7.2</v>
      </c>
      <c r="H43" s="15">
        <v>15.46</v>
      </c>
      <c r="I43" s="15">
        <v>3.71</v>
      </c>
      <c r="J43" s="15">
        <v>3.78</v>
      </c>
      <c r="K43" s="13" t="s">
        <v>117</v>
      </c>
      <c r="L43" s="16">
        <f t="shared" si="1"/>
        <v>0.0026</v>
      </c>
      <c r="M43" s="17">
        <f t="shared" si="2"/>
        <v>3.730301217</v>
      </c>
      <c r="N43" s="18">
        <f>VLOOKUP(A43,Total_de_acoes!$A$1:$B$90,2,FALSE)</f>
        <v>1193047233</v>
      </c>
      <c r="O43" s="19">
        <f t="shared" si="3"/>
        <v>11571106.42</v>
      </c>
      <c r="P43" s="19" t="str">
        <f t="shared" si="4"/>
        <v>Subiu</v>
      </c>
      <c r="Q43" s="19" t="str">
        <f>VLOOKUP(A43,Ticker!$A$1:$B$536,2,FALSE)</f>
        <v>Raízen</v>
      </c>
      <c r="R43" s="19" t="str">
        <f>VLOOKUP(Q43,Chatgpt!$A$2:$C$82,2,FALSE)</f>
        <v>Energia</v>
      </c>
      <c r="S43" s="20">
        <f>VLOOKUP(Q43,Chatgpt!$A$2:$C$82,3,FALSE)</f>
        <v>8</v>
      </c>
      <c r="T43" s="20" t="str">
        <f t="shared" si="5"/>
        <v>Menos de 50</v>
      </c>
      <c r="U43" s="20">
        <f t="shared" si="6"/>
        <v>0</v>
      </c>
      <c r="V43" s="19">
        <f t="shared" si="7"/>
        <v>3.74</v>
      </c>
      <c r="W43" s="19">
        <f t="shared" si="8"/>
        <v>0</v>
      </c>
      <c r="X43" s="19" t="str">
        <f t="shared" si="9"/>
        <v>Estável</v>
      </c>
      <c r="Y43" s="20">
        <f t="shared" si="10"/>
        <v>-0.072</v>
      </c>
      <c r="Z43" s="19">
        <f t="shared" si="11"/>
        <v>4.030172414</v>
      </c>
      <c r="AA43" s="19">
        <f t="shared" si="12"/>
        <v>-149472856.7</v>
      </c>
      <c r="AB43" s="19" t="str">
        <f t="shared" si="13"/>
        <v>Desceu</v>
      </c>
      <c r="AC43" s="20">
        <f t="shared" si="14"/>
        <v>-0.072</v>
      </c>
      <c r="AD43" s="19">
        <f t="shared" si="15"/>
        <v>4.030172414</v>
      </c>
      <c r="AE43" s="19">
        <f t="shared" si="16"/>
        <v>2817603315</v>
      </c>
      <c r="AF43" s="19" t="str">
        <f t="shared" si="17"/>
        <v>Subiu</v>
      </c>
      <c r="AG43" s="20">
        <f t="shared" si="18"/>
        <v>0.1546</v>
      </c>
      <c r="AH43" s="19">
        <f t="shared" si="19"/>
        <v>3.239217045</v>
      </c>
      <c r="AI43" s="19">
        <f t="shared" si="20"/>
        <v>3225038181</v>
      </c>
      <c r="AJ43" s="19" t="str">
        <f t="shared" si="21"/>
        <v>Subiu</v>
      </c>
    </row>
    <row r="44">
      <c r="A44" s="5" t="s">
        <v>118</v>
      </c>
      <c r="B44" s="6">
        <v>45317.0</v>
      </c>
      <c r="C44" s="7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</v>
      </c>
      <c r="J44" s="7">
        <v>10.13</v>
      </c>
      <c r="K44" s="5" t="s">
        <v>119</v>
      </c>
      <c r="L44" s="8">
        <f t="shared" si="1"/>
        <v>0.0019</v>
      </c>
      <c r="M44" s="9">
        <f t="shared" si="2"/>
        <v>10.05090328</v>
      </c>
      <c r="N44" s="10">
        <f>VLOOKUP(A44,Total_de_acoes!$A$1:$B$90,2,FALSE)</f>
        <v>1679335290</v>
      </c>
      <c r="O44" s="11">
        <f t="shared" si="3"/>
        <v>32069789.5</v>
      </c>
      <c r="P44" s="11" t="str">
        <f t="shared" si="4"/>
        <v>Subiu</v>
      </c>
      <c r="Q44" s="11" t="str">
        <f>VLOOKUP(A44,Ticker!$A$1:$B$536,2,FALSE)</f>
        <v>Copel</v>
      </c>
      <c r="R44" s="11" t="str">
        <f>VLOOKUP(Q44,Chatgpt!$A$2:$C$82,2,FALSE)</f>
        <v>Energia</v>
      </c>
      <c r="S44" s="12">
        <f>VLOOKUP(Q44,Chatgpt!$A$2:$C$82,3,FALSE)</f>
        <v>67</v>
      </c>
      <c r="T44" s="12" t="str">
        <f t="shared" si="5"/>
        <v>Entre 50 e 100</v>
      </c>
      <c r="U44" s="12">
        <f t="shared" si="6"/>
        <v>0.009</v>
      </c>
      <c r="V44" s="11">
        <f t="shared" si="7"/>
        <v>9.980178394</v>
      </c>
      <c r="W44" s="11">
        <f t="shared" si="8"/>
        <v>46268671.11</v>
      </c>
      <c r="X44" s="11" t="str">
        <f t="shared" si="9"/>
        <v>Subiu</v>
      </c>
      <c r="Y44" s="12">
        <f t="shared" si="10"/>
        <v>-0.028</v>
      </c>
      <c r="Z44" s="11">
        <f t="shared" si="11"/>
        <v>10.3600823</v>
      </c>
      <c r="AA44" s="11">
        <f t="shared" si="12"/>
        <v>-149426439.9</v>
      </c>
      <c r="AB44" s="11" t="str">
        <f t="shared" si="13"/>
        <v>Desceu</v>
      </c>
      <c r="AC44" s="12">
        <f t="shared" si="14"/>
        <v>-0.028</v>
      </c>
      <c r="AD44" s="11">
        <f t="shared" si="15"/>
        <v>10.3600823</v>
      </c>
      <c r="AE44" s="11">
        <f t="shared" si="16"/>
        <v>-443043352.8</v>
      </c>
      <c r="AF44" s="11" t="str">
        <f t="shared" si="17"/>
        <v>Desceu</v>
      </c>
      <c r="AG44" s="12">
        <f t="shared" si="18"/>
        <v>0.3208</v>
      </c>
      <c r="AH44" s="11">
        <f t="shared" si="19"/>
        <v>7.624167171</v>
      </c>
      <c r="AI44" s="11">
        <f t="shared" si="20"/>
        <v>966274112.6</v>
      </c>
      <c r="AJ44" s="11" t="str">
        <f t="shared" si="21"/>
        <v>Subiu</v>
      </c>
    </row>
    <row r="45">
      <c r="A45" s="13" t="s">
        <v>120</v>
      </c>
      <c r="B45" s="14">
        <v>45317.0</v>
      </c>
      <c r="C45" s="15">
        <v>8.18</v>
      </c>
      <c r="D45" s="15">
        <v>0.12</v>
      </c>
      <c r="E45" s="15">
        <v>-3.76</v>
      </c>
      <c r="F45" s="15">
        <v>-18.77</v>
      </c>
      <c r="G45" s="15">
        <v>-18.77</v>
      </c>
      <c r="H45" s="15">
        <v>-40.74</v>
      </c>
      <c r="I45" s="15">
        <v>8.11</v>
      </c>
      <c r="J45" s="15">
        <v>8.27</v>
      </c>
      <c r="K45" s="13" t="s">
        <v>121</v>
      </c>
      <c r="L45" s="16">
        <f t="shared" si="1"/>
        <v>0.0012</v>
      </c>
      <c r="M45" s="17">
        <f t="shared" si="2"/>
        <v>8.170195765</v>
      </c>
      <c r="N45" s="18">
        <f>VLOOKUP(A45,Total_de_acoes!$A$1:$B$90,2,FALSE)</f>
        <v>421383330</v>
      </c>
      <c r="O45" s="19">
        <f t="shared" si="3"/>
        <v>4131341.158</v>
      </c>
      <c r="P45" s="19" t="str">
        <f t="shared" si="4"/>
        <v>Subiu</v>
      </c>
      <c r="Q45" s="19" t="str">
        <f>VLOOKUP(A45,Ticker!$A$1:$B$536,2,FALSE)</f>
        <v>Grupo Vamos</v>
      </c>
      <c r="R45" s="19" t="str">
        <f>VLOOKUP(Q45,Chatgpt!$A$2:$C$82,2,FALSE)</f>
        <v>Logística</v>
      </c>
      <c r="S45" s="20">
        <f>VLOOKUP(Q45,Chatgpt!$A$2:$C$82,3,FALSE)</f>
        <v>57</v>
      </c>
      <c r="T45" s="20" t="str">
        <f t="shared" si="5"/>
        <v>Entre 50 e 100</v>
      </c>
      <c r="U45" s="20">
        <f t="shared" si="6"/>
        <v>-0.0376</v>
      </c>
      <c r="V45" s="19">
        <f t="shared" si="7"/>
        <v>8.499584372</v>
      </c>
      <c r="W45" s="19">
        <f t="shared" si="8"/>
        <v>-164623468.1</v>
      </c>
      <c r="X45" s="19" t="str">
        <f t="shared" si="9"/>
        <v>Desceu</v>
      </c>
      <c r="Y45" s="20">
        <f t="shared" si="10"/>
        <v>-0.1877</v>
      </c>
      <c r="Z45" s="19">
        <f t="shared" si="11"/>
        <v>10.07017112</v>
      </c>
      <c r="AA45" s="19">
        <f t="shared" si="12"/>
        <v>-973660015.4</v>
      </c>
      <c r="AB45" s="19" t="str">
        <f t="shared" si="13"/>
        <v>Desceu</v>
      </c>
      <c r="AC45" s="20">
        <f t="shared" si="14"/>
        <v>-0.1877</v>
      </c>
      <c r="AD45" s="19">
        <f t="shared" si="15"/>
        <v>10.07017112</v>
      </c>
      <c r="AE45" s="19">
        <f t="shared" si="16"/>
        <v>-293705059.3</v>
      </c>
      <c r="AF45" s="19" t="str">
        <f t="shared" si="17"/>
        <v>Desceu</v>
      </c>
      <c r="AG45" s="20">
        <f t="shared" si="18"/>
        <v>-0.4074</v>
      </c>
      <c r="AH45" s="19">
        <f t="shared" si="19"/>
        <v>13.80357746</v>
      </c>
      <c r="AI45" s="19">
        <f t="shared" si="20"/>
        <v>-2216847591</v>
      </c>
      <c r="AJ45" s="19" t="str">
        <f t="shared" si="21"/>
        <v>Desceu</v>
      </c>
    </row>
    <row r="46">
      <c r="A46" s="5" t="s">
        <v>122</v>
      </c>
      <c r="B46" s="6">
        <v>45317.0</v>
      </c>
      <c r="C46" s="7">
        <v>9.74</v>
      </c>
      <c r="D46" s="7">
        <v>0.0</v>
      </c>
      <c r="E46" s="7">
        <v>5.3</v>
      </c>
      <c r="F46" s="7">
        <v>0.41</v>
      </c>
      <c r="G46" s="7">
        <v>0.41</v>
      </c>
      <c r="H46" s="7">
        <v>17.99</v>
      </c>
      <c r="I46" s="7">
        <v>9.61</v>
      </c>
      <c r="J46" s="7">
        <v>9.86</v>
      </c>
      <c r="K46" s="5" t="s">
        <v>123</v>
      </c>
      <c r="L46" s="8">
        <f t="shared" si="1"/>
        <v>0</v>
      </c>
      <c r="M46" s="9">
        <f t="shared" si="2"/>
        <v>9.74</v>
      </c>
      <c r="N46" s="10">
        <f>VLOOKUP(A46,Total_de_acoes!$A$1:$B$90,2,FALSE)</f>
        <v>331799687</v>
      </c>
      <c r="O46" s="11">
        <f t="shared" si="3"/>
        <v>0</v>
      </c>
      <c r="P46" s="11" t="str">
        <f t="shared" si="4"/>
        <v>Estável</v>
      </c>
      <c r="Q46" s="11" t="str">
        <f>VLOOKUP(A46,Ticker!$A$1:$B$536,2,FALSE)</f>
        <v>Marfrig</v>
      </c>
      <c r="R46" s="11" t="str">
        <f>VLOOKUP(Q46,Chatgpt!$A$2:$C$82,2,FALSE)</f>
        <v>Alimentos</v>
      </c>
      <c r="S46" s="12">
        <f>VLOOKUP(Q46,Chatgpt!$A$2:$C$82,3,FALSE)</f>
        <v>16</v>
      </c>
      <c r="T46" s="12" t="str">
        <f t="shared" si="5"/>
        <v>Menos de 50</v>
      </c>
      <c r="U46" s="12">
        <f t="shared" si="6"/>
        <v>0.053</v>
      </c>
      <c r="V46" s="11">
        <f t="shared" si="7"/>
        <v>9.249762583</v>
      </c>
      <c r="W46" s="11">
        <f t="shared" si="8"/>
        <v>252529819.2</v>
      </c>
      <c r="X46" s="11" t="str">
        <f t="shared" si="9"/>
        <v>Subiu</v>
      </c>
      <c r="Y46" s="12">
        <f t="shared" si="10"/>
        <v>0.0041</v>
      </c>
      <c r="Z46" s="11">
        <f t="shared" si="11"/>
        <v>9.700229061</v>
      </c>
      <c r="AA46" s="11">
        <f t="shared" si="12"/>
        <v>20486702.41</v>
      </c>
      <c r="AB46" s="11" t="str">
        <f t="shared" si="13"/>
        <v>Subiu</v>
      </c>
      <c r="AC46" s="12">
        <f t="shared" si="14"/>
        <v>0.0041</v>
      </c>
      <c r="AD46" s="11">
        <f t="shared" si="15"/>
        <v>9.700229061</v>
      </c>
      <c r="AE46" s="11">
        <f t="shared" si="16"/>
        <v>-103141471.4</v>
      </c>
      <c r="AF46" s="11" t="str">
        <f t="shared" si="17"/>
        <v>Desceu</v>
      </c>
      <c r="AG46" s="12">
        <f t="shared" si="18"/>
        <v>0.1799</v>
      </c>
      <c r="AH46" s="11">
        <f t="shared" si="19"/>
        <v>8.254936859</v>
      </c>
      <c r="AI46" s="11">
        <f t="shared" si="20"/>
        <v>641353676.8</v>
      </c>
      <c r="AJ46" s="11" t="str">
        <f t="shared" si="21"/>
        <v>Subiu</v>
      </c>
    </row>
    <row r="47">
      <c r="A47" s="13" t="s">
        <v>124</v>
      </c>
      <c r="B47" s="14">
        <v>45317.0</v>
      </c>
      <c r="C47" s="15">
        <v>13.2</v>
      </c>
      <c r="D47" s="15">
        <v>0.0</v>
      </c>
      <c r="E47" s="15">
        <v>-1.12</v>
      </c>
      <c r="F47" s="15">
        <v>-3.86</v>
      </c>
      <c r="G47" s="15">
        <v>-3.86</v>
      </c>
      <c r="H47" s="15">
        <v>0.3</v>
      </c>
      <c r="I47" s="15">
        <v>13.15</v>
      </c>
      <c r="J47" s="15">
        <v>13.29</v>
      </c>
      <c r="K47" s="13" t="s">
        <v>125</v>
      </c>
      <c r="L47" s="16">
        <f t="shared" si="1"/>
        <v>0</v>
      </c>
      <c r="M47" s="17">
        <f t="shared" si="2"/>
        <v>13.2</v>
      </c>
      <c r="N47" s="18">
        <f>VLOOKUP(A47,Total_de_acoes!$A$1:$B$90,2,FALSE)</f>
        <v>4394245879</v>
      </c>
      <c r="O47" s="19">
        <f t="shared" si="3"/>
        <v>0</v>
      </c>
      <c r="P47" s="19" t="str">
        <f t="shared" si="4"/>
        <v>Estável</v>
      </c>
      <c r="Q47" s="19" t="str">
        <f>VLOOKUP(A47,Ticker!$A$1:$B$536,2,FALSE)</f>
        <v>Ambev</v>
      </c>
      <c r="R47" s="19" t="str">
        <f>VLOOKUP(Q47,Chatgpt!$A$2:$C$82,2,FALSE)</f>
        <v>Bebidas</v>
      </c>
      <c r="S47" s="20">
        <f>VLOOKUP(Q47,Chatgpt!$A$2:$C$82,3,FALSE)</f>
        <v>32</v>
      </c>
      <c r="T47" s="20" t="str">
        <f t="shared" si="5"/>
        <v>Menos de 50</v>
      </c>
      <c r="U47" s="20">
        <f t="shared" si="6"/>
        <v>-0.0112</v>
      </c>
      <c r="V47" s="19">
        <f t="shared" si="7"/>
        <v>13.34951456</v>
      </c>
      <c r="W47" s="19">
        <f t="shared" si="8"/>
        <v>-77017551.66</v>
      </c>
      <c r="X47" s="19" t="str">
        <f t="shared" si="9"/>
        <v>Desceu</v>
      </c>
      <c r="Y47" s="20">
        <f t="shared" si="10"/>
        <v>-0.0386</v>
      </c>
      <c r="Z47" s="19">
        <f t="shared" si="11"/>
        <v>13.72997712</v>
      </c>
      <c r="AA47" s="19">
        <f t="shared" si="12"/>
        <v>-273000429.6</v>
      </c>
      <c r="AB47" s="19" t="str">
        <f t="shared" si="13"/>
        <v>Desceu</v>
      </c>
      <c r="AC47" s="20">
        <f t="shared" si="14"/>
        <v>-0.0386</v>
      </c>
      <c r="AD47" s="19">
        <f t="shared" si="15"/>
        <v>13.72997712</v>
      </c>
      <c r="AE47" s="19">
        <f t="shared" si="16"/>
        <v>-2178934776</v>
      </c>
      <c r="AF47" s="19" t="str">
        <f t="shared" si="17"/>
        <v>Desceu</v>
      </c>
      <c r="AG47" s="20">
        <f t="shared" si="18"/>
        <v>0.003</v>
      </c>
      <c r="AH47" s="19">
        <f t="shared" si="19"/>
        <v>13.16051844</v>
      </c>
      <c r="AI47" s="19">
        <f t="shared" si="20"/>
        <v>-1885596711</v>
      </c>
      <c r="AJ47" s="19" t="str">
        <f t="shared" si="21"/>
        <v>Desceu</v>
      </c>
    </row>
    <row r="48">
      <c r="A48" s="5" t="s">
        <v>126</v>
      </c>
      <c r="B48" s="6">
        <v>45317.0</v>
      </c>
      <c r="C48" s="7">
        <v>33.73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33.73</v>
      </c>
      <c r="J48" s="7">
        <v>34.03</v>
      </c>
      <c r="K48" s="5" t="s">
        <v>127</v>
      </c>
      <c r="L48" s="8">
        <f t="shared" si="1"/>
        <v>-0.0002</v>
      </c>
      <c r="M48" s="9">
        <f t="shared" si="2"/>
        <v>33.73674735</v>
      </c>
      <c r="N48" s="10">
        <f>VLOOKUP(A48,Total_de_acoes!$A$1:$B$90,2,FALSE)</f>
        <v>671750768</v>
      </c>
      <c r="O48" s="11">
        <f t="shared" si="3"/>
        <v>-4532537.188</v>
      </c>
      <c r="P48" s="11" t="str">
        <f t="shared" si="4"/>
        <v>Desceu</v>
      </c>
      <c r="Q48" s="11" t="str">
        <f>VLOOKUP(A48,Ticker!$A$1:$B$536,2,FALSE)</f>
        <v>BB Seguridade</v>
      </c>
      <c r="R48" s="11" t="str">
        <f>VLOOKUP(Q48,Chatgpt!$A$2:$C$82,2,FALSE)</f>
        <v>Seguros</v>
      </c>
      <c r="S48" s="12">
        <f>VLOOKUP(Q48,Chatgpt!$A$2:$C$82,3,FALSE)</f>
        <v>11</v>
      </c>
      <c r="T48" s="12" t="str">
        <f t="shared" si="5"/>
        <v>Menos de 50</v>
      </c>
      <c r="U48" s="12">
        <f t="shared" si="6"/>
        <v>-0.0237</v>
      </c>
      <c r="V48" s="11">
        <f t="shared" si="7"/>
        <v>34.54880672</v>
      </c>
      <c r="W48" s="11">
        <f t="shared" si="8"/>
        <v>-421781581</v>
      </c>
      <c r="X48" s="11" t="str">
        <f t="shared" si="9"/>
        <v>Desceu</v>
      </c>
      <c r="Y48" s="12">
        <f t="shared" si="10"/>
        <v>0.0024</v>
      </c>
      <c r="Z48" s="11">
        <f t="shared" si="11"/>
        <v>33.64924182</v>
      </c>
      <c r="AA48" s="11">
        <f t="shared" si="12"/>
        <v>41599943.17</v>
      </c>
      <c r="AB48" s="11" t="str">
        <f t="shared" si="13"/>
        <v>Subiu</v>
      </c>
      <c r="AC48" s="12">
        <f t="shared" si="14"/>
        <v>0.0024</v>
      </c>
      <c r="AD48" s="11">
        <f t="shared" si="15"/>
        <v>33.64924182</v>
      </c>
      <c r="AE48" s="11">
        <f t="shared" si="16"/>
        <v>-12439694441</v>
      </c>
      <c r="AF48" s="11" t="str">
        <f t="shared" si="17"/>
        <v>Desceu</v>
      </c>
      <c r="AG48" s="12">
        <f t="shared" si="18"/>
        <v>0.0091</v>
      </c>
      <c r="AH48" s="11">
        <f t="shared" si="19"/>
        <v>33.42582499</v>
      </c>
      <c r="AI48" s="11">
        <f t="shared" si="20"/>
        <v>-12324608548</v>
      </c>
      <c r="AJ48" s="11" t="str">
        <f t="shared" si="21"/>
        <v>Desceu</v>
      </c>
    </row>
    <row r="49">
      <c r="A49" s="13" t="s">
        <v>128</v>
      </c>
      <c r="B49" s="14">
        <v>45317.0</v>
      </c>
      <c r="C49" s="15">
        <v>77.04</v>
      </c>
      <c r="D49" s="15">
        <v>-0.06</v>
      </c>
      <c r="E49" s="15">
        <v>1.37</v>
      </c>
      <c r="F49" s="15">
        <v>2.22</v>
      </c>
      <c r="G49" s="15">
        <v>2.22</v>
      </c>
      <c r="H49" s="15">
        <v>45.92</v>
      </c>
      <c r="I49" s="15">
        <v>76.52</v>
      </c>
      <c r="J49" s="15">
        <v>77.69</v>
      </c>
      <c r="K49" s="13" t="s">
        <v>129</v>
      </c>
      <c r="L49" s="16">
        <f t="shared" si="1"/>
        <v>-0.0006</v>
      </c>
      <c r="M49" s="17">
        <f t="shared" si="2"/>
        <v>77.08625175</v>
      </c>
      <c r="N49" s="18">
        <f>VLOOKUP(A49,Total_de_acoes!$A$1:$B$90,2,FALSE)</f>
        <v>340001799</v>
      </c>
      <c r="O49" s="19">
        <f t="shared" si="3"/>
        <v>-15725678.56</v>
      </c>
      <c r="P49" s="19" t="str">
        <f t="shared" si="4"/>
        <v>Desceu</v>
      </c>
      <c r="Q49" s="19" t="str">
        <f>VLOOKUP(A49,Ticker!$A$1:$B$536,2,FALSE)</f>
        <v>Sabesp</v>
      </c>
      <c r="R49" s="19" t="str">
        <f>VLOOKUP(Q49,Chatgpt!$A$2:$C$82,2,FALSE)</f>
        <v>Saneamento</v>
      </c>
      <c r="S49" s="20">
        <f>VLOOKUP(Q49,Chatgpt!$A$2:$C$82,3,FALSE)</f>
        <v>47</v>
      </c>
      <c r="T49" s="20" t="str">
        <f t="shared" si="5"/>
        <v>Menos de 50</v>
      </c>
      <c r="U49" s="20">
        <f t="shared" si="6"/>
        <v>0.0137</v>
      </c>
      <c r="V49" s="19">
        <f t="shared" si="7"/>
        <v>75.99881622</v>
      </c>
      <c r="W49" s="19">
        <f t="shared" si="8"/>
        <v>536331873.4</v>
      </c>
      <c r="X49" s="19" t="str">
        <f t="shared" si="9"/>
        <v>Subiu</v>
      </c>
      <c r="Y49" s="20">
        <f t="shared" si="10"/>
        <v>0.0222</v>
      </c>
      <c r="Z49" s="19">
        <f t="shared" si="11"/>
        <v>75.3668558</v>
      </c>
      <c r="AA49" s="19">
        <f t="shared" si="12"/>
        <v>861865674.4</v>
      </c>
      <c r="AB49" s="19" t="str">
        <f t="shared" si="13"/>
        <v>Subiu</v>
      </c>
      <c r="AC49" s="20">
        <f t="shared" si="14"/>
        <v>0.0222</v>
      </c>
      <c r="AD49" s="19">
        <f t="shared" si="15"/>
        <v>75.3668558</v>
      </c>
      <c r="AE49" s="19">
        <f t="shared" si="16"/>
        <v>-33929162914</v>
      </c>
      <c r="AF49" s="19" t="str">
        <f t="shared" si="17"/>
        <v>Desceu</v>
      </c>
      <c r="AG49" s="20">
        <f t="shared" si="18"/>
        <v>0.4592</v>
      </c>
      <c r="AH49" s="19">
        <f t="shared" si="19"/>
        <v>52.79605263</v>
      </c>
      <c r="AI49" s="19">
        <f t="shared" si="20"/>
        <v>-22302549672</v>
      </c>
      <c r="AJ49" s="19" t="str">
        <f t="shared" si="21"/>
        <v>Desceu</v>
      </c>
    </row>
    <row r="50">
      <c r="A50" s="5" t="s">
        <v>130</v>
      </c>
      <c r="B50" s="6">
        <v>45317.0</v>
      </c>
      <c r="C50" s="7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5" t="s">
        <v>131</v>
      </c>
      <c r="L50" s="8">
        <f t="shared" si="1"/>
        <v>-0.0006</v>
      </c>
      <c r="M50" s="9">
        <f t="shared" si="2"/>
        <v>30.89853912</v>
      </c>
      <c r="N50" s="10">
        <f>VLOOKUP(A50,Total_de_acoes!$A$1:$B$90,2,FALSE)</f>
        <v>514122351</v>
      </c>
      <c r="O50" s="11">
        <f t="shared" si="3"/>
        <v>-9531377.746</v>
      </c>
      <c r="P50" s="11" t="str">
        <f t="shared" si="4"/>
        <v>Desceu</v>
      </c>
      <c r="Q50" s="11" t="str">
        <f>VLOOKUP(A50,Ticker!$A$1:$B$536,2,FALSE)</f>
        <v>Totvs</v>
      </c>
      <c r="R50" s="11" t="str">
        <f>VLOOKUP(Q50,Chatgpt!$A$2:$C$82,2,FALSE)</f>
        <v>Tecnologia</v>
      </c>
      <c r="S50" s="12">
        <f>VLOOKUP(Q50,Chatgpt!$A$2:$C$82,3,FALSE)</f>
        <v>55</v>
      </c>
      <c r="T50" s="12" t="str">
        <f t="shared" si="5"/>
        <v>Entre 50 e 100</v>
      </c>
      <c r="U50" s="12">
        <f t="shared" si="6"/>
        <v>-0.0265</v>
      </c>
      <c r="V50" s="11">
        <f t="shared" si="7"/>
        <v>31.72059579</v>
      </c>
      <c r="W50" s="11">
        <f t="shared" si="8"/>
        <v>-433005509.4</v>
      </c>
      <c r="X50" s="11" t="str">
        <f t="shared" si="9"/>
        <v>Desceu</v>
      </c>
      <c r="Y50" s="12">
        <f t="shared" si="10"/>
        <v>-0.0834</v>
      </c>
      <c r="Z50" s="11">
        <f t="shared" si="11"/>
        <v>33.68972289</v>
      </c>
      <c r="AA50" s="11">
        <f t="shared" si="12"/>
        <v>-1447337124</v>
      </c>
      <c r="AB50" s="11" t="str">
        <f t="shared" si="13"/>
        <v>Desceu</v>
      </c>
      <c r="AC50" s="12">
        <f t="shared" si="14"/>
        <v>-0.0834</v>
      </c>
      <c r="AD50" s="11">
        <f t="shared" si="15"/>
        <v>33.68972289</v>
      </c>
      <c r="AE50" s="11">
        <f t="shared" si="16"/>
        <v>-12460546944</v>
      </c>
      <c r="AF50" s="11" t="str">
        <f t="shared" si="17"/>
        <v>Desceu</v>
      </c>
      <c r="AG50" s="12">
        <f t="shared" si="18"/>
        <v>0.0589</v>
      </c>
      <c r="AH50" s="11">
        <f t="shared" si="19"/>
        <v>29.16233828</v>
      </c>
      <c r="AI50" s="11">
        <f t="shared" si="20"/>
        <v>-10128412393</v>
      </c>
      <c r="AJ50" s="11" t="str">
        <f t="shared" si="21"/>
        <v>Desceu</v>
      </c>
    </row>
    <row r="51">
      <c r="A51" s="13" t="s">
        <v>132</v>
      </c>
      <c r="B51" s="14">
        <v>45317.0</v>
      </c>
      <c r="C51" s="15">
        <v>11.64</v>
      </c>
      <c r="D51" s="15">
        <v>-0.17</v>
      </c>
      <c r="E51" s="15">
        <v>0.95</v>
      </c>
      <c r="F51" s="15">
        <v>1.39</v>
      </c>
      <c r="G51" s="15">
        <v>1.39</v>
      </c>
      <c r="H51" s="15">
        <v>12.26</v>
      </c>
      <c r="I51" s="15">
        <v>11.64</v>
      </c>
      <c r="J51" s="15">
        <v>11.8</v>
      </c>
      <c r="K51" s="13" t="s">
        <v>133</v>
      </c>
      <c r="L51" s="16">
        <f t="shared" si="1"/>
        <v>-0.0017</v>
      </c>
      <c r="M51" s="17">
        <f t="shared" si="2"/>
        <v>11.6598217</v>
      </c>
      <c r="N51" s="18">
        <f>VLOOKUP(A51,Total_de_acoes!$A$1:$B$90,2,FALSE)</f>
        <v>1437415777</v>
      </c>
      <c r="O51" s="19">
        <f t="shared" si="3"/>
        <v>-28492019.83</v>
      </c>
      <c r="P51" s="19" t="str">
        <f t="shared" si="4"/>
        <v>Desceu</v>
      </c>
      <c r="Q51" s="19" t="str">
        <f>VLOOKUP(A51,Ticker!$A$1:$B$536,2,FALSE)</f>
        <v>CEMIG</v>
      </c>
      <c r="R51" s="19" t="str">
        <f>VLOOKUP(Q51,Chatgpt!$A$2:$C$82,2,FALSE)</f>
        <v>Energia</v>
      </c>
      <c r="S51" s="20">
        <f>VLOOKUP(Q51,Chatgpt!$A$2:$C$82,3,FALSE)</f>
        <v>69</v>
      </c>
      <c r="T51" s="20" t="str">
        <f t="shared" si="5"/>
        <v>Entre 50 e 100</v>
      </c>
      <c r="U51" s="20">
        <f t="shared" si="6"/>
        <v>0.0095</v>
      </c>
      <c r="V51" s="19">
        <f t="shared" si="7"/>
        <v>11.53046062</v>
      </c>
      <c r="W51" s="19">
        <f t="shared" si="8"/>
        <v>56425637.54</v>
      </c>
      <c r="X51" s="19" t="str">
        <f t="shared" si="9"/>
        <v>Subiu</v>
      </c>
      <c r="Y51" s="20">
        <f t="shared" si="10"/>
        <v>0.0139</v>
      </c>
      <c r="Z51" s="19">
        <f t="shared" si="11"/>
        <v>11.48042213</v>
      </c>
      <c r="AA51" s="19">
        <f t="shared" si="12"/>
        <v>82201334.84</v>
      </c>
      <c r="AB51" s="19" t="str">
        <f t="shared" si="13"/>
        <v>Subiu</v>
      </c>
      <c r="AC51" s="20">
        <f t="shared" si="14"/>
        <v>0.0139</v>
      </c>
      <c r="AD51" s="19">
        <f t="shared" si="15"/>
        <v>11.48042213</v>
      </c>
      <c r="AE51" s="19">
        <f t="shared" si="16"/>
        <v>-1020149882</v>
      </c>
      <c r="AF51" s="19" t="str">
        <f t="shared" si="17"/>
        <v>Desceu</v>
      </c>
      <c r="AG51" s="20">
        <f t="shared" si="18"/>
        <v>0.1226</v>
      </c>
      <c r="AH51" s="19">
        <f t="shared" si="19"/>
        <v>10.36878675</v>
      </c>
      <c r="AI51" s="19">
        <f t="shared" si="20"/>
        <v>-447527161.4</v>
      </c>
      <c r="AJ51" s="19" t="str">
        <f t="shared" si="21"/>
        <v>Desceu</v>
      </c>
    </row>
    <row r="52">
      <c r="A52" s="5" t="s">
        <v>134</v>
      </c>
      <c r="B52" s="6">
        <v>45317.0</v>
      </c>
      <c r="C52" s="7">
        <v>46.04</v>
      </c>
      <c r="D52" s="7">
        <v>-0.19</v>
      </c>
      <c r="E52" s="7">
        <v>-1.41</v>
      </c>
      <c r="F52" s="7">
        <v>-2.0</v>
      </c>
      <c r="G52" s="7">
        <v>-2.0</v>
      </c>
      <c r="H52" s="7">
        <v>7.43</v>
      </c>
      <c r="I52" s="7">
        <v>45.91</v>
      </c>
      <c r="J52" s="7">
        <v>46.42</v>
      </c>
      <c r="K52" s="5" t="s">
        <v>135</v>
      </c>
      <c r="L52" s="8">
        <f t="shared" si="1"/>
        <v>-0.0019</v>
      </c>
      <c r="M52" s="9">
        <f t="shared" si="2"/>
        <v>46.12764252</v>
      </c>
      <c r="N52" s="10">
        <f>VLOOKUP(A52,Total_de_acoes!$A$1:$B$90,2,FALSE)</f>
        <v>268544014</v>
      </c>
      <c r="O52" s="11">
        <f t="shared" si="3"/>
        <v>-23535874.33</v>
      </c>
      <c r="P52" s="11" t="str">
        <f t="shared" si="4"/>
        <v>Desceu</v>
      </c>
      <c r="Q52" s="11" t="str">
        <f>VLOOKUP(A52,Ticker!$A$1:$B$536,2,FALSE)</f>
        <v>Eletrobras</v>
      </c>
      <c r="R52" s="11" t="str">
        <f>VLOOKUP(Q52,Chatgpt!$A$2:$C$82,2,FALSE)</f>
        <v>Energia</v>
      </c>
      <c r="S52" s="12">
        <f>VLOOKUP(Q52,Chatgpt!$A$2:$C$82,3,FALSE)</f>
        <v>64</v>
      </c>
      <c r="T52" s="12" t="str">
        <f t="shared" si="5"/>
        <v>Entre 50 e 100</v>
      </c>
      <c r="U52" s="12">
        <f t="shared" si="6"/>
        <v>-0.0141</v>
      </c>
      <c r="V52" s="11">
        <f t="shared" si="7"/>
        <v>46.69844812</v>
      </c>
      <c r="W52" s="11">
        <f t="shared" si="8"/>
        <v>-339178076.9</v>
      </c>
      <c r="X52" s="11" t="str">
        <f t="shared" si="9"/>
        <v>Desceu</v>
      </c>
      <c r="Y52" s="12">
        <f t="shared" si="10"/>
        <v>-0.02</v>
      </c>
      <c r="Z52" s="11">
        <f t="shared" si="11"/>
        <v>46.97959184</v>
      </c>
      <c r="AA52" s="11">
        <f t="shared" si="12"/>
        <v>-484000095.5</v>
      </c>
      <c r="AB52" s="11" t="str">
        <f t="shared" si="13"/>
        <v>Desceu</v>
      </c>
      <c r="AC52" s="12">
        <f t="shared" si="14"/>
        <v>-0.02</v>
      </c>
      <c r="AD52" s="11">
        <f t="shared" si="15"/>
        <v>46.97959184</v>
      </c>
      <c r="AE52" s="11">
        <f t="shared" si="16"/>
        <v>-19306389563</v>
      </c>
      <c r="AF52" s="11" t="str">
        <f t="shared" si="17"/>
        <v>Desceu</v>
      </c>
      <c r="AG52" s="12">
        <f t="shared" si="18"/>
        <v>0.0743</v>
      </c>
      <c r="AH52" s="11">
        <f t="shared" si="19"/>
        <v>42.85581309</v>
      </c>
      <c r="AI52" s="11">
        <f t="shared" si="20"/>
        <v>-17182159412</v>
      </c>
      <c r="AJ52" s="11" t="str">
        <f t="shared" si="21"/>
        <v>Desceu</v>
      </c>
    </row>
    <row r="53">
      <c r="A53" s="13" t="s">
        <v>136</v>
      </c>
      <c r="B53" s="14">
        <v>45317.0</v>
      </c>
      <c r="C53" s="15">
        <v>12.87</v>
      </c>
      <c r="D53" s="15">
        <v>-0.23</v>
      </c>
      <c r="E53" s="15">
        <v>1.42</v>
      </c>
      <c r="F53" s="15">
        <v>-5.44</v>
      </c>
      <c r="G53" s="15">
        <v>-5.44</v>
      </c>
      <c r="H53" s="15">
        <v>6.36</v>
      </c>
      <c r="I53" s="15">
        <v>12.84</v>
      </c>
      <c r="J53" s="15">
        <v>13.09</v>
      </c>
      <c r="K53" s="13" t="s">
        <v>137</v>
      </c>
      <c r="L53" s="16">
        <f t="shared" si="1"/>
        <v>-0.0023</v>
      </c>
      <c r="M53" s="17">
        <f t="shared" si="2"/>
        <v>12.89966924</v>
      </c>
      <c r="N53" s="18">
        <f>VLOOKUP(A53,Total_de_acoes!$A$1:$B$90,2,FALSE)</f>
        <v>1579130168</v>
      </c>
      <c r="O53" s="19">
        <f t="shared" si="3"/>
        <v>-46851590.76</v>
      </c>
      <c r="P53" s="19" t="str">
        <f t="shared" si="4"/>
        <v>Desceu</v>
      </c>
      <c r="Q53" s="19" t="str">
        <f>VLOOKUP(A53,Ticker!$A$1:$B$536,2,FALSE)</f>
        <v>Eneva</v>
      </c>
      <c r="R53" s="19" t="str">
        <f>VLOOKUP(Q53,Chatgpt!$A$2:$C$82,2,FALSE)</f>
        <v>Energia</v>
      </c>
      <c r="S53" s="20">
        <f>VLOOKUP(Q53,Chatgpt!$A$2:$C$82,3,FALSE)</f>
        <v>17</v>
      </c>
      <c r="T53" s="20" t="str">
        <f t="shared" si="5"/>
        <v>Menos de 50</v>
      </c>
      <c r="U53" s="20">
        <f t="shared" si="6"/>
        <v>0.0142</v>
      </c>
      <c r="V53" s="19">
        <f t="shared" si="7"/>
        <v>12.68980477</v>
      </c>
      <c r="W53" s="19">
        <f t="shared" si="8"/>
        <v>92821695.6</v>
      </c>
      <c r="X53" s="19" t="str">
        <f t="shared" si="9"/>
        <v>Subiu</v>
      </c>
      <c r="Y53" s="20">
        <f t="shared" si="10"/>
        <v>-0.0544</v>
      </c>
      <c r="Z53" s="19">
        <f t="shared" si="11"/>
        <v>13.61040609</v>
      </c>
      <c r="AA53" s="19">
        <f t="shared" si="12"/>
        <v>-381396054.1</v>
      </c>
      <c r="AB53" s="19" t="str">
        <f t="shared" si="13"/>
        <v>Desceu</v>
      </c>
      <c r="AC53" s="20">
        <f t="shared" si="14"/>
        <v>-0.0544</v>
      </c>
      <c r="AD53" s="19">
        <f t="shared" si="15"/>
        <v>13.61040609</v>
      </c>
      <c r="AE53" s="19">
        <f t="shared" si="16"/>
        <v>-2117341662</v>
      </c>
      <c r="AF53" s="19" t="str">
        <f t="shared" si="17"/>
        <v>Desceu</v>
      </c>
      <c r="AG53" s="20">
        <f t="shared" si="18"/>
        <v>0.0636</v>
      </c>
      <c r="AH53" s="19">
        <f t="shared" si="19"/>
        <v>12.10041369</v>
      </c>
      <c r="AI53" s="19">
        <f t="shared" si="20"/>
        <v>-1339518315</v>
      </c>
      <c r="AJ53" s="19" t="str">
        <f t="shared" si="21"/>
        <v>Desceu</v>
      </c>
    </row>
    <row r="54">
      <c r="A54" s="5" t="s">
        <v>138</v>
      </c>
      <c r="B54" s="6">
        <v>45317.0</v>
      </c>
      <c r="C54" s="7">
        <v>33.17</v>
      </c>
      <c r="D54" s="7">
        <v>-0.24</v>
      </c>
      <c r="E54" s="7">
        <v>-0.93</v>
      </c>
      <c r="F54" s="7">
        <v>-10.13</v>
      </c>
      <c r="G54" s="7">
        <v>-10.13</v>
      </c>
      <c r="H54" s="7">
        <v>-11.84</v>
      </c>
      <c r="I54" s="7">
        <v>33.04</v>
      </c>
      <c r="J54" s="7">
        <v>33.5</v>
      </c>
      <c r="K54" s="5" t="s">
        <v>139</v>
      </c>
      <c r="L54" s="8">
        <f t="shared" si="1"/>
        <v>-0.0024</v>
      </c>
      <c r="M54" s="9">
        <f t="shared" si="2"/>
        <v>33.24979952</v>
      </c>
      <c r="N54" s="10">
        <f>VLOOKUP(A54,Total_de_acoes!$A$1:$B$90,2,FALSE)</f>
        <v>1481593024</v>
      </c>
      <c r="O54" s="11">
        <f t="shared" si="3"/>
        <v>-118230410.4</v>
      </c>
      <c r="P54" s="11" t="str">
        <f t="shared" si="4"/>
        <v>Desceu</v>
      </c>
      <c r="Q54" s="11" t="str">
        <f>VLOOKUP(A54,Ticker!$A$1:$B$536,2,FALSE)</f>
        <v>WEG</v>
      </c>
      <c r="R54" s="11" t="str">
        <f>VLOOKUP(Q54,Chatgpt!$A$2:$C$82,2,FALSE)</f>
        <v>Automação</v>
      </c>
      <c r="S54" s="12">
        <f>VLOOKUP(Q54,Chatgpt!$A$2:$C$82,3,FALSE)</f>
        <v>59</v>
      </c>
      <c r="T54" s="12" t="str">
        <f t="shared" si="5"/>
        <v>Entre 50 e 100</v>
      </c>
      <c r="U54" s="12">
        <f t="shared" si="6"/>
        <v>-0.0093</v>
      </c>
      <c r="V54" s="11">
        <f t="shared" si="7"/>
        <v>33.4813768</v>
      </c>
      <c r="W54" s="11">
        <f t="shared" si="8"/>
        <v>-160395607</v>
      </c>
      <c r="X54" s="11" t="str">
        <f t="shared" si="9"/>
        <v>Desceu</v>
      </c>
      <c r="Y54" s="12">
        <f t="shared" si="10"/>
        <v>-0.1013</v>
      </c>
      <c r="Z54" s="11">
        <f t="shared" si="11"/>
        <v>36.90886837</v>
      </c>
      <c r="AA54" s="11">
        <f t="shared" si="12"/>
        <v>-1925956118</v>
      </c>
      <c r="AB54" s="11" t="str">
        <f t="shared" si="13"/>
        <v>Desceu</v>
      </c>
      <c r="AC54" s="12">
        <f t="shared" si="14"/>
        <v>-0.1013</v>
      </c>
      <c r="AD54" s="11">
        <f t="shared" si="15"/>
        <v>36.90886837</v>
      </c>
      <c r="AE54" s="11">
        <f t="shared" si="16"/>
        <v>-14118784763</v>
      </c>
      <c r="AF54" s="11" t="str">
        <f t="shared" si="17"/>
        <v>Desceu</v>
      </c>
      <c r="AG54" s="12">
        <f t="shared" si="18"/>
        <v>-0.1184</v>
      </c>
      <c r="AH54" s="11">
        <f t="shared" si="19"/>
        <v>37.62477314</v>
      </c>
      <c r="AI54" s="11">
        <f t="shared" si="20"/>
        <v>-14487559762</v>
      </c>
      <c r="AJ54" s="11" t="str">
        <f t="shared" si="21"/>
        <v>Desceu</v>
      </c>
    </row>
    <row r="55">
      <c r="A55" s="13" t="s">
        <v>140</v>
      </c>
      <c r="B55" s="14">
        <v>45317.0</v>
      </c>
      <c r="C55" s="15">
        <v>19.3</v>
      </c>
      <c r="D55" s="15">
        <v>-0.25</v>
      </c>
      <c r="E55" s="15">
        <v>2.01</v>
      </c>
      <c r="F55" s="15">
        <v>2.55</v>
      </c>
      <c r="G55" s="15">
        <v>2.55</v>
      </c>
      <c r="H55" s="15">
        <v>-10.11</v>
      </c>
      <c r="I55" s="15">
        <v>19.1</v>
      </c>
      <c r="J55" s="15">
        <v>19.51</v>
      </c>
      <c r="K55" s="13" t="s">
        <v>141</v>
      </c>
      <c r="L55" s="16">
        <f t="shared" si="1"/>
        <v>-0.0025</v>
      </c>
      <c r="M55" s="17">
        <f t="shared" si="2"/>
        <v>19.34837093</v>
      </c>
      <c r="N55" s="18">
        <f>VLOOKUP(A55,Total_de_acoes!$A$1:$B$90,2,FALSE)</f>
        <v>195751130</v>
      </c>
      <c r="O55" s="19">
        <f t="shared" si="3"/>
        <v>-9468663.682</v>
      </c>
      <c r="P55" s="19" t="str">
        <f t="shared" si="4"/>
        <v>Desceu</v>
      </c>
      <c r="Q55" s="19" t="str">
        <f>VLOOKUP(A55,Ticker!$A$1:$B$536,2,FALSE)</f>
        <v>SLC Agrícola</v>
      </c>
      <c r="R55" s="19" t="str">
        <f>VLOOKUP(Q55,Chatgpt!$A$2:$C$82,2,FALSE)</f>
        <v>Agronegócio</v>
      </c>
      <c r="S55" s="20">
        <f>VLOOKUP(Q55,Chatgpt!$A$2:$C$82,3,FALSE)</f>
        <v>46</v>
      </c>
      <c r="T55" s="20" t="str">
        <f t="shared" si="5"/>
        <v>Menos de 50</v>
      </c>
      <c r="U55" s="20">
        <f t="shared" si="6"/>
        <v>0.0201</v>
      </c>
      <c r="V55" s="19">
        <f t="shared" si="7"/>
        <v>18.91971375</v>
      </c>
      <c r="W55" s="19">
        <f t="shared" si="8"/>
        <v>195892059.1</v>
      </c>
      <c r="X55" s="19" t="str">
        <f t="shared" si="9"/>
        <v>Subiu</v>
      </c>
      <c r="Y55" s="20">
        <f t="shared" si="10"/>
        <v>0.0255</v>
      </c>
      <c r="Z55" s="19">
        <f t="shared" si="11"/>
        <v>18.82008776</v>
      </c>
      <c r="AA55" s="19">
        <f t="shared" si="12"/>
        <v>247211139.9</v>
      </c>
      <c r="AB55" s="19" t="str">
        <f t="shared" si="13"/>
        <v>Subiu</v>
      </c>
      <c r="AC55" s="20">
        <f t="shared" si="14"/>
        <v>0.0255</v>
      </c>
      <c r="AD55" s="19">
        <f t="shared" si="15"/>
        <v>18.82008776</v>
      </c>
      <c r="AE55" s="19">
        <f t="shared" si="16"/>
        <v>-4800939292</v>
      </c>
      <c r="AF55" s="19" t="str">
        <f t="shared" si="17"/>
        <v>Desceu</v>
      </c>
      <c r="AG55" s="20">
        <f t="shared" si="18"/>
        <v>-0.1011</v>
      </c>
      <c r="AH55" s="19">
        <f t="shared" si="19"/>
        <v>21.47068639</v>
      </c>
      <c r="AI55" s="19">
        <f t="shared" si="20"/>
        <v>-6166308744</v>
      </c>
      <c r="AJ55" s="19" t="str">
        <f t="shared" si="21"/>
        <v>Desceu</v>
      </c>
    </row>
    <row r="56">
      <c r="A56" s="5" t="s">
        <v>142</v>
      </c>
      <c r="B56" s="6">
        <v>45317.0</v>
      </c>
      <c r="C56" s="7">
        <v>24.62</v>
      </c>
      <c r="D56" s="7">
        <v>-0.28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5" t="s">
        <v>143</v>
      </c>
      <c r="L56" s="8">
        <f t="shared" si="1"/>
        <v>-0.0028</v>
      </c>
      <c r="M56" s="9">
        <f t="shared" si="2"/>
        <v>24.68912956</v>
      </c>
      <c r="N56" s="10">
        <f>VLOOKUP(A56,Total_de_acoes!$A$1:$B$90,2,FALSE)</f>
        <v>532616595</v>
      </c>
      <c r="O56" s="11">
        <f t="shared" si="3"/>
        <v>-36819552.34</v>
      </c>
      <c r="P56" s="11" t="str">
        <f t="shared" si="4"/>
        <v>Desceu</v>
      </c>
      <c r="Q56" s="11" t="str">
        <f>VLOOKUP(A56,Ticker!$A$1:$B$536,2,FALSE)</f>
        <v>ALOS3</v>
      </c>
      <c r="R56" s="11" t="str">
        <f>VLOOKUP(Q56,Chatgpt!$A$2:$C$82,2,FALSE)</f>
        <v>Telecomunicações</v>
      </c>
      <c r="S56" s="12">
        <f>VLOOKUP(Q56,Chatgpt!$A$2:$C$82,3,FALSE)</f>
        <v>9</v>
      </c>
      <c r="T56" s="12" t="str">
        <f t="shared" si="5"/>
        <v>Menos de 50</v>
      </c>
      <c r="U56" s="12">
        <f t="shared" si="6"/>
        <v>0.0053</v>
      </c>
      <c r="V56" s="11">
        <f t="shared" si="7"/>
        <v>24.49020193</v>
      </c>
      <c r="W56" s="11">
        <f t="shared" si="8"/>
        <v>66861243.29</v>
      </c>
      <c r="X56" s="11" t="str">
        <f t="shared" si="9"/>
        <v>Subiu</v>
      </c>
      <c r="Y56" s="12">
        <f t="shared" si="10"/>
        <v>-0.0727</v>
      </c>
      <c r="Z56" s="11">
        <f t="shared" si="11"/>
        <v>26.5501995</v>
      </c>
      <c r="AA56" s="11">
        <f t="shared" si="12"/>
        <v>-994279332.6</v>
      </c>
      <c r="AB56" s="11" t="str">
        <f t="shared" si="13"/>
        <v>Desceu</v>
      </c>
      <c r="AC56" s="12">
        <f t="shared" si="14"/>
        <v>-0.0727</v>
      </c>
      <c r="AD56" s="11">
        <f t="shared" si="15"/>
        <v>26.5501995</v>
      </c>
      <c r="AE56" s="11">
        <f t="shared" si="16"/>
        <v>-8782854284</v>
      </c>
      <c r="AF56" s="11" t="str">
        <f t="shared" si="17"/>
        <v>Desceu</v>
      </c>
      <c r="AG56" s="12">
        <f t="shared" si="18"/>
        <v>0.3982</v>
      </c>
      <c r="AH56" s="11">
        <f t="shared" si="19"/>
        <v>17.6083536</v>
      </c>
      <c r="AI56" s="11">
        <f t="shared" si="20"/>
        <v>-4176753950</v>
      </c>
      <c r="AJ56" s="11" t="str">
        <f t="shared" si="21"/>
        <v>Desceu</v>
      </c>
    </row>
    <row r="57">
      <c r="A57" s="13" t="s">
        <v>144</v>
      </c>
      <c r="B57" s="14">
        <v>45317.0</v>
      </c>
      <c r="C57" s="15">
        <v>13.27</v>
      </c>
      <c r="D57" s="15">
        <v>-0.3</v>
      </c>
      <c r="E57" s="15">
        <v>-1.78</v>
      </c>
      <c r="F57" s="15">
        <v>-6.42</v>
      </c>
      <c r="G57" s="15">
        <v>-6.42</v>
      </c>
      <c r="H57" s="15">
        <v>13.59</v>
      </c>
      <c r="I57" s="15">
        <v>13.23</v>
      </c>
      <c r="J57" s="15">
        <v>13.41</v>
      </c>
      <c r="K57" s="13" t="s">
        <v>145</v>
      </c>
      <c r="L57" s="16">
        <f t="shared" si="1"/>
        <v>-0.003</v>
      </c>
      <c r="M57" s="17">
        <f t="shared" si="2"/>
        <v>13.30992979</v>
      </c>
      <c r="N57" s="18">
        <f>VLOOKUP(A57,Total_de_acoes!$A$1:$B$90,2,FALSE)</f>
        <v>995335937</v>
      </c>
      <c r="O57" s="19">
        <f t="shared" si="3"/>
        <v>-39743554.31</v>
      </c>
      <c r="P57" s="19" t="str">
        <f t="shared" si="4"/>
        <v>Desceu</v>
      </c>
      <c r="Q57" s="19" t="str">
        <f>VLOOKUP(A57,Ticker!$A$1:$B$536,2,FALSE)</f>
        <v>Grupo CCR</v>
      </c>
      <c r="R57" s="19" t="str">
        <f>VLOOKUP(Q57,Chatgpt!$A$2:$C$82,2,FALSE)</f>
        <v>Infraestrutura</v>
      </c>
      <c r="S57" s="20">
        <f>VLOOKUP(Q57,Chatgpt!$A$2:$C$82,3,FALSE)</f>
        <v>23</v>
      </c>
      <c r="T57" s="20" t="str">
        <f t="shared" si="5"/>
        <v>Menos de 50</v>
      </c>
      <c r="U57" s="20">
        <f t="shared" si="6"/>
        <v>-0.0178</v>
      </c>
      <c r="V57" s="19">
        <f t="shared" si="7"/>
        <v>13.51048666</v>
      </c>
      <c r="W57" s="19">
        <f t="shared" si="8"/>
        <v>-123878862.2</v>
      </c>
      <c r="X57" s="19" t="str">
        <f t="shared" si="9"/>
        <v>Desceu</v>
      </c>
      <c r="Y57" s="20">
        <f t="shared" si="10"/>
        <v>-0.0642</v>
      </c>
      <c r="Z57" s="19">
        <f t="shared" si="11"/>
        <v>14.18038042</v>
      </c>
      <c r="AA57" s="19">
        <f t="shared" si="12"/>
        <v>-468952788.4</v>
      </c>
      <c r="AB57" s="19" t="str">
        <f t="shared" si="13"/>
        <v>Desceu</v>
      </c>
      <c r="AC57" s="20">
        <f t="shared" si="14"/>
        <v>-0.0642</v>
      </c>
      <c r="AD57" s="19">
        <f t="shared" si="15"/>
        <v>14.18038042</v>
      </c>
      <c r="AE57" s="19">
        <f t="shared" si="16"/>
        <v>-2410945352</v>
      </c>
      <c r="AF57" s="19" t="str">
        <f t="shared" si="17"/>
        <v>Desceu</v>
      </c>
      <c r="AG57" s="20">
        <f t="shared" si="18"/>
        <v>0.1359</v>
      </c>
      <c r="AH57" s="19">
        <f t="shared" si="19"/>
        <v>11.68236641</v>
      </c>
      <c r="AI57" s="19">
        <f t="shared" si="20"/>
        <v>-1124174889</v>
      </c>
      <c r="AJ57" s="19" t="str">
        <f t="shared" si="21"/>
        <v>Desceu</v>
      </c>
    </row>
    <row r="58">
      <c r="A58" s="5" t="s">
        <v>146</v>
      </c>
      <c r="B58" s="6">
        <v>45317.0</v>
      </c>
      <c r="C58" s="7">
        <v>3.03</v>
      </c>
      <c r="D58" s="7">
        <v>-0.32</v>
      </c>
      <c r="E58" s="7">
        <v>-5.02</v>
      </c>
      <c r="F58" s="7">
        <v>-13.18</v>
      </c>
      <c r="G58" s="7">
        <v>-13.18</v>
      </c>
      <c r="H58" s="7">
        <v>37.73</v>
      </c>
      <c r="I58" s="7">
        <v>2.97</v>
      </c>
      <c r="J58" s="7">
        <v>3.06</v>
      </c>
      <c r="K58" s="5" t="s">
        <v>147</v>
      </c>
      <c r="L58" s="8">
        <f t="shared" si="1"/>
        <v>-0.0032</v>
      </c>
      <c r="M58" s="9">
        <f t="shared" si="2"/>
        <v>3.039727127</v>
      </c>
      <c r="N58" s="10">
        <f>VLOOKUP(A58,Total_de_acoes!$A$1:$B$90,2,FALSE)</f>
        <v>1814920980</v>
      </c>
      <c r="O58" s="11">
        <f t="shared" si="3"/>
        <v>-17653966.51</v>
      </c>
      <c r="P58" s="11" t="str">
        <f t="shared" si="4"/>
        <v>Desceu</v>
      </c>
      <c r="Q58" s="11" t="str">
        <f>VLOOKUP(A58,Ticker!$A$1:$B$536,2,FALSE)</f>
        <v>Cogna</v>
      </c>
      <c r="R58" s="11" t="str">
        <f>VLOOKUP(Q58,Chatgpt!$A$2:$C$82,2,FALSE)</f>
        <v>Educação</v>
      </c>
      <c r="S58" s="12">
        <f>VLOOKUP(Q58,Chatgpt!$A$2:$C$82,3,FALSE)</f>
        <v>50</v>
      </c>
      <c r="T58" s="12" t="str">
        <f t="shared" si="5"/>
        <v>Entre 50 e 100</v>
      </c>
      <c r="U58" s="12">
        <f t="shared" si="6"/>
        <v>-0.0502</v>
      </c>
      <c r="V58" s="11">
        <f t="shared" si="7"/>
        <v>3.190145294</v>
      </c>
      <c r="W58" s="11">
        <f t="shared" si="8"/>
        <v>-82493625.9</v>
      </c>
      <c r="X58" s="11" t="str">
        <f t="shared" si="9"/>
        <v>Desceu</v>
      </c>
      <c r="Y58" s="12">
        <f t="shared" si="10"/>
        <v>-0.1318</v>
      </c>
      <c r="Z58" s="11">
        <f t="shared" si="11"/>
        <v>3.489979267</v>
      </c>
      <c r="AA58" s="11">
        <f t="shared" si="12"/>
        <v>-236943320.2</v>
      </c>
      <c r="AB58" s="11" t="str">
        <f t="shared" si="13"/>
        <v>Desceu</v>
      </c>
      <c r="AC58" s="12">
        <f t="shared" si="14"/>
        <v>-0.1318</v>
      </c>
      <c r="AD58" s="11">
        <f t="shared" si="15"/>
        <v>3.489979267</v>
      </c>
      <c r="AE58" s="11">
        <f t="shared" si="16"/>
        <v>3095866200</v>
      </c>
      <c r="AF58" s="11" t="str">
        <f t="shared" si="17"/>
        <v>Subiu</v>
      </c>
      <c r="AG58" s="12">
        <f t="shared" si="18"/>
        <v>0.3773</v>
      </c>
      <c r="AH58" s="11">
        <f t="shared" si="19"/>
        <v>2.199956437</v>
      </c>
      <c r="AI58" s="11">
        <f t="shared" si="20"/>
        <v>3760379395</v>
      </c>
      <c r="AJ58" s="11" t="str">
        <f t="shared" si="21"/>
        <v>Subiu</v>
      </c>
    </row>
    <row r="59">
      <c r="A59" s="13" t="s">
        <v>148</v>
      </c>
      <c r="B59" s="14">
        <v>45317.0</v>
      </c>
      <c r="C59" s="15">
        <v>26.12</v>
      </c>
      <c r="D59" s="15">
        <v>-0.41</v>
      </c>
      <c r="E59" s="15">
        <v>-1.25</v>
      </c>
      <c r="F59" s="15">
        <v>-1.43</v>
      </c>
      <c r="G59" s="15">
        <v>-1.43</v>
      </c>
      <c r="H59" s="15">
        <v>22.81</v>
      </c>
      <c r="I59" s="15">
        <v>26.09</v>
      </c>
      <c r="J59" s="15">
        <v>26.4</v>
      </c>
      <c r="K59" s="13" t="s">
        <v>149</v>
      </c>
      <c r="L59" s="16">
        <f t="shared" si="1"/>
        <v>-0.0041</v>
      </c>
      <c r="M59" s="17">
        <f t="shared" si="2"/>
        <v>26.22753288</v>
      </c>
      <c r="N59" s="18">
        <f>VLOOKUP(A59,Total_de_acoes!$A$1:$B$90,2,FALSE)</f>
        <v>395801044</v>
      </c>
      <c r="O59" s="19">
        <f t="shared" si="3"/>
        <v>-42561628.08</v>
      </c>
      <c r="P59" s="19" t="str">
        <f t="shared" si="4"/>
        <v>Desceu</v>
      </c>
      <c r="Q59" s="19" t="str">
        <f>VLOOKUP(A59,Ticker!$A$1:$B$536,2,FALSE)</f>
        <v>Transmissão Paulista</v>
      </c>
      <c r="R59" s="19" t="str">
        <f>VLOOKUP(Q59,Chatgpt!$A$2:$C$82,2,FALSE)</f>
        <v>Energia</v>
      </c>
      <c r="S59" s="20">
        <f>VLOOKUP(Q59,Chatgpt!$A$2:$C$82,3,FALSE)</f>
        <v>23</v>
      </c>
      <c r="T59" s="20" t="str">
        <f t="shared" si="5"/>
        <v>Menos de 50</v>
      </c>
      <c r="U59" s="20">
        <f t="shared" si="6"/>
        <v>-0.0125</v>
      </c>
      <c r="V59" s="19">
        <f t="shared" si="7"/>
        <v>26.45063291</v>
      </c>
      <c r="W59" s="19">
        <f t="shared" si="8"/>
        <v>-170314762.7</v>
      </c>
      <c r="X59" s="19" t="str">
        <f t="shared" si="9"/>
        <v>Desceu</v>
      </c>
      <c r="Y59" s="20">
        <f t="shared" si="10"/>
        <v>-0.0143</v>
      </c>
      <c r="Z59" s="19">
        <f t="shared" si="11"/>
        <v>26.49893477</v>
      </c>
      <c r="AA59" s="19">
        <f t="shared" si="12"/>
        <v>-195195888.6</v>
      </c>
      <c r="AB59" s="19" t="str">
        <f t="shared" si="13"/>
        <v>Desceu</v>
      </c>
      <c r="AC59" s="20">
        <f t="shared" si="14"/>
        <v>-0.0143</v>
      </c>
      <c r="AD59" s="19">
        <f t="shared" si="15"/>
        <v>26.49893477</v>
      </c>
      <c r="AE59" s="19">
        <f t="shared" si="16"/>
        <v>-8756446927</v>
      </c>
      <c r="AF59" s="19" t="str">
        <f t="shared" si="17"/>
        <v>Desceu</v>
      </c>
      <c r="AG59" s="20">
        <f t="shared" si="18"/>
        <v>0.2281</v>
      </c>
      <c r="AH59" s="19">
        <f t="shared" si="19"/>
        <v>21.26862633</v>
      </c>
      <c r="AI59" s="19">
        <f t="shared" si="20"/>
        <v>-6062224092</v>
      </c>
      <c r="AJ59" s="19" t="str">
        <f t="shared" si="21"/>
        <v>Desceu</v>
      </c>
    </row>
    <row r="60">
      <c r="A60" s="5" t="s">
        <v>150</v>
      </c>
      <c r="B60" s="6">
        <v>45317.0</v>
      </c>
      <c r="C60" s="7">
        <v>41.04</v>
      </c>
      <c r="D60" s="7">
        <v>-0.46</v>
      </c>
      <c r="E60" s="7">
        <v>0.56</v>
      </c>
      <c r="F60" s="7">
        <v>-9.46</v>
      </c>
      <c r="G60" s="7">
        <v>-9.46</v>
      </c>
      <c r="H60" s="7">
        <v>13.41</v>
      </c>
      <c r="I60" s="7">
        <v>40.92</v>
      </c>
      <c r="J60" s="7">
        <v>41.59</v>
      </c>
      <c r="K60" s="5" t="s">
        <v>151</v>
      </c>
      <c r="L60" s="8">
        <f t="shared" si="1"/>
        <v>-0.0046</v>
      </c>
      <c r="M60" s="9">
        <f t="shared" si="2"/>
        <v>41.22965642</v>
      </c>
      <c r="N60" s="10">
        <f>VLOOKUP(A60,Total_de_acoes!$A$1:$B$90,2,FALSE)</f>
        <v>255236961</v>
      </c>
      <c r="O60" s="11">
        <f t="shared" si="3"/>
        <v>-48407328.15</v>
      </c>
      <c r="P60" s="11" t="str">
        <f t="shared" si="4"/>
        <v>Desceu</v>
      </c>
      <c r="Q60" s="11" t="str">
        <f>VLOOKUP(A60,Ticker!$A$1:$B$536,2,FALSE)</f>
        <v>Engie</v>
      </c>
      <c r="R60" s="11" t="str">
        <f>VLOOKUP(Q60,Chatgpt!$A$2:$C$82,2,FALSE)</f>
        <v>Energia</v>
      </c>
      <c r="S60" s="12">
        <f>VLOOKUP(Q60,Chatgpt!$A$2:$C$82,3,FALSE)</f>
        <v>25</v>
      </c>
      <c r="T60" s="12" t="str">
        <f t="shared" si="5"/>
        <v>Menos de 50</v>
      </c>
      <c r="U60" s="12">
        <f t="shared" si="6"/>
        <v>0.0056</v>
      </c>
      <c r="V60" s="11">
        <f t="shared" si="7"/>
        <v>40.81145585</v>
      </c>
      <c r="W60" s="11">
        <f t="shared" si="8"/>
        <v>117727067.7</v>
      </c>
      <c r="X60" s="11" t="str">
        <f t="shared" si="9"/>
        <v>Subiu</v>
      </c>
      <c r="Y60" s="12">
        <f t="shared" si="10"/>
        <v>-0.0946</v>
      </c>
      <c r="Z60" s="11">
        <f t="shared" si="11"/>
        <v>45.32803181</v>
      </c>
      <c r="AA60" s="11">
        <f t="shared" si="12"/>
        <v>-2208839758</v>
      </c>
      <c r="AB60" s="11" t="str">
        <f t="shared" si="13"/>
        <v>Desceu</v>
      </c>
      <c r="AC60" s="12">
        <f t="shared" si="14"/>
        <v>-0.0946</v>
      </c>
      <c r="AD60" s="11">
        <f t="shared" si="15"/>
        <v>45.32803181</v>
      </c>
      <c r="AE60" s="11">
        <f t="shared" si="16"/>
        <v>-18455642270</v>
      </c>
      <c r="AF60" s="11" t="str">
        <f t="shared" si="17"/>
        <v>Desceu</v>
      </c>
      <c r="AG60" s="12">
        <f t="shared" si="18"/>
        <v>0.1341</v>
      </c>
      <c r="AH60" s="11">
        <f t="shared" si="19"/>
        <v>36.18728507</v>
      </c>
      <c r="AI60" s="11">
        <f t="shared" si="20"/>
        <v>-13747084659</v>
      </c>
      <c r="AJ60" s="11" t="str">
        <f t="shared" si="21"/>
        <v>Desceu</v>
      </c>
    </row>
    <row r="61">
      <c r="A61" s="13" t="s">
        <v>152</v>
      </c>
      <c r="B61" s="14">
        <v>45317.0</v>
      </c>
      <c r="C61" s="15">
        <v>23.23</v>
      </c>
      <c r="D61" s="15">
        <v>-0.47</v>
      </c>
      <c r="E61" s="15">
        <v>2.43</v>
      </c>
      <c r="F61" s="15">
        <v>2.07</v>
      </c>
      <c r="G61" s="15">
        <v>2.07</v>
      </c>
      <c r="H61" s="15">
        <v>50.65</v>
      </c>
      <c r="I61" s="15">
        <v>22.97</v>
      </c>
      <c r="J61" s="15">
        <v>23.4</v>
      </c>
      <c r="K61" s="13" t="s">
        <v>153</v>
      </c>
      <c r="L61" s="16">
        <f t="shared" si="1"/>
        <v>-0.0047</v>
      </c>
      <c r="M61" s="17">
        <f t="shared" si="2"/>
        <v>23.33969657</v>
      </c>
      <c r="N61" s="18">
        <f>VLOOKUP(A61,Total_de_acoes!$A$1:$B$90,2,FALSE)</f>
        <v>1114412532</v>
      </c>
      <c r="O61" s="19">
        <f t="shared" si="3"/>
        <v>-122247236.7</v>
      </c>
      <c r="P61" s="19" t="str">
        <f t="shared" si="4"/>
        <v>Desceu</v>
      </c>
      <c r="Q61" s="19" t="str">
        <f>VLOOKUP(A61,Ticker!$A$1:$B$536,2,FALSE)</f>
        <v>Vibra Energia</v>
      </c>
      <c r="R61" s="19" t="str">
        <f>VLOOKUP(Q61,Chatgpt!$A$2:$C$82,2,FALSE)</f>
        <v>Energia</v>
      </c>
      <c r="S61" s="20">
        <f>VLOOKUP(Q61,Chatgpt!$A$2:$C$82,3,FALSE)</f>
        <v>8</v>
      </c>
      <c r="T61" s="20" t="str">
        <f t="shared" si="5"/>
        <v>Menos de 50</v>
      </c>
      <c r="U61" s="20">
        <f t="shared" si="6"/>
        <v>0.0243</v>
      </c>
      <c r="V61" s="19">
        <f t="shared" si="7"/>
        <v>22.67890267</v>
      </c>
      <c r="W61" s="19">
        <f t="shared" si="8"/>
        <v>283879821.3</v>
      </c>
      <c r="X61" s="19" t="str">
        <f t="shared" si="9"/>
        <v>Subiu</v>
      </c>
      <c r="Y61" s="20">
        <f t="shared" si="10"/>
        <v>0.0207</v>
      </c>
      <c r="Z61" s="19">
        <f t="shared" si="11"/>
        <v>22.75889096</v>
      </c>
      <c r="AA61" s="19">
        <f t="shared" si="12"/>
        <v>242676461</v>
      </c>
      <c r="AB61" s="19" t="str">
        <f t="shared" si="13"/>
        <v>Subiu</v>
      </c>
      <c r="AC61" s="20">
        <f t="shared" si="14"/>
        <v>0.0207</v>
      </c>
      <c r="AD61" s="19">
        <f t="shared" si="15"/>
        <v>22.75889096</v>
      </c>
      <c r="AE61" s="19">
        <f t="shared" si="16"/>
        <v>-6829885317</v>
      </c>
      <c r="AF61" s="19" t="str">
        <f t="shared" si="17"/>
        <v>Desceu</v>
      </c>
      <c r="AG61" s="20">
        <f t="shared" si="18"/>
        <v>0.5065</v>
      </c>
      <c r="AH61" s="19">
        <f t="shared" si="19"/>
        <v>15.41984733</v>
      </c>
      <c r="AI61" s="19">
        <f t="shared" si="20"/>
        <v>-3049416311</v>
      </c>
      <c r="AJ61" s="19" t="str">
        <f t="shared" si="21"/>
        <v>Desceu</v>
      </c>
    </row>
    <row r="62">
      <c r="A62" s="5" t="s">
        <v>154</v>
      </c>
      <c r="B62" s="6">
        <v>45317.0</v>
      </c>
      <c r="C62" s="7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</v>
      </c>
      <c r="J62" s="7">
        <v>41.4</v>
      </c>
      <c r="K62" s="5" t="s">
        <v>155</v>
      </c>
      <c r="L62" s="8">
        <f t="shared" si="1"/>
        <v>-0.0065</v>
      </c>
      <c r="M62" s="9">
        <f t="shared" si="2"/>
        <v>40.9159537</v>
      </c>
      <c r="N62" s="10">
        <f>VLOOKUP(A62,Total_de_acoes!$A$1:$B$90,2,FALSE)</f>
        <v>81838843</v>
      </c>
      <c r="O62" s="11">
        <f t="shared" si="3"/>
        <v>-21765343.02</v>
      </c>
      <c r="P62" s="11" t="str">
        <f t="shared" si="4"/>
        <v>Desceu</v>
      </c>
      <c r="Q62" s="11" t="str">
        <f>VLOOKUP(A62,Ticker!$A$1:$B$536,2,FALSE)</f>
        <v>IRB Brasil RE</v>
      </c>
      <c r="R62" s="11" t="str">
        <f>VLOOKUP(Q62,Chatgpt!$A$2:$C$82,2,FALSE)</f>
        <v>Seguros</v>
      </c>
      <c r="S62" s="12">
        <f>VLOOKUP(Q62,Chatgpt!$A$2:$C$82,3,FALSE)</f>
        <v>83</v>
      </c>
      <c r="T62" s="12" t="str">
        <f t="shared" si="5"/>
        <v>Entre 50 e 100</v>
      </c>
      <c r="U62" s="12">
        <f t="shared" si="6"/>
        <v>0.0545</v>
      </c>
      <c r="V62" s="11">
        <f t="shared" si="7"/>
        <v>38.54907539</v>
      </c>
      <c r="W62" s="11">
        <f t="shared" si="8"/>
        <v>1082222803</v>
      </c>
      <c r="X62" s="11" t="str">
        <f t="shared" si="9"/>
        <v>Subiu</v>
      </c>
      <c r="Y62" s="12">
        <f t="shared" si="10"/>
        <v>-0.0824</v>
      </c>
      <c r="Z62" s="11">
        <f t="shared" si="11"/>
        <v>44.30034874</v>
      </c>
      <c r="AA62" s="11">
        <f t="shared" si="12"/>
        <v>-1880358117</v>
      </c>
      <c r="AB62" s="11" t="str">
        <f t="shared" si="13"/>
        <v>Desceu</v>
      </c>
      <c r="AC62" s="12">
        <f t="shared" si="14"/>
        <v>-0.0824</v>
      </c>
      <c r="AD62" s="11">
        <f t="shared" si="15"/>
        <v>44.30034874</v>
      </c>
      <c r="AE62" s="11">
        <f t="shared" si="16"/>
        <v>-17926264847</v>
      </c>
      <c r="AF62" s="11" t="str">
        <f t="shared" si="17"/>
        <v>Desceu</v>
      </c>
      <c r="AG62" s="12">
        <f t="shared" si="18"/>
        <v>0.735</v>
      </c>
      <c r="AH62" s="11">
        <f t="shared" si="19"/>
        <v>23.42939481</v>
      </c>
      <c r="AI62" s="11">
        <f t="shared" si="20"/>
        <v>-7175273514</v>
      </c>
      <c r="AJ62" s="11" t="str">
        <f t="shared" si="21"/>
        <v>Desceu</v>
      </c>
    </row>
    <row r="63">
      <c r="A63" s="13" t="s">
        <v>156</v>
      </c>
      <c r="B63" s="14">
        <v>45317.0</v>
      </c>
      <c r="C63" s="15">
        <v>40.86</v>
      </c>
      <c r="D63" s="15">
        <v>-0.65</v>
      </c>
      <c r="E63" s="15">
        <v>-2.04</v>
      </c>
      <c r="F63" s="15">
        <v>-3.7</v>
      </c>
      <c r="G63" s="15">
        <v>-3.7</v>
      </c>
      <c r="H63" s="15">
        <v>-3.64</v>
      </c>
      <c r="I63" s="15">
        <v>40.86</v>
      </c>
      <c r="J63" s="15">
        <v>41.44</v>
      </c>
      <c r="K63" s="13" t="s">
        <v>157</v>
      </c>
      <c r="L63" s="16">
        <f t="shared" si="1"/>
        <v>-0.0065</v>
      </c>
      <c r="M63" s="17">
        <f t="shared" si="2"/>
        <v>41.12732763</v>
      </c>
      <c r="N63" s="18">
        <f>VLOOKUP(A63,Total_de_acoes!$A$1:$B$90,2,FALSE)</f>
        <v>1980568384</v>
      </c>
      <c r="O63" s="19">
        <f t="shared" si="3"/>
        <v>-529460651.3</v>
      </c>
      <c r="P63" s="19" t="str">
        <f t="shared" si="4"/>
        <v>Desceu</v>
      </c>
      <c r="Q63" s="19" t="str">
        <f>VLOOKUP(A63,Ticker!$A$1:$B$536,2,FALSE)</f>
        <v>Eletrobras</v>
      </c>
      <c r="R63" s="19" t="str">
        <f>VLOOKUP(Q63,Chatgpt!$A$2:$C$82,2,FALSE)</f>
        <v>Energia</v>
      </c>
      <c r="S63" s="20">
        <f>VLOOKUP(Q63,Chatgpt!$A$2:$C$82,3,FALSE)</f>
        <v>64</v>
      </c>
      <c r="T63" s="20" t="str">
        <f t="shared" si="5"/>
        <v>Entre 50 e 100</v>
      </c>
      <c r="U63" s="20">
        <f t="shared" si="6"/>
        <v>-0.0204</v>
      </c>
      <c r="V63" s="19">
        <f t="shared" si="7"/>
        <v>41.71090241</v>
      </c>
      <c r="W63" s="19">
        <f t="shared" si="8"/>
        <v>-438314629</v>
      </c>
      <c r="X63" s="19" t="str">
        <f t="shared" si="9"/>
        <v>Desceu</v>
      </c>
      <c r="Y63" s="20">
        <f t="shared" si="10"/>
        <v>-0.037</v>
      </c>
      <c r="Z63" s="19">
        <f t="shared" si="11"/>
        <v>42.42990654</v>
      </c>
      <c r="AA63" s="19">
        <f t="shared" si="12"/>
        <v>-808686162.1</v>
      </c>
      <c r="AB63" s="19" t="str">
        <f t="shared" si="13"/>
        <v>Desceu</v>
      </c>
      <c r="AC63" s="20">
        <f t="shared" si="14"/>
        <v>-0.037</v>
      </c>
      <c r="AD63" s="19">
        <f t="shared" si="15"/>
        <v>42.42990654</v>
      </c>
      <c r="AE63" s="19">
        <f t="shared" si="16"/>
        <v>-16962767544</v>
      </c>
      <c r="AF63" s="19" t="str">
        <f t="shared" si="17"/>
        <v>Desceu</v>
      </c>
      <c r="AG63" s="20">
        <f t="shared" si="18"/>
        <v>-0.0364</v>
      </c>
      <c r="AH63" s="19">
        <f t="shared" si="19"/>
        <v>42.40348692</v>
      </c>
      <c r="AI63" s="19">
        <f t="shared" si="20"/>
        <v>-16949158339</v>
      </c>
      <c r="AJ63" s="19" t="str">
        <f t="shared" si="21"/>
        <v>Desceu</v>
      </c>
    </row>
    <row r="64">
      <c r="A64" s="5" t="s">
        <v>158</v>
      </c>
      <c r="B64" s="6">
        <v>45317.0</v>
      </c>
      <c r="C64" s="7">
        <v>3.4</v>
      </c>
      <c r="D64" s="7">
        <v>-0.87</v>
      </c>
      <c r="E64" s="7">
        <v>-4.23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5" t="s">
        <v>159</v>
      </c>
      <c r="L64" s="8">
        <f t="shared" si="1"/>
        <v>-0.0087</v>
      </c>
      <c r="M64" s="9">
        <f t="shared" si="2"/>
        <v>3.429839605</v>
      </c>
      <c r="N64" s="10">
        <f>VLOOKUP(A64,Total_de_acoes!$A$1:$B$90,2,FALSE)</f>
        <v>309729428</v>
      </c>
      <c r="O64" s="11">
        <f t="shared" si="3"/>
        <v>-9242203.652</v>
      </c>
      <c r="P64" s="11" t="str">
        <f t="shared" si="4"/>
        <v>Desceu</v>
      </c>
      <c r="Q64" s="11" t="str">
        <f>VLOOKUP(A64,Ticker!$A$1:$B$536,2,FALSE)</f>
        <v>Petz</v>
      </c>
      <c r="R64" s="11" t="str">
        <f>VLOOKUP(Q64,Chatgpt!$A$2:$C$82,2,FALSE)</f>
        <v>Varejo</v>
      </c>
      <c r="S64" s="12">
        <f>VLOOKUP(Q64,Chatgpt!$A$2:$C$82,3,FALSE)</f>
        <v>9</v>
      </c>
      <c r="T64" s="12" t="str">
        <f t="shared" si="5"/>
        <v>Menos de 50</v>
      </c>
      <c r="U64" s="12">
        <f t="shared" si="6"/>
        <v>-0.0423</v>
      </c>
      <c r="V64" s="11">
        <f t="shared" si="7"/>
        <v>3.550172288</v>
      </c>
      <c r="W64" s="11">
        <f t="shared" si="8"/>
        <v>-77356357.08</v>
      </c>
      <c r="X64" s="11" t="str">
        <f t="shared" si="9"/>
        <v>Desceu</v>
      </c>
      <c r="Y64" s="12">
        <f t="shared" si="10"/>
        <v>-0.1392</v>
      </c>
      <c r="Z64" s="11">
        <f t="shared" si="11"/>
        <v>3.949814126</v>
      </c>
      <c r="AA64" s="11">
        <f t="shared" si="12"/>
        <v>-283218818.3</v>
      </c>
      <c r="AB64" s="11" t="str">
        <f t="shared" si="13"/>
        <v>Desceu</v>
      </c>
      <c r="AC64" s="12">
        <f t="shared" si="14"/>
        <v>-0.1392</v>
      </c>
      <c r="AD64" s="11">
        <f t="shared" si="15"/>
        <v>3.949814126</v>
      </c>
      <c r="AE64" s="11">
        <f t="shared" si="16"/>
        <v>2858997267</v>
      </c>
      <c r="AF64" s="11" t="str">
        <f t="shared" si="17"/>
        <v>Subiu</v>
      </c>
      <c r="AG64" s="12">
        <f t="shared" si="18"/>
        <v>-0.4663</v>
      </c>
      <c r="AH64" s="11">
        <f t="shared" si="19"/>
        <v>6.370620199</v>
      </c>
      <c r="AI64" s="11">
        <f t="shared" si="20"/>
        <v>1611997959</v>
      </c>
      <c r="AJ64" s="11" t="str">
        <f t="shared" si="21"/>
        <v>Subiu</v>
      </c>
    </row>
    <row r="65">
      <c r="A65" s="13" t="s">
        <v>160</v>
      </c>
      <c r="B65" s="14">
        <v>45317.0</v>
      </c>
      <c r="C65" s="15">
        <v>15.91</v>
      </c>
      <c r="D65" s="15">
        <v>-0.93</v>
      </c>
      <c r="E65" s="15">
        <v>-2.39</v>
      </c>
      <c r="F65" s="15">
        <v>-14.92</v>
      </c>
      <c r="G65" s="15">
        <v>-14.92</v>
      </c>
      <c r="H65" s="15">
        <v>8.93</v>
      </c>
      <c r="I65" s="15">
        <v>15.85</v>
      </c>
      <c r="J65" s="15">
        <v>16.31</v>
      </c>
      <c r="K65" s="13" t="s">
        <v>161</v>
      </c>
      <c r="L65" s="16">
        <f t="shared" si="1"/>
        <v>-0.0093</v>
      </c>
      <c r="M65" s="17">
        <f t="shared" si="2"/>
        <v>16.05935197</v>
      </c>
      <c r="N65" s="18">
        <f>VLOOKUP(A65,Total_de_acoes!$A$1:$B$90,2,FALSE)</f>
        <v>91514307</v>
      </c>
      <c r="O65" s="19">
        <f t="shared" si="3"/>
        <v>-13667842.34</v>
      </c>
      <c r="P65" s="19" t="str">
        <f t="shared" si="4"/>
        <v>Desceu</v>
      </c>
      <c r="Q65" s="19" t="str">
        <f>VLOOKUP(A65,Ticker!$A$1:$B$536,2,FALSE)</f>
        <v>EZTEC</v>
      </c>
      <c r="R65" s="19" t="str">
        <f>VLOOKUP(Q65,Chatgpt!$A$2:$C$82,2,FALSE)</f>
        <v>Imobiliário</v>
      </c>
      <c r="S65" s="20">
        <f>VLOOKUP(Q65,Chatgpt!$A$2:$C$82,3,FALSE)</f>
        <v>42</v>
      </c>
      <c r="T65" s="20" t="str">
        <f t="shared" si="5"/>
        <v>Menos de 50</v>
      </c>
      <c r="U65" s="20">
        <f t="shared" si="6"/>
        <v>-0.0239</v>
      </c>
      <c r="V65" s="19">
        <f t="shared" si="7"/>
        <v>16.29955947</v>
      </c>
      <c r="W65" s="19">
        <f t="shared" si="8"/>
        <v>-200668858.5</v>
      </c>
      <c r="X65" s="19" t="str">
        <f t="shared" si="9"/>
        <v>Desceu</v>
      </c>
      <c r="Y65" s="20">
        <f t="shared" si="10"/>
        <v>-0.1492</v>
      </c>
      <c r="Z65" s="19">
        <f t="shared" si="11"/>
        <v>18.70004701</v>
      </c>
      <c r="AA65" s="19">
        <f t="shared" si="12"/>
        <v>-1437201739</v>
      </c>
      <c r="AB65" s="19" t="str">
        <f t="shared" si="13"/>
        <v>Desceu</v>
      </c>
      <c r="AC65" s="20">
        <f t="shared" si="14"/>
        <v>-0.1492</v>
      </c>
      <c r="AD65" s="19">
        <f t="shared" si="15"/>
        <v>18.70004701</v>
      </c>
      <c r="AE65" s="19">
        <f t="shared" si="16"/>
        <v>-4739104215</v>
      </c>
      <c r="AF65" s="19" t="str">
        <f t="shared" si="17"/>
        <v>Desceu</v>
      </c>
      <c r="AG65" s="20">
        <f t="shared" si="18"/>
        <v>0.0893</v>
      </c>
      <c r="AH65" s="19">
        <f t="shared" si="19"/>
        <v>14.60571009</v>
      </c>
      <c r="AI65" s="19">
        <f t="shared" si="20"/>
        <v>-2630040060</v>
      </c>
      <c r="AJ65" s="19" t="str">
        <f t="shared" si="21"/>
        <v>Desceu</v>
      </c>
    </row>
    <row r="66">
      <c r="A66" s="5" t="s">
        <v>162</v>
      </c>
      <c r="B66" s="6">
        <v>45317.0</v>
      </c>
      <c r="C66" s="7">
        <v>16.49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16.4</v>
      </c>
      <c r="J66" s="7">
        <v>16.71</v>
      </c>
      <c r="K66" s="5" t="s">
        <v>105</v>
      </c>
      <c r="L66" s="8">
        <f t="shared" si="1"/>
        <v>-0.0107</v>
      </c>
      <c r="M66" s="9">
        <f t="shared" si="2"/>
        <v>16.66835136</v>
      </c>
      <c r="N66" s="10">
        <f>VLOOKUP(A66,Total_de_acoes!$A$1:$B$90,2,FALSE)</f>
        <v>240822651</v>
      </c>
      <c r="O66" s="11">
        <f t="shared" si="3"/>
        <v>-42951047.22</v>
      </c>
      <c r="P66" s="11" t="str">
        <f t="shared" si="4"/>
        <v>Desceu</v>
      </c>
      <c r="Q66" s="11" t="str">
        <f>VLOOKUP(A66,Ticker!$A$1:$B$536,2,FALSE)</f>
        <v>Fleury</v>
      </c>
      <c r="R66" s="11" t="str">
        <f>VLOOKUP(Q66,Chatgpt!$A$2:$C$82,2,FALSE)</f>
        <v>Saúde</v>
      </c>
      <c r="S66" s="12">
        <f>VLOOKUP(Q66,Chatgpt!$A$2:$C$82,3,FALSE)</f>
        <v>95</v>
      </c>
      <c r="T66" s="12" t="str">
        <f t="shared" si="5"/>
        <v>Entre 50 e 100</v>
      </c>
      <c r="U66" s="12">
        <f t="shared" si="6"/>
        <v>0.0104</v>
      </c>
      <c r="V66" s="11">
        <f t="shared" si="7"/>
        <v>16.3202692</v>
      </c>
      <c r="W66" s="11">
        <f t="shared" si="8"/>
        <v>87431286.71</v>
      </c>
      <c r="X66" s="11" t="str">
        <f t="shared" si="9"/>
        <v>Subiu</v>
      </c>
      <c r="Y66" s="12">
        <f t="shared" si="10"/>
        <v>-0.0859</v>
      </c>
      <c r="Z66" s="11">
        <f t="shared" si="11"/>
        <v>18.03960179</v>
      </c>
      <c r="AA66" s="11">
        <f t="shared" si="12"/>
        <v>-798226833.3</v>
      </c>
      <c r="AB66" s="11" t="str">
        <f t="shared" si="13"/>
        <v>Desceu</v>
      </c>
      <c r="AC66" s="12">
        <f t="shared" si="14"/>
        <v>-0.0859</v>
      </c>
      <c r="AD66" s="11">
        <f t="shared" si="15"/>
        <v>18.03960179</v>
      </c>
      <c r="AE66" s="11">
        <f t="shared" si="16"/>
        <v>-4398897396</v>
      </c>
      <c r="AF66" s="11" t="str">
        <f t="shared" si="17"/>
        <v>Desceu</v>
      </c>
      <c r="AG66" s="12">
        <f t="shared" si="18"/>
        <v>0.1716</v>
      </c>
      <c r="AH66" s="11">
        <f t="shared" si="19"/>
        <v>14.07476955</v>
      </c>
      <c r="AI66" s="11">
        <f t="shared" si="20"/>
        <v>-2356543353</v>
      </c>
      <c r="AJ66" s="11" t="str">
        <f t="shared" si="21"/>
        <v>Desceu</v>
      </c>
    </row>
    <row r="67">
      <c r="A67" s="13" t="s">
        <v>163</v>
      </c>
      <c r="B67" s="14">
        <v>45317.0</v>
      </c>
      <c r="C67" s="15">
        <v>6.95</v>
      </c>
      <c r="D67" s="15">
        <v>-1.27</v>
      </c>
      <c r="E67" s="15">
        <v>-0.43</v>
      </c>
      <c r="F67" s="15">
        <v>-6.71</v>
      </c>
      <c r="G67" s="15">
        <v>-6.71</v>
      </c>
      <c r="H67" s="15">
        <v>-30.01</v>
      </c>
      <c r="I67" s="15">
        <v>6.87</v>
      </c>
      <c r="J67" s="15">
        <v>7.14</v>
      </c>
      <c r="K67" s="13" t="s">
        <v>164</v>
      </c>
      <c r="L67" s="16">
        <f t="shared" si="1"/>
        <v>-0.0127</v>
      </c>
      <c r="M67" s="17">
        <f t="shared" si="2"/>
        <v>7.039400385</v>
      </c>
      <c r="N67" s="18">
        <f>VLOOKUP(A67,Total_de_acoes!$A$1:$B$90,2,FALSE)</f>
        <v>496029967</v>
      </c>
      <c r="O67" s="19">
        <f t="shared" si="3"/>
        <v>-44345269.97</v>
      </c>
      <c r="P67" s="19" t="str">
        <f t="shared" si="4"/>
        <v>Desceu</v>
      </c>
      <c r="Q67" s="19" t="str">
        <f>VLOOKUP(A67,Ticker!$A$1:$B$536,2,FALSE)</f>
        <v>Grupo Soma</v>
      </c>
      <c r="R67" s="19" t="str">
        <f>VLOOKUP(Q67,Chatgpt!$A$2:$C$82,2,FALSE)</f>
        <v>Moda</v>
      </c>
      <c r="S67" s="20">
        <f>VLOOKUP(Q67,Chatgpt!$A$2:$C$82,3,FALSE)</f>
        <v>17</v>
      </c>
      <c r="T67" s="20" t="str">
        <f t="shared" si="5"/>
        <v>Menos de 50</v>
      </c>
      <c r="U67" s="20">
        <f t="shared" si="6"/>
        <v>-0.0043</v>
      </c>
      <c r="V67" s="19">
        <f t="shared" si="7"/>
        <v>6.98001406</v>
      </c>
      <c r="W67" s="19">
        <f t="shared" si="8"/>
        <v>-15460764.52</v>
      </c>
      <c r="X67" s="19" t="str">
        <f t="shared" si="9"/>
        <v>Desceu</v>
      </c>
      <c r="Y67" s="20">
        <f t="shared" si="10"/>
        <v>-0.0671</v>
      </c>
      <c r="Z67" s="19">
        <f t="shared" si="11"/>
        <v>7.449887448</v>
      </c>
      <c r="AA67" s="19">
        <f t="shared" si="12"/>
        <v>-257500717.9</v>
      </c>
      <c r="AB67" s="19" t="str">
        <f t="shared" si="13"/>
        <v>Desceu</v>
      </c>
      <c r="AC67" s="20">
        <f t="shared" si="14"/>
        <v>-0.0671</v>
      </c>
      <c r="AD67" s="19">
        <f t="shared" si="15"/>
        <v>7.449887448</v>
      </c>
      <c r="AE67" s="19">
        <f t="shared" si="16"/>
        <v>1056048629</v>
      </c>
      <c r="AF67" s="19" t="str">
        <f t="shared" si="17"/>
        <v>Subiu</v>
      </c>
      <c r="AG67" s="20">
        <f t="shared" si="18"/>
        <v>-0.3001</v>
      </c>
      <c r="AH67" s="19">
        <f t="shared" si="19"/>
        <v>9.929989999</v>
      </c>
      <c r="AI67" s="19">
        <f t="shared" si="20"/>
        <v>-221495326.2</v>
      </c>
      <c r="AJ67" s="19" t="str">
        <f t="shared" si="21"/>
        <v>Desceu</v>
      </c>
    </row>
    <row r="68">
      <c r="A68" s="5" t="s">
        <v>165</v>
      </c>
      <c r="B68" s="6">
        <v>45317.0</v>
      </c>
      <c r="C68" s="7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</v>
      </c>
      <c r="I68" s="7">
        <v>8.62</v>
      </c>
      <c r="J68" s="7">
        <v>8.8</v>
      </c>
      <c r="K68" s="5" t="s">
        <v>166</v>
      </c>
      <c r="L68" s="8">
        <f t="shared" si="1"/>
        <v>-0.0136</v>
      </c>
      <c r="M68" s="9">
        <f t="shared" si="2"/>
        <v>8.789537713</v>
      </c>
      <c r="N68" s="10">
        <f>VLOOKUP(A68,Total_de_acoes!$A$1:$B$90,2,FALSE)</f>
        <v>176733968</v>
      </c>
      <c r="O68" s="11">
        <f t="shared" si="3"/>
        <v>-21126374.33</v>
      </c>
      <c r="P68" s="11" t="str">
        <f t="shared" si="4"/>
        <v>Desceu</v>
      </c>
      <c r="Q68" s="11" t="str">
        <f>VLOOKUP(A68,Ticker!$A$1:$B$536,2,FALSE)</f>
        <v>Alpargatas</v>
      </c>
      <c r="R68" s="11" t="str">
        <f>VLOOKUP(Q68,Chatgpt!$A$2:$C$82,2,FALSE)</f>
        <v>Moda</v>
      </c>
      <c r="S68" s="12">
        <f>VLOOKUP(Q68,Chatgpt!$A$2:$C$82,3,FALSE)</f>
        <v>113</v>
      </c>
      <c r="T68" s="12" t="str">
        <f t="shared" si="5"/>
        <v>Mais de 100</v>
      </c>
      <c r="U68" s="12">
        <f t="shared" si="6"/>
        <v>0.0408</v>
      </c>
      <c r="V68" s="11">
        <f t="shared" si="7"/>
        <v>8.330130669</v>
      </c>
      <c r="W68" s="11">
        <f t="shared" si="8"/>
        <v>175072603.2</v>
      </c>
      <c r="X68" s="11" t="str">
        <f t="shared" si="9"/>
        <v>Subiu</v>
      </c>
      <c r="Y68" s="12">
        <f t="shared" si="10"/>
        <v>-0.1433</v>
      </c>
      <c r="Z68" s="11">
        <f t="shared" si="11"/>
        <v>10.12022878</v>
      </c>
      <c r="AA68" s="11">
        <f t="shared" si="12"/>
        <v>-747038068</v>
      </c>
      <c r="AB68" s="11" t="str">
        <f t="shared" si="13"/>
        <v>Desceu</v>
      </c>
      <c r="AC68" s="12">
        <f t="shared" si="14"/>
        <v>-0.1433</v>
      </c>
      <c r="AD68" s="11">
        <f t="shared" si="15"/>
        <v>10.12022878</v>
      </c>
      <c r="AE68" s="11">
        <f t="shared" si="16"/>
        <v>-319490633.5</v>
      </c>
      <c r="AF68" s="11" t="str">
        <f t="shared" si="17"/>
        <v>Desceu</v>
      </c>
      <c r="AG68" s="12">
        <f t="shared" si="18"/>
        <v>-0.3452</v>
      </c>
      <c r="AH68" s="11">
        <f t="shared" si="19"/>
        <v>13.24068418</v>
      </c>
      <c r="AI68" s="11">
        <f t="shared" si="20"/>
        <v>-1926891475</v>
      </c>
      <c r="AJ68" s="11" t="str">
        <f t="shared" si="21"/>
        <v>Desceu</v>
      </c>
    </row>
    <row r="69">
      <c r="A69" s="13" t="s">
        <v>167</v>
      </c>
      <c r="B69" s="14">
        <v>45317.0</v>
      </c>
      <c r="C69" s="15">
        <v>22.84</v>
      </c>
      <c r="D69" s="15">
        <v>-1.38</v>
      </c>
      <c r="E69" s="15">
        <v>2.38</v>
      </c>
      <c r="F69" s="15">
        <v>-5.15</v>
      </c>
      <c r="G69" s="15">
        <v>-5.15</v>
      </c>
      <c r="H69" s="15">
        <v>60.09</v>
      </c>
      <c r="I69" s="15">
        <v>22.62</v>
      </c>
      <c r="J69" s="15">
        <v>23.34</v>
      </c>
      <c r="K69" s="13" t="s">
        <v>168</v>
      </c>
      <c r="L69" s="16">
        <f t="shared" si="1"/>
        <v>-0.0138</v>
      </c>
      <c r="M69" s="17">
        <f t="shared" si="2"/>
        <v>23.15960251</v>
      </c>
      <c r="N69" s="18">
        <f>VLOOKUP(A69,Total_de_acoes!$A$1:$B$90,2,FALSE)</f>
        <v>265784616</v>
      </c>
      <c r="O69" s="19">
        <f t="shared" si="3"/>
        <v>-84945431.64</v>
      </c>
      <c r="P69" s="19" t="str">
        <f t="shared" si="4"/>
        <v>Desceu</v>
      </c>
      <c r="Q69" s="19" t="str">
        <f>VLOOKUP(A69,Ticker!$A$1:$B$536,2,FALSE)</f>
        <v>Cyrela</v>
      </c>
      <c r="R69" s="19" t="str">
        <f>VLOOKUP(Q69,Chatgpt!$A$2:$C$82,2,FALSE)</f>
        <v>Construção</v>
      </c>
      <c r="S69" s="20">
        <f>VLOOKUP(Q69,Chatgpt!$A$2:$C$82,3,FALSE)</f>
        <v>58</v>
      </c>
      <c r="T69" s="20" t="str">
        <f t="shared" si="5"/>
        <v>Entre 50 e 100</v>
      </c>
      <c r="U69" s="20">
        <f t="shared" si="6"/>
        <v>0.0238</v>
      </c>
      <c r="V69" s="19">
        <f t="shared" si="7"/>
        <v>22.30904474</v>
      </c>
      <c r="W69" s="19">
        <f t="shared" si="8"/>
        <v>273504290.7</v>
      </c>
      <c r="X69" s="19" t="str">
        <f t="shared" si="9"/>
        <v>Subiu</v>
      </c>
      <c r="Y69" s="20">
        <f t="shared" si="10"/>
        <v>-0.0515</v>
      </c>
      <c r="Z69" s="19">
        <f t="shared" si="11"/>
        <v>24.08012652</v>
      </c>
      <c r="AA69" s="19">
        <f t="shared" si="12"/>
        <v>-638810735.2</v>
      </c>
      <c r="AB69" s="19" t="str">
        <f t="shared" si="13"/>
        <v>Desceu</v>
      </c>
      <c r="AC69" s="20">
        <f t="shared" si="14"/>
        <v>-0.0515</v>
      </c>
      <c r="AD69" s="19">
        <f t="shared" si="15"/>
        <v>24.08012652</v>
      </c>
      <c r="AE69" s="19">
        <f t="shared" si="16"/>
        <v>-7510476731</v>
      </c>
      <c r="AF69" s="19" t="str">
        <f t="shared" si="17"/>
        <v>Desceu</v>
      </c>
      <c r="AG69" s="20">
        <f t="shared" si="18"/>
        <v>0.6009</v>
      </c>
      <c r="AH69" s="19">
        <f t="shared" si="19"/>
        <v>14.26697483</v>
      </c>
      <c r="AI69" s="19">
        <f t="shared" si="20"/>
        <v>-2455551636</v>
      </c>
      <c r="AJ69" s="19" t="str">
        <f t="shared" si="21"/>
        <v>Desceu</v>
      </c>
    </row>
    <row r="70">
      <c r="A70" s="5" t="s">
        <v>169</v>
      </c>
      <c r="B70" s="6">
        <v>45317.0</v>
      </c>
      <c r="C70" s="7">
        <v>22.4</v>
      </c>
      <c r="D70" s="7">
        <v>-1.4</v>
      </c>
      <c r="E70" s="7">
        <v>5.02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5" t="s">
        <v>170</v>
      </c>
      <c r="L70" s="8">
        <f t="shared" si="1"/>
        <v>-0.014</v>
      </c>
      <c r="M70" s="9">
        <f t="shared" si="2"/>
        <v>22.71805274</v>
      </c>
      <c r="N70" s="10">
        <f>VLOOKUP(A70,Total_de_acoes!$A$1:$B$90,2,FALSE)</f>
        <v>734632705</v>
      </c>
      <c r="O70" s="11">
        <f t="shared" si="3"/>
        <v>-233651943.5</v>
      </c>
      <c r="P70" s="11" t="str">
        <f t="shared" si="4"/>
        <v>Desceu</v>
      </c>
      <c r="Q70" s="11" t="str">
        <f>VLOOKUP(A70,Ticker!$A$1:$B$536,2,FALSE)</f>
        <v>Embraer</v>
      </c>
      <c r="R70" s="11" t="str">
        <f>VLOOKUP(Q70,Chatgpt!$A$2:$C$82,2,FALSE)</f>
        <v>Aeronáutica</v>
      </c>
      <c r="S70" s="12">
        <f>VLOOKUP(Q70,Chatgpt!$A$2:$C$82,3,FALSE)</f>
        <v>53</v>
      </c>
      <c r="T70" s="12" t="str">
        <f t="shared" si="5"/>
        <v>Entre 50 e 100</v>
      </c>
      <c r="U70" s="12">
        <f t="shared" si="6"/>
        <v>0.0502</v>
      </c>
      <c r="V70" s="11">
        <f t="shared" si="7"/>
        <v>21.32927062</v>
      </c>
      <c r="W70" s="11">
        <f t="shared" si="8"/>
        <v>551551327.2</v>
      </c>
      <c r="X70" s="11" t="str">
        <f t="shared" si="9"/>
        <v>Subiu</v>
      </c>
      <c r="Y70" s="12">
        <f t="shared" si="10"/>
        <v>0.0004</v>
      </c>
      <c r="Z70" s="11">
        <f t="shared" si="11"/>
        <v>22.39104358</v>
      </c>
      <c r="AA70" s="11">
        <f t="shared" si="12"/>
        <v>4613606.381</v>
      </c>
      <c r="AB70" s="11" t="str">
        <f t="shared" si="13"/>
        <v>Subiu</v>
      </c>
      <c r="AC70" s="12">
        <f t="shared" si="14"/>
        <v>0.0004</v>
      </c>
      <c r="AD70" s="11">
        <f t="shared" si="15"/>
        <v>22.39104358</v>
      </c>
      <c r="AE70" s="11">
        <f t="shared" si="16"/>
        <v>-6640400738</v>
      </c>
      <c r="AF70" s="11" t="str">
        <f t="shared" si="17"/>
        <v>Desceu</v>
      </c>
      <c r="AG70" s="12">
        <f t="shared" si="18"/>
        <v>0.3429</v>
      </c>
      <c r="AH70" s="11">
        <f t="shared" si="19"/>
        <v>16.68031871</v>
      </c>
      <c r="AI70" s="11">
        <f t="shared" si="20"/>
        <v>-3698707042</v>
      </c>
      <c r="AJ70" s="11" t="str">
        <f t="shared" si="21"/>
        <v>Desceu</v>
      </c>
    </row>
    <row r="71">
      <c r="A71" s="13" t="s">
        <v>171</v>
      </c>
      <c r="B71" s="14">
        <v>45317.0</v>
      </c>
      <c r="C71" s="15">
        <v>15.97</v>
      </c>
      <c r="D71" s="15">
        <v>-1.41</v>
      </c>
      <c r="E71" s="15">
        <v>-7.37</v>
      </c>
      <c r="F71" s="15">
        <v>-5.45</v>
      </c>
      <c r="G71" s="15">
        <v>-5.45</v>
      </c>
      <c r="H71" s="15">
        <v>23.51</v>
      </c>
      <c r="I71" s="15">
        <v>15.84</v>
      </c>
      <c r="J71" s="15">
        <v>16.43</v>
      </c>
      <c r="K71" s="13" t="s">
        <v>172</v>
      </c>
      <c r="L71" s="16">
        <f t="shared" si="1"/>
        <v>-0.0141</v>
      </c>
      <c r="M71" s="17">
        <f t="shared" si="2"/>
        <v>16.1983974</v>
      </c>
      <c r="N71" s="18">
        <f>VLOOKUP(A71,Total_de_acoes!$A$1:$B$90,2,FALSE)</f>
        <v>846244302</v>
      </c>
      <c r="O71" s="19">
        <f t="shared" si="3"/>
        <v>-193280001.2</v>
      </c>
      <c r="P71" s="19" t="str">
        <f t="shared" si="4"/>
        <v>Desceu</v>
      </c>
      <c r="Q71" s="19" t="str">
        <f>VLOOKUP(A71,Ticker!$A$1:$B$536,2,FALSE)</f>
        <v>Natura</v>
      </c>
      <c r="R71" s="19" t="str">
        <f>VLOOKUP(Q71,Chatgpt!$A$2:$C$82,2,FALSE)</f>
        <v>Cosméticos</v>
      </c>
      <c r="S71" s="20">
        <f>VLOOKUP(Q71,Chatgpt!$A$2:$C$82,3,FALSE)</f>
        <v>54</v>
      </c>
      <c r="T71" s="20" t="str">
        <f t="shared" si="5"/>
        <v>Entre 50 e 100</v>
      </c>
      <c r="U71" s="20">
        <f t="shared" si="6"/>
        <v>-0.0737</v>
      </c>
      <c r="V71" s="19">
        <f t="shared" si="7"/>
        <v>17.24063478</v>
      </c>
      <c r="W71" s="19">
        <f t="shared" si="8"/>
        <v>-654526074.6</v>
      </c>
      <c r="X71" s="19" t="str">
        <f t="shared" si="9"/>
        <v>Desceu</v>
      </c>
      <c r="Y71" s="20">
        <f t="shared" si="10"/>
        <v>-0.0545</v>
      </c>
      <c r="Z71" s="19">
        <f t="shared" si="11"/>
        <v>16.89053411</v>
      </c>
      <c r="AA71" s="19">
        <f t="shared" si="12"/>
        <v>-474183128.5</v>
      </c>
      <c r="AB71" s="19" t="str">
        <f t="shared" si="13"/>
        <v>Desceu</v>
      </c>
      <c r="AC71" s="20">
        <f t="shared" si="14"/>
        <v>-0.0545</v>
      </c>
      <c r="AD71" s="19">
        <f t="shared" si="15"/>
        <v>16.89053411</v>
      </c>
      <c r="AE71" s="19">
        <f t="shared" si="16"/>
        <v>-3806992648</v>
      </c>
      <c r="AF71" s="19" t="str">
        <f t="shared" si="17"/>
        <v>Desceu</v>
      </c>
      <c r="AG71" s="20">
        <f t="shared" si="18"/>
        <v>0.2351</v>
      </c>
      <c r="AH71" s="19">
        <f t="shared" si="19"/>
        <v>12.93012712</v>
      </c>
      <c r="AI71" s="19">
        <f t="shared" si="20"/>
        <v>-1766918130</v>
      </c>
      <c r="AJ71" s="19" t="str">
        <f t="shared" si="21"/>
        <v>Desceu</v>
      </c>
    </row>
    <row r="72">
      <c r="A72" s="5" t="s">
        <v>173</v>
      </c>
      <c r="B72" s="6">
        <v>45317.0</v>
      </c>
      <c r="C72" s="7">
        <v>13.8</v>
      </c>
      <c r="D72" s="7">
        <v>-1.42</v>
      </c>
      <c r="E72" s="7">
        <v>-3.5</v>
      </c>
      <c r="F72" s="7">
        <v>2.0</v>
      </c>
      <c r="G72" s="7">
        <v>2.0</v>
      </c>
      <c r="H72" s="7">
        <v>-34.02</v>
      </c>
      <c r="I72" s="7">
        <v>13.63</v>
      </c>
      <c r="J72" s="7">
        <v>14.0</v>
      </c>
      <c r="K72" s="5" t="s">
        <v>174</v>
      </c>
      <c r="L72" s="8">
        <f t="shared" si="1"/>
        <v>-0.0142</v>
      </c>
      <c r="M72" s="9">
        <f t="shared" si="2"/>
        <v>13.99878271</v>
      </c>
      <c r="N72" s="10">
        <f>VLOOKUP(A72,Total_de_acoes!$A$1:$B$90,2,FALSE)</f>
        <v>1349217892</v>
      </c>
      <c r="O72" s="11">
        <f t="shared" si="3"/>
        <v>-268201195.1</v>
      </c>
      <c r="P72" s="11" t="str">
        <f t="shared" si="4"/>
        <v>Desceu</v>
      </c>
      <c r="Q72" s="11" t="str">
        <f>VLOOKUP(A72,Ticker!$A$1:$B$536,2,FALSE)</f>
        <v>Assaí</v>
      </c>
      <c r="R72" s="11" t="str">
        <f>VLOOKUP(Q72,Chatgpt!$A$2:$C$82,2,FALSE)</f>
        <v>Varejo</v>
      </c>
      <c r="S72" s="12">
        <f>VLOOKUP(Q72,Chatgpt!$A$2:$C$82,3,FALSE)</f>
        <v>49</v>
      </c>
      <c r="T72" s="12" t="str">
        <f t="shared" si="5"/>
        <v>Menos de 50</v>
      </c>
      <c r="U72" s="12">
        <f t="shared" si="6"/>
        <v>-0.035</v>
      </c>
      <c r="V72" s="11">
        <f t="shared" si="7"/>
        <v>14.30051813</v>
      </c>
      <c r="W72" s="11">
        <f t="shared" si="8"/>
        <v>-257825595.7</v>
      </c>
      <c r="X72" s="11" t="str">
        <f t="shared" si="9"/>
        <v>Desceu</v>
      </c>
      <c r="Y72" s="12">
        <f t="shared" si="10"/>
        <v>0.02</v>
      </c>
      <c r="Z72" s="11">
        <f t="shared" si="11"/>
        <v>13.52941176</v>
      </c>
      <c r="AA72" s="11">
        <f t="shared" si="12"/>
        <v>139384705.8</v>
      </c>
      <c r="AB72" s="11" t="str">
        <f t="shared" si="13"/>
        <v>Subiu</v>
      </c>
      <c r="AC72" s="12">
        <f t="shared" si="14"/>
        <v>0.02</v>
      </c>
      <c r="AD72" s="11">
        <f t="shared" si="15"/>
        <v>13.52941176</v>
      </c>
      <c r="AE72" s="11">
        <f t="shared" si="16"/>
        <v>-2075620076</v>
      </c>
      <c r="AF72" s="11" t="str">
        <f t="shared" si="17"/>
        <v>Desceu</v>
      </c>
      <c r="AG72" s="12">
        <f t="shared" si="18"/>
        <v>-0.3402</v>
      </c>
      <c r="AH72" s="11">
        <f t="shared" si="19"/>
        <v>20.91542892</v>
      </c>
      <c r="AI72" s="11">
        <f t="shared" si="20"/>
        <v>-5880285961</v>
      </c>
      <c r="AJ72" s="11" t="str">
        <f t="shared" si="21"/>
        <v>Desceu</v>
      </c>
    </row>
    <row r="73">
      <c r="A73" s="13" t="s">
        <v>175</v>
      </c>
      <c r="B73" s="14">
        <v>45317.0</v>
      </c>
      <c r="C73" s="15">
        <v>13.22</v>
      </c>
      <c r="D73" s="15">
        <v>-1.56</v>
      </c>
      <c r="E73" s="15">
        <v>-4.13</v>
      </c>
      <c r="F73" s="15">
        <v>-8.58</v>
      </c>
      <c r="G73" s="15">
        <v>-8.58</v>
      </c>
      <c r="H73" s="15">
        <v>3.88</v>
      </c>
      <c r="I73" s="15">
        <v>13.18</v>
      </c>
      <c r="J73" s="15">
        <v>13.42</v>
      </c>
      <c r="K73" s="13" t="s">
        <v>176</v>
      </c>
      <c r="L73" s="16">
        <f t="shared" si="1"/>
        <v>-0.0156</v>
      </c>
      <c r="M73" s="17">
        <f t="shared" si="2"/>
        <v>13.4295002</v>
      </c>
      <c r="N73" s="18">
        <f>VLOOKUP(A73,Total_de_acoes!$A$1:$B$90,2,FALSE)</f>
        <v>5602790110</v>
      </c>
      <c r="O73" s="19">
        <f t="shared" si="3"/>
        <v>-1173785666</v>
      </c>
      <c r="P73" s="19" t="str">
        <f t="shared" si="4"/>
        <v>Desceu</v>
      </c>
      <c r="Q73" s="19" t="str">
        <f>VLOOKUP(A73,Ticker!$A$1:$B$536,2,FALSE)</f>
        <v>B3</v>
      </c>
      <c r="R73" s="19" t="str">
        <f>VLOOKUP(Q73,Chatgpt!$A$2:$C$82,2,FALSE)</f>
        <v>Bolsa de Valores</v>
      </c>
      <c r="S73" s="20">
        <f>VLOOKUP(Q73,Chatgpt!$A$2:$C$82,3,FALSE)</f>
        <v>126</v>
      </c>
      <c r="T73" s="20" t="str">
        <f t="shared" si="5"/>
        <v>Mais de 100</v>
      </c>
      <c r="U73" s="20">
        <f t="shared" si="6"/>
        <v>-0.0413</v>
      </c>
      <c r="V73" s="19">
        <f t="shared" si="7"/>
        <v>13.78950662</v>
      </c>
      <c r="W73" s="19">
        <f t="shared" si="8"/>
        <v>-293362766.1</v>
      </c>
      <c r="X73" s="19" t="str">
        <f t="shared" si="9"/>
        <v>Desceu</v>
      </c>
      <c r="Y73" s="20">
        <f t="shared" si="10"/>
        <v>-0.0858</v>
      </c>
      <c r="Z73" s="19">
        <f t="shared" si="11"/>
        <v>14.46073069</v>
      </c>
      <c r="AA73" s="19">
        <f t="shared" si="12"/>
        <v>-639121957.8</v>
      </c>
      <c r="AB73" s="19" t="str">
        <f t="shared" si="13"/>
        <v>Desceu</v>
      </c>
      <c r="AC73" s="20">
        <f t="shared" si="14"/>
        <v>-0.0858</v>
      </c>
      <c r="AD73" s="19">
        <f t="shared" si="15"/>
        <v>14.46073069</v>
      </c>
      <c r="AE73" s="19">
        <f t="shared" si="16"/>
        <v>-2555358652</v>
      </c>
      <c r="AF73" s="19" t="str">
        <f t="shared" si="17"/>
        <v>Desceu</v>
      </c>
      <c r="AG73" s="20">
        <f t="shared" si="18"/>
        <v>0.0388</v>
      </c>
      <c r="AH73" s="19">
        <f t="shared" si="19"/>
        <v>12.72622256</v>
      </c>
      <c r="AI73" s="19">
        <f t="shared" si="20"/>
        <v>-1661883350</v>
      </c>
      <c r="AJ73" s="19" t="str">
        <f t="shared" si="21"/>
        <v>Desceu</v>
      </c>
    </row>
    <row r="74">
      <c r="A74" s="5" t="s">
        <v>177</v>
      </c>
      <c r="B74" s="6">
        <v>45317.0</v>
      </c>
      <c r="C74" s="7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5" t="s">
        <v>178</v>
      </c>
      <c r="L74" s="8">
        <f t="shared" si="1"/>
        <v>-0.0161</v>
      </c>
      <c r="M74" s="9">
        <f t="shared" si="2"/>
        <v>31.58857607</v>
      </c>
      <c r="N74" s="10">
        <f>VLOOKUP(A74,Total_de_acoes!$A$1:$B$90,2,FALSE)</f>
        <v>409490388</v>
      </c>
      <c r="O74" s="11">
        <f t="shared" si="3"/>
        <v>-208257014.2</v>
      </c>
      <c r="P74" s="11" t="str">
        <f t="shared" si="4"/>
        <v>Desceu</v>
      </c>
      <c r="Q74" s="11" t="str">
        <f>VLOOKUP(A74,Ticker!$A$1:$B$536,2,FALSE)</f>
        <v>Hypera</v>
      </c>
      <c r="R74" s="11" t="str">
        <f>VLOOKUP(Q74,Chatgpt!$A$2:$C$82,2,FALSE)</f>
        <v>Farmacêutica</v>
      </c>
      <c r="S74" s="12">
        <f>VLOOKUP(Q74,Chatgpt!$A$2:$C$82,3,FALSE)</f>
        <v>61</v>
      </c>
      <c r="T74" s="12" t="str">
        <f t="shared" si="5"/>
        <v>Entre 50 e 100</v>
      </c>
      <c r="U74" s="12">
        <f t="shared" si="6"/>
        <v>-0.0527</v>
      </c>
      <c r="V74" s="11">
        <f t="shared" si="7"/>
        <v>32.80903621</v>
      </c>
      <c r="W74" s="11">
        <f t="shared" si="8"/>
        <v>-890656620.5</v>
      </c>
      <c r="X74" s="11" t="str">
        <f t="shared" si="9"/>
        <v>Desceu</v>
      </c>
      <c r="Y74" s="12">
        <f t="shared" si="10"/>
        <v>-0.1306</v>
      </c>
      <c r="Z74" s="11">
        <f t="shared" si="11"/>
        <v>35.74879227</v>
      </c>
      <c r="AA74" s="11">
        <f t="shared" si="12"/>
        <v>-2404976094</v>
      </c>
      <c r="AB74" s="11" t="str">
        <f t="shared" si="13"/>
        <v>Desceu</v>
      </c>
      <c r="AC74" s="12">
        <f t="shared" si="14"/>
        <v>-0.1306</v>
      </c>
      <c r="AD74" s="11">
        <f t="shared" si="15"/>
        <v>35.74879227</v>
      </c>
      <c r="AE74" s="11">
        <f t="shared" si="16"/>
        <v>-13521209391</v>
      </c>
      <c r="AF74" s="11" t="str">
        <f t="shared" si="17"/>
        <v>Desceu</v>
      </c>
      <c r="AG74" s="12">
        <f t="shared" si="18"/>
        <v>-0.2752</v>
      </c>
      <c r="AH74" s="11">
        <f t="shared" si="19"/>
        <v>42.8807947</v>
      </c>
      <c r="AI74" s="11">
        <f t="shared" si="20"/>
        <v>-17195027876</v>
      </c>
      <c r="AJ74" s="11" t="str">
        <f t="shared" si="21"/>
        <v>Desceu</v>
      </c>
    </row>
    <row r="75">
      <c r="A75" s="13" t="s">
        <v>179</v>
      </c>
      <c r="B75" s="14">
        <v>45317.0</v>
      </c>
      <c r="C75" s="15">
        <v>28.2</v>
      </c>
      <c r="D75" s="15">
        <v>-1.94</v>
      </c>
      <c r="E75" s="15">
        <v>0.36</v>
      </c>
      <c r="F75" s="15">
        <v>-3.79</v>
      </c>
      <c r="G75" s="15">
        <v>-3.79</v>
      </c>
      <c r="H75" s="15">
        <v>17.1</v>
      </c>
      <c r="I75" s="15">
        <v>28.13</v>
      </c>
      <c r="J75" s="15">
        <v>28.97</v>
      </c>
      <c r="K75" s="13" t="s">
        <v>180</v>
      </c>
      <c r="L75" s="16">
        <f t="shared" si="1"/>
        <v>-0.0194</v>
      </c>
      <c r="M75" s="17">
        <f t="shared" si="2"/>
        <v>28.75790332</v>
      </c>
      <c r="N75" s="18">
        <f>VLOOKUP(A75,Total_de_acoes!$A$1:$B$90,2,FALSE)</f>
        <v>142377330</v>
      </c>
      <c r="O75" s="19">
        <f t="shared" si="3"/>
        <v>-79432785.74</v>
      </c>
      <c r="P75" s="19" t="str">
        <f t="shared" si="4"/>
        <v>Desceu</v>
      </c>
      <c r="Q75" s="19" t="str">
        <f>VLOOKUP(A75,Ticker!$A$1:$B$536,2,FALSE)</f>
        <v>São Martinho</v>
      </c>
      <c r="R75" s="19" t="str">
        <f>VLOOKUP(Q75,Chatgpt!$A$2:$C$82,2,FALSE)</f>
        <v>Açúcar e Álcool</v>
      </c>
      <c r="S75" s="20">
        <f>VLOOKUP(Q75,Chatgpt!$A$2:$C$82,3,FALSE)</f>
        <v>82</v>
      </c>
      <c r="T75" s="20" t="str">
        <f t="shared" si="5"/>
        <v>Entre 50 e 100</v>
      </c>
      <c r="U75" s="20">
        <f t="shared" si="6"/>
        <v>0.0036</v>
      </c>
      <c r="V75" s="19">
        <f t="shared" si="7"/>
        <v>28.09884416</v>
      </c>
      <c r="W75" s="19">
        <f t="shared" si="8"/>
        <v>52107131.86</v>
      </c>
      <c r="X75" s="19" t="str">
        <f t="shared" si="9"/>
        <v>Subiu</v>
      </c>
      <c r="Y75" s="20">
        <f t="shared" si="10"/>
        <v>-0.0379</v>
      </c>
      <c r="Z75" s="19">
        <f t="shared" si="11"/>
        <v>29.31088244</v>
      </c>
      <c r="AA75" s="19">
        <f t="shared" si="12"/>
        <v>-572234866.6</v>
      </c>
      <c r="AB75" s="19" t="str">
        <f t="shared" si="13"/>
        <v>Desceu</v>
      </c>
      <c r="AC75" s="20">
        <f t="shared" si="14"/>
        <v>-0.0379</v>
      </c>
      <c r="AD75" s="19">
        <f t="shared" si="15"/>
        <v>29.31088244</v>
      </c>
      <c r="AE75" s="19">
        <f t="shared" si="16"/>
        <v>-10204930078</v>
      </c>
      <c r="AF75" s="19" t="str">
        <f t="shared" si="17"/>
        <v>Desceu</v>
      </c>
      <c r="AG75" s="20">
        <f t="shared" si="18"/>
        <v>0.171</v>
      </c>
      <c r="AH75" s="19">
        <f t="shared" si="19"/>
        <v>24.08198121</v>
      </c>
      <c r="AI75" s="19">
        <f t="shared" si="20"/>
        <v>-7511432118</v>
      </c>
      <c r="AJ75" s="19" t="str">
        <f t="shared" si="21"/>
        <v>Desceu</v>
      </c>
    </row>
    <row r="76">
      <c r="A76" s="5" t="s">
        <v>181</v>
      </c>
      <c r="B76" s="6">
        <v>45317.0</v>
      </c>
      <c r="C76" s="7">
        <v>3.93</v>
      </c>
      <c r="D76" s="7">
        <v>-1.99</v>
      </c>
      <c r="E76" s="7">
        <v>-2.24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4.06</v>
      </c>
      <c r="K76" s="5" t="s">
        <v>182</v>
      </c>
      <c r="L76" s="8">
        <f t="shared" si="1"/>
        <v>-0.0199</v>
      </c>
      <c r="M76" s="9">
        <f t="shared" si="2"/>
        <v>4.009794919</v>
      </c>
      <c r="N76" s="10">
        <f>VLOOKUP(A76,Total_de_acoes!$A$1:$B$90,2,FALSE)</f>
        <v>4394332306</v>
      </c>
      <c r="O76" s="11">
        <f t="shared" si="3"/>
        <v>-350645389.9</v>
      </c>
      <c r="P76" s="11" t="str">
        <f t="shared" si="4"/>
        <v>Desceu</v>
      </c>
      <c r="Q76" s="11" t="str">
        <f>VLOOKUP(A76,Ticker!$A$1:$B$536,2,FALSE)</f>
        <v>Hapvida</v>
      </c>
      <c r="R76" s="11" t="str">
        <f>VLOOKUP(Q76,Chatgpt!$A$2:$C$82,2,FALSE)</f>
        <v>Saúde</v>
      </c>
      <c r="S76" s="12">
        <f>VLOOKUP(Q76,Chatgpt!$A$2:$C$82,3,FALSE)</f>
        <v>45</v>
      </c>
      <c r="T76" s="12" t="str">
        <f t="shared" si="5"/>
        <v>Menos de 50</v>
      </c>
      <c r="U76" s="12">
        <f t="shared" si="6"/>
        <v>-0.0224</v>
      </c>
      <c r="V76" s="11">
        <f t="shared" si="7"/>
        <v>4.0200491</v>
      </c>
      <c r="W76" s="11">
        <f t="shared" si="8"/>
        <v>-46385857.37</v>
      </c>
      <c r="X76" s="11" t="str">
        <f t="shared" si="9"/>
        <v>Desceu</v>
      </c>
      <c r="Y76" s="12">
        <f t="shared" si="10"/>
        <v>-0.1169</v>
      </c>
      <c r="Z76" s="11">
        <f t="shared" si="11"/>
        <v>4.450232137</v>
      </c>
      <c r="AA76" s="11">
        <f t="shared" si="12"/>
        <v>-267980621</v>
      </c>
      <c r="AB76" s="11" t="str">
        <f t="shared" si="13"/>
        <v>Desceu</v>
      </c>
      <c r="AC76" s="12">
        <f t="shared" si="14"/>
        <v>-0.1169</v>
      </c>
      <c r="AD76" s="11">
        <f t="shared" si="15"/>
        <v>4.450232137</v>
      </c>
      <c r="AE76" s="11">
        <f t="shared" si="16"/>
        <v>2601223247</v>
      </c>
      <c r="AF76" s="11" t="str">
        <f t="shared" si="17"/>
        <v>Subiu</v>
      </c>
      <c r="AG76" s="12">
        <f t="shared" si="18"/>
        <v>-0.1149</v>
      </c>
      <c r="AH76" s="11">
        <f t="shared" si="19"/>
        <v>4.440176251</v>
      </c>
      <c r="AI76" s="11">
        <f t="shared" si="20"/>
        <v>2606403208</v>
      </c>
      <c r="AJ76" s="11" t="str">
        <f t="shared" si="21"/>
        <v>Subiu</v>
      </c>
    </row>
    <row r="77">
      <c r="A77" s="13" t="s">
        <v>183</v>
      </c>
      <c r="B77" s="14">
        <v>45317.0</v>
      </c>
      <c r="C77" s="15">
        <v>15.78</v>
      </c>
      <c r="D77" s="15">
        <v>-2.29</v>
      </c>
      <c r="E77" s="15">
        <v>-5.62</v>
      </c>
      <c r="F77" s="15">
        <v>-9.41</v>
      </c>
      <c r="G77" s="15">
        <v>-9.41</v>
      </c>
      <c r="H77" s="15">
        <v>-24.94</v>
      </c>
      <c r="I77" s="15">
        <v>15.7</v>
      </c>
      <c r="J77" s="15">
        <v>16.23</v>
      </c>
      <c r="K77" s="13" t="s">
        <v>184</v>
      </c>
      <c r="L77" s="16">
        <f t="shared" si="1"/>
        <v>-0.0229</v>
      </c>
      <c r="M77" s="17">
        <f t="shared" si="2"/>
        <v>16.14983113</v>
      </c>
      <c r="N77" s="18">
        <f>VLOOKUP(A77,Total_de_acoes!$A$1:$B$90,2,FALSE)</f>
        <v>951329770</v>
      </c>
      <c r="O77" s="19">
        <f t="shared" si="3"/>
        <v>-351831366.6</v>
      </c>
      <c r="P77" s="19" t="str">
        <f t="shared" si="4"/>
        <v>Desceu</v>
      </c>
      <c r="Q77" s="19" t="str">
        <f>VLOOKUP(A77,Ticker!$A$1:$B$536,2,FALSE)</f>
        <v>Lojas Renner</v>
      </c>
      <c r="R77" s="19" t="str">
        <f>VLOOKUP(Q77,Chatgpt!$A$2:$C$82,2,FALSE)</f>
        <v>Varejo</v>
      </c>
      <c r="S77" s="20">
        <f>VLOOKUP(Q77,Chatgpt!$A$2:$C$82,3,FALSE)</f>
        <v>54</v>
      </c>
      <c r="T77" s="20" t="str">
        <f t="shared" si="5"/>
        <v>Entre 50 e 100</v>
      </c>
      <c r="U77" s="20">
        <f t="shared" si="6"/>
        <v>-0.0562</v>
      </c>
      <c r="V77" s="19">
        <f t="shared" si="7"/>
        <v>16.71964399</v>
      </c>
      <c r="W77" s="19">
        <f t="shared" si="8"/>
        <v>-484026961.8</v>
      </c>
      <c r="X77" s="19" t="str">
        <f t="shared" si="9"/>
        <v>Desceu</v>
      </c>
      <c r="Y77" s="20">
        <f t="shared" si="10"/>
        <v>-0.0941</v>
      </c>
      <c r="Z77" s="19">
        <f t="shared" si="11"/>
        <v>17.41914119</v>
      </c>
      <c r="AA77" s="19">
        <f t="shared" si="12"/>
        <v>-844350131</v>
      </c>
      <c r="AB77" s="19" t="str">
        <f t="shared" si="13"/>
        <v>Desceu</v>
      </c>
      <c r="AC77" s="20">
        <f t="shared" si="14"/>
        <v>-0.0941</v>
      </c>
      <c r="AD77" s="19">
        <f t="shared" si="15"/>
        <v>17.41914119</v>
      </c>
      <c r="AE77" s="19">
        <f t="shared" si="16"/>
        <v>-4079287346</v>
      </c>
      <c r="AF77" s="19" t="str">
        <f t="shared" si="17"/>
        <v>Desceu</v>
      </c>
      <c r="AG77" s="20">
        <f t="shared" si="18"/>
        <v>-0.2494</v>
      </c>
      <c r="AH77" s="19">
        <f t="shared" si="19"/>
        <v>21.02318145</v>
      </c>
      <c r="AI77" s="19">
        <f t="shared" si="20"/>
        <v>-5935791167</v>
      </c>
      <c r="AJ77" s="19" t="str">
        <f t="shared" si="21"/>
        <v>Desceu</v>
      </c>
    </row>
    <row r="78">
      <c r="A78" s="5" t="s">
        <v>185</v>
      </c>
      <c r="B78" s="6">
        <v>45317.0</v>
      </c>
      <c r="C78" s="7">
        <v>10.71</v>
      </c>
      <c r="D78" s="7">
        <v>-2.45</v>
      </c>
      <c r="E78" s="7">
        <v>-9.47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5" t="s">
        <v>186</v>
      </c>
      <c r="L78" s="8">
        <f t="shared" si="1"/>
        <v>-0.0245</v>
      </c>
      <c r="M78" s="9">
        <f t="shared" si="2"/>
        <v>10.97898514</v>
      </c>
      <c r="N78" s="10">
        <f>VLOOKUP(A78,Total_de_acoes!$A$1:$B$90,2,FALSE)</f>
        <v>533990587</v>
      </c>
      <c r="O78" s="11">
        <f t="shared" si="3"/>
        <v>-143635530.6</v>
      </c>
      <c r="P78" s="11" t="str">
        <f t="shared" si="4"/>
        <v>Desceu</v>
      </c>
      <c r="Q78" s="11" t="str">
        <f>VLOOKUP(A78,Ticker!$A$1:$B$536,2,FALSE)</f>
        <v>Carrefour Brasil</v>
      </c>
      <c r="R78" s="11" t="str">
        <f>VLOOKUP(Q78,Chatgpt!$A$2:$C$82,2,FALSE)</f>
        <v>Varejo</v>
      </c>
      <c r="S78" s="12">
        <f>VLOOKUP(Q78,Chatgpt!$A$2:$C$82,3,FALSE)</f>
        <v>37</v>
      </c>
      <c r="T78" s="12" t="str">
        <f t="shared" si="5"/>
        <v>Menos de 50</v>
      </c>
      <c r="U78" s="12">
        <f t="shared" si="6"/>
        <v>-0.0947</v>
      </c>
      <c r="V78" s="11">
        <f t="shared" si="7"/>
        <v>11.83033249</v>
      </c>
      <c r="W78" s="11">
        <f t="shared" si="8"/>
        <v>-577102747.5</v>
      </c>
      <c r="X78" s="11" t="str">
        <f t="shared" si="9"/>
        <v>Desceu</v>
      </c>
      <c r="Y78" s="12">
        <f t="shared" si="10"/>
        <v>-0.1398</v>
      </c>
      <c r="Z78" s="11">
        <f t="shared" si="11"/>
        <v>12.45059289</v>
      </c>
      <c r="AA78" s="11">
        <f t="shared" si="12"/>
        <v>-896609665.9</v>
      </c>
      <c r="AB78" s="11" t="str">
        <f t="shared" si="13"/>
        <v>Desceu</v>
      </c>
      <c r="AC78" s="12">
        <f t="shared" si="14"/>
        <v>-0.1398</v>
      </c>
      <c r="AD78" s="11">
        <f t="shared" si="15"/>
        <v>12.45059289</v>
      </c>
      <c r="AE78" s="11">
        <f t="shared" si="16"/>
        <v>-1519901709</v>
      </c>
      <c r="AF78" s="11" t="str">
        <f t="shared" si="17"/>
        <v>Desceu</v>
      </c>
      <c r="AG78" s="12">
        <f t="shared" si="18"/>
        <v>-0.3272</v>
      </c>
      <c r="AH78" s="11">
        <f t="shared" si="19"/>
        <v>15.91854935</v>
      </c>
      <c r="AI78" s="11">
        <f t="shared" si="20"/>
        <v>-3306306393</v>
      </c>
      <c r="AJ78" s="11" t="str">
        <f t="shared" si="21"/>
        <v>Desceu</v>
      </c>
    </row>
    <row r="79">
      <c r="A79" s="13" t="s">
        <v>187</v>
      </c>
      <c r="B79" s="14">
        <v>45317.0</v>
      </c>
      <c r="C79" s="15">
        <v>8.7</v>
      </c>
      <c r="D79" s="15">
        <v>-2.46</v>
      </c>
      <c r="E79" s="15">
        <v>-6.95</v>
      </c>
      <c r="F79" s="15">
        <v>-23.55</v>
      </c>
      <c r="G79" s="15">
        <v>-23.55</v>
      </c>
      <c r="H79" s="15">
        <v>-85.74</v>
      </c>
      <c r="I79" s="15">
        <v>8.67</v>
      </c>
      <c r="J79" s="15">
        <v>8.95</v>
      </c>
      <c r="K79" s="13" t="s">
        <v>188</v>
      </c>
      <c r="L79" s="16">
        <f t="shared" si="1"/>
        <v>-0.0246</v>
      </c>
      <c r="M79" s="17">
        <f t="shared" si="2"/>
        <v>8.919417675</v>
      </c>
      <c r="N79" s="18">
        <f>VLOOKUP(A79,Total_de_acoes!$A$1:$B$90,2,FALSE)</f>
        <v>94843047</v>
      </c>
      <c r="O79" s="19">
        <f t="shared" si="3"/>
        <v>-20810240.84</v>
      </c>
      <c r="P79" s="19" t="str">
        <f t="shared" si="4"/>
        <v>Desceu</v>
      </c>
      <c r="Q79" s="19" t="str">
        <f>VLOOKUP(A79,Ticker!$A$1:$B$536,2,FALSE)</f>
        <v>Casas Bahia</v>
      </c>
      <c r="R79" s="19" t="str">
        <f>VLOOKUP(Q79,Chatgpt!$A$2:$C$82,2,FALSE)</f>
        <v>Varejo</v>
      </c>
      <c r="S79" s="20">
        <f>VLOOKUP(Q79,Chatgpt!$A$2:$C$82,3,FALSE)</f>
        <v>95</v>
      </c>
      <c r="T79" s="20" t="str">
        <f t="shared" si="5"/>
        <v>Entre 50 e 100</v>
      </c>
      <c r="U79" s="20">
        <f t="shared" si="6"/>
        <v>-0.0695</v>
      </c>
      <c r="V79" s="19">
        <f t="shared" si="7"/>
        <v>9.349811929</v>
      </c>
      <c r="W79" s="19">
        <f t="shared" si="8"/>
        <v>-334729425.5</v>
      </c>
      <c r="X79" s="19" t="str">
        <f t="shared" si="9"/>
        <v>Desceu</v>
      </c>
      <c r="Y79" s="20">
        <f t="shared" si="10"/>
        <v>-0.2355</v>
      </c>
      <c r="Z79" s="19">
        <f t="shared" si="11"/>
        <v>11.37998692</v>
      </c>
      <c r="AA79" s="19">
        <f t="shared" si="12"/>
        <v>-1380507870</v>
      </c>
      <c r="AB79" s="19" t="str">
        <f t="shared" si="13"/>
        <v>Desceu</v>
      </c>
      <c r="AC79" s="20">
        <f t="shared" si="14"/>
        <v>-0.2355</v>
      </c>
      <c r="AD79" s="19">
        <f t="shared" si="15"/>
        <v>11.37998692</v>
      </c>
      <c r="AE79" s="19">
        <f t="shared" si="16"/>
        <v>-968413957.1</v>
      </c>
      <c r="AF79" s="19" t="str">
        <f t="shared" si="17"/>
        <v>Desceu</v>
      </c>
      <c r="AG79" s="20">
        <f t="shared" si="18"/>
        <v>-0.8574</v>
      </c>
      <c r="AH79" s="19">
        <f t="shared" si="19"/>
        <v>61.00981767</v>
      </c>
      <c r="AI79" s="19">
        <f t="shared" si="20"/>
        <v>-26533602890</v>
      </c>
      <c r="AJ79" s="19" t="str">
        <f t="shared" si="21"/>
        <v>Desceu</v>
      </c>
    </row>
    <row r="80">
      <c r="A80" s="5" t="s">
        <v>189</v>
      </c>
      <c r="B80" s="6">
        <v>45317.0</v>
      </c>
      <c r="C80" s="7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5" t="s">
        <v>190</v>
      </c>
      <c r="L80" s="8">
        <f t="shared" si="1"/>
        <v>-0.0363</v>
      </c>
      <c r="M80" s="9">
        <f t="shared" si="2"/>
        <v>58.35841029</v>
      </c>
      <c r="N80" s="10">
        <f>VLOOKUP(A80,Total_de_acoes!$A$1:$B$90,2,FALSE)</f>
        <v>853202347</v>
      </c>
      <c r="O80" s="11">
        <f t="shared" si="3"/>
        <v>-1807432634</v>
      </c>
      <c r="P80" s="11" t="str">
        <f t="shared" si="4"/>
        <v>Desceu</v>
      </c>
      <c r="Q80" s="11" t="str">
        <f>VLOOKUP(A80,Ticker!$A$1:$B$536,2,FALSE)</f>
        <v>Localiza</v>
      </c>
      <c r="R80" s="11" t="str">
        <f>VLOOKUP(Q80,Chatgpt!$A$2:$C$82,2,FALSE)</f>
        <v>Aluguel de Carros</v>
      </c>
      <c r="S80" s="12">
        <f>VLOOKUP(Q80,Chatgpt!$A$2:$C$82,3,FALSE)</f>
        <v>49</v>
      </c>
      <c r="T80" s="12" t="str">
        <f t="shared" si="5"/>
        <v>Menos de 50</v>
      </c>
      <c r="U80" s="12">
        <f t="shared" si="6"/>
        <v>-0.0641</v>
      </c>
      <c r="V80" s="11">
        <f t="shared" si="7"/>
        <v>60.09189016</v>
      </c>
      <c r="W80" s="11">
        <f t="shared" si="8"/>
        <v>-1984175609</v>
      </c>
      <c r="X80" s="11" t="str">
        <f t="shared" si="9"/>
        <v>Desceu</v>
      </c>
      <c r="Y80" s="12">
        <f t="shared" si="10"/>
        <v>-0.1157</v>
      </c>
      <c r="Z80" s="11">
        <f t="shared" si="11"/>
        <v>63.59832636</v>
      </c>
      <c r="AA80" s="11">
        <f t="shared" si="12"/>
        <v>-3790401877</v>
      </c>
      <c r="AB80" s="11" t="str">
        <f t="shared" si="13"/>
        <v>Desceu</v>
      </c>
      <c r="AC80" s="12">
        <f t="shared" si="14"/>
        <v>-0.1157</v>
      </c>
      <c r="AD80" s="11">
        <f t="shared" si="15"/>
        <v>63.59832636</v>
      </c>
      <c r="AE80" s="11">
        <f t="shared" si="16"/>
        <v>-27866988732</v>
      </c>
      <c r="AF80" s="11" t="str">
        <f t="shared" si="17"/>
        <v>Desceu</v>
      </c>
      <c r="AG80" s="12">
        <f t="shared" si="18"/>
        <v>-0.0277</v>
      </c>
      <c r="AH80" s="11">
        <f t="shared" si="19"/>
        <v>57.84222976</v>
      </c>
      <c r="AI80" s="11">
        <f t="shared" si="20"/>
        <v>-24901923271</v>
      </c>
      <c r="AJ80" s="11" t="str">
        <f t="shared" si="21"/>
        <v>Desceu</v>
      </c>
    </row>
    <row r="81">
      <c r="A81" s="13" t="s">
        <v>191</v>
      </c>
      <c r="B81" s="14">
        <v>45317.0</v>
      </c>
      <c r="C81" s="15">
        <v>3.07</v>
      </c>
      <c r="D81" s="15">
        <v>-4.36</v>
      </c>
      <c r="E81" s="15">
        <v>-5.54</v>
      </c>
      <c r="F81" s="15">
        <v>-12.29</v>
      </c>
      <c r="G81" s="15">
        <v>-12.29</v>
      </c>
      <c r="H81" s="15">
        <v>-36.83</v>
      </c>
      <c r="I81" s="15">
        <v>3.05</v>
      </c>
      <c r="J81" s="15">
        <v>3.23</v>
      </c>
      <c r="K81" s="13" t="s">
        <v>192</v>
      </c>
      <c r="L81" s="16">
        <f t="shared" si="1"/>
        <v>-0.0436</v>
      </c>
      <c r="M81" s="17">
        <f t="shared" si="2"/>
        <v>3.209953994</v>
      </c>
      <c r="N81" s="18">
        <f>VLOOKUP(A81,Total_de_acoes!$A$1:$B$90,2,FALSE)</f>
        <v>525582771</v>
      </c>
      <c r="O81" s="19">
        <f t="shared" si="3"/>
        <v>-73557408.06</v>
      </c>
      <c r="P81" s="19" t="str">
        <f t="shared" si="4"/>
        <v>Desceu</v>
      </c>
      <c r="Q81" s="19" t="str">
        <f>VLOOKUP(A81,Ticker!$A$1:$B$536,2,FALSE)</f>
        <v>CVC</v>
      </c>
      <c r="R81" s="19" t="str">
        <f>VLOOKUP(Q81,Chatgpt!$A$2:$C$82,2,FALSE)</f>
        <v>Turismo</v>
      </c>
      <c r="S81" s="20">
        <f>VLOOKUP(Q81,Chatgpt!$A$2:$C$82,3,FALSE)</f>
        <v>50</v>
      </c>
      <c r="T81" s="20" t="str">
        <f t="shared" si="5"/>
        <v>Entre 50 e 100</v>
      </c>
      <c r="U81" s="20">
        <f t="shared" si="6"/>
        <v>-0.0554</v>
      </c>
      <c r="V81" s="19">
        <f t="shared" si="7"/>
        <v>3.250052932</v>
      </c>
      <c r="W81" s="19">
        <f t="shared" si="8"/>
        <v>-92748396.81</v>
      </c>
      <c r="X81" s="19" t="str">
        <f t="shared" si="9"/>
        <v>Desceu</v>
      </c>
      <c r="Y81" s="20">
        <f t="shared" si="10"/>
        <v>-0.1229</v>
      </c>
      <c r="Z81" s="19">
        <f t="shared" si="11"/>
        <v>3.500171018</v>
      </c>
      <c r="AA81" s="19">
        <f t="shared" si="12"/>
        <v>-221588572.5</v>
      </c>
      <c r="AB81" s="19" t="str">
        <f t="shared" si="13"/>
        <v>Desceu</v>
      </c>
      <c r="AC81" s="20">
        <f t="shared" si="14"/>
        <v>-0.1229</v>
      </c>
      <c r="AD81" s="19">
        <f t="shared" si="15"/>
        <v>3.500171018</v>
      </c>
      <c r="AE81" s="19">
        <f t="shared" si="16"/>
        <v>3090616252</v>
      </c>
      <c r="AF81" s="19" t="str">
        <f t="shared" si="17"/>
        <v>Subiu</v>
      </c>
      <c r="AG81" s="20">
        <f t="shared" si="18"/>
        <v>-0.3683</v>
      </c>
      <c r="AH81" s="19">
        <f t="shared" si="19"/>
        <v>4.859901852</v>
      </c>
      <c r="AI81" s="19">
        <f t="shared" si="20"/>
        <v>2390195252</v>
      </c>
      <c r="AJ81" s="19" t="str">
        <f t="shared" si="21"/>
        <v>Subiu</v>
      </c>
    </row>
    <row r="82">
      <c r="A82" s="5" t="s">
        <v>193</v>
      </c>
      <c r="B82" s="6">
        <v>45317.0</v>
      </c>
      <c r="C82" s="7">
        <v>5.92</v>
      </c>
      <c r="D82" s="7">
        <v>-8.07</v>
      </c>
      <c r="E82" s="7">
        <v>-15.91</v>
      </c>
      <c r="F82" s="7">
        <v>-34.0</v>
      </c>
      <c r="G82" s="7">
        <v>-34.0</v>
      </c>
      <c r="H82" s="7">
        <v>-25.44</v>
      </c>
      <c r="I82" s="7">
        <v>5.51</v>
      </c>
      <c r="J82" s="7">
        <v>6.02</v>
      </c>
      <c r="K82" s="5" t="s">
        <v>194</v>
      </c>
      <c r="L82" s="8">
        <f t="shared" si="1"/>
        <v>-0.0807</v>
      </c>
      <c r="M82" s="9">
        <f t="shared" si="2"/>
        <v>6.439682367</v>
      </c>
      <c r="N82" s="10">
        <f>VLOOKUP(A82,Total_de_acoes!$A$1:$B$90,2,FALSE)</f>
        <v>198184909</v>
      </c>
      <c r="O82" s="11">
        <f t="shared" si="3"/>
        <v>-102993202.6</v>
      </c>
      <c r="P82" s="11" t="str">
        <f t="shared" si="4"/>
        <v>Desceu</v>
      </c>
      <c r="Q82" s="11" t="str">
        <f>VLOOKUP(A82,Ticker!$A$1:$B$536,2,FALSE)</f>
        <v>GOL</v>
      </c>
      <c r="R82" s="11" t="str">
        <f>VLOOKUP(Q82,Chatgpt!$A$2:$C$82,2,FALSE)</f>
        <v>Aviação</v>
      </c>
      <c r="S82" s="12">
        <f>VLOOKUP(Q82,Chatgpt!$A$2:$C$82,3,FALSE)</f>
        <v>20</v>
      </c>
      <c r="T82" s="12" t="str">
        <f t="shared" si="5"/>
        <v>Menos de 50</v>
      </c>
      <c r="U82" s="12">
        <f t="shared" si="6"/>
        <v>-0.1591</v>
      </c>
      <c r="V82" s="11">
        <f t="shared" si="7"/>
        <v>7.040076109</v>
      </c>
      <c r="W82" s="11">
        <f t="shared" si="8"/>
        <v>-576970683</v>
      </c>
      <c r="X82" s="11" t="str">
        <f t="shared" si="9"/>
        <v>Desceu</v>
      </c>
      <c r="Y82" s="12">
        <f t="shared" si="10"/>
        <v>-0.34</v>
      </c>
      <c r="Z82" s="11">
        <f t="shared" si="11"/>
        <v>8.96969697</v>
      </c>
      <c r="AA82" s="11">
        <f t="shared" si="12"/>
        <v>-1570951946</v>
      </c>
      <c r="AB82" s="11" t="str">
        <f t="shared" si="13"/>
        <v>Desceu</v>
      </c>
      <c r="AC82" s="12">
        <f t="shared" si="14"/>
        <v>-0.34</v>
      </c>
      <c r="AD82" s="11">
        <f t="shared" si="15"/>
        <v>8.96969697</v>
      </c>
      <c r="AE82" s="11">
        <f t="shared" si="16"/>
        <v>273168313.4</v>
      </c>
      <c r="AF82" s="11" t="str">
        <f t="shared" si="17"/>
        <v>Subiu</v>
      </c>
      <c r="AG82" s="12">
        <f t="shared" si="18"/>
        <v>-0.2544</v>
      </c>
      <c r="AH82" s="11">
        <f t="shared" si="19"/>
        <v>7.939914163</v>
      </c>
      <c r="AI82" s="11">
        <f t="shared" si="20"/>
        <v>803627346</v>
      </c>
      <c r="AJ82" s="11" t="str">
        <f t="shared" si="21"/>
        <v>Subiu</v>
      </c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2"/>
      <c r="M83" s="22"/>
      <c r="N83" s="23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5"/>
      <c r="Z83" s="24"/>
      <c r="AA83" s="24"/>
      <c r="AB83" s="24"/>
      <c r="AC83" s="25"/>
      <c r="AD83" s="24"/>
      <c r="AE83" s="24"/>
      <c r="AF83" s="24"/>
      <c r="AG83" s="25"/>
      <c r="AH83" s="24"/>
      <c r="AI83" s="24"/>
      <c r="AJ83" s="24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7"/>
      <c r="M84" s="27"/>
      <c r="N84" s="28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30"/>
      <c r="Z84" s="29"/>
      <c r="AA84" s="29"/>
      <c r="AB84" s="29"/>
      <c r="AC84" s="30"/>
      <c r="AD84" s="29"/>
      <c r="AE84" s="29"/>
      <c r="AF84" s="29"/>
      <c r="AG84" s="30"/>
      <c r="AH84" s="29"/>
      <c r="AI84" s="29"/>
      <c r="AJ84" s="29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2"/>
      <c r="M85" s="22"/>
      <c r="N85" s="23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5"/>
      <c r="Z85" s="24"/>
      <c r="AA85" s="24"/>
      <c r="AB85" s="24"/>
      <c r="AC85" s="25"/>
      <c r="AD85" s="24"/>
      <c r="AE85" s="24"/>
      <c r="AF85" s="24"/>
      <c r="AG85" s="25"/>
      <c r="AH85" s="24"/>
      <c r="AI85" s="24"/>
      <c r="AJ85" s="24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7"/>
      <c r="M86" s="27"/>
      <c r="N86" s="28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30"/>
      <c r="Z86" s="29"/>
      <c r="AA86" s="29"/>
      <c r="AB86" s="29"/>
      <c r="AC86" s="30"/>
      <c r="AD86" s="29"/>
      <c r="AE86" s="29"/>
      <c r="AF86" s="29"/>
      <c r="AG86" s="30"/>
      <c r="AH86" s="29"/>
      <c r="AI86" s="29"/>
      <c r="AJ86" s="29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2"/>
      <c r="M87" s="22"/>
      <c r="N87" s="23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5"/>
      <c r="Z87" s="24"/>
      <c r="AA87" s="24"/>
      <c r="AB87" s="24"/>
      <c r="AC87" s="25"/>
      <c r="AD87" s="24"/>
      <c r="AE87" s="24"/>
      <c r="AF87" s="24"/>
      <c r="AG87" s="25"/>
      <c r="AH87" s="24"/>
      <c r="AI87" s="24"/>
      <c r="AJ87" s="24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7"/>
      <c r="N88" s="28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30"/>
      <c r="Z88" s="29"/>
      <c r="AA88" s="29"/>
      <c r="AB88" s="29"/>
      <c r="AC88" s="30"/>
      <c r="AD88" s="29"/>
      <c r="AE88" s="29"/>
      <c r="AF88" s="29"/>
      <c r="AG88" s="30"/>
      <c r="AH88" s="29"/>
      <c r="AI88" s="29"/>
      <c r="AJ88" s="29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2"/>
      <c r="M89" s="22"/>
      <c r="N89" s="23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5"/>
      <c r="Z89" s="24"/>
      <c r="AA89" s="24"/>
      <c r="AB89" s="24"/>
      <c r="AC89" s="25"/>
      <c r="AD89" s="24"/>
      <c r="AE89" s="24"/>
      <c r="AF89" s="24"/>
      <c r="AG89" s="25"/>
      <c r="AH89" s="24"/>
      <c r="AI89" s="24"/>
      <c r="AJ89" s="24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7"/>
      <c r="M90" s="27"/>
      <c r="N90" s="28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30"/>
      <c r="Z90" s="29"/>
      <c r="AA90" s="29"/>
      <c r="AB90" s="29"/>
      <c r="AC90" s="30"/>
      <c r="AD90" s="29"/>
      <c r="AE90" s="29"/>
      <c r="AF90" s="29"/>
      <c r="AG90" s="30"/>
      <c r="AH90" s="29"/>
      <c r="AI90" s="29"/>
      <c r="AJ90" s="29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2"/>
      <c r="M91" s="22"/>
      <c r="N91" s="23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5"/>
      <c r="Z91" s="24"/>
      <c r="AA91" s="24"/>
      <c r="AB91" s="24"/>
      <c r="AC91" s="25"/>
      <c r="AD91" s="24"/>
      <c r="AE91" s="24"/>
      <c r="AF91" s="24"/>
      <c r="AG91" s="25"/>
      <c r="AH91" s="24"/>
      <c r="AI91" s="24"/>
      <c r="AJ91" s="24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7"/>
      <c r="M92" s="27"/>
      <c r="N92" s="28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30"/>
      <c r="Z92" s="29"/>
      <c r="AA92" s="29"/>
      <c r="AB92" s="29"/>
      <c r="AC92" s="30"/>
      <c r="AD92" s="29"/>
      <c r="AE92" s="29"/>
      <c r="AF92" s="29"/>
      <c r="AG92" s="30"/>
      <c r="AH92" s="29"/>
      <c r="AI92" s="29"/>
      <c r="AJ92" s="29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2"/>
      <c r="M93" s="22"/>
      <c r="N93" s="23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5"/>
      <c r="Z93" s="24"/>
      <c r="AA93" s="24"/>
      <c r="AB93" s="24"/>
      <c r="AC93" s="25"/>
      <c r="AD93" s="24"/>
      <c r="AE93" s="24"/>
      <c r="AF93" s="24"/>
      <c r="AG93" s="25"/>
      <c r="AH93" s="24"/>
      <c r="AI93" s="24"/>
      <c r="AJ93" s="24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7"/>
      <c r="M94" s="27"/>
      <c r="N94" s="28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30"/>
      <c r="Z94" s="29"/>
      <c r="AA94" s="29"/>
      <c r="AB94" s="29"/>
      <c r="AC94" s="30"/>
      <c r="AD94" s="29"/>
      <c r="AE94" s="29"/>
      <c r="AF94" s="29"/>
      <c r="AG94" s="30"/>
      <c r="AH94" s="29"/>
      <c r="AI94" s="29"/>
      <c r="AJ94" s="29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2"/>
      <c r="M95" s="22"/>
      <c r="N95" s="23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5"/>
      <c r="Z95" s="24"/>
      <c r="AA95" s="24"/>
      <c r="AB95" s="24"/>
      <c r="AC95" s="25"/>
      <c r="AD95" s="24"/>
      <c r="AE95" s="24"/>
      <c r="AF95" s="24"/>
      <c r="AG95" s="25"/>
      <c r="AH95" s="24"/>
      <c r="AI95" s="24"/>
      <c r="AJ95" s="24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7"/>
      <c r="M96" s="27"/>
      <c r="N96" s="28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30"/>
      <c r="Z96" s="29"/>
      <c r="AA96" s="29"/>
      <c r="AB96" s="29"/>
      <c r="AC96" s="30"/>
      <c r="AD96" s="29"/>
      <c r="AE96" s="29"/>
      <c r="AF96" s="29"/>
      <c r="AG96" s="30"/>
      <c r="AH96" s="29"/>
      <c r="AI96" s="29"/>
      <c r="AJ96" s="29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2"/>
      <c r="M97" s="22"/>
      <c r="N97" s="23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5"/>
      <c r="Z97" s="24"/>
      <c r="AA97" s="24"/>
      <c r="AB97" s="24"/>
      <c r="AC97" s="25"/>
      <c r="AD97" s="24"/>
      <c r="AE97" s="24"/>
      <c r="AF97" s="24"/>
      <c r="AG97" s="25"/>
      <c r="AH97" s="24"/>
      <c r="AI97" s="24"/>
      <c r="AJ97" s="24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7"/>
      <c r="M98" s="27"/>
      <c r="N98" s="28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30"/>
      <c r="Z98" s="29"/>
      <c r="AA98" s="29"/>
      <c r="AB98" s="29"/>
      <c r="AC98" s="30"/>
      <c r="AD98" s="29"/>
      <c r="AE98" s="29"/>
      <c r="AF98" s="29"/>
      <c r="AG98" s="30"/>
      <c r="AH98" s="29"/>
      <c r="AI98" s="29"/>
      <c r="AJ98" s="29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2"/>
      <c r="M99" s="22"/>
      <c r="N99" s="23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5"/>
      <c r="Z99" s="24"/>
      <c r="AA99" s="24"/>
      <c r="AB99" s="24"/>
      <c r="AC99" s="25"/>
      <c r="AD99" s="24"/>
      <c r="AE99" s="24"/>
      <c r="AF99" s="24"/>
      <c r="AG99" s="25"/>
      <c r="AH99" s="24"/>
      <c r="AI99" s="24"/>
      <c r="AJ99" s="24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7"/>
      <c r="M100" s="27"/>
      <c r="N100" s="28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30"/>
      <c r="Z100" s="29"/>
      <c r="AA100" s="29"/>
      <c r="AB100" s="29"/>
      <c r="AC100" s="30"/>
      <c r="AD100" s="29"/>
      <c r="AE100" s="29"/>
      <c r="AF100" s="29"/>
      <c r="AG100" s="30"/>
      <c r="AH100" s="29"/>
      <c r="AI100" s="29"/>
      <c r="AJ100" s="29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2"/>
      <c r="M101" s="22"/>
      <c r="N101" s="23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5"/>
      <c r="Z101" s="24"/>
      <c r="AA101" s="24"/>
      <c r="AB101" s="24"/>
      <c r="AC101" s="25"/>
      <c r="AD101" s="24"/>
      <c r="AE101" s="24"/>
      <c r="AF101" s="24"/>
      <c r="AG101" s="25"/>
      <c r="AH101" s="24"/>
      <c r="AI101" s="24"/>
      <c r="AJ101" s="24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7"/>
      <c r="M102" s="27"/>
      <c r="N102" s="28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30"/>
      <c r="Z102" s="29"/>
      <c r="AA102" s="29"/>
      <c r="AB102" s="29"/>
      <c r="AC102" s="30"/>
      <c r="AD102" s="29"/>
      <c r="AE102" s="29"/>
      <c r="AF102" s="29"/>
      <c r="AG102" s="30"/>
      <c r="AH102" s="29"/>
      <c r="AI102" s="29"/>
      <c r="AJ102" s="29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2"/>
      <c r="M103" s="22"/>
      <c r="N103" s="23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5"/>
      <c r="Z103" s="24"/>
      <c r="AA103" s="24"/>
      <c r="AB103" s="24"/>
      <c r="AC103" s="25"/>
      <c r="AD103" s="24"/>
      <c r="AE103" s="24"/>
      <c r="AF103" s="24"/>
      <c r="AG103" s="25"/>
      <c r="AH103" s="24"/>
      <c r="AI103" s="24"/>
      <c r="AJ103" s="24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7"/>
      <c r="M104" s="27"/>
      <c r="N104" s="28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30"/>
      <c r="Z104" s="29"/>
      <c r="AA104" s="29"/>
      <c r="AB104" s="29"/>
      <c r="AC104" s="30"/>
      <c r="AD104" s="29"/>
      <c r="AE104" s="29"/>
      <c r="AF104" s="29"/>
      <c r="AG104" s="30"/>
      <c r="AH104" s="29"/>
      <c r="AI104" s="29"/>
      <c r="AJ104" s="29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2"/>
      <c r="M105" s="22"/>
      <c r="N105" s="23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5"/>
      <c r="Z105" s="24"/>
      <c r="AA105" s="24"/>
      <c r="AB105" s="24"/>
      <c r="AC105" s="25"/>
      <c r="AD105" s="24"/>
      <c r="AE105" s="24"/>
      <c r="AF105" s="24"/>
      <c r="AG105" s="25"/>
      <c r="AH105" s="24"/>
      <c r="AI105" s="24"/>
      <c r="AJ105" s="24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7"/>
      <c r="M106" s="27"/>
      <c r="N106" s="28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30"/>
      <c r="Z106" s="29"/>
      <c r="AA106" s="29"/>
      <c r="AB106" s="29"/>
      <c r="AC106" s="30"/>
      <c r="AD106" s="29"/>
      <c r="AE106" s="29"/>
      <c r="AF106" s="29"/>
      <c r="AG106" s="30"/>
      <c r="AH106" s="29"/>
      <c r="AI106" s="29"/>
      <c r="AJ106" s="29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2"/>
      <c r="M107" s="22"/>
      <c r="N107" s="23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5"/>
      <c r="Z107" s="24"/>
      <c r="AA107" s="24"/>
      <c r="AB107" s="24"/>
      <c r="AC107" s="25"/>
      <c r="AD107" s="24"/>
      <c r="AE107" s="24"/>
      <c r="AF107" s="24"/>
      <c r="AG107" s="25"/>
      <c r="AH107" s="24"/>
      <c r="AI107" s="24"/>
      <c r="AJ107" s="24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7"/>
      <c r="M108" s="27"/>
      <c r="N108" s="28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30"/>
      <c r="Z108" s="29"/>
      <c r="AA108" s="29"/>
      <c r="AB108" s="29"/>
      <c r="AC108" s="30"/>
      <c r="AD108" s="29"/>
      <c r="AE108" s="29"/>
      <c r="AF108" s="29"/>
      <c r="AG108" s="30"/>
      <c r="AH108" s="29"/>
      <c r="AI108" s="29"/>
      <c r="AJ108" s="29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2"/>
      <c r="M109" s="22"/>
      <c r="N109" s="23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5"/>
      <c r="Z109" s="24"/>
      <c r="AA109" s="24"/>
      <c r="AB109" s="24"/>
      <c r="AC109" s="25"/>
      <c r="AD109" s="24"/>
      <c r="AE109" s="24"/>
      <c r="AF109" s="24"/>
      <c r="AG109" s="25"/>
      <c r="AH109" s="24"/>
      <c r="AI109" s="24"/>
      <c r="AJ109" s="24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7"/>
      <c r="M110" s="27"/>
      <c r="N110" s="28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30"/>
      <c r="Z110" s="29"/>
      <c r="AA110" s="29"/>
      <c r="AB110" s="29"/>
      <c r="AC110" s="30"/>
      <c r="AD110" s="29"/>
      <c r="AE110" s="29"/>
      <c r="AF110" s="29"/>
      <c r="AG110" s="30"/>
      <c r="AH110" s="29"/>
      <c r="AI110" s="29"/>
      <c r="AJ110" s="29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2"/>
      <c r="M111" s="22"/>
      <c r="N111" s="23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5"/>
      <c r="Z111" s="24"/>
      <c r="AA111" s="24"/>
      <c r="AB111" s="24"/>
      <c r="AC111" s="25"/>
      <c r="AD111" s="24"/>
      <c r="AE111" s="24"/>
      <c r="AF111" s="24"/>
      <c r="AG111" s="25"/>
      <c r="AH111" s="24"/>
      <c r="AI111" s="24"/>
      <c r="AJ111" s="24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7"/>
      <c r="M112" s="27"/>
      <c r="N112" s="28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30"/>
      <c r="Z112" s="29"/>
      <c r="AA112" s="29"/>
      <c r="AB112" s="29"/>
      <c r="AC112" s="30"/>
      <c r="AD112" s="29"/>
      <c r="AE112" s="29"/>
      <c r="AF112" s="29"/>
      <c r="AG112" s="30"/>
      <c r="AH112" s="29"/>
      <c r="AI112" s="29"/>
      <c r="AJ112" s="29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2"/>
      <c r="M113" s="22"/>
      <c r="N113" s="23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5"/>
      <c r="Z113" s="24"/>
      <c r="AA113" s="24"/>
      <c r="AB113" s="24"/>
      <c r="AC113" s="25"/>
      <c r="AD113" s="24"/>
      <c r="AE113" s="24"/>
      <c r="AF113" s="24"/>
      <c r="AG113" s="25"/>
      <c r="AH113" s="24"/>
      <c r="AI113" s="24"/>
      <c r="AJ113" s="24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7"/>
      <c r="M114" s="27"/>
      <c r="N114" s="28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30"/>
      <c r="Z114" s="29"/>
      <c r="AA114" s="29"/>
      <c r="AB114" s="29"/>
      <c r="AC114" s="30"/>
      <c r="AD114" s="29"/>
      <c r="AE114" s="29"/>
      <c r="AF114" s="29"/>
      <c r="AG114" s="30"/>
      <c r="AH114" s="29"/>
      <c r="AI114" s="29"/>
      <c r="AJ114" s="29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2"/>
      <c r="M115" s="22"/>
      <c r="N115" s="23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5"/>
      <c r="Z115" s="24"/>
      <c r="AA115" s="24"/>
      <c r="AB115" s="24"/>
      <c r="AC115" s="25"/>
      <c r="AD115" s="24"/>
      <c r="AE115" s="24"/>
      <c r="AF115" s="24"/>
      <c r="AG115" s="25"/>
      <c r="AH115" s="24"/>
      <c r="AI115" s="24"/>
      <c r="AJ115" s="24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7"/>
      <c r="M116" s="27"/>
      <c r="N116" s="28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30"/>
      <c r="Z116" s="29"/>
      <c r="AA116" s="29"/>
      <c r="AB116" s="29"/>
      <c r="AC116" s="30"/>
      <c r="AD116" s="29"/>
      <c r="AE116" s="29"/>
      <c r="AF116" s="29"/>
      <c r="AG116" s="30"/>
      <c r="AH116" s="29"/>
      <c r="AI116" s="29"/>
      <c r="AJ116" s="29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2"/>
      <c r="M117" s="22"/>
      <c r="N117" s="23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5"/>
      <c r="Z117" s="24"/>
      <c r="AA117" s="24"/>
      <c r="AB117" s="24"/>
      <c r="AC117" s="25"/>
      <c r="AD117" s="24"/>
      <c r="AE117" s="24"/>
      <c r="AF117" s="24"/>
      <c r="AG117" s="25"/>
      <c r="AH117" s="24"/>
      <c r="AI117" s="24"/>
      <c r="AJ117" s="24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7"/>
      <c r="M118" s="27"/>
      <c r="N118" s="28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30"/>
      <c r="Z118" s="29"/>
      <c r="AA118" s="29"/>
      <c r="AB118" s="29"/>
      <c r="AC118" s="30"/>
      <c r="AD118" s="29"/>
      <c r="AE118" s="29"/>
      <c r="AF118" s="29"/>
      <c r="AG118" s="30"/>
      <c r="AH118" s="29"/>
      <c r="AI118" s="29"/>
      <c r="AJ118" s="29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2"/>
      <c r="M119" s="22"/>
      <c r="N119" s="23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5"/>
      <c r="Z119" s="24"/>
      <c r="AA119" s="24"/>
      <c r="AB119" s="24"/>
      <c r="AC119" s="25"/>
      <c r="AD119" s="24"/>
      <c r="AE119" s="24"/>
      <c r="AF119" s="24"/>
      <c r="AG119" s="25"/>
      <c r="AH119" s="24"/>
      <c r="AI119" s="24"/>
      <c r="AJ119" s="24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7"/>
      <c r="M120" s="27"/>
      <c r="N120" s="28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30"/>
      <c r="Z120" s="29"/>
      <c r="AA120" s="29"/>
      <c r="AB120" s="29"/>
      <c r="AC120" s="30"/>
      <c r="AD120" s="29"/>
      <c r="AE120" s="29"/>
      <c r="AF120" s="29"/>
      <c r="AG120" s="30"/>
      <c r="AH120" s="29"/>
      <c r="AI120" s="29"/>
      <c r="AJ120" s="29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2"/>
      <c r="M121" s="22"/>
      <c r="N121" s="23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5"/>
      <c r="Z121" s="24"/>
      <c r="AA121" s="24"/>
      <c r="AB121" s="24"/>
      <c r="AC121" s="25"/>
      <c r="AD121" s="24"/>
      <c r="AE121" s="24"/>
      <c r="AF121" s="24"/>
      <c r="AG121" s="25"/>
      <c r="AH121" s="24"/>
      <c r="AI121" s="24"/>
      <c r="AJ121" s="24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7"/>
      <c r="M122" s="27"/>
      <c r="N122" s="28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30"/>
      <c r="Z122" s="29"/>
      <c r="AA122" s="29"/>
      <c r="AB122" s="29"/>
      <c r="AC122" s="30"/>
      <c r="AD122" s="29"/>
      <c r="AE122" s="29"/>
      <c r="AF122" s="29"/>
      <c r="AG122" s="30"/>
      <c r="AH122" s="29"/>
      <c r="AI122" s="29"/>
      <c r="AJ122" s="29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2"/>
      <c r="M123" s="22"/>
      <c r="N123" s="23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5"/>
      <c r="Z123" s="24"/>
      <c r="AA123" s="24"/>
      <c r="AB123" s="24"/>
      <c r="AC123" s="25"/>
      <c r="AD123" s="24"/>
      <c r="AE123" s="24"/>
      <c r="AF123" s="24"/>
      <c r="AG123" s="25"/>
      <c r="AH123" s="24"/>
      <c r="AI123" s="24"/>
      <c r="AJ123" s="24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7"/>
      <c r="M124" s="27"/>
      <c r="N124" s="28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30"/>
      <c r="Z124" s="29"/>
      <c r="AA124" s="29"/>
      <c r="AB124" s="29"/>
      <c r="AC124" s="30"/>
      <c r="AD124" s="29"/>
      <c r="AE124" s="29"/>
      <c r="AF124" s="29"/>
      <c r="AG124" s="30"/>
      <c r="AH124" s="29"/>
      <c r="AI124" s="29"/>
      <c r="AJ124" s="29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2"/>
      <c r="M125" s="22"/>
      <c r="N125" s="23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5"/>
      <c r="Z125" s="24"/>
      <c r="AA125" s="24"/>
      <c r="AB125" s="24"/>
      <c r="AC125" s="25"/>
      <c r="AD125" s="24"/>
      <c r="AE125" s="24"/>
      <c r="AF125" s="24"/>
      <c r="AG125" s="25"/>
      <c r="AH125" s="24"/>
      <c r="AI125" s="24"/>
      <c r="AJ125" s="24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7"/>
      <c r="M126" s="27"/>
      <c r="N126" s="28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30"/>
      <c r="Z126" s="29"/>
      <c r="AA126" s="29"/>
      <c r="AB126" s="29"/>
      <c r="AC126" s="30"/>
      <c r="AD126" s="29"/>
      <c r="AE126" s="29"/>
      <c r="AF126" s="29"/>
      <c r="AG126" s="30"/>
      <c r="AH126" s="29"/>
      <c r="AI126" s="29"/>
      <c r="AJ126" s="29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2"/>
      <c r="M127" s="22"/>
      <c r="N127" s="23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5"/>
      <c r="Z127" s="24"/>
      <c r="AA127" s="24"/>
      <c r="AB127" s="24"/>
      <c r="AC127" s="25"/>
      <c r="AD127" s="24"/>
      <c r="AE127" s="24"/>
      <c r="AF127" s="24"/>
      <c r="AG127" s="25"/>
      <c r="AH127" s="24"/>
      <c r="AI127" s="24"/>
      <c r="AJ127" s="24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7"/>
      <c r="M128" s="27"/>
      <c r="N128" s="28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30"/>
      <c r="Z128" s="29"/>
      <c r="AA128" s="29"/>
      <c r="AB128" s="29"/>
      <c r="AC128" s="30"/>
      <c r="AD128" s="29"/>
      <c r="AE128" s="29"/>
      <c r="AF128" s="29"/>
      <c r="AG128" s="30"/>
      <c r="AH128" s="29"/>
      <c r="AI128" s="29"/>
      <c r="AJ128" s="29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2"/>
      <c r="N129" s="23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5"/>
      <c r="Z129" s="24"/>
      <c r="AA129" s="24"/>
      <c r="AB129" s="24"/>
      <c r="AC129" s="25"/>
      <c r="AD129" s="24"/>
      <c r="AE129" s="24"/>
      <c r="AF129" s="24"/>
      <c r="AG129" s="25"/>
      <c r="AH129" s="24"/>
      <c r="AI129" s="24"/>
      <c r="AJ129" s="24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7"/>
      <c r="M130" s="27"/>
      <c r="N130" s="28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30"/>
      <c r="Z130" s="29"/>
      <c r="AA130" s="29"/>
      <c r="AB130" s="29"/>
      <c r="AC130" s="30"/>
      <c r="AD130" s="29"/>
      <c r="AE130" s="29"/>
      <c r="AF130" s="29"/>
      <c r="AG130" s="30"/>
      <c r="AH130" s="29"/>
      <c r="AI130" s="29"/>
      <c r="AJ130" s="29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2"/>
      <c r="M131" s="22"/>
      <c r="N131" s="23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5"/>
      <c r="Z131" s="24"/>
      <c r="AA131" s="24"/>
      <c r="AB131" s="24"/>
      <c r="AC131" s="25"/>
      <c r="AD131" s="24"/>
      <c r="AE131" s="24"/>
      <c r="AF131" s="24"/>
      <c r="AG131" s="25"/>
      <c r="AH131" s="24"/>
      <c r="AI131" s="24"/>
      <c r="AJ131" s="24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7"/>
      <c r="M132" s="27"/>
      <c r="N132" s="28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30"/>
      <c r="Z132" s="29"/>
      <c r="AA132" s="29"/>
      <c r="AB132" s="29"/>
      <c r="AC132" s="30"/>
      <c r="AD132" s="29"/>
      <c r="AE132" s="29"/>
      <c r="AF132" s="29"/>
      <c r="AG132" s="30"/>
      <c r="AH132" s="29"/>
      <c r="AI132" s="29"/>
      <c r="AJ132" s="29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2"/>
      <c r="M133" s="22"/>
      <c r="N133" s="23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5"/>
      <c r="Z133" s="24"/>
      <c r="AA133" s="24"/>
      <c r="AB133" s="24"/>
      <c r="AC133" s="25"/>
      <c r="AD133" s="24"/>
      <c r="AE133" s="24"/>
      <c r="AF133" s="24"/>
      <c r="AG133" s="25"/>
      <c r="AH133" s="24"/>
      <c r="AI133" s="24"/>
      <c r="AJ133" s="24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7"/>
      <c r="M134" s="27"/>
      <c r="N134" s="28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30"/>
      <c r="Z134" s="29"/>
      <c r="AA134" s="29"/>
      <c r="AB134" s="29"/>
      <c r="AC134" s="30"/>
      <c r="AD134" s="29"/>
      <c r="AE134" s="29"/>
      <c r="AF134" s="29"/>
      <c r="AG134" s="30"/>
      <c r="AH134" s="29"/>
      <c r="AI134" s="29"/>
      <c r="AJ134" s="29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2"/>
      <c r="M135" s="22"/>
      <c r="N135" s="23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5"/>
      <c r="Z135" s="24"/>
      <c r="AA135" s="24"/>
      <c r="AB135" s="24"/>
      <c r="AC135" s="25"/>
      <c r="AD135" s="24"/>
      <c r="AE135" s="24"/>
      <c r="AF135" s="24"/>
      <c r="AG135" s="25"/>
      <c r="AH135" s="24"/>
      <c r="AI135" s="24"/>
      <c r="AJ135" s="24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7"/>
      <c r="M136" s="27"/>
      <c r="N136" s="28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30"/>
      <c r="Z136" s="29"/>
      <c r="AA136" s="29"/>
      <c r="AB136" s="29"/>
      <c r="AC136" s="30"/>
      <c r="AD136" s="29"/>
      <c r="AE136" s="29"/>
      <c r="AF136" s="29"/>
      <c r="AG136" s="30"/>
      <c r="AH136" s="29"/>
      <c r="AI136" s="29"/>
      <c r="AJ136" s="29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2"/>
      <c r="M137" s="22"/>
      <c r="N137" s="23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5"/>
      <c r="Z137" s="24"/>
      <c r="AA137" s="24"/>
      <c r="AB137" s="24"/>
      <c r="AC137" s="25"/>
      <c r="AD137" s="24"/>
      <c r="AE137" s="24"/>
      <c r="AF137" s="24"/>
      <c r="AG137" s="25"/>
      <c r="AH137" s="24"/>
      <c r="AI137" s="24"/>
      <c r="AJ137" s="24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7"/>
      <c r="M138" s="27"/>
      <c r="N138" s="28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30"/>
      <c r="Z138" s="29"/>
      <c r="AA138" s="29"/>
      <c r="AB138" s="29"/>
      <c r="AC138" s="30"/>
      <c r="AD138" s="29"/>
      <c r="AE138" s="29"/>
      <c r="AF138" s="29"/>
      <c r="AG138" s="30"/>
      <c r="AH138" s="29"/>
      <c r="AI138" s="29"/>
      <c r="AJ138" s="29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2"/>
      <c r="M139" s="22"/>
      <c r="N139" s="23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5"/>
      <c r="Z139" s="24"/>
      <c r="AA139" s="24"/>
      <c r="AB139" s="24"/>
      <c r="AC139" s="25"/>
      <c r="AD139" s="24"/>
      <c r="AE139" s="24"/>
      <c r="AF139" s="24"/>
      <c r="AG139" s="25"/>
      <c r="AH139" s="24"/>
      <c r="AI139" s="24"/>
      <c r="AJ139" s="24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7"/>
      <c r="M140" s="27"/>
      <c r="N140" s="28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30"/>
      <c r="Z140" s="29"/>
      <c r="AA140" s="29"/>
      <c r="AB140" s="29"/>
      <c r="AC140" s="30"/>
      <c r="AD140" s="29"/>
      <c r="AE140" s="29"/>
      <c r="AF140" s="29"/>
      <c r="AG140" s="30"/>
      <c r="AH140" s="29"/>
      <c r="AI140" s="29"/>
      <c r="AJ140" s="29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2"/>
      <c r="M141" s="22"/>
      <c r="N141" s="23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5"/>
      <c r="Z141" s="24"/>
      <c r="AA141" s="24"/>
      <c r="AB141" s="24"/>
      <c r="AC141" s="25"/>
      <c r="AD141" s="24"/>
      <c r="AE141" s="24"/>
      <c r="AF141" s="24"/>
      <c r="AG141" s="25"/>
      <c r="AH141" s="24"/>
      <c r="AI141" s="24"/>
      <c r="AJ141" s="24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7"/>
      <c r="M142" s="27"/>
      <c r="N142" s="28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30"/>
      <c r="Z142" s="29"/>
      <c r="AA142" s="29"/>
      <c r="AB142" s="29"/>
      <c r="AC142" s="30"/>
      <c r="AD142" s="29"/>
      <c r="AE142" s="29"/>
      <c r="AF142" s="29"/>
      <c r="AG142" s="30"/>
      <c r="AH142" s="29"/>
      <c r="AI142" s="29"/>
      <c r="AJ142" s="29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2"/>
      <c r="M143" s="22"/>
      <c r="N143" s="23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5"/>
      <c r="Z143" s="24"/>
      <c r="AA143" s="24"/>
      <c r="AB143" s="24"/>
      <c r="AC143" s="25"/>
      <c r="AD143" s="24"/>
      <c r="AE143" s="24"/>
      <c r="AF143" s="24"/>
      <c r="AG143" s="25"/>
      <c r="AH143" s="24"/>
      <c r="AI143" s="24"/>
      <c r="AJ143" s="24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7"/>
      <c r="M144" s="27"/>
      <c r="N144" s="28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30"/>
      <c r="Z144" s="29"/>
      <c r="AA144" s="29"/>
      <c r="AB144" s="29"/>
      <c r="AC144" s="30"/>
      <c r="AD144" s="29"/>
      <c r="AE144" s="29"/>
      <c r="AF144" s="29"/>
      <c r="AG144" s="30"/>
      <c r="AH144" s="29"/>
      <c r="AI144" s="29"/>
      <c r="AJ144" s="29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2"/>
      <c r="M145" s="22"/>
      <c r="N145" s="23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5"/>
      <c r="Z145" s="24"/>
      <c r="AA145" s="24"/>
      <c r="AB145" s="24"/>
      <c r="AC145" s="25"/>
      <c r="AD145" s="24"/>
      <c r="AE145" s="24"/>
      <c r="AF145" s="24"/>
      <c r="AG145" s="25"/>
      <c r="AH145" s="24"/>
      <c r="AI145" s="24"/>
      <c r="AJ145" s="24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7"/>
      <c r="M146" s="27"/>
      <c r="N146" s="28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30"/>
      <c r="Z146" s="29"/>
      <c r="AA146" s="29"/>
      <c r="AB146" s="29"/>
      <c r="AC146" s="30"/>
      <c r="AD146" s="29"/>
      <c r="AE146" s="29"/>
      <c r="AF146" s="29"/>
      <c r="AG146" s="30"/>
      <c r="AH146" s="29"/>
      <c r="AI146" s="29"/>
      <c r="AJ146" s="29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2"/>
      <c r="M147" s="22"/>
      <c r="N147" s="23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5"/>
      <c r="Z147" s="24"/>
      <c r="AA147" s="24"/>
      <c r="AB147" s="24"/>
      <c r="AC147" s="25"/>
      <c r="AD147" s="24"/>
      <c r="AE147" s="24"/>
      <c r="AF147" s="24"/>
      <c r="AG147" s="25"/>
      <c r="AH147" s="24"/>
      <c r="AI147" s="24"/>
      <c r="AJ147" s="24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7"/>
      <c r="M148" s="27"/>
      <c r="N148" s="28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30"/>
      <c r="Z148" s="29"/>
      <c r="AA148" s="29"/>
      <c r="AB148" s="29"/>
      <c r="AC148" s="30"/>
      <c r="AD148" s="29"/>
      <c r="AE148" s="29"/>
      <c r="AF148" s="29"/>
      <c r="AG148" s="30"/>
      <c r="AH148" s="29"/>
      <c r="AI148" s="29"/>
      <c r="AJ148" s="29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2"/>
      <c r="M149" s="22"/>
      <c r="N149" s="23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5"/>
      <c r="Z149" s="24"/>
      <c r="AA149" s="24"/>
      <c r="AB149" s="24"/>
      <c r="AC149" s="25"/>
      <c r="AD149" s="24"/>
      <c r="AE149" s="24"/>
      <c r="AF149" s="24"/>
      <c r="AG149" s="25"/>
      <c r="AH149" s="24"/>
      <c r="AI149" s="24"/>
      <c r="AJ149" s="24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7"/>
      <c r="M150" s="27"/>
      <c r="N150" s="28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30"/>
      <c r="Z150" s="29"/>
      <c r="AA150" s="29"/>
      <c r="AB150" s="29"/>
      <c r="AC150" s="30"/>
      <c r="AD150" s="29"/>
      <c r="AE150" s="29"/>
      <c r="AF150" s="29"/>
      <c r="AG150" s="30"/>
      <c r="AH150" s="29"/>
      <c r="AI150" s="29"/>
      <c r="AJ150" s="29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2"/>
      <c r="M151" s="22"/>
      <c r="N151" s="23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5"/>
      <c r="Z151" s="24"/>
      <c r="AA151" s="24"/>
      <c r="AB151" s="24"/>
      <c r="AC151" s="25"/>
      <c r="AD151" s="24"/>
      <c r="AE151" s="24"/>
      <c r="AF151" s="24"/>
      <c r="AG151" s="25"/>
      <c r="AH151" s="24"/>
      <c r="AI151" s="24"/>
      <c r="AJ151" s="24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7"/>
      <c r="M152" s="27"/>
      <c r="N152" s="28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30"/>
      <c r="Z152" s="29"/>
      <c r="AA152" s="29"/>
      <c r="AB152" s="29"/>
      <c r="AC152" s="30"/>
      <c r="AD152" s="29"/>
      <c r="AE152" s="29"/>
      <c r="AF152" s="29"/>
      <c r="AG152" s="30"/>
      <c r="AH152" s="29"/>
      <c r="AI152" s="29"/>
      <c r="AJ152" s="29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2"/>
      <c r="M153" s="22"/>
      <c r="N153" s="23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5"/>
      <c r="Z153" s="24"/>
      <c r="AA153" s="24"/>
      <c r="AB153" s="24"/>
      <c r="AC153" s="25"/>
      <c r="AD153" s="24"/>
      <c r="AE153" s="24"/>
      <c r="AF153" s="24"/>
      <c r="AG153" s="25"/>
      <c r="AH153" s="24"/>
      <c r="AI153" s="24"/>
      <c r="AJ153" s="24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7"/>
      <c r="M154" s="27"/>
      <c r="N154" s="28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30"/>
      <c r="Z154" s="29"/>
      <c r="AA154" s="29"/>
      <c r="AB154" s="29"/>
      <c r="AC154" s="30"/>
      <c r="AD154" s="29"/>
      <c r="AE154" s="29"/>
      <c r="AF154" s="29"/>
      <c r="AG154" s="30"/>
      <c r="AH154" s="29"/>
      <c r="AI154" s="29"/>
      <c r="AJ154" s="29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2"/>
      <c r="M155" s="22"/>
      <c r="N155" s="23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5"/>
      <c r="Z155" s="24"/>
      <c r="AA155" s="24"/>
      <c r="AB155" s="24"/>
      <c r="AC155" s="25"/>
      <c r="AD155" s="24"/>
      <c r="AE155" s="24"/>
      <c r="AF155" s="24"/>
      <c r="AG155" s="25"/>
      <c r="AH155" s="24"/>
      <c r="AI155" s="24"/>
      <c r="AJ155" s="24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7"/>
      <c r="M156" s="27"/>
      <c r="N156" s="28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30"/>
      <c r="Z156" s="29"/>
      <c r="AA156" s="29"/>
      <c r="AB156" s="29"/>
      <c r="AC156" s="30"/>
      <c r="AD156" s="29"/>
      <c r="AE156" s="29"/>
      <c r="AF156" s="29"/>
      <c r="AG156" s="30"/>
      <c r="AH156" s="29"/>
      <c r="AI156" s="29"/>
      <c r="AJ156" s="29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2"/>
      <c r="M157" s="22"/>
      <c r="N157" s="23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5"/>
      <c r="Z157" s="24"/>
      <c r="AA157" s="24"/>
      <c r="AB157" s="24"/>
      <c r="AC157" s="25"/>
      <c r="AD157" s="24"/>
      <c r="AE157" s="24"/>
      <c r="AF157" s="24"/>
      <c r="AG157" s="25"/>
      <c r="AH157" s="24"/>
      <c r="AI157" s="24"/>
      <c r="AJ157" s="24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7"/>
      <c r="M158" s="27"/>
      <c r="N158" s="28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30"/>
      <c r="Z158" s="29"/>
      <c r="AA158" s="29"/>
      <c r="AB158" s="29"/>
      <c r="AC158" s="30"/>
      <c r="AD158" s="29"/>
      <c r="AE158" s="29"/>
      <c r="AF158" s="29"/>
      <c r="AG158" s="30"/>
      <c r="AH158" s="29"/>
      <c r="AI158" s="29"/>
      <c r="AJ158" s="29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2"/>
      <c r="M159" s="22"/>
      <c r="N159" s="23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5"/>
      <c r="Z159" s="24"/>
      <c r="AA159" s="24"/>
      <c r="AB159" s="24"/>
      <c r="AC159" s="25"/>
      <c r="AD159" s="24"/>
      <c r="AE159" s="24"/>
      <c r="AF159" s="24"/>
      <c r="AG159" s="25"/>
      <c r="AH159" s="24"/>
      <c r="AI159" s="24"/>
      <c r="AJ159" s="24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7"/>
      <c r="M160" s="27"/>
      <c r="N160" s="28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30"/>
      <c r="Z160" s="29"/>
      <c r="AA160" s="29"/>
      <c r="AB160" s="29"/>
      <c r="AC160" s="30"/>
      <c r="AD160" s="29"/>
      <c r="AE160" s="29"/>
      <c r="AF160" s="29"/>
      <c r="AG160" s="30"/>
      <c r="AH160" s="29"/>
      <c r="AI160" s="29"/>
      <c r="AJ160" s="29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2"/>
      <c r="M161" s="22"/>
      <c r="N161" s="23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5"/>
      <c r="Z161" s="24"/>
      <c r="AA161" s="24"/>
      <c r="AB161" s="24"/>
      <c r="AC161" s="25"/>
      <c r="AD161" s="24"/>
      <c r="AE161" s="24"/>
      <c r="AF161" s="24"/>
      <c r="AG161" s="25"/>
      <c r="AH161" s="24"/>
      <c r="AI161" s="24"/>
      <c r="AJ161" s="24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7"/>
      <c r="M162" s="27"/>
      <c r="N162" s="28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30"/>
      <c r="Z162" s="29"/>
      <c r="AA162" s="29"/>
      <c r="AB162" s="29"/>
      <c r="AC162" s="30"/>
      <c r="AD162" s="29"/>
      <c r="AE162" s="29"/>
      <c r="AF162" s="29"/>
      <c r="AG162" s="30"/>
      <c r="AH162" s="29"/>
      <c r="AI162" s="29"/>
      <c r="AJ162" s="29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2"/>
      <c r="M163" s="22"/>
      <c r="N163" s="23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5"/>
      <c r="Z163" s="24"/>
      <c r="AA163" s="24"/>
      <c r="AB163" s="24"/>
      <c r="AC163" s="25"/>
      <c r="AD163" s="24"/>
      <c r="AE163" s="24"/>
      <c r="AF163" s="24"/>
      <c r="AG163" s="25"/>
      <c r="AH163" s="24"/>
      <c r="AI163" s="24"/>
      <c r="AJ163" s="24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7"/>
      <c r="M164" s="27"/>
      <c r="N164" s="28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30"/>
      <c r="Z164" s="29"/>
      <c r="AA164" s="29"/>
      <c r="AB164" s="29"/>
      <c r="AC164" s="30"/>
      <c r="AD164" s="29"/>
      <c r="AE164" s="29"/>
      <c r="AF164" s="29"/>
      <c r="AG164" s="30"/>
      <c r="AH164" s="29"/>
      <c r="AI164" s="29"/>
      <c r="AJ164" s="29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2"/>
      <c r="M165" s="22"/>
      <c r="N165" s="23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5"/>
      <c r="Z165" s="24"/>
      <c r="AA165" s="24"/>
      <c r="AB165" s="24"/>
      <c r="AC165" s="25"/>
      <c r="AD165" s="24"/>
      <c r="AE165" s="24"/>
      <c r="AF165" s="24"/>
      <c r="AG165" s="25"/>
      <c r="AH165" s="24"/>
      <c r="AI165" s="24"/>
      <c r="AJ165" s="24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7"/>
      <c r="M166" s="27"/>
      <c r="N166" s="28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30"/>
      <c r="Z166" s="29"/>
      <c r="AA166" s="29"/>
      <c r="AB166" s="29"/>
      <c r="AC166" s="30"/>
      <c r="AD166" s="29"/>
      <c r="AE166" s="29"/>
      <c r="AF166" s="29"/>
      <c r="AG166" s="30"/>
      <c r="AH166" s="29"/>
      <c r="AI166" s="29"/>
      <c r="AJ166" s="29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2"/>
      <c r="M167" s="22"/>
      <c r="N167" s="23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5"/>
      <c r="Z167" s="24"/>
      <c r="AA167" s="24"/>
      <c r="AB167" s="24"/>
      <c r="AC167" s="25"/>
      <c r="AD167" s="24"/>
      <c r="AE167" s="24"/>
      <c r="AF167" s="24"/>
      <c r="AG167" s="25"/>
      <c r="AH167" s="24"/>
      <c r="AI167" s="24"/>
      <c r="AJ167" s="24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7"/>
      <c r="M168" s="27"/>
      <c r="N168" s="28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30"/>
      <c r="Z168" s="29"/>
      <c r="AA168" s="29"/>
      <c r="AB168" s="29"/>
      <c r="AC168" s="30"/>
      <c r="AD168" s="29"/>
      <c r="AE168" s="29"/>
      <c r="AF168" s="29"/>
      <c r="AG168" s="30"/>
      <c r="AH168" s="29"/>
      <c r="AI168" s="29"/>
      <c r="AJ168" s="29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2"/>
      <c r="M169" s="22"/>
      <c r="N169" s="23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5"/>
      <c r="Z169" s="24"/>
      <c r="AA169" s="24"/>
      <c r="AB169" s="24"/>
      <c r="AC169" s="25"/>
      <c r="AD169" s="24"/>
      <c r="AE169" s="24"/>
      <c r="AF169" s="24"/>
      <c r="AG169" s="25"/>
      <c r="AH169" s="24"/>
      <c r="AI169" s="24"/>
      <c r="AJ169" s="24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7"/>
      <c r="M170" s="27"/>
      <c r="N170" s="28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30"/>
      <c r="Z170" s="29"/>
      <c r="AA170" s="29"/>
      <c r="AB170" s="29"/>
      <c r="AC170" s="30"/>
      <c r="AD170" s="29"/>
      <c r="AE170" s="29"/>
      <c r="AF170" s="29"/>
      <c r="AG170" s="30"/>
      <c r="AH170" s="29"/>
      <c r="AI170" s="29"/>
      <c r="AJ170" s="29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2"/>
      <c r="M171" s="22"/>
      <c r="N171" s="23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5"/>
      <c r="Z171" s="24"/>
      <c r="AA171" s="24"/>
      <c r="AB171" s="24"/>
      <c r="AC171" s="25"/>
      <c r="AD171" s="24"/>
      <c r="AE171" s="24"/>
      <c r="AF171" s="24"/>
      <c r="AG171" s="25"/>
      <c r="AH171" s="24"/>
      <c r="AI171" s="24"/>
      <c r="AJ171" s="24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7"/>
      <c r="M172" s="27"/>
      <c r="N172" s="28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30"/>
      <c r="Z172" s="29"/>
      <c r="AA172" s="29"/>
      <c r="AB172" s="29"/>
      <c r="AC172" s="30"/>
      <c r="AD172" s="29"/>
      <c r="AE172" s="29"/>
      <c r="AF172" s="29"/>
      <c r="AG172" s="30"/>
      <c r="AH172" s="29"/>
      <c r="AI172" s="29"/>
      <c r="AJ172" s="29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2"/>
      <c r="M173" s="22"/>
      <c r="N173" s="23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5"/>
      <c r="Z173" s="24"/>
      <c r="AA173" s="24"/>
      <c r="AB173" s="24"/>
      <c r="AC173" s="25"/>
      <c r="AD173" s="24"/>
      <c r="AE173" s="24"/>
      <c r="AF173" s="24"/>
      <c r="AG173" s="25"/>
      <c r="AH173" s="24"/>
      <c r="AI173" s="24"/>
      <c r="AJ173" s="24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7"/>
      <c r="M174" s="27"/>
      <c r="N174" s="28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30"/>
      <c r="Z174" s="29"/>
      <c r="AA174" s="29"/>
      <c r="AB174" s="29"/>
      <c r="AC174" s="30"/>
      <c r="AD174" s="29"/>
      <c r="AE174" s="29"/>
      <c r="AF174" s="29"/>
      <c r="AG174" s="30"/>
      <c r="AH174" s="29"/>
      <c r="AI174" s="29"/>
      <c r="AJ174" s="29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2"/>
      <c r="M175" s="22"/>
      <c r="N175" s="23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5"/>
      <c r="Z175" s="24"/>
      <c r="AA175" s="24"/>
      <c r="AB175" s="24"/>
      <c r="AC175" s="25"/>
      <c r="AD175" s="24"/>
      <c r="AE175" s="24"/>
      <c r="AF175" s="24"/>
      <c r="AG175" s="25"/>
      <c r="AH175" s="24"/>
      <c r="AI175" s="24"/>
      <c r="AJ175" s="24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7"/>
      <c r="M176" s="27"/>
      <c r="N176" s="28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30"/>
      <c r="Z176" s="29"/>
      <c r="AA176" s="29"/>
      <c r="AB176" s="29"/>
      <c r="AC176" s="30"/>
      <c r="AD176" s="29"/>
      <c r="AE176" s="29"/>
      <c r="AF176" s="29"/>
      <c r="AG176" s="30"/>
      <c r="AH176" s="29"/>
      <c r="AI176" s="29"/>
      <c r="AJ176" s="29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2"/>
      <c r="M177" s="22"/>
      <c r="N177" s="23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5"/>
      <c r="Z177" s="24"/>
      <c r="AA177" s="24"/>
      <c r="AB177" s="24"/>
      <c r="AC177" s="25"/>
      <c r="AD177" s="24"/>
      <c r="AE177" s="24"/>
      <c r="AF177" s="24"/>
      <c r="AG177" s="25"/>
      <c r="AH177" s="24"/>
      <c r="AI177" s="24"/>
      <c r="AJ177" s="24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7"/>
      <c r="M178" s="27"/>
      <c r="N178" s="28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30"/>
      <c r="Z178" s="29"/>
      <c r="AA178" s="29"/>
      <c r="AB178" s="29"/>
      <c r="AC178" s="30"/>
      <c r="AD178" s="29"/>
      <c r="AE178" s="29"/>
      <c r="AF178" s="29"/>
      <c r="AG178" s="30"/>
      <c r="AH178" s="29"/>
      <c r="AI178" s="29"/>
      <c r="AJ178" s="29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2"/>
      <c r="M179" s="22"/>
      <c r="N179" s="23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5"/>
      <c r="Z179" s="24"/>
      <c r="AA179" s="24"/>
      <c r="AB179" s="24"/>
      <c r="AC179" s="25"/>
      <c r="AD179" s="24"/>
      <c r="AE179" s="24"/>
      <c r="AF179" s="24"/>
      <c r="AG179" s="25"/>
      <c r="AH179" s="24"/>
      <c r="AI179" s="24"/>
      <c r="AJ179" s="24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7"/>
      <c r="M180" s="27"/>
      <c r="N180" s="28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30"/>
      <c r="Z180" s="29"/>
      <c r="AA180" s="29"/>
      <c r="AB180" s="29"/>
      <c r="AC180" s="30"/>
      <c r="AD180" s="29"/>
      <c r="AE180" s="29"/>
      <c r="AF180" s="29"/>
      <c r="AG180" s="30"/>
      <c r="AH180" s="29"/>
      <c r="AI180" s="29"/>
      <c r="AJ180" s="29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2"/>
      <c r="M181" s="22"/>
      <c r="N181" s="23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5"/>
      <c r="Z181" s="24"/>
      <c r="AA181" s="24"/>
      <c r="AB181" s="24"/>
      <c r="AC181" s="25"/>
      <c r="AD181" s="24"/>
      <c r="AE181" s="24"/>
      <c r="AF181" s="24"/>
      <c r="AG181" s="25"/>
      <c r="AH181" s="24"/>
      <c r="AI181" s="24"/>
      <c r="AJ181" s="24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7"/>
      <c r="M182" s="27"/>
      <c r="N182" s="28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30"/>
      <c r="Z182" s="29"/>
      <c r="AA182" s="29"/>
      <c r="AB182" s="29"/>
      <c r="AC182" s="30"/>
      <c r="AD182" s="29"/>
      <c r="AE182" s="29"/>
      <c r="AF182" s="29"/>
      <c r="AG182" s="30"/>
      <c r="AH182" s="29"/>
      <c r="AI182" s="29"/>
      <c r="AJ182" s="29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2"/>
      <c r="M183" s="22"/>
      <c r="N183" s="23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5"/>
      <c r="Z183" s="24"/>
      <c r="AA183" s="24"/>
      <c r="AB183" s="24"/>
      <c r="AC183" s="25"/>
      <c r="AD183" s="24"/>
      <c r="AE183" s="24"/>
      <c r="AF183" s="24"/>
      <c r="AG183" s="25"/>
      <c r="AH183" s="24"/>
      <c r="AI183" s="24"/>
      <c r="AJ183" s="24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7"/>
      <c r="M184" s="27"/>
      <c r="N184" s="28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30"/>
      <c r="Z184" s="29"/>
      <c r="AA184" s="29"/>
      <c r="AB184" s="29"/>
      <c r="AC184" s="30"/>
      <c r="AD184" s="29"/>
      <c r="AE184" s="29"/>
      <c r="AF184" s="29"/>
      <c r="AG184" s="30"/>
      <c r="AH184" s="29"/>
      <c r="AI184" s="29"/>
      <c r="AJ184" s="29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2"/>
      <c r="M185" s="22"/>
      <c r="N185" s="23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5"/>
      <c r="Z185" s="24"/>
      <c r="AA185" s="24"/>
      <c r="AB185" s="24"/>
      <c r="AC185" s="25"/>
      <c r="AD185" s="24"/>
      <c r="AE185" s="24"/>
      <c r="AF185" s="24"/>
      <c r="AG185" s="25"/>
      <c r="AH185" s="24"/>
      <c r="AI185" s="24"/>
      <c r="AJ185" s="24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7"/>
      <c r="M186" s="27"/>
      <c r="N186" s="28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30"/>
      <c r="Z186" s="29"/>
      <c r="AA186" s="29"/>
      <c r="AB186" s="29"/>
      <c r="AC186" s="30"/>
      <c r="AD186" s="29"/>
      <c r="AE186" s="29"/>
      <c r="AF186" s="29"/>
      <c r="AG186" s="30"/>
      <c r="AH186" s="29"/>
      <c r="AI186" s="29"/>
      <c r="AJ186" s="29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2"/>
      <c r="M187" s="22"/>
      <c r="N187" s="23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5"/>
      <c r="Z187" s="24"/>
      <c r="AA187" s="24"/>
      <c r="AB187" s="24"/>
      <c r="AC187" s="25"/>
      <c r="AD187" s="24"/>
      <c r="AE187" s="24"/>
      <c r="AF187" s="24"/>
      <c r="AG187" s="25"/>
      <c r="AH187" s="24"/>
      <c r="AI187" s="24"/>
      <c r="AJ187" s="24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7"/>
      <c r="M188" s="27"/>
      <c r="N188" s="28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30"/>
      <c r="Z188" s="29"/>
      <c r="AA188" s="29"/>
      <c r="AB188" s="29"/>
      <c r="AC188" s="30"/>
      <c r="AD188" s="29"/>
      <c r="AE188" s="29"/>
      <c r="AF188" s="29"/>
      <c r="AG188" s="30"/>
      <c r="AH188" s="29"/>
      <c r="AI188" s="29"/>
      <c r="AJ188" s="29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2"/>
      <c r="M189" s="22"/>
      <c r="N189" s="23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5"/>
      <c r="Z189" s="24"/>
      <c r="AA189" s="24"/>
      <c r="AB189" s="24"/>
      <c r="AC189" s="25"/>
      <c r="AD189" s="24"/>
      <c r="AE189" s="24"/>
      <c r="AF189" s="24"/>
      <c r="AG189" s="25"/>
      <c r="AH189" s="24"/>
      <c r="AI189" s="24"/>
      <c r="AJ189" s="24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7"/>
      <c r="M190" s="27"/>
      <c r="N190" s="28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30"/>
      <c r="Z190" s="29"/>
      <c r="AA190" s="29"/>
      <c r="AB190" s="29"/>
      <c r="AC190" s="30"/>
      <c r="AD190" s="29"/>
      <c r="AE190" s="29"/>
      <c r="AF190" s="29"/>
      <c r="AG190" s="30"/>
      <c r="AH190" s="29"/>
      <c r="AI190" s="29"/>
      <c r="AJ190" s="29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2"/>
      <c r="M191" s="22"/>
      <c r="N191" s="23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5"/>
      <c r="Z191" s="24"/>
      <c r="AA191" s="24"/>
      <c r="AB191" s="24"/>
      <c r="AC191" s="25"/>
      <c r="AD191" s="24"/>
      <c r="AE191" s="24"/>
      <c r="AF191" s="24"/>
      <c r="AG191" s="25"/>
      <c r="AH191" s="24"/>
      <c r="AI191" s="24"/>
      <c r="AJ191" s="24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7"/>
      <c r="M192" s="27"/>
      <c r="N192" s="28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30"/>
      <c r="Z192" s="29"/>
      <c r="AA192" s="29"/>
      <c r="AB192" s="29"/>
      <c r="AC192" s="30"/>
      <c r="AD192" s="29"/>
      <c r="AE192" s="29"/>
      <c r="AF192" s="29"/>
      <c r="AG192" s="30"/>
      <c r="AH192" s="29"/>
      <c r="AI192" s="29"/>
      <c r="AJ192" s="29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2"/>
      <c r="M193" s="22"/>
      <c r="N193" s="23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5"/>
      <c r="Z193" s="24"/>
      <c r="AA193" s="24"/>
      <c r="AB193" s="24"/>
      <c r="AC193" s="25"/>
      <c r="AD193" s="24"/>
      <c r="AE193" s="24"/>
      <c r="AF193" s="24"/>
      <c r="AG193" s="25"/>
      <c r="AH193" s="24"/>
      <c r="AI193" s="24"/>
      <c r="AJ193" s="24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7"/>
      <c r="M194" s="27"/>
      <c r="N194" s="28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30"/>
      <c r="Z194" s="29"/>
      <c r="AA194" s="29"/>
      <c r="AB194" s="29"/>
      <c r="AC194" s="30"/>
      <c r="AD194" s="29"/>
      <c r="AE194" s="29"/>
      <c r="AF194" s="29"/>
      <c r="AG194" s="30"/>
      <c r="AH194" s="29"/>
      <c r="AI194" s="29"/>
      <c r="AJ194" s="29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2"/>
      <c r="M195" s="22"/>
      <c r="N195" s="23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5"/>
      <c r="Z195" s="24"/>
      <c r="AA195" s="24"/>
      <c r="AB195" s="24"/>
      <c r="AC195" s="25"/>
      <c r="AD195" s="24"/>
      <c r="AE195" s="24"/>
      <c r="AF195" s="24"/>
      <c r="AG195" s="25"/>
      <c r="AH195" s="24"/>
      <c r="AI195" s="24"/>
      <c r="AJ195" s="24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7"/>
      <c r="M196" s="27"/>
      <c r="N196" s="28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30"/>
      <c r="Z196" s="29"/>
      <c r="AA196" s="29"/>
      <c r="AB196" s="29"/>
      <c r="AC196" s="30"/>
      <c r="AD196" s="29"/>
      <c r="AE196" s="29"/>
      <c r="AF196" s="29"/>
      <c r="AG196" s="30"/>
      <c r="AH196" s="29"/>
      <c r="AI196" s="29"/>
      <c r="AJ196" s="29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2"/>
      <c r="M197" s="22"/>
      <c r="N197" s="23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5"/>
      <c r="Z197" s="24"/>
      <c r="AA197" s="24"/>
      <c r="AB197" s="24"/>
      <c r="AC197" s="25"/>
      <c r="AD197" s="24"/>
      <c r="AE197" s="24"/>
      <c r="AF197" s="24"/>
      <c r="AG197" s="25"/>
      <c r="AH197" s="24"/>
      <c r="AI197" s="24"/>
      <c r="AJ197" s="24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7"/>
      <c r="M198" s="27"/>
      <c r="N198" s="28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30"/>
      <c r="Z198" s="29"/>
      <c r="AA198" s="29"/>
      <c r="AB198" s="29"/>
      <c r="AC198" s="30"/>
      <c r="AD198" s="29"/>
      <c r="AE198" s="29"/>
      <c r="AF198" s="29"/>
      <c r="AG198" s="30"/>
      <c r="AH198" s="29"/>
      <c r="AI198" s="29"/>
      <c r="AJ198" s="29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2"/>
      <c r="M199" s="22"/>
      <c r="N199" s="23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5"/>
      <c r="Z199" s="24"/>
      <c r="AA199" s="24"/>
      <c r="AB199" s="24"/>
      <c r="AC199" s="25"/>
      <c r="AD199" s="24"/>
      <c r="AE199" s="24"/>
      <c r="AF199" s="24"/>
      <c r="AG199" s="25"/>
      <c r="AH199" s="24"/>
      <c r="AI199" s="24"/>
      <c r="AJ199" s="24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7"/>
      <c r="M200" s="27"/>
      <c r="N200" s="28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30"/>
      <c r="Z200" s="29"/>
      <c r="AA200" s="29"/>
      <c r="AB200" s="29"/>
      <c r="AC200" s="30"/>
      <c r="AD200" s="29"/>
      <c r="AE200" s="29"/>
      <c r="AF200" s="29"/>
      <c r="AG200" s="30"/>
      <c r="AH200" s="29"/>
      <c r="AI200" s="29"/>
      <c r="AJ200" s="29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2"/>
      <c r="M201" s="22"/>
      <c r="N201" s="23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5"/>
      <c r="Z201" s="24"/>
      <c r="AA201" s="24"/>
      <c r="AB201" s="24"/>
      <c r="AC201" s="25"/>
      <c r="AD201" s="24"/>
      <c r="AE201" s="24"/>
      <c r="AF201" s="24"/>
      <c r="AG201" s="25"/>
      <c r="AH201" s="24"/>
      <c r="AI201" s="24"/>
      <c r="AJ201" s="24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7"/>
      <c r="M202" s="27"/>
      <c r="N202" s="28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30"/>
      <c r="Z202" s="29"/>
      <c r="AA202" s="29"/>
      <c r="AB202" s="29"/>
      <c r="AC202" s="30"/>
      <c r="AD202" s="29"/>
      <c r="AE202" s="29"/>
      <c r="AF202" s="29"/>
      <c r="AG202" s="30"/>
      <c r="AH202" s="29"/>
      <c r="AI202" s="29"/>
      <c r="AJ202" s="29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2"/>
      <c r="M203" s="22"/>
      <c r="N203" s="23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5"/>
      <c r="Z203" s="24"/>
      <c r="AA203" s="24"/>
      <c r="AB203" s="24"/>
      <c r="AC203" s="25"/>
      <c r="AD203" s="24"/>
      <c r="AE203" s="24"/>
      <c r="AF203" s="24"/>
      <c r="AG203" s="25"/>
      <c r="AH203" s="24"/>
      <c r="AI203" s="24"/>
      <c r="AJ203" s="24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7"/>
      <c r="M204" s="27"/>
      <c r="N204" s="28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30"/>
      <c r="Z204" s="29"/>
      <c r="AA204" s="29"/>
      <c r="AB204" s="29"/>
      <c r="AC204" s="30"/>
      <c r="AD204" s="29"/>
      <c r="AE204" s="29"/>
      <c r="AF204" s="29"/>
      <c r="AG204" s="30"/>
      <c r="AH204" s="29"/>
      <c r="AI204" s="29"/>
      <c r="AJ204" s="29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2"/>
      <c r="M205" s="22"/>
      <c r="N205" s="23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5"/>
      <c r="Z205" s="24"/>
      <c r="AA205" s="24"/>
      <c r="AB205" s="24"/>
      <c r="AC205" s="25"/>
      <c r="AD205" s="24"/>
      <c r="AE205" s="24"/>
      <c r="AF205" s="24"/>
      <c r="AG205" s="25"/>
      <c r="AH205" s="24"/>
      <c r="AI205" s="24"/>
      <c r="AJ205" s="24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7"/>
      <c r="M206" s="27"/>
      <c r="N206" s="28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30"/>
      <c r="Z206" s="29"/>
      <c r="AA206" s="29"/>
      <c r="AB206" s="29"/>
      <c r="AC206" s="30"/>
      <c r="AD206" s="29"/>
      <c r="AE206" s="29"/>
      <c r="AF206" s="29"/>
      <c r="AG206" s="30"/>
      <c r="AH206" s="29"/>
      <c r="AI206" s="29"/>
      <c r="AJ206" s="29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2"/>
      <c r="M207" s="22"/>
      <c r="N207" s="23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5"/>
      <c r="Z207" s="24"/>
      <c r="AA207" s="24"/>
      <c r="AB207" s="24"/>
      <c r="AC207" s="25"/>
      <c r="AD207" s="24"/>
      <c r="AE207" s="24"/>
      <c r="AF207" s="24"/>
      <c r="AG207" s="25"/>
      <c r="AH207" s="24"/>
      <c r="AI207" s="24"/>
      <c r="AJ207" s="24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7"/>
      <c r="M208" s="27"/>
      <c r="N208" s="28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30"/>
      <c r="Z208" s="29"/>
      <c r="AA208" s="29"/>
      <c r="AB208" s="29"/>
      <c r="AC208" s="30"/>
      <c r="AD208" s="29"/>
      <c r="AE208" s="29"/>
      <c r="AF208" s="29"/>
      <c r="AG208" s="30"/>
      <c r="AH208" s="29"/>
      <c r="AI208" s="29"/>
      <c r="AJ208" s="29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2"/>
      <c r="M209" s="22"/>
      <c r="N209" s="23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5"/>
      <c r="Z209" s="24"/>
      <c r="AA209" s="24"/>
      <c r="AB209" s="24"/>
      <c r="AC209" s="25"/>
      <c r="AD209" s="24"/>
      <c r="AE209" s="24"/>
      <c r="AF209" s="24"/>
      <c r="AG209" s="25"/>
      <c r="AH209" s="24"/>
      <c r="AI209" s="24"/>
      <c r="AJ209" s="24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7"/>
      <c r="M210" s="27"/>
      <c r="N210" s="28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30"/>
      <c r="Z210" s="29"/>
      <c r="AA210" s="29"/>
      <c r="AB210" s="29"/>
      <c r="AC210" s="30"/>
      <c r="AD210" s="29"/>
      <c r="AE210" s="29"/>
      <c r="AF210" s="29"/>
      <c r="AG210" s="30"/>
      <c r="AH210" s="29"/>
      <c r="AI210" s="29"/>
      <c r="AJ210" s="29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2"/>
      <c r="M211" s="22"/>
      <c r="N211" s="23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5"/>
      <c r="Z211" s="24"/>
      <c r="AA211" s="24"/>
      <c r="AB211" s="24"/>
      <c r="AC211" s="25"/>
      <c r="AD211" s="24"/>
      <c r="AE211" s="24"/>
      <c r="AF211" s="24"/>
      <c r="AG211" s="25"/>
      <c r="AH211" s="24"/>
      <c r="AI211" s="24"/>
      <c r="AJ211" s="24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7"/>
      <c r="M212" s="27"/>
      <c r="N212" s="28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30"/>
      <c r="Z212" s="29"/>
      <c r="AA212" s="29"/>
      <c r="AB212" s="29"/>
      <c r="AC212" s="30"/>
      <c r="AD212" s="29"/>
      <c r="AE212" s="29"/>
      <c r="AF212" s="29"/>
      <c r="AG212" s="30"/>
      <c r="AH212" s="29"/>
      <c r="AI212" s="29"/>
      <c r="AJ212" s="29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2"/>
      <c r="M213" s="22"/>
      <c r="N213" s="23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5"/>
      <c r="Z213" s="24"/>
      <c r="AA213" s="24"/>
      <c r="AB213" s="24"/>
      <c r="AC213" s="25"/>
      <c r="AD213" s="24"/>
      <c r="AE213" s="24"/>
      <c r="AF213" s="24"/>
      <c r="AG213" s="25"/>
      <c r="AH213" s="24"/>
      <c r="AI213" s="24"/>
      <c r="AJ213" s="24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7"/>
      <c r="M214" s="27"/>
      <c r="N214" s="28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30"/>
      <c r="Z214" s="29"/>
      <c r="AA214" s="29"/>
      <c r="AB214" s="29"/>
      <c r="AC214" s="30"/>
      <c r="AD214" s="29"/>
      <c r="AE214" s="29"/>
      <c r="AF214" s="29"/>
      <c r="AG214" s="30"/>
      <c r="AH214" s="29"/>
      <c r="AI214" s="29"/>
      <c r="AJ214" s="29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2"/>
      <c r="M215" s="22"/>
      <c r="N215" s="23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5"/>
      <c r="Z215" s="24"/>
      <c r="AA215" s="24"/>
      <c r="AB215" s="24"/>
      <c r="AC215" s="25"/>
      <c r="AD215" s="24"/>
      <c r="AE215" s="24"/>
      <c r="AF215" s="24"/>
      <c r="AG215" s="25"/>
      <c r="AH215" s="24"/>
      <c r="AI215" s="24"/>
      <c r="AJ215" s="24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7"/>
      <c r="M216" s="27"/>
      <c r="N216" s="28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30"/>
      <c r="Z216" s="29"/>
      <c r="AA216" s="29"/>
      <c r="AB216" s="29"/>
      <c r="AC216" s="30"/>
      <c r="AD216" s="29"/>
      <c r="AE216" s="29"/>
      <c r="AF216" s="29"/>
      <c r="AG216" s="30"/>
      <c r="AH216" s="29"/>
      <c r="AI216" s="29"/>
      <c r="AJ216" s="29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2"/>
      <c r="M217" s="22"/>
      <c r="N217" s="23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5"/>
      <c r="Z217" s="24"/>
      <c r="AA217" s="24"/>
      <c r="AB217" s="24"/>
      <c r="AC217" s="25"/>
      <c r="AD217" s="24"/>
      <c r="AE217" s="24"/>
      <c r="AF217" s="24"/>
      <c r="AG217" s="25"/>
      <c r="AH217" s="24"/>
      <c r="AI217" s="24"/>
      <c r="AJ217" s="24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7"/>
      <c r="M218" s="27"/>
      <c r="N218" s="28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30"/>
      <c r="Z218" s="29"/>
      <c r="AA218" s="29"/>
      <c r="AB218" s="29"/>
      <c r="AC218" s="30"/>
      <c r="AD218" s="29"/>
      <c r="AE218" s="29"/>
      <c r="AF218" s="29"/>
      <c r="AG218" s="30"/>
      <c r="AH218" s="29"/>
      <c r="AI218" s="29"/>
      <c r="AJ218" s="29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2"/>
      <c r="M219" s="22"/>
      <c r="N219" s="23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5"/>
      <c r="Z219" s="24"/>
      <c r="AA219" s="24"/>
      <c r="AB219" s="24"/>
      <c r="AC219" s="25"/>
      <c r="AD219" s="24"/>
      <c r="AE219" s="24"/>
      <c r="AF219" s="24"/>
      <c r="AG219" s="25"/>
      <c r="AH219" s="24"/>
      <c r="AI219" s="24"/>
      <c r="AJ219" s="24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7"/>
      <c r="M220" s="27"/>
      <c r="N220" s="28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30"/>
      <c r="Z220" s="29"/>
      <c r="AA220" s="29"/>
      <c r="AB220" s="29"/>
      <c r="AC220" s="30"/>
      <c r="AD220" s="29"/>
      <c r="AE220" s="29"/>
      <c r="AF220" s="29"/>
      <c r="AG220" s="30"/>
      <c r="AH220" s="29"/>
      <c r="AI220" s="29"/>
      <c r="AJ220" s="29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2"/>
      <c r="M221" s="22"/>
      <c r="N221" s="23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5"/>
      <c r="Z221" s="24"/>
      <c r="AA221" s="24"/>
      <c r="AB221" s="24"/>
      <c r="AC221" s="25"/>
      <c r="AD221" s="24"/>
      <c r="AE221" s="24"/>
      <c r="AF221" s="24"/>
      <c r="AG221" s="25"/>
      <c r="AH221" s="24"/>
      <c r="AI221" s="24"/>
      <c r="AJ221" s="24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7"/>
      <c r="M222" s="27"/>
      <c r="N222" s="28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30"/>
      <c r="Z222" s="29"/>
      <c r="AA222" s="29"/>
      <c r="AB222" s="29"/>
      <c r="AC222" s="30"/>
      <c r="AD222" s="29"/>
      <c r="AE222" s="29"/>
      <c r="AF222" s="29"/>
      <c r="AG222" s="30"/>
      <c r="AH222" s="29"/>
      <c r="AI222" s="29"/>
      <c r="AJ222" s="29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2"/>
      <c r="M223" s="22"/>
      <c r="N223" s="23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5"/>
      <c r="Z223" s="24"/>
      <c r="AA223" s="24"/>
      <c r="AB223" s="24"/>
      <c r="AC223" s="25"/>
      <c r="AD223" s="24"/>
      <c r="AE223" s="24"/>
      <c r="AF223" s="24"/>
      <c r="AG223" s="25"/>
      <c r="AH223" s="24"/>
      <c r="AI223" s="24"/>
      <c r="AJ223" s="24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7"/>
      <c r="M224" s="27"/>
      <c r="N224" s="28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30"/>
      <c r="Z224" s="29"/>
      <c r="AA224" s="29"/>
      <c r="AB224" s="29"/>
      <c r="AC224" s="30"/>
      <c r="AD224" s="29"/>
      <c r="AE224" s="29"/>
      <c r="AF224" s="29"/>
      <c r="AG224" s="30"/>
      <c r="AH224" s="29"/>
      <c r="AI224" s="29"/>
      <c r="AJ224" s="29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2"/>
      <c r="M225" s="22"/>
      <c r="N225" s="23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5"/>
      <c r="Z225" s="24"/>
      <c r="AA225" s="24"/>
      <c r="AB225" s="24"/>
      <c r="AC225" s="25"/>
      <c r="AD225" s="24"/>
      <c r="AE225" s="24"/>
      <c r="AF225" s="24"/>
      <c r="AG225" s="25"/>
      <c r="AH225" s="24"/>
      <c r="AI225" s="24"/>
      <c r="AJ225" s="24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7"/>
      <c r="M226" s="27"/>
      <c r="N226" s="28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30"/>
      <c r="Z226" s="29"/>
      <c r="AA226" s="29"/>
      <c r="AB226" s="29"/>
      <c r="AC226" s="30"/>
      <c r="AD226" s="29"/>
      <c r="AE226" s="29"/>
      <c r="AF226" s="29"/>
      <c r="AG226" s="30"/>
      <c r="AH226" s="29"/>
      <c r="AI226" s="29"/>
      <c r="AJ226" s="29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2"/>
      <c r="M227" s="22"/>
      <c r="N227" s="23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5"/>
      <c r="Z227" s="24"/>
      <c r="AA227" s="24"/>
      <c r="AB227" s="24"/>
      <c r="AC227" s="25"/>
      <c r="AD227" s="24"/>
      <c r="AE227" s="24"/>
      <c r="AF227" s="24"/>
      <c r="AG227" s="25"/>
      <c r="AH227" s="24"/>
      <c r="AI227" s="24"/>
      <c r="AJ227" s="24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7"/>
      <c r="M228" s="27"/>
      <c r="N228" s="28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30"/>
      <c r="Z228" s="29"/>
      <c r="AA228" s="29"/>
      <c r="AB228" s="29"/>
      <c r="AC228" s="30"/>
      <c r="AD228" s="29"/>
      <c r="AE228" s="29"/>
      <c r="AF228" s="29"/>
      <c r="AG228" s="30"/>
      <c r="AH228" s="29"/>
      <c r="AI228" s="29"/>
      <c r="AJ228" s="29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2"/>
      <c r="M229" s="22"/>
      <c r="N229" s="23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5"/>
      <c r="Z229" s="24"/>
      <c r="AA229" s="24"/>
      <c r="AB229" s="24"/>
      <c r="AC229" s="25"/>
      <c r="AD229" s="24"/>
      <c r="AE229" s="24"/>
      <c r="AF229" s="24"/>
      <c r="AG229" s="25"/>
      <c r="AH229" s="24"/>
      <c r="AI229" s="24"/>
      <c r="AJ229" s="24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7"/>
      <c r="M230" s="27"/>
      <c r="N230" s="28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30"/>
      <c r="Z230" s="29"/>
      <c r="AA230" s="29"/>
      <c r="AB230" s="29"/>
      <c r="AC230" s="30"/>
      <c r="AD230" s="29"/>
      <c r="AE230" s="29"/>
      <c r="AF230" s="29"/>
      <c r="AG230" s="30"/>
      <c r="AH230" s="29"/>
      <c r="AI230" s="29"/>
      <c r="AJ230" s="29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2"/>
      <c r="M231" s="22"/>
      <c r="N231" s="23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5"/>
      <c r="Z231" s="24"/>
      <c r="AA231" s="24"/>
      <c r="AB231" s="24"/>
      <c r="AC231" s="25"/>
      <c r="AD231" s="24"/>
      <c r="AE231" s="24"/>
      <c r="AF231" s="24"/>
      <c r="AG231" s="25"/>
      <c r="AH231" s="24"/>
      <c r="AI231" s="24"/>
      <c r="AJ231" s="24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7"/>
      <c r="M232" s="27"/>
      <c r="N232" s="28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30"/>
      <c r="Z232" s="29"/>
      <c r="AA232" s="29"/>
      <c r="AB232" s="29"/>
      <c r="AC232" s="30"/>
      <c r="AD232" s="29"/>
      <c r="AE232" s="29"/>
      <c r="AF232" s="29"/>
      <c r="AG232" s="30"/>
      <c r="AH232" s="29"/>
      <c r="AI232" s="29"/>
      <c r="AJ232" s="29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2"/>
      <c r="M233" s="22"/>
      <c r="N233" s="23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5"/>
      <c r="Z233" s="24"/>
      <c r="AA233" s="24"/>
      <c r="AB233" s="24"/>
      <c r="AC233" s="25"/>
      <c r="AD233" s="24"/>
      <c r="AE233" s="24"/>
      <c r="AF233" s="24"/>
      <c r="AG233" s="25"/>
      <c r="AH233" s="24"/>
      <c r="AI233" s="24"/>
      <c r="AJ233" s="24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7"/>
      <c r="M234" s="27"/>
      <c r="N234" s="28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30"/>
      <c r="Z234" s="29"/>
      <c r="AA234" s="29"/>
      <c r="AB234" s="29"/>
      <c r="AC234" s="30"/>
      <c r="AD234" s="29"/>
      <c r="AE234" s="29"/>
      <c r="AF234" s="29"/>
      <c r="AG234" s="30"/>
      <c r="AH234" s="29"/>
      <c r="AI234" s="29"/>
      <c r="AJ234" s="29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2"/>
      <c r="M235" s="22"/>
      <c r="N235" s="23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5"/>
      <c r="Z235" s="24"/>
      <c r="AA235" s="24"/>
      <c r="AB235" s="24"/>
      <c r="AC235" s="25"/>
      <c r="AD235" s="24"/>
      <c r="AE235" s="24"/>
      <c r="AF235" s="24"/>
      <c r="AG235" s="25"/>
      <c r="AH235" s="24"/>
      <c r="AI235" s="24"/>
      <c r="AJ235" s="24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7"/>
      <c r="M236" s="27"/>
      <c r="N236" s="28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30"/>
      <c r="Z236" s="29"/>
      <c r="AA236" s="29"/>
      <c r="AB236" s="29"/>
      <c r="AC236" s="30"/>
      <c r="AD236" s="29"/>
      <c r="AE236" s="29"/>
      <c r="AF236" s="29"/>
      <c r="AG236" s="30"/>
      <c r="AH236" s="29"/>
      <c r="AI236" s="29"/>
      <c r="AJ236" s="29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2"/>
      <c r="M237" s="22"/>
      <c r="N237" s="23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5"/>
      <c r="Z237" s="24"/>
      <c r="AA237" s="24"/>
      <c r="AB237" s="24"/>
      <c r="AC237" s="25"/>
      <c r="AD237" s="24"/>
      <c r="AE237" s="24"/>
      <c r="AF237" s="24"/>
      <c r="AG237" s="25"/>
      <c r="AH237" s="24"/>
      <c r="AI237" s="24"/>
      <c r="AJ237" s="24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7"/>
      <c r="M238" s="27"/>
      <c r="N238" s="28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30"/>
      <c r="Z238" s="29"/>
      <c r="AA238" s="29"/>
      <c r="AB238" s="29"/>
      <c r="AC238" s="30"/>
      <c r="AD238" s="29"/>
      <c r="AE238" s="29"/>
      <c r="AF238" s="29"/>
      <c r="AG238" s="30"/>
      <c r="AH238" s="29"/>
      <c r="AI238" s="29"/>
      <c r="AJ238" s="29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2"/>
      <c r="M239" s="22"/>
      <c r="N239" s="23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5"/>
      <c r="Z239" s="24"/>
      <c r="AA239" s="24"/>
      <c r="AB239" s="24"/>
      <c r="AC239" s="25"/>
      <c r="AD239" s="24"/>
      <c r="AE239" s="24"/>
      <c r="AF239" s="24"/>
      <c r="AG239" s="25"/>
      <c r="AH239" s="24"/>
      <c r="AI239" s="24"/>
      <c r="AJ239" s="24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7"/>
      <c r="M240" s="27"/>
      <c r="N240" s="28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30"/>
      <c r="Z240" s="29"/>
      <c r="AA240" s="29"/>
      <c r="AB240" s="29"/>
      <c r="AC240" s="30"/>
      <c r="AD240" s="29"/>
      <c r="AE240" s="29"/>
      <c r="AF240" s="29"/>
      <c r="AG240" s="30"/>
      <c r="AH240" s="29"/>
      <c r="AI240" s="29"/>
      <c r="AJ240" s="29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2"/>
      <c r="M241" s="22"/>
      <c r="N241" s="23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5"/>
      <c r="Z241" s="24"/>
      <c r="AA241" s="24"/>
      <c r="AB241" s="24"/>
      <c r="AC241" s="25"/>
      <c r="AD241" s="24"/>
      <c r="AE241" s="24"/>
      <c r="AF241" s="24"/>
      <c r="AG241" s="25"/>
      <c r="AH241" s="24"/>
      <c r="AI241" s="24"/>
      <c r="AJ241" s="24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7"/>
      <c r="M242" s="27"/>
      <c r="N242" s="28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30"/>
      <c r="Z242" s="29"/>
      <c r="AA242" s="29"/>
      <c r="AB242" s="29"/>
      <c r="AC242" s="30"/>
      <c r="AD242" s="29"/>
      <c r="AE242" s="29"/>
      <c r="AF242" s="29"/>
      <c r="AG242" s="30"/>
      <c r="AH242" s="29"/>
      <c r="AI242" s="29"/>
      <c r="AJ242" s="29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2"/>
      <c r="M243" s="22"/>
      <c r="N243" s="23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5"/>
      <c r="Z243" s="24"/>
      <c r="AA243" s="24"/>
      <c r="AB243" s="24"/>
      <c r="AC243" s="25"/>
      <c r="AD243" s="24"/>
      <c r="AE243" s="24"/>
      <c r="AF243" s="24"/>
      <c r="AG243" s="25"/>
      <c r="AH243" s="24"/>
      <c r="AI243" s="24"/>
      <c r="AJ243" s="24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7"/>
      <c r="M244" s="27"/>
      <c r="N244" s="28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30"/>
      <c r="Z244" s="29"/>
      <c r="AA244" s="29"/>
      <c r="AB244" s="29"/>
      <c r="AC244" s="30"/>
      <c r="AD244" s="29"/>
      <c r="AE244" s="29"/>
      <c r="AF244" s="29"/>
      <c r="AG244" s="30"/>
      <c r="AH244" s="29"/>
      <c r="AI244" s="29"/>
      <c r="AJ244" s="29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2"/>
      <c r="M245" s="22"/>
      <c r="N245" s="23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5"/>
      <c r="Z245" s="24"/>
      <c r="AA245" s="24"/>
      <c r="AB245" s="24"/>
      <c r="AC245" s="25"/>
      <c r="AD245" s="24"/>
      <c r="AE245" s="24"/>
      <c r="AF245" s="24"/>
      <c r="AG245" s="25"/>
      <c r="AH245" s="24"/>
      <c r="AI245" s="24"/>
      <c r="AJ245" s="24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7"/>
      <c r="M246" s="27"/>
      <c r="N246" s="28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30"/>
      <c r="Z246" s="29"/>
      <c r="AA246" s="29"/>
      <c r="AB246" s="29"/>
      <c r="AC246" s="30"/>
      <c r="AD246" s="29"/>
      <c r="AE246" s="29"/>
      <c r="AF246" s="29"/>
      <c r="AG246" s="30"/>
      <c r="AH246" s="29"/>
      <c r="AI246" s="29"/>
      <c r="AJ246" s="29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2"/>
      <c r="M247" s="22"/>
      <c r="N247" s="23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5"/>
      <c r="Z247" s="24"/>
      <c r="AA247" s="24"/>
      <c r="AB247" s="24"/>
      <c r="AC247" s="25"/>
      <c r="AD247" s="24"/>
      <c r="AE247" s="24"/>
      <c r="AF247" s="24"/>
      <c r="AG247" s="25"/>
      <c r="AH247" s="24"/>
      <c r="AI247" s="24"/>
      <c r="AJ247" s="24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7"/>
      <c r="M248" s="27"/>
      <c r="N248" s="28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30"/>
      <c r="Z248" s="29"/>
      <c r="AA248" s="29"/>
      <c r="AB248" s="29"/>
      <c r="AC248" s="30"/>
      <c r="AD248" s="29"/>
      <c r="AE248" s="29"/>
      <c r="AF248" s="29"/>
      <c r="AG248" s="30"/>
      <c r="AH248" s="29"/>
      <c r="AI248" s="29"/>
      <c r="AJ248" s="29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2"/>
      <c r="M249" s="22"/>
      <c r="N249" s="23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5"/>
      <c r="Z249" s="24"/>
      <c r="AA249" s="24"/>
      <c r="AB249" s="24"/>
      <c r="AC249" s="25"/>
      <c r="AD249" s="24"/>
      <c r="AE249" s="24"/>
      <c r="AF249" s="24"/>
      <c r="AG249" s="25"/>
      <c r="AH249" s="24"/>
      <c r="AI249" s="24"/>
      <c r="AJ249" s="24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7"/>
      <c r="M250" s="27"/>
      <c r="N250" s="28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30"/>
      <c r="Z250" s="29"/>
      <c r="AA250" s="29"/>
      <c r="AB250" s="29"/>
      <c r="AC250" s="30"/>
      <c r="AD250" s="29"/>
      <c r="AE250" s="29"/>
      <c r="AF250" s="29"/>
      <c r="AG250" s="30"/>
      <c r="AH250" s="29"/>
      <c r="AI250" s="29"/>
      <c r="AJ250" s="29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2"/>
      <c r="M251" s="22"/>
      <c r="N251" s="23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5"/>
      <c r="Z251" s="24"/>
      <c r="AA251" s="24"/>
      <c r="AB251" s="24"/>
      <c r="AC251" s="25"/>
      <c r="AD251" s="24"/>
      <c r="AE251" s="24"/>
      <c r="AF251" s="24"/>
      <c r="AG251" s="25"/>
      <c r="AH251" s="24"/>
      <c r="AI251" s="24"/>
      <c r="AJ251" s="24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7"/>
      <c r="M252" s="27"/>
      <c r="N252" s="28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30"/>
      <c r="Z252" s="29"/>
      <c r="AA252" s="29"/>
      <c r="AB252" s="29"/>
      <c r="AC252" s="30"/>
      <c r="AD252" s="29"/>
      <c r="AE252" s="29"/>
      <c r="AF252" s="29"/>
      <c r="AG252" s="30"/>
      <c r="AH252" s="29"/>
      <c r="AI252" s="29"/>
      <c r="AJ252" s="29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2"/>
      <c r="M253" s="22"/>
      <c r="N253" s="23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5"/>
      <c r="Z253" s="24"/>
      <c r="AA253" s="24"/>
      <c r="AB253" s="24"/>
      <c r="AC253" s="25"/>
      <c r="AD253" s="24"/>
      <c r="AE253" s="24"/>
      <c r="AF253" s="24"/>
      <c r="AG253" s="25"/>
      <c r="AH253" s="24"/>
      <c r="AI253" s="24"/>
      <c r="AJ253" s="24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7"/>
      <c r="M254" s="27"/>
      <c r="N254" s="28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30"/>
      <c r="Z254" s="29"/>
      <c r="AA254" s="29"/>
      <c r="AB254" s="29"/>
      <c r="AC254" s="30"/>
      <c r="AD254" s="29"/>
      <c r="AE254" s="29"/>
      <c r="AF254" s="29"/>
      <c r="AG254" s="30"/>
      <c r="AH254" s="29"/>
      <c r="AI254" s="29"/>
      <c r="AJ254" s="29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2"/>
      <c r="M255" s="22"/>
      <c r="N255" s="23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5"/>
      <c r="Z255" s="24"/>
      <c r="AA255" s="24"/>
      <c r="AB255" s="24"/>
      <c r="AC255" s="25"/>
      <c r="AD255" s="24"/>
      <c r="AE255" s="24"/>
      <c r="AF255" s="24"/>
      <c r="AG255" s="25"/>
      <c r="AH255" s="24"/>
      <c r="AI255" s="24"/>
      <c r="AJ255" s="24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7"/>
      <c r="M256" s="27"/>
      <c r="N256" s="28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30"/>
      <c r="Z256" s="29"/>
      <c r="AA256" s="29"/>
      <c r="AB256" s="29"/>
      <c r="AC256" s="30"/>
      <c r="AD256" s="29"/>
      <c r="AE256" s="29"/>
      <c r="AF256" s="29"/>
      <c r="AG256" s="30"/>
      <c r="AH256" s="29"/>
      <c r="AI256" s="29"/>
      <c r="AJ256" s="29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2"/>
      <c r="M257" s="22"/>
      <c r="N257" s="23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5"/>
      <c r="Z257" s="24"/>
      <c r="AA257" s="24"/>
      <c r="AB257" s="24"/>
      <c r="AC257" s="25"/>
      <c r="AD257" s="24"/>
      <c r="AE257" s="24"/>
      <c r="AF257" s="24"/>
      <c r="AG257" s="25"/>
      <c r="AH257" s="24"/>
      <c r="AI257" s="24"/>
      <c r="AJ257" s="24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7"/>
      <c r="M258" s="27"/>
      <c r="N258" s="28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30"/>
      <c r="Z258" s="29"/>
      <c r="AA258" s="29"/>
      <c r="AB258" s="29"/>
      <c r="AC258" s="30"/>
      <c r="AD258" s="29"/>
      <c r="AE258" s="29"/>
      <c r="AF258" s="29"/>
      <c r="AG258" s="30"/>
      <c r="AH258" s="29"/>
      <c r="AI258" s="29"/>
      <c r="AJ258" s="29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2"/>
      <c r="M259" s="22"/>
      <c r="N259" s="23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5"/>
      <c r="Z259" s="24"/>
      <c r="AA259" s="24"/>
      <c r="AB259" s="24"/>
      <c r="AC259" s="25"/>
      <c r="AD259" s="24"/>
      <c r="AE259" s="24"/>
      <c r="AF259" s="24"/>
      <c r="AG259" s="25"/>
      <c r="AH259" s="24"/>
      <c r="AI259" s="24"/>
      <c r="AJ259" s="24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7"/>
      <c r="M260" s="27"/>
      <c r="N260" s="28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30"/>
      <c r="Z260" s="29"/>
      <c r="AA260" s="29"/>
      <c r="AB260" s="29"/>
      <c r="AC260" s="30"/>
      <c r="AD260" s="29"/>
      <c r="AE260" s="29"/>
      <c r="AF260" s="29"/>
      <c r="AG260" s="30"/>
      <c r="AH260" s="29"/>
      <c r="AI260" s="29"/>
      <c r="AJ260" s="29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2"/>
      <c r="M261" s="22"/>
      <c r="N261" s="23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5"/>
      <c r="Z261" s="24"/>
      <c r="AA261" s="24"/>
      <c r="AB261" s="24"/>
      <c r="AC261" s="25"/>
      <c r="AD261" s="24"/>
      <c r="AE261" s="24"/>
      <c r="AF261" s="24"/>
      <c r="AG261" s="25"/>
      <c r="AH261" s="24"/>
      <c r="AI261" s="24"/>
      <c r="AJ261" s="24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7"/>
      <c r="M262" s="27"/>
      <c r="N262" s="28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30"/>
      <c r="Z262" s="29"/>
      <c r="AA262" s="29"/>
      <c r="AB262" s="29"/>
      <c r="AC262" s="30"/>
      <c r="AD262" s="29"/>
      <c r="AE262" s="29"/>
      <c r="AF262" s="29"/>
      <c r="AG262" s="30"/>
      <c r="AH262" s="29"/>
      <c r="AI262" s="29"/>
      <c r="AJ262" s="29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2"/>
      <c r="M263" s="22"/>
      <c r="N263" s="23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5"/>
      <c r="Z263" s="24"/>
      <c r="AA263" s="24"/>
      <c r="AB263" s="24"/>
      <c r="AC263" s="25"/>
      <c r="AD263" s="24"/>
      <c r="AE263" s="24"/>
      <c r="AF263" s="24"/>
      <c r="AG263" s="25"/>
      <c r="AH263" s="24"/>
      <c r="AI263" s="24"/>
      <c r="AJ263" s="24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7"/>
      <c r="M264" s="27"/>
      <c r="N264" s="28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30"/>
      <c r="Z264" s="29"/>
      <c r="AA264" s="29"/>
      <c r="AB264" s="29"/>
      <c r="AC264" s="30"/>
      <c r="AD264" s="29"/>
      <c r="AE264" s="29"/>
      <c r="AF264" s="29"/>
      <c r="AG264" s="30"/>
      <c r="AH264" s="29"/>
      <c r="AI264" s="29"/>
      <c r="AJ264" s="29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2"/>
      <c r="M265" s="22"/>
      <c r="N265" s="23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5"/>
      <c r="Z265" s="24"/>
      <c r="AA265" s="24"/>
      <c r="AB265" s="24"/>
      <c r="AC265" s="25"/>
      <c r="AD265" s="24"/>
      <c r="AE265" s="24"/>
      <c r="AF265" s="24"/>
      <c r="AG265" s="25"/>
      <c r="AH265" s="24"/>
      <c r="AI265" s="24"/>
      <c r="AJ265" s="24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7"/>
      <c r="M266" s="27"/>
      <c r="N266" s="28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30"/>
      <c r="Z266" s="29"/>
      <c r="AA266" s="29"/>
      <c r="AB266" s="29"/>
      <c r="AC266" s="30"/>
      <c r="AD266" s="29"/>
      <c r="AE266" s="29"/>
      <c r="AF266" s="29"/>
      <c r="AG266" s="30"/>
      <c r="AH266" s="29"/>
      <c r="AI266" s="29"/>
      <c r="AJ266" s="29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2"/>
      <c r="M267" s="22"/>
      <c r="N267" s="23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5"/>
      <c r="Z267" s="24"/>
      <c r="AA267" s="24"/>
      <c r="AB267" s="24"/>
      <c r="AC267" s="25"/>
      <c r="AD267" s="24"/>
      <c r="AE267" s="24"/>
      <c r="AF267" s="24"/>
      <c r="AG267" s="25"/>
      <c r="AH267" s="24"/>
      <c r="AI267" s="24"/>
      <c r="AJ267" s="24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7"/>
      <c r="M268" s="27"/>
      <c r="N268" s="28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30"/>
      <c r="Z268" s="29"/>
      <c r="AA268" s="29"/>
      <c r="AB268" s="29"/>
      <c r="AC268" s="30"/>
      <c r="AD268" s="29"/>
      <c r="AE268" s="29"/>
      <c r="AF268" s="29"/>
      <c r="AG268" s="30"/>
      <c r="AH268" s="29"/>
      <c r="AI268" s="29"/>
      <c r="AJ268" s="29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2"/>
      <c r="M269" s="22"/>
      <c r="N269" s="23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5"/>
      <c r="Z269" s="24"/>
      <c r="AA269" s="24"/>
      <c r="AB269" s="24"/>
      <c r="AC269" s="25"/>
      <c r="AD269" s="24"/>
      <c r="AE269" s="24"/>
      <c r="AF269" s="24"/>
      <c r="AG269" s="25"/>
      <c r="AH269" s="24"/>
      <c r="AI269" s="24"/>
      <c r="AJ269" s="24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7"/>
      <c r="M270" s="27"/>
      <c r="N270" s="28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30"/>
      <c r="Z270" s="29"/>
      <c r="AA270" s="29"/>
      <c r="AB270" s="29"/>
      <c r="AC270" s="30"/>
      <c r="AD270" s="29"/>
      <c r="AE270" s="29"/>
      <c r="AF270" s="29"/>
      <c r="AG270" s="30"/>
      <c r="AH270" s="29"/>
      <c r="AI270" s="29"/>
      <c r="AJ270" s="29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2"/>
      <c r="M271" s="22"/>
      <c r="N271" s="23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5"/>
      <c r="Z271" s="24"/>
      <c r="AA271" s="24"/>
      <c r="AB271" s="24"/>
      <c r="AC271" s="25"/>
      <c r="AD271" s="24"/>
      <c r="AE271" s="24"/>
      <c r="AF271" s="24"/>
      <c r="AG271" s="25"/>
      <c r="AH271" s="24"/>
      <c r="AI271" s="24"/>
      <c r="AJ271" s="24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7"/>
      <c r="M272" s="27"/>
      <c r="N272" s="28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30"/>
      <c r="Z272" s="29"/>
      <c r="AA272" s="29"/>
      <c r="AB272" s="29"/>
      <c r="AC272" s="30"/>
      <c r="AD272" s="29"/>
      <c r="AE272" s="29"/>
      <c r="AF272" s="29"/>
      <c r="AG272" s="30"/>
      <c r="AH272" s="29"/>
      <c r="AI272" s="29"/>
      <c r="AJ272" s="29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2"/>
      <c r="M273" s="22"/>
      <c r="N273" s="23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5"/>
      <c r="Z273" s="24"/>
      <c r="AA273" s="24"/>
      <c r="AB273" s="24"/>
      <c r="AC273" s="25"/>
      <c r="AD273" s="24"/>
      <c r="AE273" s="24"/>
      <c r="AF273" s="24"/>
      <c r="AG273" s="25"/>
      <c r="AH273" s="24"/>
      <c r="AI273" s="24"/>
      <c r="AJ273" s="24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7"/>
      <c r="M274" s="27"/>
      <c r="N274" s="28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30"/>
      <c r="Z274" s="29"/>
      <c r="AA274" s="29"/>
      <c r="AB274" s="29"/>
      <c r="AC274" s="30"/>
      <c r="AD274" s="29"/>
      <c r="AE274" s="29"/>
      <c r="AF274" s="29"/>
      <c r="AG274" s="30"/>
      <c r="AH274" s="29"/>
      <c r="AI274" s="29"/>
      <c r="AJ274" s="29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2"/>
      <c r="M275" s="22"/>
      <c r="N275" s="23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5"/>
      <c r="Z275" s="24"/>
      <c r="AA275" s="24"/>
      <c r="AB275" s="24"/>
      <c r="AC275" s="25"/>
      <c r="AD275" s="24"/>
      <c r="AE275" s="24"/>
      <c r="AF275" s="24"/>
      <c r="AG275" s="25"/>
      <c r="AH275" s="24"/>
      <c r="AI275" s="24"/>
      <c r="AJ275" s="24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7"/>
      <c r="M276" s="27"/>
      <c r="N276" s="28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30"/>
      <c r="Z276" s="29"/>
      <c r="AA276" s="29"/>
      <c r="AB276" s="29"/>
      <c r="AC276" s="30"/>
      <c r="AD276" s="29"/>
      <c r="AE276" s="29"/>
      <c r="AF276" s="29"/>
      <c r="AG276" s="30"/>
      <c r="AH276" s="29"/>
      <c r="AI276" s="29"/>
      <c r="AJ276" s="29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2"/>
      <c r="M277" s="22"/>
      <c r="N277" s="23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5"/>
      <c r="Z277" s="24"/>
      <c r="AA277" s="24"/>
      <c r="AB277" s="24"/>
      <c r="AC277" s="25"/>
      <c r="AD277" s="24"/>
      <c r="AE277" s="24"/>
      <c r="AF277" s="24"/>
      <c r="AG277" s="25"/>
      <c r="AH277" s="24"/>
      <c r="AI277" s="24"/>
      <c r="AJ277" s="24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7"/>
      <c r="M278" s="27"/>
      <c r="N278" s="28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30"/>
      <c r="Z278" s="29"/>
      <c r="AA278" s="29"/>
      <c r="AB278" s="29"/>
      <c r="AC278" s="30"/>
      <c r="AD278" s="29"/>
      <c r="AE278" s="29"/>
      <c r="AF278" s="29"/>
      <c r="AG278" s="30"/>
      <c r="AH278" s="29"/>
      <c r="AI278" s="29"/>
      <c r="AJ278" s="29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2"/>
      <c r="M279" s="22"/>
      <c r="N279" s="23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5"/>
      <c r="Z279" s="24"/>
      <c r="AA279" s="24"/>
      <c r="AB279" s="24"/>
      <c r="AC279" s="25"/>
      <c r="AD279" s="24"/>
      <c r="AE279" s="24"/>
      <c r="AF279" s="24"/>
      <c r="AG279" s="25"/>
      <c r="AH279" s="24"/>
      <c r="AI279" s="24"/>
      <c r="AJ279" s="24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7"/>
      <c r="M280" s="27"/>
      <c r="N280" s="28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30"/>
      <c r="Z280" s="29"/>
      <c r="AA280" s="29"/>
      <c r="AB280" s="29"/>
      <c r="AC280" s="30"/>
      <c r="AD280" s="29"/>
      <c r="AE280" s="29"/>
      <c r="AF280" s="29"/>
      <c r="AG280" s="30"/>
      <c r="AH280" s="29"/>
      <c r="AI280" s="29"/>
      <c r="AJ280" s="29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2"/>
      <c r="M281" s="22"/>
      <c r="N281" s="23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5"/>
      <c r="Z281" s="24"/>
      <c r="AA281" s="24"/>
      <c r="AB281" s="24"/>
      <c r="AC281" s="25"/>
      <c r="AD281" s="24"/>
      <c r="AE281" s="24"/>
      <c r="AF281" s="24"/>
      <c r="AG281" s="25"/>
      <c r="AH281" s="24"/>
      <c r="AI281" s="24"/>
      <c r="AJ281" s="24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7"/>
      <c r="M282" s="27"/>
      <c r="N282" s="28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30"/>
      <c r="Z282" s="29"/>
      <c r="AA282" s="29"/>
      <c r="AB282" s="29"/>
      <c r="AC282" s="30"/>
      <c r="AD282" s="29"/>
      <c r="AE282" s="29"/>
      <c r="AF282" s="29"/>
      <c r="AG282" s="30"/>
      <c r="AH282" s="29"/>
      <c r="AI282" s="29"/>
      <c r="AJ282" s="29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2"/>
      <c r="M283" s="22"/>
      <c r="N283" s="23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5"/>
      <c r="Z283" s="24"/>
      <c r="AA283" s="24"/>
      <c r="AB283" s="24"/>
      <c r="AC283" s="25"/>
      <c r="AD283" s="24"/>
      <c r="AE283" s="24"/>
      <c r="AF283" s="24"/>
      <c r="AG283" s="25"/>
      <c r="AH283" s="24"/>
      <c r="AI283" s="24"/>
      <c r="AJ283" s="24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7"/>
      <c r="M284" s="27"/>
      <c r="N284" s="28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30"/>
      <c r="Z284" s="29"/>
      <c r="AA284" s="29"/>
      <c r="AB284" s="29"/>
      <c r="AC284" s="30"/>
      <c r="AD284" s="29"/>
      <c r="AE284" s="29"/>
      <c r="AF284" s="29"/>
      <c r="AG284" s="30"/>
      <c r="AH284" s="29"/>
      <c r="AI284" s="29"/>
      <c r="AJ284" s="29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2"/>
      <c r="M285" s="22"/>
      <c r="N285" s="23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5"/>
      <c r="Z285" s="24"/>
      <c r="AA285" s="24"/>
      <c r="AB285" s="24"/>
      <c r="AC285" s="25"/>
      <c r="AD285" s="24"/>
      <c r="AE285" s="24"/>
      <c r="AF285" s="24"/>
      <c r="AG285" s="25"/>
      <c r="AH285" s="24"/>
      <c r="AI285" s="24"/>
      <c r="AJ285" s="24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7"/>
      <c r="M286" s="27"/>
      <c r="N286" s="28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30"/>
      <c r="Z286" s="29"/>
      <c r="AA286" s="29"/>
      <c r="AB286" s="29"/>
      <c r="AC286" s="30"/>
      <c r="AD286" s="29"/>
      <c r="AE286" s="29"/>
      <c r="AF286" s="29"/>
      <c r="AG286" s="30"/>
      <c r="AH286" s="29"/>
      <c r="AI286" s="29"/>
      <c r="AJ286" s="29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2"/>
      <c r="M287" s="22"/>
      <c r="N287" s="23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5"/>
      <c r="Z287" s="24"/>
      <c r="AA287" s="24"/>
      <c r="AB287" s="24"/>
      <c r="AC287" s="25"/>
      <c r="AD287" s="24"/>
      <c r="AE287" s="24"/>
      <c r="AF287" s="24"/>
      <c r="AG287" s="25"/>
      <c r="AH287" s="24"/>
      <c r="AI287" s="24"/>
      <c r="AJ287" s="24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7"/>
      <c r="M288" s="27"/>
      <c r="N288" s="28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30"/>
      <c r="Z288" s="29"/>
      <c r="AA288" s="29"/>
      <c r="AB288" s="29"/>
      <c r="AC288" s="30"/>
      <c r="AD288" s="29"/>
      <c r="AE288" s="29"/>
      <c r="AF288" s="29"/>
      <c r="AG288" s="30"/>
      <c r="AH288" s="29"/>
      <c r="AI288" s="29"/>
      <c r="AJ288" s="29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2"/>
      <c r="M289" s="22"/>
      <c r="N289" s="23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5"/>
      <c r="Z289" s="24"/>
      <c r="AA289" s="24"/>
      <c r="AB289" s="24"/>
      <c r="AC289" s="25"/>
      <c r="AD289" s="24"/>
      <c r="AE289" s="24"/>
      <c r="AF289" s="24"/>
      <c r="AG289" s="25"/>
      <c r="AH289" s="24"/>
      <c r="AI289" s="24"/>
      <c r="AJ289" s="24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7"/>
      <c r="M290" s="27"/>
      <c r="N290" s="28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30"/>
      <c r="Z290" s="29"/>
      <c r="AA290" s="29"/>
      <c r="AB290" s="29"/>
      <c r="AC290" s="30"/>
      <c r="AD290" s="29"/>
      <c r="AE290" s="29"/>
      <c r="AF290" s="29"/>
      <c r="AG290" s="30"/>
      <c r="AH290" s="29"/>
      <c r="AI290" s="29"/>
      <c r="AJ290" s="29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2"/>
      <c r="M291" s="22"/>
      <c r="N291" s="23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5"/>
      <c r="Z291" s="24"/>
      <c r="AA291" s="24"/>
      <c r="AB291" s="24"/>
      <c r="AC291" s="25"/>
      <c r="AD291" s="24"/>
      <c r="AE291" s="24"/>
      <c r="AF291" s="24"/>
      <c r="AG291" s="25"/>
      <c r="AH291" s="24"/>
      <c r="AI291" s="24"/>
      <c r="AJ291" s="24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7"/>
      <c r="M292" s="27"/>
      <c r="N292" s="28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30"/>
      <c r="Z292" s="29"/>
      <c r="AA292" s="29"/>
      <c r="AB292" s="29"/>
      <c r="AC292" s="30"/>
      <c r="AD292" s="29"/>
      <c r="AE292" s="29"/>
      <c r="AF292" s="29"/>
      <c r="AG292" s="30"/>
      <c r="AH292" s="29"/>
      <c r="AI292" s="29"/>
      <c r="AJ292" s="29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2"/>
      <c r="M293" s="22"/>
      <c r="N293" s="23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5"/>
      <c r="Z293" s="24"/>
      <c r="AA293" s="24"/>
      <c r="AB293" s="24"/>
      <c r="AC293" s="25"/>
      <c r="AD293" s="24"/>
      <c r="AE293" s="24"/>
      <c r="AF293" s="24"/>
      <c r="AG293" s="25"/>
      <c r="AH293" s="24"/>
      <c r="AI293" s="24"/>
      <c r="AJ293" s="24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7"/>
      <c r="M294" s="27"/>
      <c r="N294" s="28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30"/>
      <c r="Z294" s="29"/>
      <c r="AA294" s="29"/>
      <c r="AB294" s="29"/>
      <c r="AC294" s="30"/>
      <c r="AD294" s="29"/>
      <c r="AE294" s="29"/>
      <c r="AF294" s="29"/>
      <c r="AG294" s="30"/>
      <c r="AH294" s="29"/>
      <c r="AI294" s="29"/>
      <c r="AJ294" s="29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2"/>
      <c r="M295" s="22"/>
      <c r="N295" s="23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5"/>
      <c r="Z295" s="24"/>
      <c r="AA295" s="24"/>
      <c r="AB295" s="24"/>
      <c r="AC295" s="25"/>
      <c r="AD295" s="24"/>
      <c r="AE295" s="24"/>
      <c r="AF295" s="24"/>
      <c r="AG295" s="25"/>
      <c r="AH295" s="24"/>
      <c r="AI295" s="24"/>
      <c r="AJ295" s="24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7"/>
      <c r="M296" s="27"/>
      <c r="N296" s="28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30"/>
      <c r="Z296" s="29"/>
      <c r="AA296" s="29"/>
      <c r="AB296" s="29"/>
      <c r="AC296" s="30"/>
      <c r="AD296" s="29"/>
      <c r="AE296" s="29"/>
      <c r="AF296" s="29"/>
      <c r="AG296" s="30"/>
      <c r="AH296" s="29"/>
      <c r="AI296" s="29"/>
      <c r="AJ296" s="29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2"/>
      <c r="M297" s="22"/>
      <c r="N297" s="23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5"/>
      <c r="Z297" s="24"/>
      <c r="AA297" s="24"/>
      <c r="AB297" s="24"/>
      <c r="AC297" s="25"/>
      <c r="AD297" s="24"/>
      <c r="AE297" s="24"/>
      <c r="AF297" s="24"/>
      <c r="AG297" s="25"/>
      <c r="AH297" s="24"/>
      <c r="AI297" s="24"/>
      <c r="AJ297" s="24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7"/>
      <c r="M298" s="27"/>
      <c r="N298" s="28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30"/>
      <c r="Z298" s="29"/>
      <c r="AA298" s="29"/>
      <c r="AB298" s="29"/>
      <c r="AC298" s="30"/>
      <c r="AD298" s="29"/>
      <c r="AE298" s="29"/>
      <c r="AF298" s="29"/>
      <c r="AG298" s="30"/>
      <c r="AH298" s="29"/>
      <c r="AI298" s="29"/>
      <c r="AJ298" s="29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2"/>
      <c r="M299" s="22"/>
      <c r="N299" s="23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5"/>
      <c r="Z299" s="24"/>
      <c r="AA299" s="24"/>
      <c r="AB299" s="24"/>
      <c r="AC299" s="25"/>
      <c r="AD299" s="24"/>
      <c r="AE299" s="24"/>
      <c r="AF299" s="24"/>
      <c r="AG299" s="25"/>
      <c r="AH299" s="24"/>
      <c r="AI299" s="24"/>
      <c r="AJ299" s="24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7"/>
      <c r="M300" s="27"/>
      <c r="N300" s="28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30"/>
      <c r="Z300" s="29"/>
      <c r="AA300" s="29"/>
      <c r="AB300" s="29"/>
      <c r="AC300" s="30"/>
      <c r="AD300" s="29"/>
      <c r="AE300" s="29"/>
      <c r="AF300" s="29"/>
      <c r="AG300" s="30"/>
      <c r="AH300" s="29"/>
      <c r="AI300" s="29"/>
      <c r="AJ300" s="29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2"/>
      <c r="M301" s="22"/>
      <c r="N301" s="23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5"/>
      <c r="Z301" s="24"/>
      <c r="AA301" s="24"/>
      <c r="AB301" s="24"/>
      <c r="AC301" s="25"/>
      <c r="AD301" s="24"/>
      <c r="AE301" s="24"/>
      <c r="AF301" s="24"/>
      <c r="AG301" s="25"/>
      <c r="AH301" s="24"/>
      <c r="AI301" s="24"/>
      <c r="AJ301" s="24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7"/>
      <c r="M302" s="27"/>
      <c r="N302" s="28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30"/>
      <c r="Z302" s="29"/>
      <c r="AA302" s="29"/>
      <c r="AB302" s="29"/>
      <c r="AC302" s="30"/>
      <c r="AD302" s="29"/>
      <c r="AE302" s="29"/>
      <c r="AF302" s="29"/>
      <c r="AG302" s="30"/>
      <c r="AH302" s="29"/>
      <c r="AI302" s="29"/>
      <c r="AJ302" s="29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2"/>
      <c r="M303" s="22"/>
      <c r="N303" s="23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5"/>
      <c r="Z303" s="24"/>
      <c r="AA303" s="24"/>
      <c r="AB303" s="24"/>
      <c r="AC303" s="25"/>
      <c r="AD303" s="24"/>
      <c r="AE303" s="24"/>
      <c r="AF303" s="24"/>
      <c r="AG303" s="25"/>
      <c r="AH303" s="24"/>
      <c r="AI303" s="24"/>
      <c r="AJ303" s="24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7"/>
      <c r="M304" s="27"/>
      <c r="N304" s="28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30"/>
      <c r="Z304" s="29"/>
      <c r="AA304" s="29"/>
      <c r="AB304" s="29"/>
      <c r="AC304" s="30"/>
      <c r="AD304" s="29"/>
      <c r="AE304" s="29"/>
      <c r="AF304" s="29"/>
      <c r="AG304" s="30"/>
      <c r="AH304" s="29"/>
      <c r="AI304" s="29"/>
      <c r="AJ304" s="29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2"/>
      <c r="M305" s="22"/>
      <c r="N305" s="23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5"/>
      <c r="Z305" s="24"/>
      <c r="AA305" s="24"/>
      <c r="AB305" s="24"/>
      <c r="AC305" s="25"/>
      <c r="AD305" s="24"/>
      <c r="AE305" s="24"/>
      <c r="AF305" s="24"/>
      <c r="AG305" s="25"/>
      <c r="AH305" s="24"/>
      <c r="AI305" s="24"/>
      <c r="AJ305" s="24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7"/>
      <c r="M306" s="27"/>
      <c r="N306" s="28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30"/>
      <c r="Z306" s="29"/>
      <c r="AA306" s="29"/>
      <c r="AB306" s="29"/>
      <c r="AC306" s="30"/>
      <c r="AD306" s="29"/>
      <c r="AE306" s="29"/>
      <c r="AF306" s="29"/>
      <c r="AG306" s="30"/>
      <c r="AH306" s="29"/>
      <c r="AI306" s="29"/>
      <c r="AJ306" s="29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2"/>
      <c r="M307" s="22"/>
      <c r="N307" s="23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5"/>
      <c r="Z307" s="24"/>
      <c r="AA307" s="24"/>
      <c r="AB307" s="24"/>
      <c r="AC307" s="25"/>
      <c r="AD307" s="24"/>
      <c r="AE307" s="24"/>
      <c r="AF307" s="24"/>
      <c r="AG307" s="25"/>
      <c r="AH307" s="24"/>
      <c r="AI307" s="24"/>
      <c r="AJ307" s="24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7"/>
      <c r="M308" s="27"/>
      <c r="N308" s="28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30"/>
      <c r="Z308" s="29"/>
      <c r="AA308" s="29"/>
      <c r="AB308" s="29"/>
      <c r="AC308" s="30"/>
      <c r="AD308" s="29"/>
      <c r="AE308" s="29"/>
      <c r="AF308" s="29"/>
      <c r="AG308" s="30"/>
      <c r="AH308" s="29"/>
      <c r="AI308" s="29"/>
      <c r="AJ308" s="29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2"/>
      <c r="M309" s="22"/>
      <c r="N309" s="23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5"/>
      <c r="Z309" s="24"/>
      <c r="AA309" s="24"/>
      <c r="AB309" s="24"/>
      <c r="AC309" s="25"/>
      <c r="AD309" s="24"/>
      <c r="AE309" s="24"/>
      <c r="AF309" s="24"/>
      <c r="AG309" s="25"/>
      <c r="AH309" s="24"/>
      <c r="AI309" s="24"/>
      <c r="AJ309" s="24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7"/>
      <c r="M310" s="27"/>
      <c r="N310" s="28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30"/>
      <c r="Z310" s="29"/>
      <c r="AA310" s="29"/>
      <c r="AB310" s="29"/>
      <c r="AC310" s="30"/>
      <c r="AD310" s="29"/>
      <c r="AE310" s="29"/>
      <c r="AF310" s="29"/>
      <c r="AG310" s="30"/>
      <c r="AH310" s="29"/>
      <c r="AI310" s="29"/>
      <c r="AJ310" s="29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2"/>
      <c r="M311" s="22"/>
      <c r="N311" s="23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5"/>
      <c r="Z311" s="24"/>
      <c r="AA311" s="24"/>
      <c r="AB311" s="24"/>
      <c r="AC311" s="25"/>
      <c r="AD311" s="24"/>
      <c r="AE311" s="24"/>
      <c r="AF311" s="24"/>
      <c r="AG311" s="25"/>
      <c r="AH311" s="24"/>
      <c r="AI311" s="24"/>
      <c r="AJ311" s="24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7"/>
      <c r="M312" s="27"/>
      <c r="N312" s="28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30"/>
      <c r="Z312" s="29"/>
      <c r="AA312" s="29"/>
      <c r="AB312" s="29"/>
      <c r="AC312" s="30"/>
      <c r="AD312" s="29"/>
      <c r="AE312" s="29"/>
      <c r="AF312" s="29"/>
      <c r="AG312" s="30"/>
      <c r="AH312" s="29"/>
      <c r="AI312" s="29"/>
      <c r="AJ312" s="29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2"/>
      <c r="M313" s="22"/>
      <c r="N313" s="23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5"/>
      <c r="Z313" s="24"/>
      <c r="AA313" s="24"/>
      <c r="AB313" s="24"/>
      <c r="AC313" s="25"/>
      <c r="AD313" s="24"/>
      <c r="AE313" s="24"/>
      <c r="AF313" s="24"/>
      <c r="AG313" s="25"/>
      <c r="AH313" s="24"/>
      <c r="AI313" s="24"/>
      <c r="AJ313" s="24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7"/>
      <c r="M314" s="27"/>
      <c r="N314" s="28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30"/>
      <c r="Z314" s="29"/>
      <c r="AA314" s="29"/>
      <c r="AB314" s="29"/>
      <c r="AC314" s="30"/>
      <c r="AD314" s="29"/>
      <c r="AE314" s="29"/>
      <c r="AF314" s="29"/>
      <c r="AG314" s="30"/>
      <c r="AH314" s="29"/>
      <c r="AI314" s="29"/>
      <c r="AJ314" s="29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2"/>
      <c r="M315" s="22"/>
      <c r="N315" s="23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5"/>
      <c r="Z315" s="24"/>
      <c r="AA315" s="24"/>
      <c r="AB315" s="24"/>
      <c r="AC315" s="25"/>
      <c r="AD315" s="24"/>
      <c r="AE315" s="24"/>
      <c r="AF315" s="24"/>
      <c r="AG315" s="25"/>
      <c r="AH315" s="24"/>
      <c r="AI315" s="24"/>
      <c r="AJ315" s="24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7"/>
      <c r="M316" s="27"/>
      <c r="N316" s="28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30"/>
      <c r="Z316" s="29"/>
      <c r="AA316" s="29"/>
      <c r="AB316" s="29"/>
      <c r="AC316" s="30"/>
      <c r="AD316" s="29"/>
      <c r="AE316" s="29"/>
      <c r="AF316" s="29"/>
      <c r="AG316" s="30"/>
      <c r="AH316" s="29"/>
      <c r="AI316" s="29"/>
      <c r="AJ316" s="29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2"/>
      <c r="M317" s="22"/>
      <c r="N317" s="23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5"/>
      <c r="Z317" s="24"/>
      <c r="AA317" s="24"/>
      <c r="AB317" s="24"/>
      <c r="AC317" s="25"/>
      <c r="AD317" s="24"/>
      <c r="AE317" s="24"/>
      <c r="AF317" s="24"/>
      <c r="AG317" s="25"/>
      <c r="AH317" s="24"/>
      <c r="AI317" s="24"/>
      <c r="AJ317" s="24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7"/>
      <c r="M318" s="27"/>
      <c r="N318" s="28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30"/>
      <c r="Z318" s="29"/>
      <c r="AA318" s="29"/>
      <c r="AB318" s="29"/>
      <c r="AC318" s="30"/>
      <c r="AD318" s="29"/>
      <c r="AE318" s="29"/>
      <c r="AF318" s="29"/>
      <c r="AG318" s="30"/>
      <c r="AH318" s="29"/>
      <c r="AI318" s="29"/>
      <c r="AJ318" s="29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2"/>
      <c r="M319" s="22"/>
      <c r="N319" s="23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5"/>
      <c r="Z319" s="24"/>
      <c r="AA319" s="24"/>
      <c r="AB319" s="24"/>
      <c r="AC319" s="25"/>
      <c r="AD319" s="24"/>
      <c r="AE319" s="24"/>
      <c r="AF319" s="24"/>
      <c r="AG319" s="25"/>
      <c r="AH319" s="24"/>
      <c r="AI319" s="24"/>
      <c r="AJ319" s="24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7"/>
      <c r="M320" s="27"/>
      <c r="N320" s="28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30"/>
      <c r="Z320" s="29"/>
      <c r="AA320" s="29"/>
      <c r="AB320" s="29"/>
      <c r="AC320" s="30"/>
      <c r="AD320" s="29"/>
      <c r="AE320" s="29"/>
      <c r="AF320" s="29"/>
      <c r="AG320" s="30"/>
      <c r="AH320" s="29"/>
      <c r="AI320" s="29"/>
      <c r="AJ320" s="29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2"/>
      <c r="M321" s="22"/>
      <c r="N321" s="23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5"/>
      <c r="Z321" s="24"/>
      <c r="AA321" s="24"/>
      <c r="AB321" s="24"/>
      <c r="AC321" s="25"/>
      <c r="AD321" s="24"/>
      <c r="AE321" s="24"/>
      <c r="AF321" s="24"/>
      <c r="AG321" s="25"/>
      <c r="AH321" s="24"/>
      <c r="AI321" s="24"/>
      <c r="AJ321" s="24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7"/>
      <c r="M322" s="27"/>
      <c r="N322" s="28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30"/>
      <c r="Z322" s="29"/>
      <c r="AA322" s="29"/>
      <c r="AB322" s="29"/>
      <c r="AC322" s="30"/>
      <c r="AD322" s="29"/>
      <c r="AE322" s="29"/>
      <c r="AF322" s="29"/>
      <c r="AG322" s="30"/>
      <c r="AH322" s="29"/>
      <c r="AI322" s="29"/>
      <c r="AJ322" s="29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2"/>
      <c r="M323" s="22"/>
      <c r="N323" s="23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5"/>
      <c r="Z323" s="24"/>
      <c r="AA323" s="24"/>
      <c r="AB323" s="24"/>
      <c r="AC323" s="25"/>
      <c r="AD323" s="24"/>
      <c r="AE323" s="24"/>
      <c r="AF323" s="24"/>
      <c r="AG323" s="25"/>
      <c r="AH323" s="24"/>
      <c r="AI323" s="24"/>
      <c r="AJ323" s="24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7"/>
      <c r="M324" s="27"/>
      <c r="N324" s="28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30"/>
      <c r="Z324" s="29"/>
      <c r="AA324" s="29"/>
      <c r="AB324" s="29"/>
      <c r="AC324" s="30"/>
      <c r="AD324" s="29"/>
      <c r="AE324" s="29"/>
      <c r="AF324" s="29"/>
      <c r="AG324" s="30"/>
      <c r="AH324" s="29"/>
      <c r="AI324" s="29"/>
      <c r="AJ324" s="29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2"/>
      <c r="M325" s="22"/>
      <c r="N325" s="23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5"/>
      <c r="Z325" s="24"/>
      <c r="AA325" s="24"/>
      <c r="AB325" s="24"/>
      <c r="AC325" s="25"/>
      <c r="AD325" s="24"/>
      <c r="AE325" s="24"/>
      <c r="AF325" s="24"/>
      <c r="AG325" s="25"/>
      <c r="AH325" s="24"/>
      <c r="AI325" s="24"/>
      <c r="AJ325" s="24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7"/>
      <c r="M326" s="27"/>
      <c r="N326" s="28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30"/>
      <c r="Z326" s="29"/>
      <c r="AA326" s="29"/>
      <c r="AB326" s="29"/>
      <c r="AC326" s="30"/>
      <c r="AD326" s="29"/>
      <c r="AE326" s="29"/>
      <c r="AF326" s="29"/>
      <c r="AG326" s="30"/>
      <c r="AH326" s="29"/>
      <c r="AI326" s="29"/>
      <c r="AJ326" s="29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2"/>
      <c r="M327" s="22"/>
      <c r="N327" s="23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5"/>
      <c r="Z327" s="24"/>
      <c r="AA327" s="24"/>
      <c r="AB327" s="24"/>
      <c r="AC327" s="25"/>
      <c r="AD327" s="24"/>
      <c r="AE327" s="24"/>
      <c r="AF327" s="24"/>
      <c r="AG327" s="25"/>
      <c r="AH327" s="24"/>
      <c r="AI327" s="24"/>
      <c r="AJ327" s="24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7"/>
      <c r="M328" s="27"/>
      <c r="N328" s="28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30"/>
      <c r="Z328" s="29"/>
      <c r="AA328" s="29"/>
      <c r="AB328" s="29"/>
      <c r="AC328" s="30"/>
      <c r="AD328" s="29"/>
      <c r="AE328" s="29"/>
      <c r="AF328" s="29"/>
      <c r="AG328" s="30"/>
      <c r="AH328" s="29"/>
      <c r="AI328" s="29"/>
      <c r="AJ328" s="29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2"/>
      <c r="M329" s="22"/>
      <c r="N329" s="23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5"/>
      <c r="Z329" s="24"/>
      <c r="AA329" s="24"/>
      <c r="AB329" s="24"/>
      <c r="AC329" s="25"/>
      <c r="AD329" s="24"/>
      <c r="AE329" s="24"/>
      <c r="AF329" s="24"/>
      <c r="AG329" s="25"/>
      <c r="AH329" s="24"/>
      <c r="AI329" s="24"/>
      <c r="AJ329" s="24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7"/>
      <c r="M330" s="27"/>
      <c r="N330" s="28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30"/>
      <c r="Z330" s="29"/>
      <c r="AA330" s="29"/>
      <c r="AB330" s="29"/>
      <c r="AC330" s="30"/>
      <c r="AD330" s="29"/>
      <c r="AE330" s="29"/>
      <c r="AF330" s="29"/>
      <c r="AG330" s="30"/>
      <c r="AH330" s="29"/>
      <c r="AI330" s="29"/>
      <c r="AJ330" s="29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2"/>
      <c r="M331" s="22"/>
      <c r="N331" s="23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5"/>
      <c r="Z331" s="24"/>
      <c r="AA331" s="24"/>
      <c r="AB331" s="24"/>
      <c r="AC331" s="25"/>
      <c r="AD331" s="24"/>
      <c r="AE331" s="24"/>
      <c r="AF331" s="24"/>
      <c r="AG331" s="25"/>
      <c r="AH331" s="24"/>
      <c r="AI331" s="24"/>
      <c r="AJ331" s="24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7"/>
      <c r="M332" s="27"/>
      <c r="N332" s="28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30"/>
      <c r="Z332" s="29"/>
      <c r="AA332" s="29"/>
      <c r="AB332" s="29"/>
      <c r="AC332" s="30"/>
      <c r="AD332" s="29"/>
      <c r="AE332" s="29"/>
      <c r="AF332" s="29"/>
      <c r="AG332" s="30"/>
      <c r="AH332" s="29"/>
      <c r="AI332" s="29"/>
      <c r="AJ332" s="29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2"/>
      <c r="M333" s="22"/>
      <c r="N333" s="23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5"/>
      <c r="Z333" s="24"/>
      <c r="AA333" s="24"/>
      <c r="AB333" s="24"/>
      <c r="AC333" s="25"/>
      <c r="AD333" s="24"/>
      <c r="AE333" s="24"/>
      <c r="AF333" s="24"/>
      <c r="AG333" s="25"/>
      <c r="AH333" s="24"/>
      <c r="AI333" s="24"/>
      <c r="AJ333" s="24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7"/>
      <c r="M334" s="27"/>
      <c r="N334" s="28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30"/>
      <c r="Z334" s="29"/>
      <c r="AA334" s="29"/>
      <c r="AB334" s="29"/>
      <c r="AC334" s="30"/>
      <c r="AD334" s="29"/>
      <c r="AE334" s="29"/>
      <c r="AF334" s="29"/>
      <c r="AG334" s="30"/>
      <c r="AH334" s="29"/>
      <c r="AI334" s="29"/>
      <c r="AJ334" s="29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2"/>
      <c r="M335" s="22"/>
      <c r="N335" s="23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5"/>
      <c r="Z335" s="24"/>
      <c r="AA335" s="24"/>
      <c r="AB335" s="24"/>
      <c r="AC335" s="25"/>
      <c r="AD335" s="24"/>
      <c r="AE335" s="24"/>
      <c r="AF335" s="24"/>
      <c r="AG335" s="25"/>
      <c r="AH335" s="24"/>
      <c r="AI335" s="24"/>
      <c r="AJ335" s="24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7"/>
      <c r="M336" s="27"/>
      <c r="N336" s="28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30"/>
      <c r="Z336" s="29"/>
      <c r="AA336" s="29"/>
      <c r="AB336" s="29"/>
      <c r="AC336" s="30"/>
      <c r="AD336" s="29"/>
      <c r="AE336" s="29"/>
      <c r="AF336" s="29"/>
      <c r="AG336" s="30"/>
      <c r="AH336" s="29"/>
      <c r="AI336" s="29"/>
      <c r="AJ336" s="29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2"/>
      <c r="M337" s="22"/>
      <c r="N337" s="23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5"/>
      <c r="Z337" s="24"/>
      <c r="AA337" s="24"/>
      <c r="AB337" s="24"/>
      <c r="AC337" s="25"/>
      <c r="AD337" s="24"/>
      <c r="AE337" s="24"/>
      <c r="AF337" s="24"/>
      <c r="AG337" s="25"/>
      <c r="AH337" s="24"/>
      <c r="AI337" s="24"/>
      <c r="AJ337" s="24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7"/>
      <c r="M338" s="27"/>
      <c r="N338" s="28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30"/>
      <c r="Z338" s="29"/>
      <c r="AA338" s="29"/>
      <c r="AB338" s="29"/>
      <c r="AC338" s="30"/>
      <c r="AD338" s="29"/>
      <c r="AE338" s="29"/>
      <c r="AF338" s="29"/>
      <c r="AG338" s="30"/>
      <c r="AH338" s="29"/>
      <c r="AI338" s="29"/>
      <c r="AJ338" s="29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2"/>
      <c r="M339" s="22"/>
      <c r="N339" s="23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5"/>
      <c r="Z339" s="24"/>
      <c r="AA339" s="24"/>
      <c r="AB339" s="24"/>
      <c r="AC339" s="25"/>
      <c r="AD339" s="24"/>
      <c r="AE339" s="24"/>
      <c r="AF339" s="24"/>
      <c r="AG339" s="25"/>
      <c r="AH339" s="24"/>
      <c r="AI339" s="24"/>
      <c r="AJ339" s="24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7"/>
      <c r="M340" s="27"/>
      <c r="N340" s="28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30"/>
      <c r="Z340" s="29"/>
      <c r="AA340" s="29"/>
      <c r="AB340" s="29"/>
      <c r="AC340" s="30"/>
      <c r="AD340" s="29"/>
      <c r="AE340" s="29"/>
      <c r="AF340" s="29"/>
      <c r="AG340" s="30"/>
      <c r="AH340" s="29"/>
      <c r="AI340" s="29"/>
      <c r="AJ340" s="29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2"/>
      <c r="M341" s="22"/>
      <c r="N341" s="23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5"/>
      <c r="Z341" s="24"/>
      <c r="AA341" s="24"/>
      <c r="AB341" s="24"/>
      <c r="AC341" s="25"/>
      <c r="AD341" s="24"/>
      <c r="AE341" s="24"/>
      <c r="AF341" s="24"/>
      <c r="AG341" s="25"/>
      <c r="AH341" s="24"/>
      <c r="AI341" s="24"/>
      <c r="AJ341" s="24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7"/>
      <c r="M342" s="27"/>
      <c r="N342" s="28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30"/>
      <c r="Z342" s="29"/>
      <c r="AA342" s="29"/>
      <c r="AB342" s="29"/>
      <c r="AC342" s="30"/>
      <c r="AD342" s="29"/>
      <c r="AE342" s="29"/>
      <c r="AF342" s="29"/>
      <c r="AG342" s="30"/>
      <c r="AH342" s="29"/>
      <c r="AI342" s="29"/>
      <c r="AJ342" s="29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2"/>
      <c r="M343" s="22"/>
      <c r="N343" s="23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5"/>
      <c r="Z343" s="24"/>
      <c r="AA343" s="24"/>
      <c r="AB343" s="24"/>
      <c r="AC343" s="25"/>
      <c r="AD343" s="24"/>
      <c r="AE343" s="24"/>
      <c r="AF343" s="24"/>
      <c r="AG343" s="25"/>
      <c r="AH343" s="24"/>
      <c r="AI343" s="24"/>
      <c r="AJ343" s="24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7"/>
      <c r="M344" s="27"/>
      <c r="N344" s="28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30"/>
      <c r="Z344" s="29"/>
      <c r="AA344" s="29"/>
      <c r="AB344" s="29"/>
      <c r="AC344" s="30"/>
      <c r="AD344" s="29"/>
      <c r="AE344" s="29"/>
      <c r="AF344" s="29"/>
      <c r="AG344" s="30"/>
      <c r="AH344" s="29"/>
      <c r="AI344" s="29"/>
      <c r="AJ344" s="29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2"/>
      <c r="M345" s="22"/>
      <c r="N345" s="23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5"/>
      <c r="Z345" s="24"/>
      <c r="AA345" s="24"/>
      <c r="AB345" s="24"/>
      <c r="AC345" s="25"/>
      <c r="AD345" s="24"/>
      <c r="AE345" s="24"/>
      <c r="AF345" s="24"/>
      <c r="AG345" s="25"/>
      <c r="AH345" s="24"/>
      <c r="AI345" s="24"/>
      <c r="AJ345" s="24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7"/>
      <c r="M346" s="27"/>
      <c r="N346" s="28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30"/>
      <c r="Z346" s="29"/>
      <c r="AA346" s="29"/>
      <c r="AB346" s="29"/>
      <c r="AC346" s="30"/>
      <c r="AD346" s="29"/>
      <c r="AE346" s="29"/>
      <c r="AF346" s="29"/>
      <c r="AG346" s="30"/>
      <c r="AH346" s="29"/>
      <c r="AI346" s="29"/>
      <c r="AJ346" s="29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2"/>
      <c r="M347" s="22"/>
      <c r="N347" s="23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5"/>
      <c r="Z347" s="24"/>
      <c r="AA347" s="24"/>
      <c r="AB347" s="24"/>
      <c r="AC347" s="25"/>
      <c r="AD347" s="24"/>
      <c r="AE347" s="24"/>
      <c r="AF347" s="24"/>
      <c r="AG347" s="25"/>
      <c r="AH347" s="24"/>
      <c r="AI347" s="24"/>
      <c r="AJ347" s="24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7"/>
      <c r="M348" s="27"/>
      <c r="N348" s="28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30"/>
      <c r="Z348" s="29"/>
      <c r="AA348" s="29"/>
      <c r="AB348" s="29"/>
      <c r="AC348" s="30"/>
      <c r="AD348" s="29"/>
      <c r="AE348" s="29"/>
      <c r="AF348" s="29"/>
      <c r="AG348" s="30"/>
      <c r="AH348" s="29"/>
      <c r="AI348" s="29"/>
      <c r="AJ348" s="29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2"/>
      <c r="M349" s="22"/>
      <c r="N349" s="23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5"/>
      <c r="Z349" s="24"/>
      <c r="AA349" s="24"/>
      <c r="AB349" s="24"/>
      <c r="AC349" s="25"/>
      <c r="AD349" s="24"/>
      <c r="AE349" s="24"/>
      <c r="AF349" s="24"/>
      <c r="AG349" s="25"/>
      <c r="AH349" s="24"/>
      <c r="AI349" s="24"/>
      <c r="AJ349" s="24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7"/>
      <c r="M350" s="27"/>
      <c r="N350" s="28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30"/>
      <c r="Z350" s="29"/>
      <c r="AA350" s="29"/>
      <c r="AB350" s="29"/>
      <c r="AC350" s="30"/>
      <c r="AD350" s="29"/>
      <c r="AE350" s="29"/>
      <c r="AF350" s="29"/>
      <c r="AG350" s="30"/>
      <c r="AH350" s="29"/>
      <c r="AI350" s="29"/>
      <c r="AJ350" s="29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2"/>
      <c r="M351" s="22"/>
      <c r="N351" s="23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5"/>
      <c r="Z351" s="24"/>
      <c r="AA351" s="24"/>
      <c r="AB351" s="24"/>
      <c r="AC351" s="25"/>
      <c r="AD351" s="24"/>
      <c r="AE351" s="24"/>
      <c r="AF351" s="24"/>
      <c r="AG351" s="25"/>
      <c r="AH351" s="24"/>
      <c r="AI351" s="24"/>
      <c r="AJ351" s="24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7"/>
      <c r="M352" s="27"/>
      <c r="N352" s="28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30"/>
      <c r="Z352" s="29"/>
      <c r="AA352" s="29"/>
      <c r="AB352" s="29"/>
      <c r="AC352" s="30"/>
      <c r="AD352" s="29"/>
      <c r="AE352" s="29"/>
      <c r="AF352" s="29"/>
      <c r="AG352" s="30"/>
      <c r="AH352" s="29"/>
      <c r="AI352" s="29"/>
      <c r="AJ352" s="29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2"/>
      <c r="M353" s="22"/>
      <c r="N353" s="23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5"/>
      <c r="Z353" s="24"/>
      <c r="AA353" s="24"/>
      <c r="AB353" s="24"/>
      <c r="AC353" s="25"/>
      <c r="AD353" s="24"/>
      <c r="AE353" s="24"/>
      <c r="AF353" s="24"/>
      <c r="AG353" s="25"/>
      <c r="AH353" s="24"/>
      <c r="AI353" s="24"/>
      <c r="AJ353" s="24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7"/>
      <c r="M354" s="27"/>
      <c r="N354" s="28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30"/>
      <c r="Z354" s="29"/>
      <c r="AA354" s="29"/>
      <c r="AB354" s="29"/>
      <c r="AC354" s="30"/>
      <c r="AD354" s="29"/>
      <c r="AE354" s="29"/>
      <c r="AF354" s="29"/>
      <c r="AG354" s="30"/>
      <c r="AH354" s="29"/>
      <c r="AI354" s="29"/>
      <c r="AJ354" s="29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2"/>
      <c r="M355" s="22"/>
      <c r="N355" s="23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5"/>
      <c r="Z355" s="24"/>
      <c r="AA355" s="24"/>
      <c r="AB355" s="24"/>
      <c r="AC355" s="25"/>
      <c r="AD355" s="24"/>
      <c r="AE355" s="24"/>
      <c r="AF355" s="24"/>
      <c r="AG355" s="25"/>
      <c r="AH355" s="24"/>
      <c r="AI355" s="24"/>
      <c r="AJ355" s="24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7"/>
      <c r="M356" s="27"/>
      <c r="N356" s="28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30"/>
      <c r="Z356" s="29"/>
      <c r="AA356" s="29"/>
      <c r="AB356" s="29"/>
      <c r="AC356" s="30"/>
      <c r="AD356" s="29"/>
      <c r="AE356" s="29"/>
      <c r="AF356" s="29"/>
      <c r="AG356" s="30"/>
      <c r="AH356" s="29"/>
      <c r="AI356" s="29"/>
      <c r="AJ356" s="29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2"/>
      <c r="M357" s="22"/>
      <c r="N357" s="23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5"/>
      <c r="Z357" s="24"/>
      <c r="AA357" s="24"/>
      <c r="AB357" s="24"/>
      <c r="AC357" s="25"/>
      <c r="AD357" s="24"/>
      <c r="AE357" s="24"/>
      <c r="AF357" s="24"/>
      <c r="AG357" s="25"/>
      <c r="AH357" s="24"/>
      <c r="AI357" s="24"/>
      <c r="AJ357" s="24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7"/>
      <c r="M358" s="27"/>
      <c r="N358" s="28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30"/>
      <c r="Z358" s="29"/>
      <c r="AA358" s="29"/>
      <c r="AB358" s="29"/>
      <c r="AC358" s="30"/>
      <c r="AD358" s="29"/>
      <c r="AE358" s="29"/>
      <c r="AF358" s="29"/>
      <c r="AG358" s="30"/>
      <c r="AH358" s="29"/>
      <c r="AI358" s="29"/>
      <c r="AJ358" s="29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2"/>
      <c r="M359" s="22"/>
      <c r="N359" s="23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5"/>
      <c r="Z359" s="24"/>
      <c r="AA359" s="24"/>
      <c r="AB359" s="24"/>
      <c r="AC359" s="25"/>
      <c r="AD359" s="24"/>
      <c r="AE359" s="24"/>
      <c r="AF359" s="24"/>
      <c r="AG359" s="25"/>
      <c r="AH359" s="24"/>
      <c r="AI359" s="24"/>
      <c r="AJ359" s="24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7"/>
      <c r="M360" s="27"/>
      <c r="N360" s="28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30"/>
      <c r="Z360" s="29"/>
      <c r="AA360" s="29"/>
      <c r="AB360" s="29"/>
      <c r="AC360" s="30"/>
      <c r="AD360" s="29"/>
      <c r="AE360" s="29"/>
      <c r="AF360" s="29"/>
      <c r="AG360" s="30"/>
      <c r="AH360" s="29"/>
      <c r="AI360" s="29"/>
      <c r="AJ360" s="29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2"/>
      <c r="M361" s="22"/>
      <c r="N361" s="23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5"/>
      <c r="Z361" s="24"/>
      <c r="AA361" s="24"/>
      <c r="AB361" s="24"/>
      <c r="AC361" s="25"/>
      <c r="AD361" s="24"/>
      <c r="AE361" s="24"/>
      <c r="AF361" s="24"/>
      <c r="AG361" s="25"/>
      <c r="AH361" s="24"/>
      <c r="AI361" s="24"/>
      <c r="AJ361" s="24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7"/>
      <c r="M362" s="27"/>
      <c r="N362" s="28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30"/>
      <c r="Z362" s="29"/>
      <c r="AA362" s="29"/>
      <c r="AB362" s="29"/>
      <c r="AC362" s="30"/>
      <c r="AD362" s="29"/>
      <c r="AE362" s="29"/>
      <c r="AF362" s="29"/>
      <c r="AG362" s="30"/>
      <c r="AH362" s="29"/>
      <c r="AI362" s="29"/>
      <c r="AJ362" s="29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2"/>
      <c r="M363" s="22"/>
      <c r="N363" s="23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5"/>
      <c r="Z363" s="24"/>
      <c r="AA363" s="24"/>
      <c r="AB363" s="24"/>
      <c r="AC363" s="25"/>
      <c r="AD363" s="24"/>
      <c r="AE363" s="24"/>
      <c r="AF363" s="24"/>
      <c r="AG363" s="25"/>
      <c r="AH363" s="24"/>
      <c r="AI363" s="24"/>
      <c r="AJ363" s="24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7"/>
      <c r="M364" s="27"/>
      <c r="N364" s="28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30"/>
      <c r="Z364" s="29"/>
      <c r="AA364" s="29"/>
      <c r="AB364" s="29"/>
      <c r="AC364" s="30"/>
      <c r="AD364" s="29"/>
      <c r="AE364" s="29"/>
      <c r="AF364" s="29"/>
      <c r="AG364" s="30"/>
      <c r="AH364" s="29"/>
      <c r="AI364" s="29"/>
      <c r="AJ364" s="29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2"/>
      <c r="M365" s="22"/>
      <c r="N365" s="23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5"/>
      <c r="Z365" s="24"/>
      <c r="AA365" s="24"/>
      <c r="AB365" s="24"/>
      <c r="AC365" s="25"/>
      <c r="AD365" s="24"/>
      <c r="AE365" s="24"/>
      <c r="AF365" s="24"/>
      <c r="AG365" s="25"/>
      <c r="AH365" s="24"/>
      <c r="AI365" s="24"/>
      <c r="AJ365" s="24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7"/>
      <c r="M366" s="27"/>
      <c r="N366" s="28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30"/>
      <c r="Z366" s="29"/>
      <c r="AA366" s="29"/>
      <c r="AB366" s="29"/>
      <c r="AC366" s="30"/>
      <c r="AD366" s="29"/>
      <c r="AE366" s="29"/>
      <c r="AF366" s="29"/>
      <c r="AG366" s="30"/>
      <c r="AH366" s="29"/>
      <c r="AI366" s="29"/>
      <c r="AJ366" s="29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2"/>
      <c r="M367" s="22"/>
      <c r="N367" s="23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5"/>
      <c r="Z367" s="24"/>
      <c r="AA367" s="24"/>
      <c r="AB367" s="24"/>
      <c r="AC367" s="25"/>
      <c r="AD367" s="24"/>
      <c r="AE367" s="24"/>
      <c r="AF367" s="24"/>
      <c r="AG367" s="25"/>
      <c r="AH367" s="24"/>
      <c r="AI367" s="24"/>
      <c r="AJ367" s="24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7"/>
      <c r="M368" s="27"/>
      <c r="N368" s="28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30"/>
      <c r="Z368" s="29"/>
      <c r="AA368" s="29"/>
      <c r="AB368" s="29"/>
      <c r="AC368" s="30"/>
      <c r="AD368" s="29"/>
      <c r="AE368" s="29"/>
      <c r="AF368" s="29"/>
      <c r="AG368" s="30"/>
      <c r="AH368" s="29"/>
      <c r="AI368" s="29"/>
      <c r="AJ368" s="29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2"/>
      <c r="M369" s="22"/>
      <c r="N369" s="23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5"/>
      <c r="Z369" s="24"/>
      <c r="AA369" s="24"/>
      <c r="AB369" s="24"/>
      <c r="AC369" s="25"/>
      <c r="AD369" s="24"/>
      <c r="AE369" s="24"/>
      <c r="AF369" s="24"/>
      <c r="AG369" s="25"/>
      <c r="AH369" s="24"/>
      <c r="AI369" s="24"/>
      <c r="AJ369" s="24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7"/>
      <c r="M370" s="27"/>
      <c r="N370" s="28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30"/>
      <c r="Z370" s="29"/>
      <c r="AA370" s="29"/>
      <c r="AB370" s="29"/>
      <c r="AC370" s="30"/>
      <c r="AD370" s="29"/>
      <c r="AE370" s="29"/>
      <c r="AF370" s="29"/>
      <c r="AG370" s="30"/>
      <c r="AH370" s="29"/>
      <c r="AI370" s="29"/>
      <c r="AJ370" s="29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2"/>
      <c r="M371" s="22"/>
      <c r="N371" s="23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5"/>
      <c r="Z371" s="24"/>
      <c r="AA371" s="24"/>
      <c r="AB371" s="24"/>
      <c r="AC371" s="25"/>
      <c r="AD371" s="24"/>
      <c r="AE371" s="24"/>
      <c r="AF371" s="24"/>
      <c r="AG371" s="25"/>
      <c r="AH371" s="24"/>
      <c r="AI371" s="24"/>
      <c r="AJ371" s="24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7"/>
      <c r="M372" s="27"/>
      <c r="N372" s="28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30"/>
      <c r="Z372" s="29"/>
      <c r="AA372" s="29"/>
      <c r="AB372" s="29"/>
      <c r="AC372" s="30"/>
      <c r="AD372" s="29"/>
      <c r="AE372" s="29"/>
      <c r="AF372" s="29"/>
      <c r="AG372" s="30"/>
      <c r="AH372" s="29"/>
      <c r="AI372" s="29"/>
      <c r="AJ372" s="29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2"/>
      <c r="M373" s="22"/>
      <c r="N373" s="23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5"/>
      <c r="Z373" s="24"/>
      <c r="AA373" s="24"/>
      <c r="AB373" s="24"/>
      <c r="AC373" s="25"/>
      <c r="AD373" s="24"/>
      <c r="AE373" s="24"/>
      <c r="AF373" s="24"/>
      <c r="AG373" s="25"/>
      <c r="AH373" s="24"/>
      <c r="AI373" s="24"/>
      <c r="AJ373" s="24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7"/>
      <c r="M374" s="27"/>
      <c r="N374" s="28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30"/>
      <c r="Z374" s="29"/>
      <c r="AA374" s="29"/>
      <c r="AB374" s="29"/>
      <c r="AC374" s="30"/>
      <c r="AD374" s="29"/>
      <c r="AE374" s="29"/>
      <c r="AF374" s="29"/>
      <c r="AG374" s="30"/>
      <c r="AH374" s="29"/>
      <c r="AI374" s="29"/>
      <c r="AJ374" s="29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2"/>
      <c r="M375" s="22"/>
      <c r="N375" s="23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5"/>
      <c r="Z375" s="24"/>
      <c r="AA375" s="24"/>
      <c r="AB375" s="24"/>
      <c r="AC375" s="25"/>
      <c r="AD375" s="24"/>
      <c r="AE375" s="24"/>
      <c r="AF375" s="24"/>
      <c r="AG375" s="25"/>
      <c r="AH375" s="24"/>
      <c r="AI375" s="24"/>
      <c r="AJ375" s="24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7"/>
      <c r="M376" s="27"/>
      <c r="N376" s="28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30"/>
      <c r="Z376" s="29"/>
      <c r="AA376" s="29"/>
      <c r="AB376" s="29"/>
      <c r="AC376" s="30"/>
      <c r="AD376" s="29"/>
      <c r="AE376" s="29"/>
      <c r="AF376" s="29"/>
      <c r="AG376" s="30"/>
      <c r="AH376" s="29"/>
      <c r="AI376" s="29"/>
      <c r="AJ376" s="29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2"/>
      <c r="M377" s="22"/>
      <c r="N377" s="23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5"/>
      <c r="Z377" s="24"/>
      <c r="AA377" s="24"/>
      <c r="AB377" s="24"/>
      <c r="AC377" s="25"/>
      <c r="AD377" s="24"/>
      <c r="AE377" s="24"/>
      <c r="AF377" s="24"/>
      <c r="AG377" s="25"/>
      <c r="AH377" s="24"/>
      <c r="AI377" s="24"/>
      <c r="AJ377" s="24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7"/>
      <c r="M378" s="27"/>
      <c r="N378" s="28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30"/>
      <c r="Z378" s="29"/>
      <c r="AA378" s="29"/>
      <c r="AB378" s="29"/>
      <c r="AC378" s="30"/>
      <c r="AD378" s="29"/>
      <c r="AE378" s="29"/>
      <c r="AF378" s="29"/>
      <c r="AG378" s="30"/>
      <c r="AH378" s="29"/>
      <c r="AI378" s="29"/>
      <c r="AJ378" s="29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2"/>
      <c r="M379" s="22"/>
      <c r="N379" s="23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5"/>
      <c r="Z379" s="24"/>
      <c r="AA379" s="24"/>
      <c r="AB379" s="24"/>
      <c r="AC379" s="25"/>
      <c r="AD379" s="24"/>
      <c r="AE379" s="24"/>
      <c r="AF379" s="24"/>
      <c r="AG379" s="25"/>
      <c r="AH379" s="24"/>
      <c r="AI379" s="24"/>
      <c r="AJ379" s="24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7"/>
      <c r="M380" s="27"/>
      <c r="N380" s="28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30"/>
      <c r="Z380" s="29"/>
      <c r="AA380" s="29"/>
      <c r="AB380" s="29"/>
      <c r="AC380" s="30"/>
      <c r="AD380" s="29"/>
      <c r="AE380" s="29"/>
      <c r="AF380" s="29"/>
      <c r="AG380" s="30"/>
      <c r="AH380" s="29"/>
      <c r="AI380" s="29"/>
      <c r="AJ380" s="29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2"/>
      <c r="M381" s="22"/>
      <c r="N381" s="23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5"/>
      <c r="Z381" s="24"/>
      <c r="AA381" s="24"/>
      <c r="AB381" s="24"/>
      <c r="AC381" s="25"/>
      <c r="AD381" s="24"/>
      <c r="AE381" s="24"/>
      <c r="AF381" s="24"/>
      <c r="AG381" s="25"/>
      <c r="AH381" s="24"/>
      <c r="AI381" s="24"/>
      <c r="AJ381" s="24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7"/>
      <c r="M382" s="27"/>
      <c r="N382" s="28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30"/>
      <c r="Z382" s="29"/>
      <c r="AA382" s="29"/>
      <c r="AB382" s="29"/>
      <c r="AC382" s="30"/>
      <c r="AD382" s="29"/>
      <c r="AE382" s="29"/>
      <c r="AF382" s="29"/>
      <c r="AG382" s="30"/>
      <c r="AH382" s="29"/>
      <c r="AI382" s="29"/>
      <c r="AJ382" s="29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2"/>
      <c r="M383" s="22"/>
      <c r="N383" s="23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5"/>
      <c r="Z383" s="24"/>
      <c r="AA383" s="24"/>
      <c r="AB383" s="24"/>
      <c r="AC383" s="25"/>
      <c r="AD383" s="24"/>
      <c r="AE383" s="24"/>
      <c r="AF383" s="24"/>
      <c r="AG383" s="25"/>
      <c r="AH383" s="24"/>
      <c r="AI383" s="24"/>
      <c r="AJ383" s="24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7"/>
      <c r="M384" s="27"/>
      <c r="N384" s="28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30"/>
      <c r="Z384" s="29"/>
      <c r="AA384" s="29"/>
      <c r="AB384" s="29"/>
      <c r="AC384" s="30"/>
      <c r="AD384" s="29"/>
      <c r="AE384" s="29"/>
      <c r="AF384" s="29"/>
      <c r="AG384" s="30"/>
      <c r="AH384" s="29"/>
      <c r="AI384" s="29"/>
      <c r="AJ384" s="29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2"/>
      <c r="M385" s="22"/>
      <c r="N385" s="23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5"/>
      <c r="Z385" s="24"/>
      <c r="AA385" s="24"/>
      <c r="AB385" s="24"/>
      <c r="AC385" s="25"/>
      <c r="AD385" s="24"/>
      <c r="AE385" s="24"/>
      <c r="AF385" s="24"/>
      <c r="AG385" s="25"/>
      <c r="AH385" s="24"/>
      <c r="AI385" s="24"/>
      <c r="AJ385" s="24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7"/>
      <c r="M386" s="27"/>
      <c r="N386" s="28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30"/>
      <c r="Z386" s="29"/>
      <c r="AA386" s="29"/>
      <c r="AB386" s="29"/>
      <c r="AC386" s="30"/>
      <c r="AD386" s="29"/>
      <c r="AE386" s="29"/>
      <c r="AF386" s="29"/>
      <c r="AG386" s="30"/>
      <c r="AH386" s="29"/>
      <c r="AI386" s="29"/>
      <c r="AJ386" s="29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2"/>
      <c r="M387" s="22"/>
      <c r="N387" s="23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5"/>
      <c r="Z387" s="24"/>
      <c r="AA387" s="24"/>
      <c r="AB387" s="24"/>
      <c r="AC387" s="25"/>
      <c r="AD387" s="24"/>
      <c r="AE387" s="24"/>
      <c r="AF387" s="24"/>
      <c r="AG387" s="25"/>
      <c r="AH387" s="24"/>
      <c r="AI387" s="24"/>
      <c r="AJ387" s="24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7"/>
      <c r="M388" s="27"/>
      <c r="N388" s="28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30"/>
      <c r="Z388" s="29"/>
      <c r="AA388" s="29"/>
      <c r="AB388" s="29"/>
      <c r="AC388" s="30"/>
      <c r="AD388" s="29"/>
      <c r="AE388" s="29"/>
      <c r="AF388" s="29"/>
      <c r="AG388" s="30"/>
      <c r="AH388" s="29"/>
      <c r="AI388" s="29"/>
      <c r="AJ388" s="29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2"/>
      <c r="M389" s="22"/>
      <c r="N389" s="23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5"/>
      <c r="Z389" s="24"/>
      <c r="AA389" s="24"/>
      <c r="AB389" s="24"/>
      <c r="AC389" s="25"/>
      <c r="AD389" s="24"/>
      <c r="AE389" s="24"/>
      <c r="AF389" s="24"/>
      <c r="AG389" s="25"/>
      <c r="AH389" s="24"/>
      <c r="AI389" s="24"/>
      <c r="AJ389" s="24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7"/>
      <c r="M390" s="27"/>
      <c r="N390" s="28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30"/>
      <c r="Z390" s="29"/>
      <c r="AA390" s="29"/>
      <c r="AB390" s="29"/>
      <c r="AC390" s="30"/>
      <c r="AD390" s="29"/>
      <c r="AE390" s="29"/>
      <c r="AF390" s="29"/>
      <c r="AG390" s="30"/>
      <c r="AH390" s="29"/>
      <c r="AI390" s="29"/>
      <c r="AJ390" s="29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2"/>
      <c r="M391" s="22"/>
      <c r="N391" s="23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5"/>
      <c r="Z391" s="24"/>
      <c r="AA391" s="24"/>
      <c r="AB391" s="24"/>
      <c r="AC391" s="25"/>
      <c r="AD391" s="24"/>
      <c r="AE391" s="24"/>
      <c r="AF391" s="24"/>
      <c r="AG391" s="25"/>
      <c r="AH391" s="24"/>
      <c r="AI391" s="24"/>
      <c r="AJ391" s="24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7"/>
      <c r="M392" s="27"/>
      <c r="N392" s="28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30"/>
      <c r="Z392" s="29"/>
      <c r="AA392" s="29"/>
      <c r="AB392" s="29"/>
      <c r="AC392" s="30"/>
      <c r="AD392" s="29"/>
      <c r="AE392" s="29"/>
      <c r="AF392" s="29"/>
      <c r="AG392" s="30"/>
      <c r="AH392" s="29"/>
      <c r="AI392" s="29"/>
      <c r="AJ392" s="29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2"/>
      <c r="M393" s="22"/>
      <c r="N393" s="23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5"/>
      <c r="Z393" s="24"/>
      <c r="AA393" s="24"/>
      <c r="AB393" s="24"/>
      <c r="AC393" s="25"/>
      <c r="AD393" s="24"/>
      <c r="AE393" s="24"/>
      <c r="AF393" s="24"/>
      <c r="AG393" s="25"/>
      <c r="AH393" s="24"/>
      <c r="AI393" s="24"/>
      <c r="AJ393" s="24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7"/>
      <c r="M394" s="27"/>
      <c r="N394" s="28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30"/>
      <c r="Z394" s="29"/>
      <c r="AA394" s="29"/>
      <c r="AB394" s="29"/>
      <c r="AC394" s="30"/>
      <c r="AD394" s="29"/>
      <c r="AE394" s="29"/>
      <c r="AF394" s="29"/>
      <c r="AG394" s="30"/>
      <c r="AH394" s="29"/>
      <c r="AI394" s="29"/>
      <c r="AJ394" s="29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2"/>
      <c r="M395" s="22"/>
      <c r="N395" s="23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5"/>
      <c r="Z395" s="24"/>
      <c r="AA395" s="24"/>
      <c r="AB395" s="24"/>
      <c r="AC395" s="25"/>
      <c r="AD395" s="24"/>
      <c r="AE395" s="24"/>
      <c r="AF395" s="24"/>
      <c r="AG395" s="25"/>
      <c r="AH395" s="24"/>
      <c r="AI395" s="24"/>
      <c r="AJ395" s="24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7"/>
      <c r="M396" s="27"/>
      <c r="N396" s="28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30"/>
      <c r="Z396" s="29"/>
      <c r="AA396" s="29"/>
      <c r="AB396" s="29"/>
      <c r="AC396" s="30"/>
      <c r="AD396" s="29"/>
      <c r="AE396" s="29"/>
      <c r="AF396" s="29"/>
      <c r="AG396" s="30"/>
      <c r="AH396" s="29"/>
      <c r="AI396" s="29"/>
      <c r="AJ396" s="29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2"/>
      <c r="M397" s="22"/>
      <c r="N397" s="23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5"/>
      <c r="Z397" s="24"/>
      <c r="AA397" s="24"/>
      <c r="AB397" s="24"/>
      <c r="AC397" s="25"/>
      <c r="AD397" s="24"/>
      <c r="AE397" s="24"/>
      <c r="AF397" s="24"/>
      <c r="AG397" s="25"/>
      <c r="AH397" s="24"/>
      <c r="AI397" s="24"/>
      <c r="AJ397" s="24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7"/>
      <c r="M398" s="27"/>
      <c r="N398" s="28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30"/>
      <c r="Z398" s="29"/>
      <c r="AA398" s="29"/>
      <c r="AB398" s="29"/>
      <c r="AC398" s="30"/>
      <c r="AD398" s="29"/>
      <c r="AE398" s="29"/>
      <c r="AF398" s="29"/>
      <c r="AG398" s="30"/>
      <c r="AH398" s="29"/>
      <c r="AI398" s="29"/>
      <c r="AJ398" s="29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2"/>
      <c r="M399" s="22"/>
      <c r="N399" s="23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5"/>
      <c r="Z399" s="24"/>
      <c r="AA399" s="24"/>
      <c r="AB399" s="24"/>
      <c r="AC399" s="25"/>
      <c r="AD399" s="24"/>
      <c r="AE399" s="24"/>
      <c r="AF399" s="24"/>
      <c r="AG399" s="25"/>
      <c r="AH399" s="24"/>
      <c r="AI399" s="24"/>
      <c r="AJ399" s="24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7"/>
      <c r="M400" s="27"/>
      <c r="N400" s="28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30"/>
      <c r="Z400" s="29"/>
      <c r="AA400" s="29"/>
      <c r="AB400" s="29"/>
      <c r="AC400" s="30"/>
      <c r="AD400" s="29"/>
      <c r="AE400" s="29"/>
      <c r="AF400" s="29"/>
      <c r="AG400" s="30"/>
      <c r="AH400" s="29"/>
      <c r="AI400" s="29"/>
      <c r="AJ400" s="29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2"/>
      <c r="M401" s="22"/>
      <c r="N401" s="23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5"/>
      <c r="Z401" s="24"/>
      <c r="AA401" s="24"/>
      <c r="AB401" s="24"/>
      <c r="AC401" s="25"/>
      <c r="AD401" s="24"/>
      <c r="AE401" s="24"/>
      <c r="AF401" s="24"/>
      <c r="AG401" s="25"/>
      <c r="AH401" s="24"/>
      <c r="AI401" s="24"/>
      <c r="AJ401" s="24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7"/>
      <c r="M402" s="27"/>
      <c r="N402" s="28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30"/>
      <c r="Z402" s="29"/>
      <c r="AA402" s="29"/>
      <c r="AB402" s="29"/>
      <c r="AC402" s="30"/>
      <c r="AD402" s="29"/>
      <c r="AE402" s="29"/>
      <c r="AF402" s="29"/>
      <c r="AG402" s="30"/>
      <c r="AH402" s="29"/>
      <c r="AI402" s="29"/>
      <c r="AJ402" s="29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2"/>
      <c r="M403" s="22"/>
      <c r="N403" s="23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5"/>
      <c r="Z403" s="24"/>
      <c r="AA403" s="24"/>
      <c r="AB403" s="24"/>
      <c r="AC403" s="25"/>
      <c r="AD403" s="24"/>
      <c r="AE403" s="24"/>
      <c r="AF403" s="24"/>
      <c r="AG403" s="25"/>
      <c r="AH403" s="24"/>
      <c r="AI403" s="24"/>
      <c r="AJ403" s="24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7"/>
      <c r="M404" s="27"/>
      <c r="N404" s="28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30"/>
      <c r="Z404" s="29"/>
      <c r="AA404" s="29"/>
      <c r="AB404" s="29"/>
      <c r="AC404" s="30"/>
      <c r="AD404" s="29"/>
      <c r="AE404" s="29"/>
      <c r="AF404" s="29"/>
      <c r="AG404" s="30"/>
      <c r="AH404" s="29"/>
      <c r="AI404" s="29"/>
      <c r="AJ404" s="29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2"/>
      <c r="M405" s="22"/>
      <c r="N405" s="23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5"/>
      <c r="Z405" s="24"/>
      <c r="AA405" s="24"/>
      <c r="AB405" s="24"/>
      <c r="AC405" s="25"/>
      <c r="AD405" s="24"/>
      <c r="AE405" s="24"/>
      <c r="AF405" s="24"/>
      <c r="AG405" s="25"/>
      <c r="AH405" s="24"/>
      <c r="AI405" s="24"/>
      <c r="AJ405" s="24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7"/>
      <c r="M406" s="27"/>
      <c r="N406" s="28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30"/>
      <c r="Z406" s="29"/>
      <c r="AA406" s="29"/>
      <c r="AB406" s="29"/>
      <c r="AC406" s="30"/>
      <c r="AD406" s="29"/>
      <c r="AE406" s="29"/>
      <c r="AF406" s="29"/>
      <c r="AG406" s="30"/>
      <c r="AH406" s="29"/>
      <c r="AI406" s="29"/>
      <c r="AJ406" s="29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2"/>
      <c r="M407" s="22"/>
      <c r="N407" s="23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5"/>
      <c r="Z407" s="24"/>
      <c r="AA407" s="24"/>
      <c r="AB407" s="24"/>
      <c r="AC407" s="25"/>
      <c r="AD407" s="24"/>
      <c r="AE407" s="24"/>
      <c r="AF407" s="24"/>
      <c r="AG407" s="25"/>
      <c r="AH407" s="24"/>
      <c r="AI407" s="24"/>
      <c r="AJ407" s="24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7"/>
      <c r="M408" s="27"/>
      <c r="N408" s="28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30"/>
      <c r="Z408" s="29"/>
      <c r="AA408" s="29"/>
      <c r="AB408" s="29"/>
      <c r="AC408" s="30"/>
      <c r="AD408" s="29"/>
      <c r="AE408" s="29"/>
      <c r="AF408" s="29"/>
      <c r="AG408" s="30"/>
      <c r="AH408" s="29"/>
      <c r="AI408" s="29"/>
      <c r="AJ408" s="29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2"/>
      <c r="M409" s="22"/>
      <c r="N409" s="23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5"/>
      <c r="Z409" s="24"/>
      <c r="AA409" s="24"/>
      <c r="AB409" s="24"/>
      <c r="AC409" s="25"/>
      <c r="AD409" s="24"/>
      <c r="AE409" s="24"/>
      <c r="AF409" s="24"/>
      <c r="AG409" s="25"/>
      <c r="AH409" s="24"/>
      <c r="AI409" s="24"/>
      <c r="AJ409" s="24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7"/>
      <c r="M410" s="27"/>
      <c r="N410" s="28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30"/>
      <c r="Z410" s="29"/>
      <c r="AA410" s="29"/>
      <c r="AB410" s="29"/>
      <c r="AC410" s="30"/>
      <c r="AD410" s="29"/>
      <c r="AE410" s="29"/>
      <c r="AF410" s="29"/>
      <c r="AG410" s="30"/>
      <c r="AH410" s="29"/>
      <c r="AI410" s="29"/>
      <c r="AJ410" s="29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2"/>
      <c r="M411" s="22"/>
      <c r="N411" s="23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5"/>
      <c r="Z411" s="24"/>
      <c r="AA411" s="24"/>
      <c r="AB411" s="24"/>
      <c r="AC411" s="25"/>
      <c r="AD411" s="24"/>
      <c r="AE411" s="24"/>
      <c r="AF411" s="24"/>
      <c r="AG411" s="25"/>
      <c r="AH411" s="24"/>
      <c r="AI411" s="24"/>
      <c r="AJ411" s="24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7"/>
      <c r="M412" s="27"/>
      <c r="N412" s="28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30"/>
      <c r="Z412" s="29"/>
      <c r="AA412" s="29"/>
      <c r="AB412" s="29"/>
      <c r="AC412" s="30"/>
      <c r="AD412" s="29"/>
      <c r="AE412" s="29"/>
      <c r="AF412" s="29"/>
      <c r="AG412" s="30"/>
      <c r="AH412" s="29"/>
      <c r="AI412" s="29"/>
      <c r="AJ412" s="29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2"/>
      <c r="M413" s="22"/>
      <c r="N413" s="23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5"/>
      <c r="Z413" s="24"/>
      <c r="AA413" s="24"/>
      <c r="AB413" s="24"/>
      <c r="AC413" s="25"/>
      <c r="AD413" s="24"/>
      <c r="AE413" s="24"/>
      <c r="AF413" s="24"/>
      <c r="AG413" s="25"/>
      <c r="AH413" s="24"/>
      <c r="AI413" s="24"/>
      <c r="AJ413" s="24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7"/>
      <c r="M414" s="27"/>
      <c r="N414" s="28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30"/>
      <c r="Z414" s="29"/>
      <c r="AA414" s="29"/>
      <c r="AB414" s="29"/>
      <c r="AC414" s="30"/>
      <c r="AD414" s="29"/>
      <c r="AE414" s="29"/>
      <c r="AF414" s="29"/>
      <c r="AG414" s="30"/>
      <c r="AH414" s="29"/>
      <c r="AI414" s="29"/>
      <c r="AJ414" s="29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2"/>
      <c r="M415" s="22"/>
      <c r="N415" s="23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5"/>
      <c r="Z415" s="24"/>
      <c r="AA415" s="24"/>
      <c r="AB415" s="24"/>
      <c r="AC415" s="25"/>
      <c r="AD415" s="24"/>
      <c r="AE415" s="24"/>
      <c r="AF415" s="24"/>
      <c r="AG415" s="25"/>
      <c r="AH415" s="24"/>
      <c r="AI415" s="24"/>
      <c r="AJ415" s="24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7"/>
      <c r="M416" s="27"/>
      <c r="N416" s="28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30"/>
      <c r="Z416" s="29"/>
      <c r="AA416" s="29"/>
      <c r="AB416" s="29"/>
      <c r="AC416" s="30"/>
      <c r="AD416" s="29"/>
      <c r="AE416" s="29"/>
      <c r="AF416" s="29"/>
      <c r="AG416" s="30"/>
      <c r="AH416" s="29"/>
      <c r="AI416" s="29"/>
      <c r="AJ416" s="29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2"/>
      <c r="M417" s="22"/>
      <c r="N417" s="23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5"/>
      <c r="Z417" s="24"/>
      <c r="AA417" s="24"/>
      <c r="AB417" s="24"/>
      <c r="AC417" s="25"/>
      <c r="AD417" s="24"/>
      <c r="AE417" s="24"/>
      <c r="AF417" s="24"/>
      <c r="AG417" s="25"/>
      <c r="AH417" s="24"/>
      <c r="AI417" s="24"/>
      <c r="AJ417" s="24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7"/>
      <c r="M418" s="27"/>
      <c r="N418" s="28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30"/>
      <c r="Z418" s="29"/>
      <c r="AA418" s="29"/>
      <c r="AB418" s="29"/>
      <c r="AC418" s="30"/>
      <c r="AD418" s="29"/>
      <c r="AE418" s="29"/>
      <c r="AF418" s="29"/>
      <c r="AG418" s="30"/>
      <c r="AH418" s="29"/>
      <c r="AI418" s="29"/>
      <c r="AJ418" s="29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2"/>
      <c r="M419" s="22"/>
      <c r="N419" s="23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5"/>
      <c r="Z419" s="24"/>
      <c r="AA419" s="24"/>
      <c r="AB419" s="24"/>
      <c r="AC419" s="25"/>
      <c r="AD419" s="24"/>
      <c r="AE419" s="24"/>
      <c r="AF419" s="24"/>
      <c r="AG419" s="25"/>
      <c r="AH419" s="24"/>
      <c r="AI419" s="24"/>
      <c r="AJ419" s="24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7"/>
      <c r="M420" s="27"/>
      <c r="N420" s="28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30"/>
      <c r="Z420" s="29"/>
      <c r="AA420" s="29"/>
      <c r="AB420" s="29"/>
      <c r="AC420" s="30"/>
      <c r="AD420" s="29"/>
      <c r="AE420" s="29"/>
      <c r="AF420" s="29"/>
      <c r="AG420" s="30"/>
      <c r="AH420" s="29"/>
      <c r="AI420" s="29"/>
      <c r="AJ420" s="29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2"/>
      <c r="M421" s="22"/>
      <c r="N421" s="23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5"/>
      <c r="Z421" s="24"/>
      <c r="AA421" s="24"/>
      <c r="AB421" s="24"/>
      <c r="AC421" s="25"/>
      <c r="AD421" s="24"/>
      <c r="AE421" s="24"/>
      <c r="AF421" s="24"/>
      <c r="AG421" s="25"/>
      <c r="AH421" s="24"/>
      <c r="AI421" s="24"/>
      <c r="AJ421" s="24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7"/>
      <c r="M422" s="27"/>
      <c r="N422" s="28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30"/>
      <c r="Z422" s="29"/>
      <c r="AA422" s="29"/>
      <c r="AB422" s="29"/>
      <c r="AC422" s="30"/>
      <c r="AD422" s="29"/>
      <c r="AE422" s="29"/>
      <c r="AF422" s="29"/>
      <c r="AG422" s="30"/>
      <c r="AH422" s="29"/>
      <c r="AI422" s="29"/>
      <c r="AJ422" s="29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2"/>
      <c r="M423" s="22"/>
      <c r="N423" s="23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5"/>
      <c r="Z423" s="24"/>
      <c r="AA423" s="24"/>
      <c r="AB423" s="24"/>
      <c r="AC423" s="25"/>
      <c r="AD423" s="24"/>
      <c r="AE423" s="24"/>
      <c r="AF423" s="24"/>
      <c r="AG423" s="25"/>
      <c r="AH423" s="24"/>
      <c r="AI423" s="24"/>
      <c r="AJ423" s="24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7"/>
      <c r="M424" s="27"/>
      <c r="N424" s="28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30"/>
      <c r="Z424" s="29"/>
      <c r="AA424" s="29"/>
      <c r="AB424" s="29"/>
      <c r="AC424" s="30"/>
      <c r="AD424" s="29"/>
      <c r="AE424" s="29"/>
      <c r="AF424" s="29"/>
      <c r="AG424" s="30"/>
      <c r="AH424" s="29"/>
      <c r="AI424" s="29"/>
      <c r="AJ424" s="29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2"/>
      <c r="M425" s="22"/>
      <c r="N425" s="23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5"/>
      <c r="Z425" s="24"/>
      <c r="AA425" s="24"/>
      <c r="AB425" s="24"/>
      <c r="AC425" s="25"/>
      <c r="AD425" s="24"/>
      <c r="AE425" s="24"/>
      <c r="AF425" s="24"/>
      <c r="AG425" s="25"/>
      <c r="AH425" s="24"/>
      <c r="AI425" s="24"/>
      <c r="AJ425" s="24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7"/>
      <c r="M426" s="27"/>
      <c r="N426" s="28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30"/>
      <c r="Z426" s="29"/>
      <c r="AA426" s="29"/>
      <c r="AB426" s="29"/>
      <c r="AC426" s="30"/>
      <c r="AD426" s="29"/>
      <c r="AE426" s="29"/>
      <c r="AF426" s="29"/>
      <c r="AG426" s="30"/>
      <c r="AH426" s="29"/>
      <c r="AI426" s="29"/>
      <c r="AJ426" s="29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2"/>
      <c r="M427" s="22"/>
      <c r="N427" s="23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5"/>
      <c r="Z427" s="24"/>
      <c r="AA427" s="24"/>
      <c r="AB427" s="24"/>
      <c r="AC427" s="25"/>
      <c r="AD427" s="24"/>
      <c r="AE427" s="24"/>
      <c r="AF427" s="24"/>
      <c r="AG427" s="25"/>
      <c r="AH427" s="24"/>
      <c r="AI427" s="24"/>
      <c r="AJ427" s="24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7"/>
      <c r="M428" s="27"/>
      <c r="N428" s="28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30"/>
      <c r="Z428" s="29"/>
      <c r="AA428" s="29"/>
      <c r="AB428" s="29"/>
      <c r="AC428" s="30"/>
      <c r="AD428" s="29"/>
      <c r="AE428" s="29"/>
      <c r="AF428" s="29"/>
      <c r="AG428" s="30"/>
      <c r="AH428" s="29"/>
      <c r="AI428" s="29"/>
      <c r="AJ428" s="29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2"/>
      <c r="M429" s="22"/>
      <c r="N429" s="23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5"/>
      <c r="Z429" s="24"/>
      <c r="AA429" s="24"/>
      <c r="AB429" s="24"/>
      <c r="AC429" s="25"/>
      <c r="AD429" s="24"/>
      <c r="AE429" s="24"/>
      <c r="AF429" s="24"/>
      <c r="AG429" s="25"/>
      <c r="AH429" s="24"/>
      <c r="AI429" s="24"/>
      <c r="AJ429" s="24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7"/>
      <c r="M430" s="27"/>
      <c r="N430" s="28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30"/>
      <c r="Z430" s="29"/>
      <c r="AA430" s="29"/>
      <c r="AB430" s="29"/>
      <c r="AC430" s="30"/>
      <c r="AD430" s="29"/>
      <c r="AE430" s="29"/>
      <c r="AF430" s="29"/>
      <c r="AG430" s="30"/>
      <c r="AH430" s="29"/>
      <c r="AI430" s="29"/>
      <c r="AJ430" s="29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2"/>
      <c r="M431" s="22"/>
      <c r="N431" s="23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5"/>
      <c r="Z431" s="24"/>
      <c r="AA431" s="24"/>
      <c r="AB431" s="24"/>
      <c r="AC431" s="25"/>
      <c r="AD431" s="24"/>
      <c r="AE431" s="24"/>
      <c r="AF431" s="24"/>
      <c r="AG431" s="25"/>
      <c r="AH431" s="24"/>
      <c r="AI431" s="24"/>
      <c r="AJ431" s="24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7"/>
      <c r="M432" s="27"/>
      <c r="N432" s="28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30"/>
      <c r="Z432" s="29"/>
      <c r="AA432" s="29"/>
      <c r="AB432" s="29"/>
      <c r="AC432" s="30"/>
      <c r="AD432" s="29"/>
      <c r="AE432" s="29"/>
      <c r="AF432" s="29"/>
      <c r="AG432" s="30"/>
      <c r="AH432" s="29"/>
      <c r="AI432" s="29"/>
      <c r="AJ432" s="29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2"/>
      <c r="M433" s="22"/>
      <c r="N433" s="23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5"/>
      <c r="Z433" s="24"/>
      <c r="AA433" s="24"/>
      <c r="AB433" s="24"/>
      <c r="AC433" s="25"/>
      <c r="AD433" s="24"/>
      <c r="AE433" s="24"/>
      <c r="AF433" s="24"/>
      <c r="AG433" s="25"/>
      <c r="AH433" s="24"/>
      <c r="AI433" s="24"/>
      <c r="AJ433" s="24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7"/>
      <c r="M434" s="27"/>
      <c r="N434" s="28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30"/>
      <c r="Z434" s="29"/>
      <c r="AA434" s="29"/>
      <c r="AB434" s="29"/>
      <c r="AC434" s="30"/>
      <c r="AD434" s="29"/>
      <c r="AE434" s="29"/>
      <c r="AF434" s="29"/>
      <c r="AG434" s="30"/>
      <c r="AH434" s="29"/>
      <c r="AI434" s="29"/>
      <c r="AJ434" s="29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2"/>
      <c r="M435" s="22"/>
      <c r="N435" s="23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5"/>
      <c r="Z435" s="24"/>
      <c r="AA435" s="24"/>
      <c r="AB435" s="24"/>
      <c r="AC435" s="25"/>
      <c r="AD435" s="24"/>
      <c r="AE435" s="24"/>
      <c r="AF435" s="24"/>
      <c r="AG435" s="25"/>
      <c r="AH435" s="24"/>
      <c r="AI435" s="24"/>
      <c r="AJ435" s="24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7"/>
      <c r="M436" s="27"/>
      <c r="N436" s="28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30"/>
      <c r="Z436" s="29"/>
      <c r="AA436" s="29"/>
      <c r="AB436" s="29"/>
      <c r="AC436" s="30"/>
      <c r="AD436" s="29"/>
      <c r="AE436" s="29"/>
      <c r="AF436" s="29"/>
      <c r="AG436" s="30"/>
      <c r="AH436" s="29"/>
      <c r="AI436" s="29"/>
      <c r="AJ436" s="29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2"/>
      <c r="M437" s="22"/>
      <c r="N437" s="23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5"/>
      <c r="Z437" s="24"/>
      <c r="AA437" s="24"/>
      <c r="AB437" s="24"/>
      <c r="AC437" s="25"/>
      <c r="AD437" s="24"/>
      <c r="AE437" s="24"/>
      <c r="AF437" s="24"/>
      <c r="AG437" s="25"/>
      <c r="AH437" s="24"/>
      <c r="AI437" s="24"/>
      <c r="AJ437" s="24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7"/>
      <c r="M438" s="27"/>
      <c r="N438" s="28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30"/>
      <c r="Z438" s="29"/>
      <c r="AA438" s="29"/>
      <c r="AB438" s="29"/>
      <c r="AC438" s="30"/>
      <c r="AD438" s="29"/>
      <c r="AE438" s="29"/>
      <c r="AF438" s="29"/>
      <c r="AG438" s="30"/>
      <c r="AH438" s="29"/>
      <c r="AI438" s="29"/>
      <c r="AJ438" s="29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2"/>
      <c r="M439" s="22"/>
      <c r="N439" s="23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5"/>
      <c r="Z439" s="24"/>
      <c r="AA439" s="24"/>
      <c r="AB439" s="24"/>
      <c r="AC439" s="25"/>
      <c r="AD439" s="24"/>
      <c r="AE439" s="24"/>
      <c r="AF439" s="24"/>
      <c r="AG439" s="25"/>
      <c r="AH439" s="24"/>
      <c r="AI439" s="24"/>
      <c r="AJ439" s="24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7"/>
      <c r="M440" s="27"/>
      <c r="N440" s="28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30"/>
      <c r="Z440" s="29"/>
      <c r="AA440" s="29"/>
      <c r="AB440" s="29"/>
      <c r="AC440" s="30"/>
      <c r="AD440" s="29"/>
      <c r="AE440" s="29"/>
      <c r="AF440" s="29"/>
      <c r="AG440" s="30"/>
      <c r="AH440" s="29"/>
      <c r="AI440" s="29"/>
      <c r="AJ440" s="29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2"/>
      <c r="M441" s="22"/>
      <c r="N441" s="23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5"/>
      <c r="Z441" s="24"/>
      <c r="AA441" s="24"/>
      <c r="AB441" s="24"/>
      <c r="AC441" s="25"/>
      <c r="AD441" s="24"/>
      <c r="AE441" s="24"/>
      <c r="AF441" s="24"/>
      <c r="AG441" s="25"/>
      <c r="AH441" s="24"/>
      <c r="AI441" s="24"/>
      <c r="AJ441" s="24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7"/>
      <c r="M442" s="27"/>
      <c r="N442" s="28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30"/>
      <c r="Z442" s="29"/>
      <c r="AA442" s="29"/>
      <c r="AB442" s="29"/>
      <c r="AC442" s="30"/>
      <c r="AD442" s="29"/>
      <c r="AE442" s="29"/>
      <c r="AF442" s="29"/>
      <c r="AG442" s="30"/>
      <c r="AH442" s="29"/>
      <c r="AI442" s="29"/>
      <c r="AJ442" s="29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2"/>
      <c r="M443" s="22"/>
      <c r="N443" s="23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5"/>
      <c r="Z443" s="24"/>
      <c r="AA443" s="24"/>
      <c r="AB443" s="24"/>
      <c r="AC443" s="25"/>
      <c r="AD443" s="24"/>
      <c r="AE443" s="24"/>
      <c r="AF443" s="24"/>
      <c r="AG443" s="25"/>
      <c r="AH443" s="24"/>
      <c r="AI443" s="24"/>
      <c r="AJ443" s="24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7"/>
      <c r="M444" s="27"/>
      <c r="N444" s="28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30"/>
      <c r="Z444" s="29"/>
      <c r="AA444" s="29"/>
      <c r="AB444" s="29"/>
      <c r="AC444" s="30"/>
      <c r="AD444" s="29"/>
      <c r="AE444" s="29"/>
      <c r="AF444" s="29"/>
      <c r="AG444" s="30"/>
      <c r="AH444" s="29"/>
      <c r="AI444" s="29"/>
      <c r="AJ444" s="29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2"/>
      <c r="M445" s="22"/>
      <c r="N445" s="23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5"/>
      <c r="Z445" s="24"/>
      <c r="AA445" s="24"/>
      <c r="AB445" s="24"/>
      <c r="AC445" s="25"/>
      <c r="AD445" s="24"/>
      <c r="AE445" s="24"/>
      <c r="AF445" s="24"/>
      <c r="AG445" s="25"/>
      <c r="AH445" s="24"/>
      <c r="AI445" s="24"/>
      <c r="AJ445" s="24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7"/>
      <c r="M446" s="27"/>
      <c r="N446" s="28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30"/>
      <c r="Z446" s="29"/>
      <c r="AA446" s="29"/>
      <c r="AB446" s="29"/>
      <c r="AC446" s="30"/>
      <c r="AD446" s="29"/>
      <c r="AE446" s="29"/>
      <c r="AF446" s="29"/>
      <c r="AG446" s="30"/>
      <c r="AH446" s="29"/>
      <c r="AI446" s="29"/>
      <c r="AJ446" s="29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2"/>
      <c r="M447" s="22"/>
      <c r="N447" s="23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5"/>
      <c r="Z447" s="24"/>
      <c r="AA447" s="24"/>
      <c r="AB447" s="24"/>
      <c r="AC447" s="25"/>
      <c r="AD447" s="24"/>
      <c r="AE447" s="24"/>
      <c r="AF447" s="24"/>
      <c r="AG447" s="25"/>
      <c r="AH447" s="24"/>
      <c r="AI447" s="24"/>
      <c r="AJ447" s="24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7"/>
      <c r="M448" s="27"/>
      <c r="N448" s="28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30"/>
      <c r="Z448" s="29"/>
      <c r="AA448" s="29"/>
      <c r="AB448" s="29"/>
      <c r="AC448" s="30"/>
      <c r="AD448" s="29"/>
      <c r="AE448" s="29"/>
      <c r="AF448" s="29"/>
      <c r="AG448" s="30"/>
      <c r="AH448" s="29"/>
      <c r="AI448" s="29"/>
      <c r="AJ448" s="29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2"/>
      <c r="M449" s="22"/>
      <c r="N449" s="23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5"/>
      <c r="Z449" s="24"/>
      <c r="AA449" s="24"/>
      <c r="AB449" s="24"/>
      <c r="AC449" s="25"/>
      <c r="AD449" s="24"/>
      <c r="AE449" s="24"/>
      <c r="AF449" s="24"/>
      <c r="AG449" s="25"/>
      <c r="AH449" s="24"/>
      <c r="AI449" s="24"/>
      <c r="AJ449" s="24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7"/>
      <c r="M450" s="27"/>
      <c r="N450" s="28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30"/>
      <c r="Z450" s="29"/>
      <c r="AA450" s="29"/>
      <c r="AB450" s="29"/>
      <c r="AC450" s="30"/>
      <c r="AD450" s="29"/>
      <c r="AE450" s="29"/>
      <c r="AF450" s="29"/>
      <c r="AG450" s="30"/>
      <c r="AH450" s="29"/>
      <c r="AI450" s="29"/>
      <c r="AJ450" s="29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2"/>
      <c r="M451" s="22"/>
      <c r="N451" s="23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5"/>
      <c r="Z451" s="24"/>
      <c r="AA451" s="24"/>
      <c r="AB451" s="24"/>
      <c r="AC451" s="25"/>
      <c r="AD451" s="24"/>
      <c r="AE451" s="24"/>
      <c r="AF451" s="24"/>
      <c r="AG451" s="25"/>
      <c r="AH451" s="24"/>
      <c r="AI451" s="24"/>
      <c r="AJ451" s="24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7"/>
      <c r="M452" s="27"/>
      <c r="N452" s="28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30"/>
      <c r="Z452" s="29"/>
      <c r="AA452" s="29"/>
      <c r="AB452" s="29"/>
      <c r="AC452" s="30"/>
      <c r="AD452" s="29"/>
      <c r="AE452" s="29"/>
      <c r="AF452" s="29"/>
      <c r="AG452" s="30"/>
      <c r="AH452" s="29"/>
      <c r="AI452" s="29"/>
      <c r="AJ452" s="29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2"/>
      <c r="M453" s="22"/>
      <c r="N453" s="23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5"/>
      <c r="Z453" s="24"/>
      <c r="AA453" s="24"/>
      <c r="AB453" s="24"/>
      <c r="AC453" s="25"/>
      <c r="AD453" s="24"/>
      <c r="AE453" s="24"/>
      <c r="AF453" s="24"/>
      <c r="AG453" s="25"/>
      <c r="AH453" s="24"/>
      <c r="AI453" s="24"/>
      <c r="AJ453" s="24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7"/>
      <c r="M454" s="27"/>
      <c r="N454" s="28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30"/>
      <c r="Z454" s="29"/>
      <c r="AA454" s="29"/>
      <c r="AB454" s="29"/>
      <c r="AC454" s="30"/>
      <c r="AD454" s="29"/>
      <c r="AE454" s="29"/>
      <c r="AF454" s="29"/>
      <c r="AG454" s="30"/>
      <c r="AH454" s="29"/>
      <c r="AI454" s="29"/>
      <c r="AJ454" s="29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2"/>
      <c r="M455" s="22"/>
      <c r="N455" s="23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5"/>
      <c r="Z455" s="24"/>
      <c r="AA455" s="24"/>
      <c r="AB455" s="24"/>
      <c r="AC455" s="25"/>
      <c r="AD455" s="24"/>
      <c r="AE455" s="24"/>
      <c r="AF455" s="24"/>
      <c r="AG455" s="25"/>
      <c r="AH455" s="24"/>
      <c r="AI455" s="24"/>
      <c r="AJ455" s="24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7"/>
      <c r="M456" s="27"/>
      <c r="N456" s="28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30"/>
      <c r="Z456" s="29"/>
      <c r="AA456" s="29"/>
      <c r="AB456" s="29"/>
      <c r="AC456" s="30"/>
      <c r="AD456" s="29"/>
      <c r="AE456" s="29"/>
      <c r="AF456" s="29"/>
      <c r="AG456" s="30"/>
      <c r="AH456" s="29"/>
      <c r="AI456" s="29"/>
      <c r="AJ456" s="29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2"/>
      <c r="M457" s="22"/>
      <c r="N457" s="23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5"/>
      <c r="Z457" s="24"/>
      <c r="AA457" s="24"/>
      <c r="AB457" s="24"/>
      <c r="AC457" s="25"/>
      <c r="AD457" s="24"/>
      <c r="AE457" s="24"/>
      <c r="AF457" s="24"/>
      <c r="AG457" s="25"/>
      <c r="AH457" s="24"/>
      <c r="AI457" s="24"/>
      <c r="AJ457" s="24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7"/>
      <c r="M458" s="27"/>
      <c r="N458" s="28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30"/>
      <c r="Z458" s="29"/>
      <c r="AA458" s="29"/>
      <c r="AB458" s="29"/>
      <c r="AC458" s="30"/>
      <c r="AD458" s="29"/>
      <c r="AE458" s="29"/>
      <c r="AF458" s="29"/>
      <c r="AG458" s="30"/>
      <c r="AH458" s="29"/>
      <c r="AI458" s="29"/>
      <c r="AJ458" s="29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2"/>
      <c r="M459" s="22"/>
      <c r="N459" s="23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5"/>
      <c r="Z459" s="24"/>
      <c r="AA459" s="24"/>
      <c r="AB459" s="24"/>
      <c r="AC459" s="25"/>
      <c r="AD459" s="24"/>
      <c r="AE459" s="24"/>
      <c r="AF459" s="24"/>
      <c r="AG459" s="25"/>
      <c r="AH459" s="24"/>
      <c r="AI459" s="24"/>
      <c r="AJ459" s="24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7"/>
      <c r="M460" s="27"/>
      <c r="N460" s="28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30"/>
      <c r="Z460" s="29"/>
      <c r="AA460" s="29"/>
      <c r="AB460" s="29"/>
      <c r="AC460" s="30"/>
      <c r="AD460" s="29"/>
      <c r="AE460" s="29"/>
      <c r="AF460" s="29"/>
      <c r="AG460" s="30"/>
      <c r="AH460" s="29"/>
      <c r="AI460" s="29"/>
      <c r="AJ460" s="29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2"/>
      <c r="M461" s="22"/>
      <c r="N461" s="23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5"/>
      <c r="Z461" s="24"/>
      <c r="AA461" s="24"/>
      <c r="AB461" s="24"/>
      <c r="AC461" s="25"/>
      <c r="AD461" s="24"/>
      <c r="AE461" s="24"/>
      <c r="AF461" s="24"/>
      <c r="AG461" s="25"/>
      <c r="AH461" s="24"/>
      <c r="AI461" s="24"/>
      <c r="AJ461" s="24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7"/>
      <c r="M462" s="27"/>
      <c r="N462" s="28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30"/>
      <c r="Z462" s="29"/>
      <c r="AA462" s="29"/>
      <c r="AB462" s="29"/>
      <c r="AC462" s="30"/>
      <c r="AD462" s="29"/>
      <c r="AE462" s="29"/>
      <c r="AF462" s="29"/>
      <c r="AG462" s="30"/>
      <c r="AH462" s="29"/>
      <c r="AI462" s="29"/>
      <c r="AJ462" s="29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2"/>
      <c r="M463" s="22"/>
      <c r="N463" s="23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5"/>
      <c r="Z463" s="24"/>
      <c r="AA463" s="24"/>
      <c r="AB463" s="24"/>
      <c r="AC463" s="25"/>
      <c r="AD463" s="24"/>
      <c r="AE463" s="24"/>
      <c r="AF463" s="24"/>
      <c r="AG463" s="25"/>
      <c r="AH463" s="24"/>
      <c r="AI463" s="24"/>
      <c r="AJ463" s="24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7"/>
      <c r="M464" s="27"/>
      <c r="N464" s="28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30"/>
      <c r="Z464" s="29"/>
      <c r="AA464" s="29"/>
      <c r="AB464" s="29"/>
      <c r="AC464" s="30"/>
      <c r="AD464" s="29"/>
      <c r="AE464" s="29"/>
      <c r="AF464" s="29"/>
      <c r="AG464" s="30"/>
      <c r="AH464" s="29"/>
      <c r="AI464" s="29"/>
      <c r="AJ464" s="29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2"/>
      <c r="M465" s="22"/>
      <c r="N465" s="23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5"/>
      <c r="Z465" s="24"/>
      <c r="AA465" s="24"/>
      <c r="AB465" s="24"/>
      <c r="AC465" s="25"/>
      <c r="AD465" s="24"/>
      <c r="AE465" s="24"/>
      <c r="AF465" s="24"/>
      <c r="AG465" s="25"/>
      <c r="AH465" s="24"/>
      <c r="AI465" s="24"/>
      <c r="AJ465" s="24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7"/>
      <c r="M466" s="27"/>
      <c r="N466" s="28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30"/>
      <c r="Z466" s="29"/>
      <c r="AA466" s="29"/>
      <c r="AB466" s="29"/>
      <c r="AC466" s="30"/>
      <c r="AD466" s="29"/>
      <c r="AE466" s="29"/>
      <c r="AF466" s="29"/>
      <c r="AG466" s="30"/>
      <c r="AH466" s="29"/>
      <c r="AI466" s="29"/>
      <c r="AJ466" s="29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2"/>
      <c r="M467" s="22"/>
      <c r="N467" s="23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5"/>
      <c r="Z467" s="24"/>
      <c r="AA467" s="24"/>
      <c r="AB467" s="24"/>
      <c r="AC467" s="25"/>
      <c r="AD467" s="24"/>
      <c r="AE467" s="24"/>
      <c r="AF467" s="24"/>
      <c r="AG467" s="25"/>
      <c r="AH467" s="24"/>
      <c r="AI467" s="24"/>
      <c r="AJ467" s="24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7"/>
      <c r="M468" s="27"/>
      <c r="N468" s="28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30"/>
      <c r="Z468" s="29"/>
      <c r="AA468" s="29"/>
      <c r="AB468" s="29"/>
      <c r="AC468" s="30"/>
      <c r="AD468" s="29"/>
      <c r="AE468" s="29"/>
      <c r="AF468" s="29"/>
      <c r="AG468" s="30"/>
      <c r="AH468" s="29"/>
      <c r="AI468" s="29"/>
      <c r="AJ468" s="29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2"/>
      <c r="M469" s="22"/>
      <c r="N469" s="23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5"/>
      <c r="Z469" s="24"/>
      <c r="AA469" s="24"/>
      <c r="AB469" s="24"/>
      <c r="AC469" s="25"/>
      <c r="AD469" s="24"/>
      <c r="AE469" s="24"/>
      <c r="AF469" s="24"/>
      <c r="AG469" s="25"/>
      <c r="AH469" s="24"/>
      <c r="AI469" s="24"/>
      <c r="AJ469" s="24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7"/>
      <c r="M470" s="27"/>
      <c r="N470" s="28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30"/>
      <c r="Z470" s="29"/>
      <c r="AA470" s="29"/>
      <c r="AB470" s="29"/>
      <c r="AC470" s="30"/>
      <c r="AD470" s="29"/>
      <c r="AE470" s="29"/>
      <c r="AF470" s="29"/>
      <c r="AG470" s="30"/>
      <c r="AH470" s="29"/>
      <c r="AI470" s="29"/>
      <c r="AJ470" s="29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2"/>
      <c r="M471" s="22"/>
      <c r="N471" s="23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5"/>
      <c r="Z471" s="24"/>
      <c r="AA471" s="24"/>
      <c r="AB471" s="24"/>
      <c r="AC471" s="25"/>
      <c r="AD471" s="24"/>
      <c r="AE471" s="24"/>
      <c r="AF471" s="24"/>
      <c r="AG471" s="25"/>
      <c r="AH471" s="24"/>
      <c r="AI471" s="24"/>
      <c r="AJ471" s="24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7"/>
      <c r="M472" s="27"/>
      <c r="N472" s="28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30"/>
      <c r="Z472" s="29"/>
      <c r="AA472" s="29"/>
      <c r="AB472" s="29"/>
      <c r="AC472" s="30"/>
      <c r="AD472" s="29"/>
      <c r="AE472" s="29"/>
      <c r="AF472" s="29"/>
      <c r="AG472" s="30"/>
      <c r="AH472" s="29"/>
      <c r="AI472" s="29"/>
      <c r="AJ472" s="29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2"/>
      <c r="M473" s="22"/>
      <c r="N473" s="23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5"/>
      <c r="Z473" s="24"/>
      <c r="AA473" s="24"/>
      <c r="AB473" s="24"/>
      <c r="AC473" s="25"/>
      <c r="AD473" s="24"/>
      <c r="AE473" s="24"/>
      <c r="AF473" s="24"/>
      <c r="AG473" s="25"/>
      <c r="AH473" s="24"/>
      <c r="AI473" s="24"/>
      <c r="AJ473" s="24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7"/>
      <c r="M474" s="27"/>
      <c r="N474" s="28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30"/>
      <c r="Z474" s="29"/>
      <c r="AA474" s="29"/>
      <c r="AB474" s="29"/>
      <c r="AC474" s="30"/>
      <c r="AD474" s="29"/>
      <c r="AE474" s="29"/>
      <c r="AF474" s="29"/>
      <c r="AG474" s="30"/>
      <c r="AH474" s="29"/>
      <c r="AI474" s="29"/>
      <c r="AJ474" s="29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2"/>
      <c r="M475" s="22"/>
      <c r="N475" s="23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5"/>
      <c r="Z475" s="24"/>
      <c r="AA475" s="24"/>
      <c r="AB475" s="24"/>
      <c r="AC475" s="25"/>
      <c r="AD475" s="24"/>
      <c r="AE475" s="24"/>
      <c r="AF475" s="24"/>
      <c r="AG475" s="25"/>
      <c r="AH475" s="24"/>
      <c r="AI475" s="24"/>
      <c r="AJ475" s="24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7"/>
      <c r="M476" s="27"/>
      <c r="N476" s="28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30"/>
      <c r="Z476" s="29"/>
      <c r="AA476" s="29"/>
      <c r="AB476" s="29"/>
      <c r="AC476" s="30"/>
      <c r="AD476" s="29"/>
      <c r="AE476" s="29"/>
      <c r="AF476" s="29"/>
      <c r="AG476" s="30"/>
      <c r="AH476" s="29"/>
      <c r="AI476" s="29"/>
      <c r="AJ476" s="29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2"/>
      <c r="M477" s="22"/>
      <c r="N477" s="23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5"/>
      <c r="Z477" s="24"/>
      <c r="AA477" s="24"/>
      <c r="AB477" s="24"/>
      <c r="AC477" s="25"/>
      <c r="AD477" s="24"/>
      <c r="AE477" s="24"/>
      <c r="AF477" s="24"/>
      <c r="AG477" s="25"/>
      <c r="AH477" s="24"/>
      <c r="AI477" s="24"/>
      <c r="AJ477" s="24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7"/>
      <c r="M478" s="27"/>
      <c r="N478" s="28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30"/>
      <c r="Z478" s="29"/>
      <c r="AA478" s="29"/>
      <c r="AB478" s="29"/>
      <c r="AC478" s="30"/>
      <c r="AD478" s="29"/>
      <c r="AE478" s="29"/>
      <c r="AF478" s="29"/>
      <c r="AG478" s="30"/>
      <c r="AH478" s="29"/>
      <c r="AI478" s="29"/>
      <c r="AJ478" s="29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2"/>
      <c r="M479" s="22"/>
      <c r="N479" s="23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5"/>
      <c r="Z479" s="24"/>
      <c r="AA479" s="24"/>
      <c r="AB479" s="24"/>
      <c r="AC479" s="25"/>
      <c r="AD479" s="24"/>
      <c r="AE479" s="24"/>
      <c r="AF479" s="24"/>
      <c r="AG479" s="25"/>
      <c r="AH479" s="24"/>
      <c r="AI479" s="24"/>
      <c r="AJ479" s="24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7"/>
      <c r="M480" s="27"/>
      <c r="N480" s="28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30"/>
      <c r="Z480" s="29"/>
      <c r="AA480" s="29"/>
      <c r="AB480" s="29"/>
      <c r="AC480" s="30"/>
      <c r="AD480" s="29"/>
      <c r="AE480" s="29"/>
      <c r="AF480" s="29"/>
      <c r="AG480" s="30"/>
      <c r="AH480" s="29"/>
      <c r="AI480" s="29"/>
      <c r="AJ480" s="29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2"/>
      <c r="M481" s="22"/>
      <c r="N481" s="23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5"/>
      <c r="Z481" s="24"/>
      <c r="AA481" s="24"/>
      <c r="AB481" s="24"/>
      <c r="AC481" s="25"/>
      <c r="AD481" s="24"/>
      <c r="AE481" s="24"/>
      <c r="AF481" s="24"/>
      <c r="AG481" s="25"/>
      <c r="AH481" s="24"/>
      <c r="AI481" s="24"/>
      <c r="AJ481" s="24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7"/>
      <c r="M482" s="27"/>
      <c r="N482" s="28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30"/>
      <c r="Z482" s="29"/>
      <c r="AA482" s="29"/>
      <c r="AB482" s="29"/>
      <c r="AC482" s="30"/>
      <c r="AD482" s="29"/>
      <c r="AE482" s="29"/>
      <c r="AF482" s="29"/>
      <c r="AG482" s="30"/>
      <c r="AH482" s="29"/>
      <c r="AI482" s="29"/>
      <c r="AJ482" s="29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2"/>
      <c r="M483" s="22"/>
      <c r="N483" s="23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5"/>
      <c r="Z483" s="24"/>
      <c r="AA483" s="24"/>
      <c r="AB483" s="24"/>
      <c r="AC483" s="25"/>
      <c r="AD483" s="24"/>
      <c r="AE483" s="24"/>
      <c r="AF483" s="24"/>
      <c r="AG483" s="25"/>
      <c r="AH483" s="24"/>
      <c r="AI483" s="24"/>
      <c r="AJ483" s="24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7"/>
      <c r="M484" s="27"/>
      <c r="N484" s="28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30"/>
      <c r="Z484" s="29"/>
      <c r="AA484" s="29"/>
      <c r="AB484" s="29"/>
      <c r="AC484" s="30"/>
      <c r="AD484" s="29"/>
      <c r="AE484" s="29"/>
      <c r="AF484" s="29"/>
      <c r="AG484" s="30"/>
      <c r="AH484" s="29"/>
      <c r="AI484" s="29"/>
      <c r="AJ484" s="29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2"/>
      <c r="M485" s="22"/>
      <c r="N485" s="23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5"/>
      <c r="Z485" s="24"/>
      <c r="AA485" s="24"/>
      <c r="AB485" s="24"/>
      <c r="AC485" s="25"/>
      <c r="AD485" s="24"/>
      <c r="AE485" s="24"/>
      <c r="AF485" s="24"/>
      <c r="AG485" s="25"/>
      <c r="AH485" s="24"/>
      <c r="AI485" s="24"/>
      <c r="AJ485" s="24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7"/>
      <c r="M486" s="27"/>
      <c r="N486" s="28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30"/>
      <c r="Z486" s="29"/>
      <c r="AA486" s="29"/>
      <c r="AB486" s="29"/>
      <c r="AC486" s="30"/>
      <c r="AD486" s="29"/>
      <c r="AE486" s="29"/>
      <c r="AF486" s="29"/>
      <c r="AG486" s="30"/>
      <c r="AH486" s="29"/>
      <c r="AI486" s="29"/>
      <c r="AJ486" s="29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2"/>
      <c r="M487" s="22"/>
      <c r="N487" s="23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5"/>
      <c r="Z487" s="24"/>
      <c r="AA487" s="24"/>
      <c r="AB487" s="24"/>
      <c r="AC487" s="25"/>
      <c r="AD487" s="24"/>
      <c r="AE487" s="24"/>
      <c r="AF487" s="24"/>
      <c r="AG487" s="25"/>
      <c r="AH487" s="24"/>
      <c r="AI487" s="24"/>
      <c r="AJ487" s="24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7"/>
      <c r="M488" s="27"/>
      <c r="N488" s="28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30"/>
      <c r="Z488" s="29"/>
      <c r="AA488" s="29"/>
      <c r="AB488" s="29"/>
      <c r="AC488" s="30"/>
      <c r="AD488" s="29"/>
      <c r="AE488" s="29"/>
      <c r="AF488" s="29"/>
      <c r="AG488" s="30"/>
      <c r="AH488" s="29"/>
      <c r="AI488" s="29"/>
      <c r="AJ488" s="29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2"/>
      <c r="M489" s="22"/>
      <c r="N489" s="23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5"/>
      <c r="Z489" s="24"/>
      <c r="AA489" s="24"/>
      <c r="AB489" s="24"/>
      <c r="AC489" s="25"/>
      <c r="AD489" s="24"/>
      <c r="AE489" s="24"/>
      <c r="AF489" s="24"/>
      <c r="AG489" s="25"/>
      <c r="AH489" s="24"/>
      <c r="AI489" s="24"/>
      <c r="AJ489" s="24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7"/>
      <c r="M490" s="27"/>
      <c r="N490" s="28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30"/>
      <c r="Z490" s="29"/>
      <c r="AA490" s="29"/>
      <c r="AB490" s="29"/>
      <c r="AC490" s="30"/>
      <c r="AD490" s="29"/>
      <c r="AE490" s="29"/>
      <c r="AF490" s="29"/>
      <c r="AG490" s="30"/>
      <c r="AH490" s="29"/>
      <c r="AI490" s="29"/>
      <c r="AJ490" s="29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2"/>
      <c r="M491" s="22"/>
      <c r="N491" s="23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5"/>
      <c r="Z491" s="24"/>
      <c r="AA491" s="24"/>
      <c r="AB491" s="24"/>
      <c r="AC491" s="25"/>
      <c r="AD491" s="24"/>
      <c r="AE491" s="24"/>
      <c r="AF491" s="24"/>
      <c r="AG491" s="25"/>
      <c r="AH491" s="24"/>
      <c r="AI491" s="24"/>
      <c r="AJ491" s="24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7"/>
      <c r="M492" s="27"/>
      <c r="N492" s="28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30"/>
      <c r="Z492" s="29"/>
      <c r="AA492" s="29"/>
      <c r="AB492" s="29"/>
      <c r="AC492" s="30"/>
      <c r="AD492" s="29"/>
      <c r="AE492" s="29"/>
      <c r="AF492" s="29"/>
      <c r="AG492" s="30"/>
      <c r="AH492" s="29"/>
      <c r="AI492" s="29"/>
      <c r="AJ492" s="29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2"/>
      <c r="M493" s="22"/>
      <c r="N493" s="23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5"/>
      <c r="Z493" s="24"/>
      <c r="AA493" s="24"/>
      <c r="AB493" s="24"/>
      <c r="AC493" s="25"/>
      <c r="AD493" s="24"/>
      <c r="AE493" s="24"/>
      <c r="AF493" s="24"/>
      <c r="AG493" s="25"/>
      <c r="AH493" s="24"/>
      <c r="AI493" s="24"/>
      <c r="AJ493" s="24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7"/>
      <c r="M494" s="27"/>
      <c r="N494" s="28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30"/>
      <c r="Z494" s="29"/>
      <c r="AA494" s="29"/>
      <c r="AB494" s="29"/>
      <c r="AC494" s="30"/>
      <c r="AD494" s="29"/>
      <c r="AE494" s="29"/>
      <c r="AF494" s="29"/>
      <c r="AG494" s="30"/>
      <c r="AH494" s="29"/>
      <c r="AI494" s="29"/>
      <c r="AJ494" s="29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2"/>
      <c r="M495" s="22"/>
      <c r="N495" s="23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5"/>
      <c r="Z495" s="24"/>
      <c r="AA495" s="24"/>
      <c r="AB495" s="24"/>
      <c r="AC495" s="25"/>
      <c r="AD495" s="24"/>
      <c r="AE495" s="24"/>
      <c r="AF495" s="24"/>
      <c r="AG495" s="25"/>
      <c r="AH495" s="24"/>
      <c r="AI495" s="24"/>
      <c r="AJ495" s="24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7"/>
      <c r="M496" s="27"/>
      <c r="N496" s="28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30"/>
      <c r="Z496" s="29"/>
      <c r="AA496" s="29"/>
      <c r="AB496" s="29"/>
      <c r="AC496" s="30"/>
      <c r="AD496" s="29"/>
      <c r="AE496" s="29"/>
      <c r="AF496" s="29"/>
      <c r="AG496" s="30"/>
      <c r="AH496" s="29"/>
      <c r="AI496" s="29"/>
      <c r="AJ496" s="29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2"/>
      <c r="M497" s="22"/>
      <c r="N497" s="23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5"/>
      <c r="Z497" s="24"/>
      <c r="AA497" s="24"/>
      <c r="AB497" s="24"/>
      <c r="AC497" s="25"/>
      <c r="AD497" s="24"/>
      <c r="AE497" s="24"/>
      <c r="AF497" s="24"/>
      <c r="AG497" s="25"/>
      <c r="AH497" s="24"/>
      <c r="AI497" s="24"/>
      <c r="AJ497" s="24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7"/>
      <c r="M498" s="27"/>
      <c r="N498" s="28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30"/>
      <c r="Z498" s="29"/>
      <c r="AA498" s="29"/>
      <c r="AB498" s="29"/>
      <c r="AC498" s="30"/>
      <c r="AD498" s="29"/>
      <c r="AE498" s="29"/>
      <c r="AF498" s="29"/>
      <c r="AG498" s="30"/>
      <c r="AH498" s="29"/>
      <c r="AI498" s="29"/>
      <c r="AJ498" s="29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2"/>
      <c r="M499" s="22"/>
      <c r="N499" s="23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5"/>
      <c r="Z499" s="24"/>
      <c r="AA499" s="24"/>
      <c r="AB499" s="24"/>
      <c r="AC499" s="25"/>
      <c r="AD499" s="24"/>
      <c r="AE499" s="24"/>
      <c r="AF499" s="24"/>
      <c r="AG499" s="25"/>
      <c r="AH499" s="24"/>
      <c r="AI499" s="24"/>
      <c r="AJ499" s="24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7"/>
      <c r="M500" s="27"/>
      <c r="N500" s="28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30"/>
      <c r="Z500" s="29"/>
      <c r="AA500" s="29"/>
      <c r="AB500" s="29"/>
      <c r="AC500" s="30"/>
      <c r="AD500" s="29"/>
      <c r="AE500" s="29"/>
      <c r="AF500" s="29"/>
      <c r="AG500" s="30"/>
      <c r="AH500" s="29"/>
      <c r="AI500" s="29"/>
      <c r="AJ500" s="29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2"/>
      <c r="M501" s="22"/>
      <c r="N501" s="23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5"/>
      <c r="Z501" s="24"/>
      <c r="AA501" s="24"/>
      <c r="AB501" s="24"/>
      <c r="AC501" s="25"/>
      <c r="AD501" s="24"/>
      <c r="AE501" s="24"/>
      <c r="AF501" s="24"/>
      <c r="AG501" s="25"/>
      <c r="AH501" s="24"/>
      <c r="AI501" s="24"/>
      <c r="AJ501" s="24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7"/>
      <c r="M502" s="27"/>
      <c r="N502" s="28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30"/>
      <c r="Z502" s="29"/>
      <c r="AA502" s="29"/>
      <c r="AB502" s="29"/>
      <c r="AC502" s="30"/>
      <c r="AD502" s="29"/>
      <c r="AE502" s="29"/>
      <c r="AF502" s="29"/>
      <c r="AG502" s="30"/>
      <c r="AH502" s="29"/>
      <c r="AI502" s="29"/>
      <c r="AJ502" s="29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2"/>
      <c r="M503" s="22"/>
      <c r="N503" s="23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5"/>
      <c r="Z503" s="24"/>
      <c r="AA503" s="24"/>
      <c r="AB503" s="24"/>
      <c r="AC503" s="25"/>
      <c r="AD503" s="24"/>
      <c r="AE503" s="24"/>
      <c r="AF503" s="24"/>
      <c r="AG503" s="25"/>
      <c r="AH503" s="24"/>
      <c r="AI503" s="24"/>
      <c r="AJ503" s="24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7"/>
      <c r="M504" s="27"/>
      <c r="N504" s="28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30"/>
      <c r="Z504" s="29"/>
      <c r="AA504" s="29"/>
      <c r="AB504" s="29"/>
      <c r="AC504" s="30"/>
      <c r="AD504" s="29"/>
      <c r="AE504" s="29"/>
      <c r="AF504" s="29"/>
      <c r="AG504" s="30"/>
      <c r="AH504" s="29"/>
      <c r="AI504" s="29"/>
      <c r="AJ504" s="29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2"/>
      <c r="M505" s="22"/>
      <c r="N505" s="23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5"/>
      <c r="Z505" s="24"/>
      <c r="AA505" s="24"/>
      <c r="AB505" s="24"/>
      <c r="AC505" s="25"/>
      <c r="AD505" s="24"/>
      <c r="AE505" s="24"/>
      <c r="AF505" s="24"/>
      <c r="AG505" s="25"/>
      <c r="AH505" s="24"/>
      <c r="AI505" s="24"/>
      <c r="AJ505" s="24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7"/>
      <c r="M506" s="27"/>
      <c r="N506" s="28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30"/>
      <c r="Z506" s="29"/>
      <c r="AA506" s="29"/>
      <c r="AB506" s="29"/>
      <c r="AC506" s="30"/>
      <c r="AD506" s="29"/>
      <c r="AE506" s="29"/>
      <c r="AF506" s="29"/>
      <c r="AG506" s="30"/>
      <c r="AH506" s="29"/>
      <c r="AI506" s="29"/>
      <c r="AJ506" s="29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2"/>
      <c r="M507" s="22"/>
      <c r="N507" s="23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5"/>
      <c r="Z507" s="24"/>
      <c r="AA507" s="24"/>
      <c r="AB507" s="24"/>
      <c r="AC507" s="25"/>
      <c r="AD507" s="24"/>
      <c r="AE507" s="24"/>
      <c r="AF507" s="24"/>
      <c r="AG507" s="25"/>
      <c r="AH507" s="24"/>
      <c r="AI507" s="24"/>
      <c r="AJ507" s="24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7"/>
      <c r="M508" s="27"/>
      <c r="N508" s="28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30"/>
      <c r="Z508" s="29"/>
      <c r="AA508" s="29"/>
      <c r="AB508" s="29"/>
      <c r="AC508" s="30"/>
      <c r="AD508" s="29"/>
      <c r="AE508" s="29"/>
      <c r="AF508" s="29"/>
      <c r="AG508" s="30"/>
      <c r="AH508" s="29"/>
      <c r="AI508" s="29"/>
      <c r="AJ508" s="29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2"/>
      <c r="M509" s="22"/>
      <c r="N509" s="23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5"/>
      <c r="Z509" s="24"/>
      <c r="AA509" s="24"/>
      <c r="AB509" s="24"/>
      <c r="AC509" s="25"/>
      <c r="AD509" s="24"/>
      <c r="AE509" s="24"/>
      <c r="AF509" s="24"/>
      <c r="AG509" s="25"/>
      <c r="AH509" s="24"/>
      <c r="AI509" s="24"/>
      <c r="AJ509" s="24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7"/>
      <c r="M510" s="27"/>
      <c r="N510" s="28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30"/>
      <c r="Z510" s="29"/>
      <c r="AA510" s="29"/>
      <c r="AB510" s="29"/>
      <c r="AC510" s="30"/>
      <c r="AD510" s="29"/>
      <c r="AE510" s="29"/>
      <c r="AF510" s="29"/>
      <c r="AG510" s="30"/>
      <c r="AH510" s="29"/>
      <c r="AI510" s="29"/>
      <c r="AJ510" s="29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2"/>
      <c r="M511" s="22"/>
      <c r="N511" s="23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5"/>
      <c r="Z511" s="24"/>
      <c r="AA511" s="24"/>
      <c r="AB511" s="24"/>
      <c r="AC511" s="25"/>
      <c r="AD511" s="24"/>
      <c r="AE511" s="24"/>
      <c r="AF511" s="24"/>
      <c r="AG511" s="25"/>
      <c r="AH511" s="24"/>
      <c r="AI511" s="24"/>
      <c r="AJ511" s="24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7"/>
      <c r="M512" s="27"/>
      <c r="N512" s="28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30"/>
      <c r="Z512" s="29"/>
      <c r="AA512" s="29"/>
      <c r="AB512" s="29"/>
      <c r="AC512" s="30"/>
      <c r="AD512" s="29"/>
      <c r="AE512" s="29"/>
      <c r="AF512" s="29"/>
      <c r="AG512" s="30"/>
      <c r="AH512" s="29"/>
      <c r="AI512" s="29"/>
      <c r="AJ512" s="29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2"/>
      <c r="M513" s="22"/>
      <c r="N513" s="23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5"/>
      <c r="Z513" s="24"/>
      <c r="AA513" s="24"/>
      <c r="AB513" s="24"/>
      <c r="AC513" s="25"/>
      <c r="AD513" s="24"/>
      <c r="AE513" s="24"/>
      <c r="AF513" s="24"/>
      <c r="AG513" s="25"/>
      <c r="AH513" s="24"/>
      <c r="AI513" s="24"/>
      <c r="AJ513" s="24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7"/>
      <c r="M514" s="27"/>
      <c r="N514" s="28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30"/>
      <c r="Z514" s="29"/>
      <c r="AA514" s="29"/>
      <c r="AB514" s="29"/>
      <c r="AC514" s="30"/>
      <c r="AD514" s="29"/>
      <c r="AE514" s="29"/>
      <c r="AF514" s="29"/>
      <c r="AG514" s="30"/>
      <c r="AH514" s="29"/>
      <c r="AI514" s="29"/>
      <c r="AJ514" s="29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2"/>
      <c r="M515" s="22"/>
      <c r="N515" s="23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5"/>
      <c r="Z515" s="24"/>
      <c r="AA515" s="24"/>
      <c r="AB515" s="24"/>
      <c r="AC515" s="25"/>
      <c r="AD515" s="24"/>
      <c r="AE515" s="24"/>
      <c r="AF515" s="24"/>
      <c r="AG515" s="25"/>
      <c r="AH515" s="24"/>
      <c r="AI515" s="24"/>
      <c r="AJ515" s="24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7"/>
      <c r="M516" s="27"/>
      <c r="N516" s="28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30"/>
      <c r="Z516" s="29"/>
      <c r="AA516" s="29"/>
      <c r="AB516" s="29"/>
      <c r="AC516" s="30"/>
      <c r="AD516" s="29"/>
      <c r="AE516" s="29"/>
      <c r="AF516" s="29"/>
      <c r="AG516" s="30"/>
      <c r="AH516" s="29"/>
      <c r="AI516" s="29"/>
      <c r="AJ516" s="29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2"/>
      <c r="M517" s="22"/>
      <c r="N517" s="23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5"/>
      <c r="Z517" s="24"/>
      <c r="AA517" s="24"/>
      <c r="AB517" s="24"/>
      <c r="AC517" s="25"/>
      <c r="AD517" s="24"/>
      <c r="AE517" s="24"/>
      <c r="AF517" s="24"/>
      <c r="AG517" s="25"/>
      <c r="AH517" s="24"/>
      <c r="AI517" s="24"/>
      <c r="AJ517" s="24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7"/>
      <c r="M518" s="27"/>
      <c r="N518" s="28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30"/>
      <c r="Z518" s="29"/>
      <c r="AA518" s="29"/>
      <c r="AB518" s="29"/>
      <c r="AC518" s="30"/>
      <c r="AD518" s="29"/>
      <c r="AE518" s="29"/>
      <c r="AF518" s="29"/>
      <c r="AG518" s="30"/>
      <c r="AH518" s="29"/>
      <c r="AI518" s="29"/>
      <c r="AJ518" s="29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2"/>
      <c r="M519" s="22"/>
      <c r="N519" s="23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5"/>
      <c r="Z519" s="24"/>
      <c r="AA519" s="24"/>
      <c r="AB519" s="24"/>
      <c r="AC519" s="25"/>
      <c r="AD519" s="24"/>
      <c r="AE519" s="24"/>
      <c r="AF519" s="24"/>
      <c r="AG519" s="25"/>
      <c r="AH519" s="24"/>
      <c r="AI519" s="24"/>
      <c r="AJ519" s="24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7"/>
      <c r="M520" s="27"/>
      <c r="N520" s="28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30"/>
      <c r="Z520" s="29"/>
      <c r="AA520" s="29"/>
      <c r="AB520" s="29"/>
      <c r="AC520" s="30"/>
      <c r="AD520" s="29"/>
      <c r="AE520" s="29"/>
      <c r="AF520" s="29"/>
      <c r="AG520" s="30"/>
      <c r="AH520" s="29"/>
      <c r="AI520" s="29"/>
      <c r="AJ520" s="29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2"/>
      <c r="M521" s="22"/>
      <c r="N521" s="23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5"/>
      <c r="Z521" s="24"/>
      <c r="AA521" s="24"/>
      <c r="AB521" s="24"/>
      <c r="AC521" s="25"/>
      <c r="AD521" s="24"/>
      <c r="AE521" s="24"/>
      <c r="AF521" s="24"/>
      <c r="AG521" s="25"/>
      <c r="AH521" s="24"/>
      <c r="AI521" s="24"/>
      <c r="AJ521" s="24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7"/>
      <c r="M522" s="27"/>
      <c r="N522" s="28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30"/>
      <c r="Z522" s="29"/>
      <c r="AA522" s="29"/>
      <c r="AB522" s="29"/>
      <c r="AC522" s="30"/>
      <c r="AD522" s="29"/>
      <c r="AE522" s="29"/>
      <c r="AF522" s="29"/>
      <c r="AG522" s="30"/>
      <c r="AH522" s="29"/>
      <c r="AI522" s="29"/>
      <c r="AJ522" s="29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2"/>
      <c r="M523" s="22"/>
      <c r="N523" s="23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5"/>
      <c r="Z523" s="24"/>
      <c r="AA523" s="24"/>
      <c r="AB523" s="24"/>
      <c r="AC523" s="25"/>
      <c r="AD523" s="24"/>
      <c r="AE523" s="24"/>
      <c r="AF523" s="24"/>
      <c r="AG523" s="25"/>
      <c r="AH523" s="24"/>
      <c r="AI523" s="24"/>
      <c r="AJ523" s="24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7"/>
      <c r="M524" s="27"/>
      <c r="N524" s="28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30"/>
      <c r="Z524" s="29"/>
      <c r="AA524" s="29"/>
      <c r="AB524" s="29"/>
      <c r="AC524" s="30"/>
      <c r="AD524" s="29"/>
      <c r="AE524" s="29"/>
      <c r="AF524" s="29"/>
      <c r="AG524" s="30"/>
      <c r="AH524" s="29"/>
      <c r="AI524" s="29"/>
      <c r="AJ524" s="29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2"/>
      <c r="M525" s="22"/>
      <c r="N525" s="23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5"/>
      <c r="Z525" s="24"/>
      <c r="AA525" s="24"/>
      <c r="AB525" s="24"/>
      <c r="AC525" s="25"/>
      <c r="AD525" s="24"/>
      <c r="AE525" s="24"/>
      <c r="AF525" s="24"/>
      <c r="AG525" s="25"/>
      <c r="AH525" s="24"/>
      <c r="AI525" s="24"/>
      <c r="AJ525" s="24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7"/>
      <c r="M526" s="27"/>
      <c r="N526" s="28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30"/>
      <c r="Z526" s="29"/>
      <c r="AA526" s="29"/>
      <c r="AB526" s="29"/>
      <c r="AC526" s="30"/>
      <c r="AD526" s="29"/>
      <c r="AE526" s="29"/>
      <c r="AF526" s="29"/>
      <c r="AG526" s="30"/>
      <c r="AH526" s="29"/>
      <c r="AI526" s="29"/>
      <c r="AJ526" s="29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2"/>
      <c r="M527" s="22"/>
      <c r="N527" s="23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5"/>
      <c r="Z527" s="24"/>
      <c r="AA527" s="24"/>
      <c r="AB527" s="24"/>
      <c r="AC527" s="25"/>
      <c r="AD527" s="24"/>
      <c r="AE527" s="24"/>
      <c r="AF527" s="24"/>
      <c r="AG527" s="25"/>
      <c r="AH527" s="24"/>
      <c r="AI527" s="24"/>
      <c r="AJ527" s="24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7"/>
      <c r="M528" s="27"/>
      <c r="N528" s="28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30"/>
      <c r="Z528" s="29"/>
      <c r="AA528" s="29"/>
      <c r="AB528" s="29"/>
      <c r="AC528" s="30"/>
      <c r="AD528" s="29"/>
      <c r="AE528" s="29"/>
      <c r="AF528" s="29"/>
      <c r="AG528" s="30"/>
      <c r="AH528" s="29"/>
      <c r="AI528" s="29"/>
      <c r="AJ528" s="29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2"/>
      <c r="M529" s="22"/>
      <c r="N529" s="23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5"/>
      <c r="Z529" s="24"/>
      <c r="AA529" s="24"/>
      <c r="AB529" s="24"/>
      <c r="AC529" s="25"/>
      <c r="AD529" s="24"/>
      <c r="AE529" s="24"/>
      <c r="AF529" s="24"/>
      <c r="AG529" s="25"/>
      <c r="AH529" s="24"/>
      <c r="AI529" s="24"/>
      <c r="AJ529" s="24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7"/>
      <c r="M530" s="27"/>
      <c r="N530" s="28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30"/>
      <c r="Z530" s="29"/>
      <c r="AA530" s="29"/>
      <c r="AB530" s="29"/>
      <c r="AC530" s="30"/>
      <c r="AD530" s="29"/>
      <c r="AE530" s="29"/>
      <c r="AF530" s="29"/>
      <c r="AG530" s="30"/>
      <c r="AH530" s="29"/>
      <c r="AI530" s="29"/>
      <c r="AJ530" s="29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2"/>
      <c r="M531" s="22"/>
      <c r="N531" s="23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5"/>
      <c r="Z531" s="24"/>
      <c r="AA531" s="24"/>
      <c r="AB531" s="24"/>
      <c r="AC531" s="25"/>
      <c r="AD531" s="24"/>
      <c r="AE531" s="24"/>
      <c r="AF531" s="24"/>
      <c r="AG531" s="25"/>
      <c r="AH531" s="24"/>
      <c r="AI531" s="24"/>
      <c r="AJ531" s="24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7"/>
      <c r="M532" s="27"/>
      <c r="N532" s="28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30"/>
      <c r="Z532" s="29"/>
      <c r="AA532" s="29"/>
      <c r="AB532" s="29"/>
      <c r="AC532" s="30"/>
      <c r="AD532" s="29"/>
      <c r="AE532" s="29"/>
      <c r="AF532" s="29"/>
      <c r="AG532" s="30"/>
      <c r="AH532" s="29"/>
      <c r="AI532" s="29"/>
      <c r="AJ532" s="29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2"/>
      <c r="M533" s="22"/>
      <c r="N533" s="23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5"/>
      <c r="Z533" s="24"/>
      <c r="AA533" s="24"/>
      <c r="AB533" s="24"/>
      <c r="AC533" s="25"/>
      <c r="AD533" s="24"/>
      <c r="AE533" s="24"/>
      <c r="AF533" s="24"/>
      <c r="AG533" s="25"/>
      <c r="AH533" s="24"/>
      <c r="AI533" s="24"/>
      <c r="AJ533" s="24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7"/>
      <c r="M534" s="27"/>
      <c r="N534" s="28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30"/>
      <c r="Z534" s="29"/>
      <c r="AA534" s="29"/>
      <c r="AB534" s="29"/>
      <c r="AC534" s="30"/>
      <c r="AD534" s="29"/>
      <c r="AE534" s="29"/>
      <c r="AF534" s="29"/>
      <c r="AG534" s="30"/>
      <c r="AH534" s="29"/>
      <c r="AI534" s="29"/>
      <c r="AJ534" s="29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2"/>
      <c r="M535" s="22"/>
      <c r="N535" s="23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5"/>
      <c r="Z535" s="24"/>
      <c r="AA535" s="24"/>
      <c r="AB535" s="24"/>
      <c r="AC535" s="25"/>
      <c r="AD535" s="24"/>
      <c r="AE535" s="24"/>
      <c r="AF535" s="24"/>
      <c r="AG535" s="25"/>
      <c r="AH535" s="24"/>
      <c r="AI535" s="24"/>
      <c r="AJ535" s="24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7"/>
      <c r="M536" s="27"/>
      <c r="N536" s="28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30"/>
      <c r="Z536" s="29"/>
      <c r="AA536" s="29"/>
      <c r="AB536" s="29"/>
      <c r="AC536" s="30"/>
      <c r="AD536" s="29"/>
      <c r="AE536" s="29"/>
      <c r="AF536" s="29"/>
      <c r="AG536" s="30"/>
      <c r="AH536" s="29"/>
      <c r="AI536" s="29"/>
      <c r="AJ536" s="29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2"/>
      <c r="M537" s="22"/>
      <c r="N537" s="23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5"/>
      <c r="Z537" s="24"/>
      <c r="AA537" s="24"/>
      <c r="AB537" s="24"/>
      <c r="AC537" s="25"/>
      <c r="AD537" s="24"/>
      <c r="AE537" s="24"/>
      <c r="AF537" s="24"/>
      <c r="AG537" s="25"/>
      <c r="AH537" s="24"/>
      <c r="AI537" s="24"/>
      <c r="AJ537" s="24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7"/>
      <c r="M538" s="27"/>
      <c r="N538" s="28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30"/>
      <c r="Z538" s="29"/>
      <c r="AA538" s="29"/>
      <c r="AB538" s="29"/>
      <c r="AC538" s="30"/>
      <c r="AD538" s="29"/>
      <c r="AE538" s="29"/>
      <c r="AF538" s="29"/>
      <c r="AG538" s="30"/>
      <c r="AH538" s="29"/>
      <c r="AI538" s="29"/>
      <c r="AJ538" s="29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2"/>
      <c r="M539" s="22"/>
      <c r="N539" s="23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5"/>
      <c r="Z539" s="24"/>
      <c r="AA539" s="24"/>
      <c r="AB539" s="24"/>
      <c r="AC539" s="25"/>
      <c r="AD539" s="24"/>
      <c r="AE539" s="24"/>
      <c r="AF539" s="24"/>
      <c r="AG539" s="25"/>
      <c r="AH539" s="24"/>
      <c r="AI539" s="24"/>
      <c r="AJ539" s="24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7"/>
      <c r="M540" s="27"/>
      <c r="N540" s="28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30"/>
      <c r="Z540" s="29"/>
      <c r="AA540" s="29"/>
      <c r="AB540" s="29"/>
      <c r="AC540" s="30"/>
      <c r="AD540" s="29"/>
      <c r="AE540" s="29"/>
      <c r="AF540" s="29"/>
      <c r="AG540" s="30"/>
      <c r="AH540" s="29"/>
      <c r="AI540" s="29"/>
      <c r="AJ540" s="29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2"/>
      <c r="M541" s="22"/>
      <c r="N541" s="23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5"/>
      <c r="Z541" s="24"/>
      <c r="AA541" s="24"/>
      <c r="AB541" s="24"/>
      <c r="AC541" s="25"/>
      <c r="AD541" s="24"/>
      <c r="AE541" s="24"/>
      <c r="AF541" s="24"/>
      <c r="AG541" s="25"/>
      <c r="AH541" s="24"/>
      <c r="AI541" s="24"/>
      <c r="AJ541" s="24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7"/>
      <c r="M542" s="27"/>
      <c r="N542" s="28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30"/>
      <c r="Z542" s="29"/>
      <c r="AA542" s="29"/>
      <c r="AB542" s="29"/>
      <c r="AC542" s="30"/>
      <c r="AD542" s="29"/>
      <c r="AE542" s="29"/>
      <c r="AF542" s="29"/>
      <c r="AG542" s="30"/>
      <c r="AH542" s="29"/>
      <c r="AI542" s="29"/>
      <c r="AJ542" s="29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2"/>
      <c r="M543" s="22"/>
      <c r="N543" s="23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5"/>
      <c r="Z543" s="24"/>
      <c r="AA543" s="24"/>
      <c r="AB543" s="24"/>
      <c r="AC543" s="25"/>
      <c r="AD543" s="24"/>
      <c r="AE543" s="24"/>
      <c r="AF543" s="24"/>
      <c r="AG543" s="25"/>
      <c r="AH543" s="24"/>
      <c r="AI543" s="24"/>
      <c r="AJ543" s="24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7"/>
      <c r="M544" s="27"/>
      <c r="N544" s="28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30"/>
      <c r="Z544" s="29"/>
      <c r="AA544" s="29"/>
      <c r="AB544" s="29"/>
      <c r="AC544" s="30"/>
      <c r="AD544" s="29"/>
      <c r="AE544" s="29"/>
      <c r="AF544" s="29"/>
      <c r="AG544" s="30"/>
      <c r="AH544" s="29"/>
      <c r="AI544" s="29"/>
      <c r="AJ544" s="29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2"/>
      <c r="M545" s="22"/>
      <c r="N545" s="23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5"/>
      <c r="Z545" s="24"/>
      <c r="AA545" s="24"/>
      <c r="AB545" s="24"/>
      <c r="AC545" s="25"/>
      <c r="AD545" s="24"/>
      <c r="AE545" s="24"/>
      <c r="AF545" s="24"/>
      <c r="AG545" s="25"/>
      <c r="AH545" s="24"/>
      <c r="AI545" s="24"/>
      <c r="AJ545" s="24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7"/>
      <c r="M546" s="27"/>
      <c r="N546" s="28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30"/>
      <c r="Z546" s="29"/>
      <c r="AA546" s="29"/>
      <c r="AB546" s="29"/>
      <c r="AC546" s="30"/>
      <c r="AD546" s="29"/>
      <c r="AE546" s="29"/>
      <c r="AF546" s="29"/>
      <c r="AG546" s="30"/>
      <c r="AH546" s="29"/>
      <c r="AI546" s="29"/>
      <c r="AJ546" s="29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2"/>
      <c r="M547" s="22"/>
      <c r="N547" s="23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5"/>
      <c r="Z547" s="24"/>
      <c r="AA547" s="24"/>
      <c r="AB547" s="24"/>
      <c r="AC547" s="25"/>
      <c r="AD547" s="24"/>
      <c r="AE547" s="24"/>
      <c r="AF547" s="24"/>
      <c r="AG547" s="25"/>
      <c r="AH547" s="24"/>
      <c r="AI547" s="24"/>
      <c r="AJ547" s="24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7"/>
      <c r="M548" s="27"/>
      <c r="N548" s="28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30"/>
      <c r="Z548" s="29"/>
      <c r="AA548" s="29"/>
      <c r="AB548" s="29"/>
      <c r="AC548" s="30"/>
      <c r="AD548" s="29"/>
      <c r="AE548" s="29"/>
      <c r="AF548" s="29"/>
      <c r="AG548" s="30"/>
      <c r="AH548" s="29"/>
      <c r="AI548" s="29"/>
      <c r="AJ548" s="29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2"/>
      <c r="M549" s="22"/>
      <c r="N549" s="23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5"/>
      <c r="Z549" s="24"/>
      <c r="AA549" s="24"/>
      <c r="AB549" s="24"/>
      <c r="AC549" s="25"/>
      <c r="AD549" s="24"/>
      <c r="AE549" s="24"/>
      <c r="AF549" s="24"/>
      <c r="AG549" s="25"/>
      <c r="AH549" s="24"/>
      <c r="AI549" s="24"/>
      <c r="AJ549" s="24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7"/>
      <c r="M550" s="27"/>
      <c r="N550" s="28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30"/>
      <c r="Z550" s="29"/>
      <c r="AA550" s="29"/>
      <c r="AB550" s="29"/>
      <c r="AC550" s="30"/>
      <c r="AD550" s="29"/>
      <c r="AE550" s="29"/>
      <c r="AF550" s="29"/>
      <c r="AG550" s="30"/>
      <c r="AH550" s="29"/>
      <c r="AI550" s="29"/>
      <c r="AJ550" s="29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2"/>
      <c r="M551" s="22"/>
      <c r="N551" s="23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5"/>
      <c r="Z551" s="24"/>
      <c r="AA551" s="24"/>
      <c r="AB551" s="24"/>
      <c r="AC551" s="25"/>
      <c r="AD551" s="24"/>
      <c r="AE551" s="24"/>
      <c r="AF551" s="24"/>
      <c r="AG551" s="25"/>
      <c r="AH551" s="24"/>
      <c r="AI551" s="24"/>
      <c r="AJ551" s="24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7"/>
      <c r="M552" s="27"/>
      <c r="N552" s="28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30"/>
      <c r="Z552" s="29"/>
      <c r="AA552" s="29"/>
      <c r="AB552" s="29"/>
      <c r="AC552" s="30"/>
      <c r="AD552" s="29"/>
      <c r="AE552" s="29"/>
      <c r="AF552" s="29"/>
      <c r="AG552" s="30"/>
      <c r="AH552" s="29"/>
      <c r="AI552" s="29"/>
      <c r="AJ552" s="29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2"/>
      <c r="M553" s="22"/>
      <c r="N553" s="23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5"/>
      <c r="Z553" s="24"/>
      <c r="AA553" s="24"/>
      <c r="AB553" s="24"/>
      <c r="AC553" s="25"/>
      <c r="AD553" s="24"/>
      <c r="AE553" s="24"/>
      <c r="AF553" s="24"/>
      <c r="AG553" s="25"/>
      <c r="AH553" s="24"/>
      <c r="AI553" s="24"/>
      <c r="AJ553" s="24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7"/>
      <c r="M554" s="27"/>
      <c r="N554" s="28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30"/>
      <c r="Z554" s="29"/>
      <c r="AA554" s="29"/>
      <c r="AB554" s="29"/>
      <c r="AC554" s="30"/>
      <c r="AD554" s="29"/>
      <c r="AE554" s="29"/>
      <c r="AF554" s="29"/>
      <c r="AG554" s="30"/>
      <c r="AH554" s="29"/>
      <c r="AI554" s="29"/>
      <c r="AJ554" s="29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2"/>
      <c r="M555" s="22"/>
      <c r="N555" s="23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5"/>
      <c r="Z555" s="24"/>
      <c r="AA555" s="24"/>
      <c r="AB555" s="24"/>
      <c r="AC555" s="25"/>
      <c r="AD555" s="24"/>
      <c r="AE555" s="24"/>
      <c r="AF555" s="24"/>
      <c r="AG555" s="25"/>
      <c r="AH555" s="24"/>
      <c r="AI555" s="24"/>
      <c r="AJ555" s="24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7"/>
      <c r="M556" s="27"/>
      <c r="N556" s="28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30"/>
      <c r="Z556" s="29"/>
      <c r="AA556" s="29"/>
      <c r="AB556" s="29"/>
      <c r="AC556" s="30"/>
      <c r="AD556" s="29"/>
      <c r="AE556" s="29"/>
      <c r="AF556" s="29"/>
      <c r="AG556" s="30"/>
      <c r="AH556" s="29"/>
      <c r="AI556" s="29"/>
      <c r="AJ556" s="29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2"/>
      <c r="M557" s="22"/>
      <c r="N557" s="23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5"/>
      <c r="Z557" s="24"/>
      <c r="AA557" s="24"/>
      <c r="AB557" s="24"/>
      <c r="AC557" s="25"/>
      <c r="AD557" s="24"/>
      <c r="AE557" s="24"/>
      <c r="AF557" s="24"/>
      <c r="AG557" s="25"/>
      <c r="AH557" s="24"/>
      <c r="AI557" s="24"/>
      <c r="AJ557" s="24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7"/>
      <c r="M558" s="27"/>
      <c r="N558" s="28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30"/>
      <c r="Z558" s="29"/>
      <c r="AA558" s="29"/>
      <c r="AB558" s="29"/>
      <c r="AC558" s="30"/>
      <c r="AD558" s="29"/>
      <c r="AE558" s="29"/>
      <c r="AF558" s="29"/>
      <c r="AG558" s="30"/>
      <c r="AH558" s="29"/>
      <c r="AI558" s="29"/>
      <c r="AJ558" s="29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2"/>
      <c r="M559" s="22"/>
      <c r="N559" s="23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5"/>
      <c r="Z559" s="24"/>
      <c r="AA559" s="24"/>
      <c r="AB559" s="24"/>
      <c r="AC559" s="25"/>
      <c r="AD559" s="24"/>
      <c r="AE559" s="24"/>
      <c r="AF559" s="24"/>
      <c r="AG559" s="25"/>
      <c r="AH559" s="24"/>
      <c r="AI559" s="24"/>
      <c r="AJ559" s="24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7"/>
      <c r="M560" s="27"/>
      <c r="N560" s="28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30"/>
      <c r="Z560" s="29"/>
      <c r="AA560" s="29"/>
      <c r="AB560" s="29"/>
      <c r="AC560" s="30"/>
      <c r="AD560" s="29"/>
      <c r="AE560" s="29"/>
      <c r="AF560" s="29"/>
      <c r="AG560" s="30"/>
      <c r="AH560" s="29"/>
      <c r="AI560" s="29"/>
      <c r="AJ560" s="29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2"/>
      <c r="M561" s="22"/>
      <c r="N561" s="23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5"/>
      <c r="Z561" s="24"/>
      <c r="AA561" s="24"/>
      <c r="AB561" s="24"/>
      <c r="AC561" s="25"/>
      <c r="AD561" s="24"/>
      <c r="AE561" s="24"/>
      <c r="AF561" s="24"/>
      <c r="AG561" s="25"/>
      <c r="AH561" s="24"/>
      <c r="AI561" s="24"/>
      <c r="AJ561" s="24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7"/>
      <c r="M562" s="27"/>
      <c r="N562" s="28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30"/>
      <c r="Z562" s="29"/>
      <c r="AA562" s="29"/>
      <c r="AB562" s="29"/>
      <c r="AC562" s="30"/>
      <c r="AD562" s="29"/>
      <c r="AE562" s="29"/>
      <c r="AF562" s="29"/>
      <c r="AG562" s="30"/>
      <c r="AH562" s="29"/>
      <c r="AI562" s="29"/>
      <c r="AJ562" s="29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2"/>
      <c r="M563" s="22"/>
      <c r="N563" s="23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5"/>
      <c r="Z563" s="24"/>
      <c r="AA563" s="24"/>
      <c r="AB563" s="24"/>
      <c r="AC563" s="25"/>
      <c r="AD563" s="24"/>
      <c r="AE563" s="24"/>
      <c r="AF563" s="24"/>
      <c r="AG563" s="25"/>
      <c r="AH563" s="24"/>
      <c r="AI563" s="24"/>
      <c r="AJ563" s="24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7"/>
      <c r="M564" s="27"/>
      <c r="N564" s="28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30"/>
      <c r="Z564" s="29"/>
      <c r="AA564" s="29"/>
      <c r="AB564" s="29"/>
      <c r="AC564" s="30"/>
      <c r="AD564" s="29"/>
      <c r="AE564" s="29"/>
      <c r="AF564" s="29"/>
      <c r="AG564" s="30"/>
      <c r="AH564" s="29"/>
      <c r="AI564" s="29"/>
      <c r="AJ564" s="29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2"/>
      <c r="M565" s="22"/>
      <c r="N565" s="23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5"/>
      <c r="Z565" s="24"/>
      <c r="AA565" s="24"/>
      <c r="AB565" s="24"/>
      <c r="AC565" s="25"/>
      <c r="AD565" s="24"/>
      <c r="AE565" s="24"/>
      <c r="AF565" s="24"/>
      <c r="AG565" s="25"/>
      <c r="AH565" s="24"/>
      <c r="AI565" s="24"/>
      <c r="AJ565" s="24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7"/>
      <c r="M566" s="27"/>
      <c r="N566" s="28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30"/>
      <c r="Z566" s="29"/>
      <c r="AA566" s="29"/>
      <c r="AB566" s="29"/>
      <c r="AC566" s="30"/>
      <c r="AD566" s="29"/>
      <c r="AE566" s="29"/>
      <c r="AF566" s="29"/>
      <c r="AG566" s="30"/>
      <c r="AH566" s="29"/>
      <c r="AI566" s="29"/>
      <c r="AJ566" s="29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2"/>
      <c r="M567" s="22"/>
      <c r="N567" s="23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5"/>
      <c r="Z567" s="24"/>
      <c r="AA567" s="24"/>
      <c r="AB567" s="24"/>
      <c r="AC567" s="25"/>
      <c r="AD567" s="24"/>
      <c r="AE567" s="24"/>
      <c r="AF567" s="24"/>
      <c r="AG567" s="25"/>
      <c r="AH567" s="24"/>
      <c r="AI567" s="24"/>
      <c r="AJ567" s="24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7"/>
      <c r="M568" s="27"/>
      <c r="N568" s="28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30"/>
      <c r="Z568" s="29"/>
      <c r="AA568" s="29"/>
      <c r="AB568" s="29"/>
      <c r="AC568" s="30"/>
      <c r="AD568" s="29"/>
      <c r="AE568" s="29"/>
      <c r="AF568" s="29"/>
      <c r="AG568" s="30"/>
      <c r="AH568" s="29"/>
      <c r="AI568" s="29"/>
      <c r="AJ568" s="29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2"/>
      <c r="M569" s="22"/>
      <c r="N569" s="23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5"/>
      <c r="Z569" s="24"/>
      <c r="AA569" s="24"/>
      <c r="AB569" s="24"/>
      <c r="AC569" s="25"/>
      <c r="AD569" s="24"/>
      <c r="AE569" s="24"/>
      <c r="AF569" s="24"/>
      <c r="AG569" s="25"/>
      <c r="AH569" s="24"/>
      <c r="AI569" s="24"/>
      <c r="AJ569" s="24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7"/>
      <c r="M570" s="27"/>
      <c r="N570" s="28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30"/>
      <c r="Z570" s="29"/>
      <c r="AA570" s="29"/>
      <c r="AB570" s="29"/>
      <c r="AC570" s="30"/>
      <c r="AD570" s="29"/>
      <c r="AE570" s="29"/>
      <c r="AF570" s="29"/>
      <c r="AG570" s="30"/>
      <c r="AH570" s="29"/>
      <c r="AI570" s="29"/>
      <c r="AJ570" s="29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2"/>
      <c r="M571" s="22"/>
      <c r="N571" s="23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5"/>
      <c r="Z571" s="24"/>
      <c r="AA571" s="24"/>
      <c r="AB571" s="24"/>
      <c r="AC571" s="25"/>
      <c r="AD571" s="24"/>
      <c r="AE571" s="24"/>
      <c r="AF571" s="24"/>
      <c r="AG571" s="25"/>
      <c r="AH571" s="24"/>
      <c r="AI571" s="24"/>
      <c r="AJ571" s="24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7"/>
      <c r="M572" s="27"/>
      <c r="N572" s="28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30"/>
      <c r="Z572" s="29"/>
      <c r="AA572" s="29"/>
      <c r="AB572" s="29"/>
      <c r="AC572" s="30"/>
      <c r="AD572" s="29"/>
      <c r="AE572" s="29"/>
      <c r="AF572" s="29"/>
      <c r="AG572" s="30"/>
      <c r="AH572" s="29"/>
      <c r="AI572" s="29"/>
      <c r="AJ572" s="29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2"/>
      <c r="M573" s="22"/>
      <c r="N573" s="23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5"/>
      <c r="Z573" s="24"/>
      <c r="AA573" s="24"/>
      <c r="AB573" s="24"/>
      <c r="AC573" s="25"/>
      <c r="AD573" s="24"/>
      <c r="AE573" s="24"/>
      <c r="AF573" s="24"/>
      <c r="AG573" s="25"/>
      <c r="AH573" s="24"/>
      <c r="AI573" s="24"/>
      <c r="AJ573" s="24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7"/>
      <c r="M574" s="27"/>
      <c r="N574" s="28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30"/>
      <c r="Z574" s="29"/>
      <c r="AA574" s="29"/>
      <c r="AB574" s="29"/>
      <c r="AC574" s="30"/>
      <c r="AD574" s="29"/>
      <c r="AE574" s="29"/>
      <c r="AF574" s="29"/>
      <c r="AG574" s="30"/>
      <c r="AH574" s="29"/>
      <c r="AI574" s="29"/>
      <c r="AJ574" s="29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2"/>
      <c r="M575" s="22"/>
      <c r="N575" s="23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5"/>
      <c r="Z575" s="24"/>
      <c r="AA575" s="24"/>
      <c r="AB575" s="24"/>
      <c r="AC575" s="25"/>
      <c r="AD575" s="24"/>
      <c r="AE575" s="24"/>
      <c r="AF575" s="24"/>
      <c r="AG575" s="25"/>
      <c r="AH575" s="24"/>
      <c r="AI575" s="24"/>
      <c r="AJ575" s="24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7"/>
      <c r="M576" s="27"/>
      <c r="N576" s="28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30"/>
      <c r="Z576" s="29"/>
      <c r="AA576" s="29"/>
      <c r="AB576" s="29"/>
      <c r="AC576" s="30"/>
      <c r="AD576" s="29"/>
      <c r="AE576" s="29"/>
      <c r="AF576" s="29"/>
      <c r="AG576" s="30"/>
      <c r="AH576" s="29"/>
      <c r="AI576" s="29"/>
      <c r="AJ576" s="29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2"/>
      <c r="M577" s="22"/>
      <c r="N577" s="23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5"/>
      <c r="Z577" s="24"/>
      <c r="AA577" s="24"/>
      <c r="AB577" s="24"/>
      <c r="AC577" s="25"/>
      <c r="AD577" s="24"/>
      <c r="AE577" s="24"/>
      <c r="AF577" s="24"/>
      <c r="AG577" s="25"/>
      <c r="AH577" s="24"/>
      <c r="AI577" s="24"/>
      <c r="AJ577" s="24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7"/>
      <c r="M578" s="27"/>
      <c r="N578" s="28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30"/>
      <c r="Z578" s="29"/>
      <c r="AA578" s="29"/>
      <c r="AB578" s="29"/>
      <c r="AC578" s="30"/>
      <c r="AD578" s="29"/>
      <c r="AE578" s="29"/>
      <c r="AF578" s="29"/>
      <c r="AG578" s="30"/>
      <c r="AH578" s="29"/>
      <c r="AI578" s="29"/>
      <c r="AJ578" s="29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2"/>
      <c r="M579" s="22"/>
      <c r="N579" s="23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5"/>
      <c r="Z579" s="24"/>
      <c r="AA579" s="24"/>
      <c r="AB579" s="24"/>
      <c r="AC579" s="25"/>
      <c r="AD579" s="24"/>
      <c r="AE579" s="24"/>
      <c r="AF579" s="24"/>
      <c r="AG579" s="25"/>
      <c r="AH579" s="24"/>
      <c r="AI579" s="24"/>
      <c r="AJ579" s="24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7"/>
      <c r="M580" s="27"/>
      <c r="N580" s="28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30"/>
      <c r="Z580" s="29"/>
      <c r="AA580" s="29"/>
      <c r="AB580" s="29"/>
      <c r="AC580" s="30"/>
      <c r="AD580" s="29"/>
      <c r="AE580" s="29"/>
      <c r="AF580" s="29"/>
      <c r="AG580" s="30"/>
      <c r="AH580" s="29"/>
      <c r="AI580" s="29"/>
      <c r="AJ580" s="29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2"/>
      <c r="M581" s="22"/>
      <c r="N581" s="23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5"/>
      <c r="Z581" s="24"/>
      <c r="AA581" s="24"/>
      <c r="AB581" s="24"/>
      <c r="AC581" s="25"/>
      <c r="AD581" s="24"/>
      <c r="AE581" s="24"/>
      <c r="AF581" s="24"/>
      <c r="AG581" s="25"/>
      <c r="AH581" s="24"/>
      <c r="AI581" s="24"/>
      <c r="AJ581" s="24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7"/>
      <c r="M582" s="27"/>
      <c r="N582" s="28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30"/>
      <c r="Z582" s="29"/>
      <c r="AA582" s="29"/>
      <c r="AB582" s="29"/>
      <c r="AC582" s="30"/>
      <c r="AD582" s="29"/>
      <c r="AE582" s="29"/>
      <c r="AF582" s="29"/>
      <c r="AG582" s="30"/>
      <c r="AH582" s="29"/>
      <c r="AI582" s="29"/>
      <c r="AJ582" s="29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2"/>
      <c r="M583" s="22"/>
      <c r="N583" s="23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5"/>
      <c r="Z583" s="24"/>
      <c r="AA583" s="24"/>
      <c r="AB583" s="24"/>
      <c r="AC583" s="25"/>
      <c r="AD583" s="24"/>
      <c r="AE583" s="24"/>
      <c r="AF583" s="24"/>
      <c r="AG583" s="25"/>
      <c r="AH583" s="24"/>
      <c r="AI583" s="24"/>
      <c r="AJ583" s="24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7"/>
      <c r="M584" s="27"/>
      <c r="N584" s="28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30"/>
      <c r="Z584" s="29"/>
      <c r="AA584" s="29"/>
      <c r="AB584" s="29"/>
      <c r="AC584" s="30"/>
      <c r="AD584" s="29"/>
      <c r="AE584" s="29"/>
      <c r="AF584" s="29"/>
      <c r="AG584" s="30"/>
      <c r="AH584" s="29"/>
      <c r="AI584" s="29"/>
      <c r="AJ584" s="29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2"/>
      <c r="M585" s="22"/>
      <c r="N585" s="23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5"/>
      <c r="Z585" s="24"/>
      <c r="AA585" s="24"/>
      <c r="AB585" s="24"/>
      <c r="AC585" s="25"/>
      <c r="AD585" s="24"/>
      <c r="AE585" s="24"/>
      <c r="AF585" s="24"/>
      <c r="AG585" s="25"/>
      <c r="AH585" s="24"/>
      <c r="AI585" s="24"/>
      <c r="AJ585" s="24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7"/>
      <c r="M586" s="27"/>
      <c r="N586" s="28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30"/>
      <c r="Z586" s="29"/>
      <c r="AA586" s="29"/>
      <c r="AB586" s="29"/>
      <c r="AC586" s="30"/>
      <c r="AD586" s="29"/>
      <c r="AE586" s="29"/>
      <c r="AF586" s="29"/>
      <c r="AG586" s="30"/>
      <c r="AH586" s="29"/>
      <c r="AI586" s="29"/>
      <c r="AJ586" s="29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2"/>
      <c r="M587" s="22"/>
      <c r="N587" s="23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5"/>
      <c r="Z587" s="24"/>
      <c r="AA587" s="24"/>
      <c r="AB587" s="24"/>
      <c r="AC587" s="25"/>
      <c r="AD587" s="24"/>
      <c r="AE587" s="24"/>
      <c r="AF587" s="24"/>
      <c r="AG587" s="25"/>
      <c r="AH587" s="24"/>
      <c r="AI587" s="24"/>
      <c r="AJ587" s="24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7"/>
      <c r="M588" s="27"/>
      <c r="N588" s="28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30"/>
      <c r="Z588" s="29"/>
      <c r="AA588" s="29"/>
      <c r="AB588" s="29"/>
      <c r="AC588" s="30"/>
      <c r="AD588" s="29"/>
      <c r="AE588" s="29"/>
      <c r="AF588" s="29"/>
      <c r="AG588" s="30"/>
      <c r="AH588" s="29"/>
      <c r="AI588" s="29"/>
      <c r="AJ588" s="29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2"/>
      <c r="M589" s="22"/>
      <c r="N589" s="23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5"/>
      <c r="Z589" s="24"/>
      <c r="AA589" s="24"/>
      <c r="AB589" s="24"/>
      <c r="AC589" s="25"/>
      <c r="AD589" s="24"/>
      <c r="AE589" s="24"/>
      <c r="AF589" s="24"/>
      <c r="AG589" s="25"/>
      <c r="AH589" s="24"/>
      <c r="AI589" s="24"/>
      <c r="AJ589" s="24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7"/>
      <c r="M590" s="27"/>
      <c r="N590" s="28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30"/>
      <c r="Z590" s="29"/>
      <c r="AA590" s="29"/>
      <c r="AB590" s="29"/>
      <c r="AC590" s="30"/>
      <c r="AD590" s="29"/>
      <c r="AE590" s="29"/>
      <c r="AF590" s="29"/>
      <c r="AG590" s="30"/>
      <c r="AH590" s="29"/>
      <c r="AI590" s="29"/>
      <c r="AJ590" s="29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2"/>
      <c r="M591" s="22"/>
      <c r="N591" s="23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5"/>
      <c r="Z591" s="24"/>
      <c r="AA591" s="24"/>
      <c r="AB591" s="24"/>
      <c r="AC591" s="25"/>
      <c r="AD591" s="24"/>
      <c r="AE591" s="24"/>
      <c r="AF591" s="24"/>
      <c r="AG591" s="25"/>
      <c r="AH591" s="24"/>
      <c r="AI591" s="24"/>
      <c r="AJ591" s="24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7"/>
      <c r="M592" s="27"/>
      <c r="N592" s="28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30"/>
      <c r="Z592" s="29"/>
      <c r="AA592" s="29"/>
      <c r="AB592" s="29"/>
      <c r="AC592" s="30"/>
      <c r="AD592" s="29"/>
      <c r="AE592" s="29"/>
      <c r="AF592" s="29"/>
      <c r="AG592" s="30"/>
      <c r="AH592" s="29"/>
      <c r="AI592" s="29"/>
      <c r="AJ592" s="29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2"/>
      <c r="M593" s="22"/>
      <c r="N593" s="23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5"/>
      <c r="Z593" s="24"/>
      <c r="AA593" s="24"/>
      <c r="AB593" s="24"/>
      <c r="AC593" s="25"/>
      <c r="AD593" s="24"/>
      <c r="AE593" s="24"/>
      <c r="AF593" s="24"/>
      <c r="AG593" s="25"/>
      <c r="AH593" s="24"/>
      <c r="AI593" s="24"/>
      <c r="AJ593" s="24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7"/>
      <c r="M594" s="27"/>
      <c r="N594" s="28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30"/>
      <c r="Z594" s="29"/>
      <c r="AA594" s="29"/>
      <c r="AB594" s="29"/>
      <c r="AC594" s="30"/>
      <c r="AD594" s="29"/>
      <c r="AE594" s="29"/>
      <c r="AF594" s="29"/>
      <c r="AG594" s="30"/>
      <c r="AH594" s="29"/>
      <c r="AI594" s="29"/>
      <c r="AJ594" s="29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2"/>
      <c r="M595" s="22"/>
      <c r="N595" s="23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5"/>
      <c r="Z595" s="24"/>
      <c r="AA595" s="24"/>
      <c r="AB595" s="24"/>
      <c r="AC595" s="25"/>
      <c r="AD595" s="24"/>
      <c r="AE595" s="24"/>
      <c r="AF595" s="24"/>
      <c r="AG595" s="25"/>
      <c r="AH595" s="24"/>
      <c r="AI595" s="24"/>
      <c r="AJ595" s="24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7"/>
      <c r="M596" s="27"/>
      <c r="N596" s="28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30"/>
      <c r="Z596" s="29"/>
      <c r="AA596" s="29"/>
      <c r="AB596" s="29"/>
      <c r="AC596" s="30"/>
      <c r="AD596" s="29"/>
      <c r="AE596" s="29"/>
      <c r="AF596" s="29"/>
      <c r="AG596" s="30"/>
      <c r="AH596" s="29"/>
      <c r="AI596" s="29"/>
      <c r="AJ596" s="29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2"/>
      <c r="M597" s="22"/>
      <c r="N597" s="23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5"/>
      <c r="Z597" s="24"/>
      <c r="AA597" s="24"/>
      <c r="AB597" s="24"/>
      <c r="AC597" s="25"/>
      <c r="AD597" s="24"/>
      <c r="AE597" s="24"/>
      <c r="AF597" s="24"/>
      <c r="AG597" s="25"/>
      <c r="AH597" s="24"/>
      <c r="AI597" s="24"/>
      <c r="AJ597" s="24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7"/>
      <c r="M598" s="27"/>
      <c r="N598" s="28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30"/>
      <c r="Z598" s="29"/>
      <c r="AA598" s="29"/>
      <c r="AB598" s="29"/>
      <c r="AC598" s="30"/>
      <c r="AD598" s="29"/>
      <c r="AE598" s="29"/>
      <c r="AF598" s="29"/>
      <c r="AG598" s="30"/>
      <c r="AH598" s="29"/>
      <c r="AI598" s="29"/>
      <c r="AJ598" s="29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2"/>
      <c r="M599" s="22"/>
      <c r="N599" s="23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5"/>
      <c r="Z599" s="24"/>
      <c r="AA599" s="24"/>
      <c r="AB599" s="24"/>
      <c r="AC599" s="25"/>
      <c r="AD599" s="24"/>
      <c r="AE599" s="24"/>
      <c r="AF599" s="24"/>
      <c r="AG599" s="25"/>
      <c r="AH599" s="24"/>
      <c r="AI599" s="24"/>
      <c r="AJ599" s="24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7"/>
      <c r="M600" s="27"/>
      <c r="N600" s="28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30"/>
      <c r="Z600" s="29"/>
      <c r="AA600" s="29"/>
      <c r="AB600" s="29"/>
      <c r="AC600" s="30"/>
      <c r="AD600" s="29"/>
      <c r="AE600" s="29"/>
      <c r="AF600" s="29"/>
      <c r="AG600" s="30"/>
      <c r="AH600" s="29"/>
      <c r="AI600" s="29"/>
      <c r="AJ600" s="29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2"/>
      <c r="M601" s="22"/>
      <c r="N601" s="23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5"/>
      <c r="Z601" s="24"/>
      <c r="AA601" s="24"/>
      <c r="AB601" s="24"/>
      <c r="AC601" s="25"/>
      <c r="AD601" s="24"/>
      <c r="AE601" s="24"/>
      <c r="AF601" s="24"/>
      <c r="AG601" s="25"/>
      <c r="AH601" s="24"/>
      <c r="AI601" s="24"/>
      <c r="AJ601" s="24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7"/>
      <c r="M602" s="27"/>
      <c r="N602" s="28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30"/>
      <c r="Z602" s="29"/>
      <c r="AA602" s="29"/>
      <c r="AB602" s="29"/>
      <c r="AC602" s="30"/>
      <c r="AD602" s="29"/>
      <c r="AE602" s="29"/>
      <c r="AF602" s="29"/>
      <c r="AG602" s="30"/>
      <c r="AH602" s="29"/>
      <c r="AI602" s="29"/>
      <c r="AJ602" s="29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2"/>
      <c r="M603" s="22"/>
      <c r="N603" s="23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5"/>
      <c r="Z603" s="24"/>
      <c r="AA603" s="24"/>
      <c r="AB603" s="24"/>
      <c r="AC603" s="25"/>
      <c r="AD603" s="24"/>
      <c r="AE603" s="24"/>
      <c r="AF603" s="24"/>
      <c r="AG603" s="25"/>
      <c r="AH603" s="24"/>
      <c r="AI603" s="24"/>
      <c r="AJ603" s="24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7"/>
      <c r="M604" s="27"/>
      <c r="N604" s="28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30"/>
      <c r="Z604" s="29"/>
      <c r="AA604" s="29"/>
      <c r="AB604" s="29"/>
      <c r="AC604" s="30"/>
      <c r="AD604" s="29"/>
      <c r="AE604" s="29"/>
      <c r="AF604" s="29"/>
      <c r="AG604" s="30"/>
      <c r="AH604" s="29"/>
      <c r="AI604" s="29"/>
      <c r="AJ604" s="29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2"/>
      <c r="M605" s="22"/>
      <c r="N605" s="23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5"/>
      <c r="Z605" s="24"/>
      <c r="AA605" s="24"/>
      <c r="AB605" s="24"/>
      <c r="AC605" s="25"/>
      <c r="AD605" s="24"/>
      <c r="AE605" s="24"/>
      <c r="AF605" s="24"/>
      <c r="AG605" s="25"/>
      <c r="AH605" s="24"/>
      <c r="AI605" s="24"/>
      <c r="AJ605" s="24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7"/>
      <c r="M606" s="27"/>
      <c r="N606" s="28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30"/>
      <c r="Z606" s="29"/>
      <c r="AA606" s="29"/>
      <c r="AB606" s="29"/>
      <c r="AC606" s="30"/>
      <c r="AD606" s="29"/>
      <c r="AE606" s="29"/>
      <c r="AF606" s="29"/>
      <c r="AG606" s="30"/>
      <c r="AH606" s="29"/>
      <c r="AI606" s="29"/>
      <c r="AJ606" s="29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2"/>
      <c r="M607" s="22"/>
      <c r="N607" s="23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5"/>
      <c r="Z607" s="24"/>
      <c r="AA607" s="24"/>
      <c r="AB607" s="24"/>
      <c r="AC607" s="25"/>
      <c r="AD607" s="24"/>
      <c r="AE607" s="24"/>
      <c r="AF607" s="24"/>
      <c r="AG607" s="25"/>
      <c r="AH607" s="24"/>
      <c r="AI607" s="24"/>
      <c r="AJ607" s="24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7"/>
      <c r="M608" s="27"/>
      <c r="N608" s="28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30"/>
      <c r="Z608" s="29"/>
      <c r="AA608" s="29"/>
      <c r="AB608" s="29"/>
      <c r="AC608" s="30"/>
      <c r="AD608" s="29"/>
      <c r="AE608" s="29"/>
      <c r="AF608" s="29"/>
      <c r="AG608" s="30"/>
      <c r="AH608" s="29"/>
      <c r="AI608" s="29"/>
      <c r="AJ608" s="29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2"/>
      <c r="M609" s="22"/>
      <c r="N609" s="23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5"/>
      <c r="Z609" s="24"/>
      <c r="AA609" s="24"/>
      <c r="AB609" s="24"/>
      <c r="AC609" s="25"/>
      <c r="AD609" s="24"/>
      <c r="AE609" s="24"/>
      <c r="AF609" s="24"/>
      <c r="AG609" s="25"/>
      <c r="AH609" s="24"/>
      <c r="AI609" s="24"/>
      <c r="AJ609" s="24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7"/>
      <c r="M610" s="27"/>
      <c r="N610" s="28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30"/>
      <c r="Z610" s="29"/>
      <c r="AA610" s="29"/>
      <c r="AB610" s="29"/>
      <c r="AC610" s="30"/>
      <c r="AD610" s="29"/>
      <c r="AE610" s="29"/>
      <c r="AF610" s="29"/>
      <c r="AG610" s="30"/>
      <c r="AH610" s="29"/>
      <c r="AI610" s="29"/>
      <c r="AJ610" s="29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2"/>
      <c r="M611" s="22"/>
      <c r="N611" s="23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5"/>
      <c r="Z611" s="24"/>
      <c r="AA611" s="24"/>
      <c r="AB611" s="24"/>
      <c r="AC611" s="25"/>
      <c r="AD611" s="24"/>
      <c r="AE611" s="24"/>
      <c r="AF611" s="24"/>
      <c r="AG611" s="25"/>
      <c r="AH611" s="24"/>
      <c r="AI611" s="24"/>
      <c r="AJ611" s="24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7"/>
      <c r="M612" s="27"/>
      <c r="N612" s="28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30"/>
      <c r="Z612" s="29"/>
      <c r="AA612" s="29"/>
      <c r="AB612" s="29"/>
      <c r="AC612" s="30"/>
      <c r="AD612" s="29"/>
      <c r="AE612" s="29"/>
      <c r="AF612" s="29"/>
      <c r="AG612" s="30"/>
      <c r="AH612" s="29"/>
      <c r="AI612" s="29"/>
      <c r="AJ612" s="29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2"/>
      <c r="M613" s="22"/>
      <c r="N613" s="23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5"/>
      <c r="Z613" s="24"/>
      <c r="AA613" s="24"/>
      <c r="AB613" s="24"/>
      <c r="AC613" s="25"/>
      <c r="AD613" s="24"/>
      <c r="AE613" s="24"/>
      <c r="AF613" s="24"/>
      <c r="AG613" s="25"/>
      <c r="AH613" s="24"/>
      <c r="AI613" s="24"/>
      <c r="AJ613" s="24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7"/>
      <c r="M614" s="27"/>
      <c r="N614" s="28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30"/>
      <c r="Z614" s="29"/>
      <c r="AA614" s="29"/>
      <c r="AB614" s="29"/>
      <c r="AC614" s="30"/>
      <c r="AD614" s="29"/>
      <c r="AE614" s="29"/>
      <c r="AF614" s="29"/>
      <c r="AG614" s="30"/>
      <c r="AH614" s="29"/>
      <c r="AI614" s="29"/>
      <c r="AJ614" s="29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2"/>
      <c r="M615" s="22"/>
      <c r="N615" s="23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5"/>
      <c r="Z615" s="24"/>
      <c r="AA615" s="24"/>
      <c r="AB615" s="24"/>
      <c r="AC615" s="25"/>
      <c r="AD615" s="24"/>
      <c r="AE615" s="24"/>
      <c r="AF615" s="24"/>
      <c r="AG615" s="25"/>
      <c r="AH615" s="24"/>
      <c r="AI615" s="24"/>
      <c r="AJ615" s="24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7"/>
      <c r="M616" s="27"/>
      <c r="N616" s="28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30"/>
      <c r="Z616" s="29"/>
      <c r="AA616" s="29"/>
      <c r="AB616" s="29"/>
      <c r="AC616" s="30"/>
      <c r="AD616" s="29"/>
      <c r="AE616" s="29"/>
      <c r="AF616" s="29"/>
      <c r="AG616" s="30"/>
      <c r="AH616" s="29"/>
      <c r="AI616" s="29"/>
      <c r="AJ616" s="29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2"/>
      <c r="M617" s="22"/>
      <c r="N617" s="23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5"/>
      <c r="Z617" s="24"/>
      <c r="AA617" s="24"/>
      <c r="AB617" s="24"/>
      <c r="AC617" s="25"/>
      <c r="AD617" s="24"/>
      <c r="AE617" s="24"/>
      <c r="AF617" s="24"/>
      <c r="AG617" s="25"/>
      <c r="AH617" s="24"/>
      <c r="AI617" s="24"/>
      <c r="AJ617" s="24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7"/>
      <c r="M618" s="27"/>
      <c r="N618" s="28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30"/>
      <c r="Z618" s="29"/>
      <c r="AA618" s="29"/>
      <c r="AB618" s="29"/>
      <c r="AC618" s="30"/>
      <c r="AD618" s="29"/>
      <c r="AE618" s="29"/>
      <c r="AF618" s="29"/>
      <c r="AG618" s="30"/>
      <c r="AH618" s="29"/>
      <c r="AI618" s="29"/>
      <c r="AJ618" s="29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2"/>
      <c r="M619" s="22"/>
      <c r="N619" s="23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5"/>
      <c r="Z619" s="24"/>
      <c r="AA619" s="24"/>
      <c r="AB619" s="24"/>
      <c r="AC619" s="25"/>
      <c r="AD619" s="24"/>
      <c r="AE619" s="24"/>
      <c r="AF619" s="24"/>
      <c r="AG619" s="25"/>
      <c r="AH619" s="24"/>
      <c r="AI619" s="24"/>
      <c r="AJ619" s="24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7"/>
      <c r="M620" s="27"/>
      <c r="N620" s="28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30"/>
      <c r="Z620" s="29"/>
      <c r="AA620" s="29"/>
      <c r="AB620" s="29"/>
      <c r="AC620" s="30"/>
      <c r="AD620" s="29"/>
      <c r="AE620" s="29"/>
      <c r="AF620" s="29"/>
      <c r="AG620" s="30"/>
      <c r="AH620" s="29"/>
      <c r="AI620" s="29"/>
      <c r="AJ620" s="29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2"/>
      <c r="M621" s="22"/>
      <c r="N621" s="23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5"/>
      <c r="Z621" s="24"/>
      <c r="AA621" s="24"/>
      <c r="AB621" s="24"/>
      <c r="AC621" s="25"/>
      <c r="AD621" s="24"/>
      <c r="AE621" s="24"/>
      <c r="AF621" s="24"/>
      <c r="AG621" s="25"/>
      <c r="AH621" s="24"/>
      <c r="AI621" s="24"/>
      <c r="AJ621" s="24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7"/>
      <c r="M622" s="27"/>
      <c r="N622" s="28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30"/>
      <c r="Z622" s="29"/>
      <c r="AA622" s="29"/>
      <c r="AB622" s="29"/>
      <c r="AC622" s="30"/>
      <c r="AD622" s="29"/>
      <c r="AE622" s="29"/>
      <c r="AF622" s="29"/>
      <c r="AG622" s="30"/>
      <c r="AH622" s="29"/>
      <c r="AI622" s="29"/>
      <c r="AJ622" s="29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2"/>
      <c r="M623" s="22"/>
      <c r="N623" s="23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5"/>
      <c r="Z623" s="24"/>
      <c r="AA623" s="24"/>
      <c r="AB623" s="24"/>
      <c r="AC623" s="25"/>
      <c r="AD623" s="24"/>
      <c r="AE623" s="24"/>
      <c r="AF623" s="24"/>
      <c r="AG623" s="25"/>
      <c r="AH623" s="24"/>
      <c r="AI623" s="24"/>
      <c r="AJ623" s="24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7"/>
      <c r="M624" s="27"/>
      <c r="N624" s="28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30"/>
      <c r="Z624" s="29"/>
      <c r="AA624" s="29"/>
      <c r="AB624" s="29"/>
      <c r="AC624" s="30"/>
      <c r="AD624" s="29"/>
      <c r="AE624" s="29"/>
      <c r="AF624" s="29"/>
      <c r="AG624" s="30"/>
      <c r="AH624" s="29"/>
      <c r="AI624" s="29"/>
      <c r="AJ624" s="29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2"/>
      <c r="M625" s="22"/>
      <c r="N625" s="23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5"/>
      <c r="Z625" s="24"/>
      <c r="AA625" s="24"/>
      <c r="AB625" s="24"/>
      <c r="AC625" s="25"/>
      <c r="AD625" s="24"/>
      <c r="AE625" s="24"/>
      <c r="AF625" s="24"/>
      <c r="AG625" s="25"/>
      <c r="AH625" s="24"/>
      <c r="AI625" s="24"/>
      <c r="AJ625" s="24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7"/>
      <c r="M626" s="27"/>
      <c r="N626" s="28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30"/>
      <c r="Z626" s="29"/>
      <c r="AA626" s="29"/>
      <c r="AB626" s="29"/>
      <c r="AC626" s="30"/>
      <c r="AD626" s="29"/>
      <c r="AE626" s="29"/>
      <c r="AF626" s="29"/>
      <c r="AG626" s="30"/>
      <c r="AH626" s="29"/>
      <c r="AI626" s="29"/>
      <c r="AJ626" s="29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2"/>
      <c r="M627" s="22"/>
      <c r="N627" s="23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5"/>
      <c r="Z627" s="24"/>
      <c r="AA627" s="24"/>
      <c r="AB627" s="24"/>
      <c r="AC627" s="25"/>
      <c r="AD627" s="24"/>
      <c r="AE627" s="24"/>
      <c r="AF627" s="24"/>
      <c r="AG627" s="25"/>
      <c r="AH627" s="24"/>
      <c r="AI627" s="24"/>
      <c r="AJ627" s="24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7"/>
      <c r="M628" s="27"/>
      <c r="N628" s="28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30"/>
      <c r="Z628" s="29"/>
      <c r="AA628" s="29"/>
      <c r="AB628" s="29"/>
      <c r="AC628" s="30"/>
      <c r="AD628" s="29"/>
      <c r="AE628" s="29"/>
      <c r="AF628" s="29"/>
      <c r="AG628" s="30"/>
      <c r="AH628" s="29"/>
      <c r="AI628" s="29"/>
      <c r="AJ628" s="29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2"/>
      <c r="M629" s="22"/>
      <c r="N629" s="23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5"/>
      <c r="Z629" s="24"/>
      <c r="AA629" s="24"/>
      <c r="AB629" s="24"/>
      <c r="AC629" s="25"/>
      <c r="AD629" s="24"/>
      <c r="AE629" s="24"/>
      <c r="AF629" s="24"/>
      <c r="AG629" s="25"/>
      <c r="AH629" s="24"/>
      <c r="AI629" s="24"/>
      <c r="AJ629" s="24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7"/>
      <c r="M630" s="27"/>
      <c r="N630" s="28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30"/>
      <c r="Z630" s="29"/>
      <c r="AA630" s="29"/>
      <c r="AB630" s="29"/>
      <c r="AC630" s="30"/>
      <c r="AD630" s="29"/>
      <c r="AE630" s="29"/>
      <c r="AF630" s="29"/>
      <c r="AG630" s="30"/>
      <c r="AH630" s="29"/>
      <c r="AI630" s="29"/>
      <c r="AJ630" s="29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2"/>
      <c r="M631" s="22"/>
      <c r="N631" s="23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5"/>
      <c r="Z631" s="24"/>
      <c r="AA631" s="24"/>
      <c r="AB631" s="24"/>
      <c r="AC631" s="25"/>
      <c r="AD631" s="24"/>
      <c r="AE631" s="24"/>
      <c r="AF631" s="24"/>
      <c r="AG631" s="25"/>
      <c r="AH631" s="24"/>
      <c r="AI631" s="24"/>
      <c r="AJ631" s="24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7"/>
      <c r="M632" s="27"/>
      <c r="N632" s="28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30"/>
      <c r="Z632" s="29"/>
      <c r="AA632" s="29"/>
      <c r="AB632" s="29"/>
      <c r="AC632" s="30"/>
      <c r="AD632" s="29"/>
      <c r="AE632" s="29"/>
      <c r="AF632" s="29"/>
      <c r="AG632" s="30"/>
      <c r="AH632" s="29"/>
      <c r="AI632" s="29"/>
      <c r="AJ632" s="29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2"/>
      <c r="M633" s="22"/>
      <c r="N633" s="23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5"/>
      <c r="Z633" s="24"/>
      <c r="AA633" s="24"/>
      <c r="AB633" s="24"/>
      <c r="AC633" s="25"/>
      <c r="AD633" s="24"/>
      <c r="AE633" s="24"/>
      <c r="AF633" s="24"/>
      <c r="AG633" s="25"/>
      <c r="AH633" s="24"/>
      <c r="AI633" s="24"/>
      <c r="AJ633" s="24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7"/>
      <c r="M634" s="27"/>
      <c r="N634" s="28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30"/>
      <c r="Z634" s="29"/>
      <c r="AA634" s="29"/>
      <c r="AB634" s="29"/>
      <c r="AC634" s="30"/>
      <c r="AD634" s="29"/>
      <c r="AE634" s="29"/>
      <c r="AF634" s="29"/>
      <c r="AG634" s="30"/>
      <c r="AH634" s="29"/>
      <c r="AI634" s="29"/>
      <c r="AJ634" s="29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2"/>
      <c r="M635" s="22"/>
      <c r="N635" s="23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5"/>
      <c r="Z635" s="24"/>
      <c r="AA635" s="24"/>
      <c r="AB635" s="24"/>
      <c r="AC635" s="25"/>
      <c r="AD635" s="24"/>
      <c r="AE635" s="24"/>
      <c r="AF635" s="24"/>
      <c r="AG635" s="25"/>
      <c r="AH635" s="24"/>
      <c r="AI635" s="24"/>
      <c r="AJ635" s="24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7"/>
      <c r="M636" s="27"/>
      <c r="N636" s="28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30"/>
      <c r="Z636" s="29"/>
      <c r="AA636" s="29"/>
      <c r="AB636" s="29"/>
      <c r="AC636" s="30"/>
      <c r="AD636" s="29"/>
      <c r="AE636" s="29"/>
      <c r="AF636" s="29"/>
      <c r="AG636" s="30"/>
      <c r="AH636" s="29"/>
      <c r="AI636" s="29"/>
      <c r="AJ636" s="29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2"/>
      <c r="M637" s="22"/>
      <c r="N637" s="23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5"/>
      <c r="Z637" s="24"/>
      <c r="AA637" s="24"/>
      <c r="AB637" s="24"/>
      <c r="AC637" s="25"/>
      <c r="AD637" s="24"/>
      <c r="AE637" s="24"/>
      <c r="AF637" s="24"/>
      <c r="AG637" s="25"/>
      <c r="AH637" s="24"/>
      <c r="AI637" s="24"/>
      <c r="AJ637" s="24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7"/>
      <c r="M638" s="27"/>
      <c r="N638" s="28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30"/>
      <c r="Z638" s="29"/>
      <c r="AA638" s="29"/>
      <c r="AB638" s="29"/>
      <c r="AC638" s="30"/>
      <c r="AD638" s="29"/>
      <c r="AE638" s="29"/>
      <c r="AF638" s="29"/>
      <c r="AG638" s="30"/>
      <c r="AH638" s="29"/>
      <c r="AI638" s="29"/>
      <c r="AJ638" s="29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2"/>
      <c r="M639" s="22"/>
      <c r="N639" s="23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5"/>
      <c r="Z639" s="24"/>
      <c r="AA639" s="24"/>
      <c r="AB639" s="24"/>
      <c r="AC639" s="25"/>
      <c r="AD639" s="24"/>
      <c r="AE639" s="24"/>
      <c r="AF639" s="24"/>
      <c r="AG639" s="25"/>
      <c r="AH639" s="24"/>
      <c r="AI639" s="24"/>
      <c r="AJ639" s="24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7"/>
      <c r="M640" s="27"/>
      <c r="N640" s="28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30"/>
      <c r="Z640" s="29"/>
      <c r="AA640" s="29"/>
      <c r="AB640" s="29"/>
      <c r="AC640" s="30"/>
      <c r="AD640" s="29"/>
      <c r="AE640" s="29"/>
      <c r="AF640" s="29"/>
      <c r="AG640" s="30"/>
      <c r="AH640" s="29"/>
      <c r="AI640" s="29"/>
      <c r="AJ640" s="29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2"/>
      <c r="M641" s="22"/>
      <c r="N641" s="23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5"/>
      <c r="Z641" s="24"/>
      <c r="AA641" s="24"/>
      <c r="AB641" s="24"/>
      <c r="AC641" s="25"/>
      <c r="AD641" s="24"/>
      <c r="AE641" s="24"/>
      <c r="AF641" s="24"/>
      <c r="AG641" s="25"/>
      <c r="AH641" s="24"/>
      <c r="AI641" s="24"/>
      <c r="AJ641" s="24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7"/>
      <c r="M642" s="27"/>
      <c r="N642" s="28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30"/>
      <c r="Z642" s="29"/>
      <c r="AA642" s="29"/>
      <c r="AB642" s="29"/>
      <c r="AC642" s="30"/>
      <c r="AD642" s="29"/>
      <c r="AE642" s="29"/>
      <c r="AF642" s="29"/>
      <c r="AG642" s="30"/>
      <c r="AH642" s="29"/>
      <c r="AI642" s="29"/>
      <c r="AJ642" s="29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2"/>
      <c r="M643" s="22"/>
      <c r="N643" s="23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5"/>
      <c r="Z643" s="24"/>
      <c r="AA643" s="24"/>
      <c r="AB643" s="24"/>
      <c r="AC643" s="25"/>
      <c r="AD643" s="24"/>
      <c r="AE643" s="24"/>
      <c r="AF643" s="24"/>
      <c r="AG643" s="25"/>
      <c r="AH643" s="24"/>
      <c r="AI643" s="24"/>
      <c r="AJ643" s="24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7"/>
      <c r="M644" s="27"/>
      <c r="N644" s="28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30"/>
      <c r="Z644" s="29"/>
      <c r="AA644" s="29"/>
      <c r="AB644" s="29"/>
      <c r="AC644" s="30"/>
      <c r="AD644" s="29"/>
      <c r="AE644" s="29"/>
      <c r="AF644" s="29"/>
      <c r="AG644" s="30"/>
      <c r="AH644" s="29"/>
      <c r="AI644" s="29"/>
      <c r="AJ644" s="29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2"/>
      <c r="M645" s="22"/>
      <c r="N645" s="23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5"/>
      <c r="Z645" s="24"/>
      <c r="AA645" s="24"/>
      <c r="AB645" s="24"/>
      <c r="AC645" s="25"/>
      <c r="AD645" s="24"/>
      <c r="AE645" s="24"/>
      <c r="AF645" s="24"/>
      <c r="AG645" s="25"/>
      <c r="AH645" s="24"/>
      <c r="AI645" s="24"/>
      <c r="AJ645" s="24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7"/>
      <c r="M646" s="27"/>
      <c r="N646" s="28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30"/>
      <c r="Z646" s="29"/>
      <c r="AA646" s="29"/>
      <c r="AB646" s="29"/>
      <c r="AC646" s="30"/>
      <c r="AD646" s="29"/>
      <c r="AE646" s="29"/>
      <c r="AF646" s="29"/>
      <c r="AG646" s="30"/>
      <c r="AH646" s="29"/>
      <c r="AI646" s="29"/>
      <c r="AJ646" s="29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2"/>
      <c r="M647" s="22"/>
      <c r="N647" s="23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5"/>
      <c r="Z647" s="24"/>
      <c r="AA647" s="24"/>
      <c r="AB647" s="24"/>
      <c r="AC647" s="25"/>
      <c r="AD647" s="24"/>
      <c r="AE647" s="24"/>
      <c r="AF647" s="24"/>
      <c r="AG647" s="25"/>
      <c r="AH647" s="24"/>
      <c r="AI647" s="24"/>
      <c r="AJ647" s="24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7"/>
      <c r="M648" s="27"/>
      <c r="N648" s="28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30"/>
      <c r="Z648" s="29"/>
      <c r="AA648" s="29"/>
      <c r="AB648" s="29"/>
      <c r="AC648" s="30"/>
      <c r="AD648" s="29"/>
      <c r="AE648" s="29"/>
      <c r="AF648" s="29"/>
      <c r="AG648" s="30"/>
      <c r="AH648" s="29"/>
      <c r="AI648" s="29"/>
      <c r="AJ648" s="29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2"/>
      <c r="M649" s="22"/>
      <c r="N649" s="23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5"/>
      <c r="Z649" s="24"/>
      <c r="AA649" s="24"/>
      <c r="AB649" s="24"/>
      <c r="AC649" s="25"/>
      <c r="AD649" s="24"/>
      <c r="AE649" s="24"/>
      <c r="AF649" s="24"/>
      <c r="AG649" s="25"/>
      <c r="AH649" s="24"/>
      <c r="AI649" s="24"/>
      <c r="AJ649" s="24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7"/>
      <c r="M650" s="27"/>
      <c r="N650" s="28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30"/>
      <c r="Z650" s="29"/>
      <c r="AA650" s="29"/>
      <c r="AB650" s="29"/>
      <c r="AC650" s="30"/>
      <c r="AD650" s="29"/>
      <c r="AE650" s="29"/>
      <c r="AF650" s="29"/>
      <c r="AG650" s="30"/>
      <c r="AH650" s="29"/>
      <c r="AI650" s="29"/>
      <c r="AJ650" s="29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2"/>
      <c r="M651" s="22"/>
      <c r="N651" s="23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5"/>
      <c r="Z651" s="24"/>
      <c r="AA651" s="24"/>
      <c r="AB651" s="24"/>
      <c r="AC651" s="25"/>
      <c r="AD651" s="24"/>
      <c r="AE651" s="24"/>
      <c r="AF651" s="24"/>
      <c r="AG651" s="25"/>
      <c r="AH651" s="24"/>
      <c r="AI651" s="24"/>
      <c r="AJ651" s="24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7"/>
      <c r="M652" s="27"/>
      <c r="N652" s="28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30"/>
      <c r="Z652" s="29"/>
      <c r="AA652" s="29"/>
      <c r="AB652" s="29"/>
      <c r="AC652" s="30"/>
      <c r="AD652" s="29"/>
      <c r="AE652" s="29"/>
      <c r="AF652" s="29"/>
      <c r="AG652" s="30"/>
      <c r="AH652" s="29"/>
      <c r="AI652" s="29"/>
      <c r="AJ652" s="29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2"/>
      <c r="M653" s="22"/>
      <c r="N653" s="23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5"/>
      <c r="Z653" s="24"/>
      <c r="AA653" s="24"/>
      <c r="AB653" s="24"/>
      <c r="AC653" s="25"/>
      <c r="AD653" s="24"/>
      <c r="AE653" s="24"/>
      <c r="AF653" s="24"/>
      <c r="AG653" s="25"/>
      <c r="AH653" s="24"/>
      <c r="AI653" s="24"/>
      <c r="AJ653" s="24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7"/>
      <c r="M654" s="27"/>
      <c r="N654" s="28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30"/>
      <c r="Z654" s="29"/>
      <c r="AA654" s="29"/>
      <c r="AB654" s="29"/>
      <c r="AC654" s="30"/>
      <c r="AD654" s="29"/>
      <c r="AE654" s="29"/>
      <c r="AF654" s="29"/>
      <c r="AG654" s="30"/>
      <c r="AH654" s="29"/>
      <c r="AI654" s="29"/>
      <c r="AJ654" s="29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2"/>
      <c r="M655" s="22"/>
      <c r="N655" s="23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5"/>
      <c r="Z655" s="24"/>
      <c r="AA655" s="24"/>
      <c r="AB655" s="24"/>
      <c r="AC655" s="25"/>
      <c r="AD655" s="24"/>
      <c r="AE655" s="24"/>
      <c r="AF655" s="24"/>
      <c r="AG655" s="25"/>
      <c r="AH655" s="24"/>
      <c r="AI655" s="24"/>
      <c r="AJ655" s="24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7"/>
      <c r="M656" s="27"/>
      <c r="N656" s="28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30"/>
      <c r="Z656" s="29"/>
      <c r="AA656" s="29"/>
      <c r="AB656" s="29"/>
      <c r="AC656" s="30"/>
      <c r="AD656" s="29"/>
      <c r="AE656" s="29"/>
      <c r="AF656" s="29"/>
      <c r="AG656" s="30"/>
      <c r="AH656" s="29"/>
      <c r="AI656" s="29"/>
      <c r="AJ656" s="29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2"/>
      <c r="M657" s="22"/>
      <c r="N657" s="23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5"/>
      <c r="Z657" s="24"/>
      <c r="AA657" s="24"/>
      <c r="AB657" s="24"/>
      <c r="AC657" s="25"/>
      <c r="AD657" s="24"/>
      <c r="AE657" s="24"/>
      <c r="AF657" s="24"/>
      <c r="AG657" s="25"/>
      <c r="AH657" s="24"/>
      <c r="AI657" s="24"/>
      <c r="AJ657" s="24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7"/>
      <c r="M658" s="27"/>
      <c r="N658" s="28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30"/>
      <c r="Z658" s="29"/>
      <c r="AA658" s="29"/>
      <c r="AB658" s="29"/>
      <c r="AC658" s="30"/>
      <c r="AD658" s="29"/>
      <c r="AE658" s="29"/>
      <c r="AF658" s="29"/>
      <c r="AG658" s="30"/>
      <c r="AH658" s="29"/>
      <c r="AI658" s="29"/>
      <c r="AJ658" s="29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2"/>
      <c r="M659" s="22"/>
      <c r="N659" s="23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5"/>
      <c r="Z659" s="24"/>
      <c r="AA659" s="24"/>
      <c r="AB659" s="24"/>
      <c r="AC659" s="25"/>
      <c r="AD659" s="24"/>
      <c r="AE659" s="24"/>
      <c r="AF659" s="24"/>
      <c r="AG659" s="25"/>
      <c r="AH659" s="24"/>
      <c r="AI659" s="24"/>
      <c r="AJ659" s="24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7"/>
      <c r="M660" s="27"/>
      <c r="N660" s="28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30"/>
      <c r="Z660" s="29"/>
      <c r="AA660" s="29"/>
      <c r="AB660" s="29"/>
      <c r="AC660" s="30"/>
      <c r="AD660" s="29"/>
      <c r="AE660" s="29"/>
      <c r="AF660" s="29"/>
      <c r="AG660" s="30"/>
      <c r="AH660" s="29"/>
      <c r="AI660" s="29"/>
      <c r="AJ660" s="29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2"/>
      <c r="M661" s="22"/>
      <c r="N661" s="23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5"/>
      <c r="Z661" s="24"/>
      <c r="AA661" s="24"/>
      <c r="AB661" s="24"/>
      <c r="AC661" s="25"/>
      <c r="AD661" s="24"/>
      <c r="AE661" s="24"/>
      <c r="AF661" s="24"/>
      <c r="AG661" s="25"/>
      <c r="AH661" s="24"/>
      <c r="AI661" s="24"/>
      <c r="AJ661" s="24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7"/>
      <c r="M662" s="27"/>
      <c r="N662" s="28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30"/>
      <c r="Z662" s="29"/>
      <c r="AA662" s="29"/>
      <c r="AB662" s="29"/>
      <c r="AC662" s="30"/>
      <c r="AD662" s="29"/>
      <c r="AE662" s="29"/>
      <c r="AF662" s="29"/>
      <c r="AG662" s="30"/>
      <c r="AH662" s="29"/>
      <c r="AI662" s="29"/>
      <c r="AJ662" s="29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2"/>
      <c r="M663" s="22"/>
      <c r="N663" s="23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5"/>
      <c r="Z663" s="24"/>
      <c r="AA663" s="24"/>
      <c r="AB663" s="24"/>
      <c r="AC663" s="25"/>
      <c r="AD663" s="24"/>
      <c r="AE663" s="24"/>
      <c r="AF663" s="24"/>
      <c r="AG663" s="25"/>
      <c r="AH663" s="24"/>
      <c r="AI663" s="24"/>
      <c r="AJ663" s="24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7"/>
      <c r="M664" s="27"/>
      <c r="N664" s="28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30"/>
      <c r="Z664" s="29"/>
      <c r="AA664" s="29"/>
      <c r="AB664" s="29"/>
      <c r="AC664" s="30"/>
      <c r="AD664" s="29"/>
      <c r="AE664" s="29"/>
      <c r="AF664" s="29"/>
      <c r="AG664" s="30"/>
      <c r="AH664" s="29"/>
      <c r="AI664" s="29"/>
      <c r="AJ664" s="29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2"/>
      <c r="M665" s="22"/>
      <c r="N665" s="23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5"/>
      <c r="Z665" s="24"/>
      <c r="AA665" s="24"/>
      <c r="AB665" s="24"/>
      <c r="AC665" s="25"/>
      <c r="AD665" s="24"/>
      <c r="AE665" s="24"/>
      <c r="AF665" s="24"/>
      <c r="AG665" s="25"/>
      <c r="AH665" s="24"/>
      <c r="AI665" s="24"/>
      <c r="AJ665" s="24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7"/>
      <c r="M666" s="27"/>
      <c r="N666" s="28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30"/>
      <c r="Z666" s="29"/>
      <c r="AA666" s="29"/>
      <c r="AB666" s="29"/>
      <c r="AC666" s="30"/>
      <c r="AD666" s="29"/>
      <c r="AE666" s="29"/>
      <c r="AF666" s="29"/>
      <c r="AG666" s="30"/>
      <c r="AH666" s="29"/>
      <c r="AI666" s="29"/>
      <c r="AJ666" s="29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2"/>
      <c r="M667" s="22"/>
      <c r="N667" s="23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5"/>
      <c r="Z667" s="24"/>
      <c r="AA667" s="24"/>
      <c r="AB667" s="24"/>
      <c r="AC667" s="25"/>
      <c r="AD667" s="24"/>
      <c r="AE667" s="24"/>
      <c r="AF667" s="24"/>
      <c r="AG667" s="25"/>
      <c r="AH667" s="24"/>
      <c r="AI667" s="24"/>
      <c r="AJ667" s="24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7"/>
      <c r="M668" s="27"/>
      <c r="N668" s="28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30"/>
      <c r="Z668" s="29"/>
      <c r="AA668" s="29"/>
      <c r="AB668" s="29"/>
      <c r="AC668" s="30"/>
      <c r="AD668" s="29"/>
      <c r="AE668" s="29"/>
      <c r="AF668" s="29"/>
      <c r="AG668" s="30"/>
      <c r="AH668" s="29"/>
      <c r="AI668" s="29"/>
      <c r="AJ668" s="29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2"/>
      <c r="M669" s="22"/>
      <c r="N669" s="23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5"/>
      <c r="Z669" s="24"/>
      <c r="AA669" s="24"/>
      <c r="AB669" s="24"/>
      <c r="AC669" s="25"/>
      <c r="AD669" s="24"/>
      <c r="AE669" s="24"/>
      <c r="AF669" s="24"/>
      <c r="AG669" s="25"/>
      <c r="AH669" s="24"/>
      <c r="AI669" s="24"/>
      <c r="AJ669" s="24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7"/>
      <c r="M670" s="27"/>
      <c r="N670" s="28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30"/>
      <c r="Z670" s="29"/>
      <c r="AA670" s="29"/>
      <c r="AB670" s="29"/>
      <c r="AC670" s="30"/>
      <c r="AD670" s="29"/>
      <c r="AE670" s="29"/>
      <c r="AF670" s="29"/>
      <c r="AG670" s="30"/>
      <c r="AH670" s="29"/>
      <c r="AI670" s="29"/>
      <c r="AJ670" s="29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2"/>
      <c r="M671" s="22"/>
      <c r="N671" s="23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5"/>
      <c r="Z671" s="24"/>
      <c r="AA671" s="24"/>
      <c r="AB671" s="24"/>
      <c r="AC671" s="25"/>
      <c r="AD671" s="24"/>
      <c r="AE671" s="24"/>
      <c r="AF671" s="24"/>
      <c r="AG671" s="25"/>
      <c r="AH671" s="24"/>
      <c r="AI671" s="24"/>
      <c r="AJ671" s="24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7"/>
      <c r="M672" s="27"/>
      <c r="N672" s="28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30"/>
      <c r="Z672" s="29"/>
      <c r="AA672" s="29"/>
      <c r="AB672" s="29"/>
      <c r="AC672" s="30"/>
      <c r="AD672" s="29"/>
      <c r="AE672" s="29"/>
      <c r="AF672" s="29"/>
      <c r="AG672" s="30"/>
      <c r="AH672" s="29"/>
      <c r="AI672" s="29"/>
      <c r="AJ672" s="29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2"/>
      <c r="M673" s="22"/>
      <c r="N673" s="23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5"/>
      <c r="Z673" s="24"/>
      <c r="AA673" s="24"/>
      <c r="AB673" s="24"/>
      <c r="AC673" s="25"/>
      <c r="AD673" s="24"/>
      <c r="AE673" s="24"/>
      <c r="AF673" s="24"/>
      <c r="AG673" s="25"/>
      <c r="AH673" s="24"/>
      <c r="AI673" s="24"/>
      <c r="AJ673" s="24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7"/>
      <c r="M674" s="27"/>
      <c r="N674" s="28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30"/>
      <c r="Z674" s="29"/>
      <c r="AA674" s="29"/>
      <c r="AB674" s="29"/>
      <c r="AC674" s="30"/>
      <c r="AD674" s="29"/>
      <c r="AE674" s="29"/>
      <c r="AF674" s="29"/>
      <c r="AG674" s="30"/>
      <c r="AH674" s="29"/>
      <c r="AI674" s="29"/>
      <c r="AJ674" s="29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2"/>
      <c r="M675" s="22"/>
      <c r="N675" s="23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5"/>
      <c r="Z675" s="24"/>
      <c r="AA675" s="24"/>
      <c r="AB675" s="24"/>
      <c r="AC675" s="25"/>
      <c r="AD675" s="24"/>
      <c r="AE675" s="24"/>
      <c r="AF675" s="24"/>
      <c r="AG675" s="25"/>
      <c r="AH675" s="24"/>
      <c r="AI675" s="24"/>
      <c r="AJ675" s="24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7"/>
      <c r="M676" s="27"/>
      <c r="N676" s="28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30"/>
      <c r="Z676" s="29"/>
      <c r="AA676" s="29"/>
      <c r="AB676" s="29"/>
      <c r="AC676" s="30"/>
      <c r="AD676" s="29"/>
      <c r="AE676" s="29"/>
      <c r="AF676" s="29"/>
      <c r="AG676" s="30"/>
      <c r="AH676" s="29"/>
      <c r="AI676" s="29"/>
      <c r="AJ676" s="29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2"/>
      <c r="M677" s="22"/>
      <c r="N677" s="23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5"/>
      <c r="Z677" s="24"/>
      <c r="AA677" s="24"/>
      <c r="AB677" s="24"/>
      <c r="AC677" s="25"/>
      <c r="AD677" s="24"/>
      <c r="AE677" s="24"/>
      <c r="AF677" s="24"/>
      <c r="AG677" s="25"/>
      <c r="AH677" s="24"/>
      <c r="AI677" s="24"/>
      <c r="AJ677" s="24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7"/>
      <c r="M678" s="27"/>
      <c r="N678" s="28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30"/>
      <c r="Z678" s="29"/>
      <c r="AA678" s="29"/>
      <c r="AB678" s="29"/>
      <c r="AC678" s="30"/>
      <c r="AD678" s="29"/>
      <c r="AE678" s="29"/>
      <c r="AF678" s="29"/>
      <c r="AG678" s="30"/>
      <c r="AH678" s="29"/>
      <c r="AI678" s="29"/>
      <c r="AJ678" s="29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2"/>
      <c r="M679" s="22"/>
      <c r="N679" s="23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5"/>
      <c r="Z679" s="24"/>
      <c r="AA679" s="24"/>
      <c r="AB679" s="24"/>
      <c r="AC679" s="25"/>
      <c r="AD679" s="24"/>
      <c r="AE679" s="24"/>
      <c r="AF679" s="24"/>
      <c r="AG679" s="25"/>
      <c r="AH679" s="24"/>
      <c r="AI679" s="24"/>
      <c r="AJ679" s="24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7"/>
      <c r="M680" s="27"/>
      <c r="N680" s="28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30"/>
      <c r="Z680" s="29"/>
      <c r="AA680" s="29"/>
      <c r="AB680" s="29"/>
      <c r="AC680" s="30"/>
      <c r="AD680" s="29"/>
      <c r="AE680" s="29"/>
      <c r="AF680" s="29"/>
      <c r="AG680" s="30"/>
      <c r="AH680" s="29"/>
      <c r="AI680" s="29"/>
      <c r="AJ680" s="29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2"/>
      <c r="M681" s="22"/>
      <c r="N681" s="23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5"/>
      <c r="Z681" s="24"/>
      <c r="AA681" s="24"/>
      <c r="AB681" s="24"/>
      <c r="AC681" s="25"/>
      <c r="AD681" s="24"/>
      <c r="AE681" s="24"/>
      <c r="AF681" s="24"/>
      <c r="AG681" s="25"/>
      <c r="AH681" s="24"/>
      <c r="AI681" s="24"/>
      <c r="AJ681" s="24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7"/>
      <c r="M682" s="27"/>
      <c r="N682" s="28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30"/>
      <c r="Z682" s="29"/>
      <c r="AA682" s="29"/>
      <c r="AB682" s="29"/>
      <c r="AC682" s="30"/>
      <c r="AD682" s="29"/>
      <c r="AE682" s="29"/>
      <c r="AF682" s="29"/>
      <c r="AG682" s="30"/>
      <c r="AH682" s="29"/>
      <c r="AI682" s="29"/>
      <c r="AJ682" s="29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2"/>
      <c r="M683" s="22"/>
      <c r="N683" s="23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5"/>
      <c r="Z683" s="24"/>
      <c r="AA683" s="24"/>
      <c r="AB683" s="24"/>
      <c r="AC683" s="25"/>
      <c r="AD683" s="24"/>
      <c r="AE683" s="24"/>
      <c r="AF683" s="24"/>
      <c r="AG683" s="25"/>
      <c r="AH683" s="24"/>
      <c r="AI683" s="24"/>
      <c r="AJ683" s="24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7"/>
      <c r="M684" s="27"/>
      <c r="N684" s="28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30"/>
      <c r="Z684" s="29"/>
      <c r="AA684" s="29"/>
      <c r="AB684" s="29"/>
      <c r="AC684" s="30"/>
      <c r="AD684" s="29"/>
      <c r="AE684" s="29"/>
      <c r="AF684" s="29"/>
      <c r="AG684" s="30"/>
      <c r="AH684" s="29"/>
      <c r="AI684" s="29"/>
      <c r="AJ684" s="29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2"/>
      <c r="M685" s="22"/>
      <c r="N685" s="23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5"/>
      <c r="Z685" s="24"/>
      <c r="AA685" s="24"/>
      <c r="AB685" s="24"/>
      <c r="AC685" s="25"/>
      <c r="AD685" s="24"/>
      <c r="AE685" s="24"/>
      <c r="AF685" s="24"/>
      <c r="AG685" s="25"/>
      <c r="AH685" s="24"/>
      <c r="AI685" s="24"/>
      <c r="AJ685" s="24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7"/>
      <c r="M686" s="27"/>
      <c r="N686" s="28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30"/>
      <c r="Z686" s="29"/>
      <c r="AA686" s="29"/>
      <c r="AB686" s="29"/>
      <c r="AC686" s="30"/>
      <c r="AD686" s="29"/>
      <c r="AE686" s="29"/>
      <c r="AF686" s="29"/>
      <c r="AG686" s="30"/>
      <c r="AH686" s="29"/>
      <c r="AI686" s="29"/>
      <c r="AJ686" s="29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2"/>
      <c r="M687" s="22"/>
      <c r="N687" s="23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5"/>
      <c r="Z687" s="24"/>
      <c r="AA687" s="24"/>
      <c r="AB687" s="24"/>
      <c r="AC687" s="25"/>
      <c r="AD687" s="24"/>
      <c r="AE687" s="24"/>
      <c r="AF687" s="24"/>
      <c r="AG687" s="25"/>
      <c r="AH687" s="24"/>
      <c r="AI687" s="24"/>
      <c r="AJ687" s="24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7"/>
      <c r="M688" s="27"/>
      <c r="N688" s="28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30"/>
      <c r="Z688" s="29"/>
      <c r="AA688" s="29"/>
      <c r="AB688" s="29"/>
      <c r="AC688" s="30"/>
      <c r="AD688" s="29"/>
      <c r="AE688" s="29"/>
      <c r="AF688" s="29"/>
      <c r="AG688" s="30"/>
      <c r="AH688" s="29"/>
      <c r="AI688" s="29"/>
      <c r="AJ688" s="29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2"/>
      <c r="M689" s="22"/>
      <c r="N689" s="23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5"/>
      <c r="Z689" s="24"/>
      <c r="AA689" s="24"/>
      <c r="AB689" s="24"/>
      <c r="AC689" s="25"/>
      <c r="AD689" s="24"/>
      <c r="AE689" s="24"/>
      <c r="AF689" s="24"/>
      <c r="AG689" s="25"/>
      <c r="AH689" s="24"/>
      <c r="AI689" s="24"/>
      <c r="AJ689" s="24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7"/>
      <c r="M690" s="27"/>
      <c r="N690" s="28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30"/>
      <c r="Z690" s="29"/>
      <c r="AA690" s="29"/>
      <c r="AB690" s="29"/>
      <c r="AC690" s="30"/>
      <c r="AD690" s="29"/>
      <c r="AE690" s="29"/>
      <c r="AF690" s="29"/>
      <c r="AG690" s="30"/>
      <c r="AH690" s="29"/>
      <c r="AI690" s="29"/>
      <c r="AJ690" s="29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2"/>
      <c r="M691" s="22"/>
      <c r="N691" s="23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5"/>
      <c r="Z691" s="24"/>
      <c r="AA691" s="24"/>
      <c r="AB691" s="24"/>
      <c r="AC691" s="25"/>
      <c r="AD691" s="24"/>
      <c r="AE691" s="24"/>
      <c r="AF691" s="24"/>
      <c r="AG691" s="25"/>
      <c r="AH691" s="24"/>
      <c r="AI691" s="24"/>
      <c r="AJ691" s="24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7"/>
      <c r="M692" s="27"/>
      <c r="N692" s="28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30"/>
      <c r="Z692" s="29"/>
      <c r="AA692" s="29"/>
      <c r="AB692" s="29"/>
      <c r="AC692" s="30"/>
      <c r="AD692" s="29"/>
      <c r="AE692" s="29"/>
      <c r="AF692" s="29"/>
      <c r="AG692" s="30"/>
      <c r="AH692" s="29"/>
      <c r="AI692" s="29"/>
      <c r="AJ692" s="29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2"/>
      <c r="M693" s="22"/>
      <c r="N693" s="23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5"/>
      <c r="Z693" s="24"/>
      <c r="AA693" s="24"/>
      <c r="AB693" s="24"/>
      <c r="AC693" s="25"/>
      <c r="AD693" s="24"/>
      <c r="AE693" s="24"/>
      <c r="AF693" s="24"/>
      <c r="AG693" s="25"/>
      <c r="AH693" s="24"/>
      <c r="AI693" s="24"/>
      <c r="AJ693" s="24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7"/>
      <c r="M694" s="27"/>
      <c r="N694" s="28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30"/>
      <c r="Z694" s="29"/>
      <c r="AA694" s="29"/>
      <c r="AB694" s="29"/>
      <c r="AC694" s="30"/>
      <c r="AD694" s="29"/>
      <c r="AE694" s="29"/>
      <c r="AF694" s="29"/>
      <c r="AG694" s="30"/>
      <c r="AH694" s="29"/>
      <c r="AI694" s="29"/>
      <c r="AJ694" s="29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2"/>
      <c r="M695" s="22"/>
      <c r="N695" s="23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5"/>
      <c r="Z695" s="24"/>
      <c r="AA695" s="24"/>
      <c r="AB695" s="24"/>
      <c r="AC695" s="25"/>
      <c r="AD695" s="24"/>
      <c r="AE695" s="24"/>
      <c r="AF695" s="24"/>
      <c r="AG695" s="25"/>
      <c r="AH695" s="24"/>
      <c r="AI695" s="24"/>
      <c r="AJ695" s="24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7"/>
      <c r="M696" s="27"/>
      <c r="N696" s="28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30"/>
      <c r="Z696" s="29"/>
      <c r="AA696" s="29"/>
      <c r="AB696" s="29"/>
      <c r="AC696" s="30"/>
      <c r="AD696" s="29"/>
      <c r="AE696" s="29"/>
      <c r="AF696" s="29"/>
      <c r="AG696" s="30"/>
      <c r="AH696" s="29"/>
      <c r="AI696" s="29"/>
      <c r="AJ696" s="29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2"/>
      <c r="M697" s="22"/>
      <c r="N697" s="23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5"/>
      <c r="Z697" s="24"/>
      <c r="AA697" s="24"/>
      <c r="AB697" s="24"/>
      <c r="AC697" s="25"/>
      <c r="AD697" s="24"/>
      <c r="AE697" s="24"/>
      <c r="AF697" s="24"/>
      <c r="AG697" s="25"/>
      <c r="AH697" s="24"/>
      <c r="AI697" s="24"/>
      <c r="AJ697" s="24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7"/>
      <c r="M698" s="27"/>
      <c r="N698" s="28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30"/>
      <c r="Z698" s="29"/>
      <c r="AA698" s="29"/>
      <c r="AB698" s="29"/>
      <c r="AC698" s="30"/>
      <c r="AD698" s="29"/>
      <c r="AE698" s="29"/>
      <c r="AF698" s="29"/>
      <c r="AG698" s="30"/>
      <c r="AH698" s="29"/>
      <c r="AI698" s="29"/>
      <c r="AJ698" s="29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2"/>
      <c r="M699" s="22"/>
      <c r="N699" s="23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5"/>
      <c r="Z699" s="24"/>
      <c r="AA699" s="24"/>
      <c r="AB699" s="24"/>
      <c r="AC699" s="25"/>
      <c r="AD699" s="24"/>
      <c r="AE699" s="24"/>
      <c r="AF699" s="24"/>
      <c r="AG699" s="25"/>
      <c r="AH699" s="24"/>
      <c r="AI699" s="24"/>
      <c r="AJ699" s="24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7"/>
      <c r="M700" s="27"/>
      <c r="N700" s="28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30"/>
      <c r="Z700" s="29"/>
      <c r="AA700" s="29"/>
      <c r="AB700" s="29"/>
      <c r="AC700" s="30"/>
      <c r="AD700" s="29"/>
      <c r="AE700" s="29"/>
      <c r="AF700" s="29"/>
      <c r="AG700" s="30"/>
      <c r="AH700" s="29"/>
      <c r="AI700" s="29"/>
      <c r="AJ700" s="29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2"/>
      <c r="M701" s="22"/>
      <c r="N701" s="23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5"/>
      <c r="Z701" s="24"/>
      <c r="AA701" s="24"/>
      <c r="AB701" s="24"/>
      <c r="AC701" s="25"/>
      <c r="AD701" s="24"/>
      <c r="AE701" s="24"/>
      <c r="AF701" s="24"/>
      <c r="AG701" s="25"/>
      <c r="AH701" s="24"/>
      <c r="AI701" s="24"/>
      <c r="AJ701" s="24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7"/>
      <c r="M702" s="27"/>
      <c r="N702" s="28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30"/>
      <c r="Z702" s="29"/>
      <c r="AA702" s="29"/>
      <c r="AB702" s="29"/>
      <c r="AC702" s="30"/>
      <c r="AD702" s="29"/>
      <c r="AE702" s="29"/>
      <c r="AF702" s="29"/>
      <c r="AG702" s="30"/>
      <c r="AH702" s="29"/>
      <c r="AI702" s="29"/>
      <c r="AJ702" s="29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2"/>
      <c r="M703" s="22"/>
      <c r="N703" s="23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5"/>
      <c r="Z703" s="24"/>
      <c r="AA703" s="24"/>
      <c r="AB703" s="24"/>
      <c r="AC703" s="25"/>
      <c r="AD703" s="24"/>
      <c r="AE703" s="24"/>
      <c r="AF703" s="24"/>
      <c r="AG703" s="25"/>
      <c r="AH703" s="24"/>
      <c r="AI703" s="24"/>
      <c r="AJ703" s="24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7"/>
      <c r="M704" s="27"/>
      <c r="N704" s="28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30"/>
      <c r="Z704" s="29"/>
      <c r="AA704" s="29"/>
      <c r="AB704" s="29"/>
      <c r="AC704" s="30"/>
      <c r="AD704" s="29"/>
      <c r="AE704" s="29"/>
      <c r="AF704" s="29"/>
      <c r="AG704" s="30"/>
      <c r="AH704" s="29"/>
      <c r="AI704" s="29"/>
      <c r="AJ704" s="29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2"/>
      <c r="M705" s="22"/>
      <c r="N705" s="23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5"/>
      <c r="Z705" s="24"/>
      <c r="AA705" s="24"/>
      <c r="AB705" s="24"/>
      <c r="AC705" s="25"/>
      <c r="AD705" s="24"/>
      <c r="AE705" s="24"/>
      <c r="AF705" s="24"/>
      <c r="AG705" s="25"/>
      <c r="AH705" s="24"/>
      <c r="AI705" s="24"/>
      <c r="AJ705" s="24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7"/>
      <c r="M706" s="27"/>
      <c r="N706" s="28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30"/>
      <c r="Z706" s="29"/>
      <c r="AA706" s="29"/>
      <c r="AB706" s="29"/>
      <c r="AC706" s="30"/>
      <c r="AD706" s="29"/>
      <c r="AE706" s="29"/>
      <c r="AF706" s="29"/>
      <c r="AG706" s="30"/>
      <c r="AH706" s="29"/>
      <c r="AI706" s="29"/>
      <c r="AJ706" s="29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2"/>
      <c r="M707" s="22"/>
      <c r="N707" s="23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5"/>
      <c r="Z707" s="24"/>
      <c r="AA707" s="24"/>
      <c r="AB707" s="24"/>
      <c r="AC707" s="25"/>
      <c r="AD707" s="24"/>
      <c r="AE707" s="24"/>
      <c r="AF707" s="24"/>
      <c r="AG707" s="25"/>
      <c r="AH707" s="24"/>
      <c r="AI707" s="24"/>
      <c r="AJ707" s="24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7"/>
      <c r="M708" s="27"/>
      <c r="N708" s="28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30"/>
      <c r="Z708" s="29"/>
      <c r="AA708" s="29"/>
      <c r="AB708" s="29"/>
      <c r="AC708" s="30"/>
      <c r="AD708" s="29"/>
      <c r="AE708" s="29"/>
      <c r="AF708" s="29"/>
      <c r="AG708" s="30"/>
      <c r="AH708" s="29"/>
      <c r="AI708" s="29"/>
      <c r="AJ708" s="29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2"/>
      <c r="M709" s="22"/>
      <c r="N709" s="23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5"/>
      <c r="Z709" s="24"/>
      <c r="AA709" s="24"/>
      <c r="AB709" s="24"/>
      <c r="AC709" s="25"/>
      <c r="AD709" s="24"/>
      <c r="AE709" s="24"/>
      <c r="AF709" s="24"/>
      <c r="AG709" s="25"/>
      <c r="AH709" s="24"/>
      <c r="AI709" s="24"/>
      <c r="AJ709" s="24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7"/>
      <c r="M710" s="27"/>
      <c r="N710" s="28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30"/>
      <c r="Z710" s="29"/>
      <c r="AA710" s="29"/>
      <c r="AB710" s="29"/>
      <c r="AC710" s="30"/>
      <c r="AD710" s="29"/>
      <c r="AE710" s="29"/>
      <c r="AF710" s="29"/>
      <c r="AG710" s="30"/>
      <c r="AH710" s="29"/>
      <c r="AI710" s="29"/>
      <c r="AJ710" s="29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2"/>
      <c r="M711" s="22"/>
      <c r="N711" s="23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5"/>
      <c r="Z711" s="24"/>
      <c r="AA711" s="24"/>
      <c r="AB711" s="24"/>
      <c r="AC711" s="25"/>
      <c r="AD711" s="24"/>
      <c r="AE711" s="24"/>
      <c r="AF711" s="24"/>
      <c r="AG711" s="25"/>
      <c r="AH711" s="24"/>
      <c r="AI711" s="24"/>
      <c r="AJ711" s="24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7"/>
      <c r="M712" s="27"/>
      <c r="N712" s="28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30"/>
      <c r="Z712" s="29"/>
      <c r="AA712" s="29"/>
      <c r="AB712" s="29"/>
      <c r="AC712" s="30"/>
      <c r="AD712" s="29"/>
      <c r="AE712" s="29"/>
      <c r="AF712" s="29"/>
      <c r="AG712" s="30"/>
      <c r="AH712" s="29"/>
      <c r="AI712" s="29"/>
      <c r="AJ712" s="29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2"/>
      <c r="M713" s="22"/>
      <c r="N713" s="23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5"/>
      <c r="Z713" s="24"/>
      <c r="AA713" s="24"/>
      <c r="AB713" s="24"/>
      <c r="AC713" s="25"/>
      <c r="AD713" s="24"/>
      <c r="AE713" s="24"/>
      <c r="AF713" s="24"/>
      <c r="AG713" s="25"/>
      <c r="AH713" s="24"/>
      <c r="AI713" s="24"/>
      <c r="AJ713" s="24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7"/>
      <c r="M714" s="27"/>
      <c r="N714" s="28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30"/>
      <c r="Z714" s="29"/>
      <c r="AA714" s="29"/>
      <c r="AB714" s="29"/>
      <c r="AC714" s="30"/>
      <c r="AD714" s="29"/>
      <c r="AE714" s="29"/>
      <c r="AF714" s="29"/>
      <c r="AG714" s="30"/>
      <c r="AH714" s="29"/>
      <c r="AI714" s="29"/>
      <c r="AJ714" s="29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2"/>
      <c r="M715" s="22"/>
      <c r="N715" s="23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5"/>
      <c r="Z715" s="24"/>
      <c r="AA715" s="24"/>
      <c r="AB715" s="24"/>
      <c r="AC715" s="25"/>
      <c r="AD715" s="24"/>
      <c r="AE715" s="24"/>
      <c r="AF715" s="24"/>
      <c r="AG715" s="25"/>
      <c r="AH715" s="24"/>
      <c r="AI715" s="24"/>
      <c r="AJ715" s="24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7"/>
      <c r="M716" s="27"/>
      <c r="N716" s="28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30"/>
      <c r="Z716" s="29"/>
      <c r="AA716" s="29"/>
      <c r="AB716" s="29"/>
      <c r="AC716" s="30"/>
      <c r="AD716" s="29"/>
      <c r="AE716" s="29"/>
      <c r="AF716" s="29"/>
      <c r="AG716" s="30"/>
      <c r="AH716" s="29"/>
      <c r="AI716" s="29"/>
      <c r="AJ716" s="29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2"/>
      <c r="M717" s="22"/>
      <c r="N717" s="23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5"/>
      <c r="Z717" s="24"/>
      <c r="AA717" s="24"/>
      <c r="AB717" s="24"/>
      <c r="AC717" s="25"/>
      <c r="AD717" s="24"/>
      <c r="AE717" s="24"/>
      <c r="AF717" s="24"/>
      <c r="AG717" s="25"/>
      <c r="AH717" s="24"/>
      <c r="AI717" s="24"/>
      <c r="AJ717" s="24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7"/>
      <c r="M718" s="27"/>
      <c r="N718" s="28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30"/>
      <c r="Z718" s="29"/>
      <c r="AA718" s="29"/>
      <c r="AB718" s="29"/>
      <c r="AC718" s="30"/>
      <c r="AD718" s="29"/>
      <c r="AE718" s="29"/>
      <c r="AF718" s="29"/>
      <c r="AG718" s="30"/>
      <c r="AH718" s="29"/>
      <c r="AI718" s="29"/>
      <c r="AJ718" s="29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2"/>
      <c r="M719" s="22"/>
      <c r="N719" s="23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5"/>
      <c r="Z719" s="24"/>
      <c r="AA719" s="24"/>
      <c r="AB719" s="24"/>
      <c r="AC719" s="25"/>
      <c r="AD719" s="24"/>
      <c r="AE719" s="24"/>
      <c r="AF719" s="24"/>
      <c r="AG719" s="25"/>
      <c r="AH719" s="24"/>
      <c r="AI719" s="24"/>
      <c r="AJ719" s="24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7"/>
      <c r="M720" s="27"/>
      <c r="N720" s="28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30"/>
      <c r="Z720" s="29"/>
      <c r="AA720" s="29"/>
      <c r="AB720" s="29"/>
      <c r="AC720" s="30"/>
      <c r="AD720" s="29"/>
      <c r="AE720" s="29"/>
      <c r="AF720" s="29"/>
      <c r="AG720" s="30"/>
      <c r="AH720" s="29"/>
      <c r="AI720" s="29"/>
      <c r="AJ720" s="29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2"/>
      <c r="M721" s="22"/>
      <c r="N721" s="23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5"/>
      <c r="Z721" s="24"/>
      <c r="AA721" s="24"/>
      <c r="AB721" s="24"/>
      <c r="AC721" s="25"/>
      <c r="AD721" s="24"/>
      <c r="AE721" s="24"/>
      <c r="AF721" s="24"/>
      <c r="AG721" s="25"/>
      <c r="AH721" s="24"/>
      <c r="AI721" s="24"/>
      <c r="AJ721" s="24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7"/>
      <c r="M722" s="27"/>
      <c r="N722" s="28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30"/>
      <c r="Z722" s="29"/>
      <c r="AA722" s="29"/>
      <c r="AB722" s="29"/>
      <c r="AC722" s="30"/>
      <c r="AD722" s="29"/>
      <c r="AE722" s="29"/>
      <c r="AF722" s="29"/>
      <c r="AG722" s="30"/>
      <c r="AH722" s="29"/>
      <c r="AI722" s="29"/>
      <c r="AJ722" s="29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2"/>
      <c r="M723" s="22"/>
      <c r="N723" s="23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5"/>
      <c r="Z723" s="24"/>
      <c r="AA723" s="24"/>
      <c r="AB723" s="24"/>
      <c r="AC723" s="25"/>
      <c r="AD723" s="24"/>
      <c r="AE723" s="24"/>
      <c r="AF723" s="24"/>
      <c r="AG723" s="25"/>
      <c r="AH723" s="24"/>
      <c r="AI723" s="24"/>
      <c r="AJ723" s="24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7"/>
      <c r="M724" s="27"/>
      <c r="N724" s="28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30"/>
      <c r="Z724" s="29"/>
      <c r="AA724" s="29"/>
      <c r="AB724" s="29"/>
      <c r="AC724" s="30"/>
      <c r="AD724" s="29"/>
      <c r="AE724" s="29"/>
      <c r="AF724" s="29"/>
      <c r="AG724" s="30"/>
      <c r="AH724" s="29"/>
      <c r="AI724" s="29"/>
      <c r="AJ724" s="29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2"/>
      <c r="M725" s="22"/>
      <c r="N725" s="23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5"/>
      <c r="Z725" s="24"/>
      <c r="AA725" s="24"/>
      <c r="AB725" s="24"/>
      <c r="AC725" s="25"/>
      <c r="AD725" s="24"/>
      <c r="AE725" s="24"/>
      <c r="AF725" s="24"/>
      <c r="AG725" s="25"/>
      <c r="AH725" s="24"/>
      <c r="AI725" s="24"/>
      <c r="AJ725" s="24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7"/>
      <c r="M726" s="27"/>
      <c r="N726" s="28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30"/>
      <c r="Z726" s="29"/>
      <c r="AA726" s="29"/>
      <c r="AB726" s="29"/>
      <c r="AC726" s="30"/>
      <c r="AD726" s="29"/>
      <c r="AE726" s="29"/>
      <c r="AF726" s="29"/>
      <c r="AG726" s="30"/>
      <c r="AH726" s="29"/>
      <c r="AI726" s="29"/>
      <c r="AJ726" s="29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2"/>
      <c r="M727" s="22"/>
      <c r="N727" s="23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5"/>
      <c r="Z727" s="24"/>
      <c r="AA727" s="24"/>
      <c r="AB727" s="24"/>
      <c r="AC727" s="25"/>
      <c r="AD727" s="24"/>
      <c r="AE727" s="24"/>
      <c r="AF727" s="24"/>
      <c r="AG727" s="25"/>
      <c r="AH727" s="24"/>
      <c r="AI727" s="24"/>
      <c r="AJ727" s="24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7"/>
      <c r="M728" s="27"/>
      <c r="N728" s="28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30"/>
      <c r="Z728" s="29"/>
      <c r="AA728" s="29"/>
      <c r="AB728" s="29"/>
      <c r="AC728" s="30"/>
      <c r="AD728" s="29"/>
      <c r="AE728" s="29"/>
      <c r="AF728" s="29"/>
      <c r="AG728" s="30"/>
      <c r="AH728" s="29"/>
      <c r="AI728" s="29"/>
      <c r="AJ728" s="29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2"/>
      <c r="M729" s="22"/>
      <c r="N729" s="23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5"/>
      <c r="Z729" s="24"/>
      <c r="AA729" s="24"/>
      <c r="AB729" s="24"/>
      <c r="AC729" s="25"/>
      <c r="AD729" s="24"/>
      <c r="AE729" s="24"/>
      <c r="AF729" s="24"/>
      <c r="AG729" s="25"/>
      <c r="AH729" s="24"/>
      <c r="AI729" s="24"/>
      <c r="AJ729" s="24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7"/>
      <c r="M730" s="27"/>
      <c r="N730" s="28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30"/>
      <c r="Z730" s="29"/>
      <c r="AA730" s="29"/>
      <c r="AB730" s="29"/>
      <c r="AC730" s="30"/>
      <c r="AD730" s="29"/>
      <c r="AE730" s="29"/>
      <c r="AF730" s="29"/>
      <c r="AG730" s="30"/>
      <c r="AH730" s="29"/>
      <c r="AI730" s="29"/>
      <c r="AJ730" s="29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2"/>
      <c r="M731" s="22"/>
      <c r="N731" s="23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5"/>
      <c r="Z731" s="24"/>
      <c r="AA731" s="24"/>
      <c r="AB731" s="24"/>
      <c r="AC731" s="25"/>
      <c r="AD731" s="24"/>
      <c r="AE731" s="24"/>
      <c r="AF731" s="24"/>
      <c r="AG731" s="25"/>
      <c r="AH731" s="24"/>
      <c r="AI731" s="24"/>
      <c r="AJ731" s="24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7"/>
      <c r="M732" s="27"/>
      <c r="N732" s="28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30"/>
      <c r="Z732" s="29"/>
      <c r="AA732" s="29"/>
      <c r="AB732" s="29"/>
      <c r="AC732" s="30"/>
      <c r="AD732" s="29"/>
      <c r="AE732" s="29"/>
      <c r="AF732" s="29"/>
      <c r="AG732" s="30"/>
      <c r="AH732" s="29"/>
      <c r="AI732" s="29"/>
      <c r="AJ732" s="29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2"/>
      <c r="M733" s="22"/>
      <c r="N733" s="23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5"/>
      <c r="Z733" s="24"/>
      <c r="AA733" s="24"/>
      <c r="AB733" s="24"/>
      <c r="AC733" s="25"/>
      <c r="AD733" s="24"/>
      <c r="AE733" s="24"/>
      <c r="AF733" s="24"/>
      <c r="AG733" s="25"/>
      <c r="AH733" s="24"/>
      <c r="AI733" s="24"/>
      <c r="AJ733" s="24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7"/>
      <c r="M734" s="27"/>
      <c r="N734" s="28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30"/>
      <c r="Z734" s="29"/>
      <c r="AA734" s="29"/>
      <c r="AB734" s="29"/>
      <c r="AC734" s="30"/>
      <c r="AD734" s="29"/>
      <c r="AE734" s="29"/>
      <c r="AF734" s="29"/>
      <c r="AG734" s="30"/>
      <c r="AH734" s="29"/>
      <c r="AI734" s="29"/>
      <c r="AJ734" s="29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2"/>
      <c r="M735" s="22"/>
      <c r="N735" s="23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5"/>
      <c r="Z735" s="24"/>
      <c r="AA735" s="24"/>
      <c r="AB735" s="24"/>
      <c r="AC735" s="25"/>
      <c r="AD735" s="24"/>
      <c r="AE735" s="24"/>
      <c r="AF735" s="24"/>
      <c r="AG735" s="25"/>
      <c r="AH735" s="24"/>
      <c r="AI735" s="24"/>
      <c r="AJ735" s="24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7"/>
      <c r="M736" s="27"/>
      <c r="N736" s="28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30"/>
      <c r="Z736" s="29"/>
      <c r="AA736" s="29"/>
      <c r="AB736" s="29"/>
      <c r="AC736" s="30"/>
      <c r="AD736" s="29"/>
      <c r="AE736" s="29"/>
      <c r="AF736" s="29"/>
      <c r="AG736" s="30"/>
      <c r="AH736" s="29"/>
      <c r="AI736" s="29"/>
      <c r="AJ736" s="29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2"/>
      <c r="M737" s="22"/>
      <c r="N737" s="23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5"/>
      <c r="Z737" s="24"/>
      <c r="AA737" s="24"/>
      <c r="AB737" s="24"/>
      <c r="AC737" s="25"/>
      <c r="AD737" s="24"/>
      <c r="AE737" s="24"/>
      <c r="AF737" s="24"/>
      <c r="AG737" s="25"/>
      <c r="AH737" s="24"/>
      <c r="AI737" s="24"/>
      <c r="AJ737" s="24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7"/>
      <c r="M738" s="27"/>
      <c r="N738" s="28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30"/>
      <c r="Z738" s="29"/>
      <c r="AA738" s="29"/>
      <c r="AB738" s="29"/>
      <c r="AC738" s="30"/>
      <c r="AD738" s="29"/>
      <c r="AE738" s="29"/>
      <c r="AF738" s="29"/>
      <c r="AG738" s="30"/>
      <c r="AH738" s="29"/>
      <c r="AI738" s="29"/>
      <c r="AJ738" s="29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2"/>
      <c r="M739" s="22"/>
      <c r="N739" s="23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5"/>
      <c r="Z739" s="24"/>
      <c r="AA739" s="24"/>
      <c r="AB739" s="24"/>
      <c r="AC739" s="25"/>
      <c r="AD739" s="24"/>
      <c r="AE739" s="24"/>
      <c r="AF739" s="24"/>
      <c r="AG739" s="25"/>
      <c r="AH739" s="24"/>
      <c r="AI739" s="24"/>
      <c r="AJ739" s="24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7"/>
      <c r="M740" s="27"/>
      <c r="N740" s="28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30"/>
      <c r="Z740" s="29"/>
      <c r="AA740" s="29"/>
      <c r="AB740" s="29"/>
      <c r="AC740" s="30"/>
      <c r="AD740" s="29"/>
      <c r="AE740" s="29"/>
      <c r="AF740" s="29"/>
      <c r="AG740" s="30"/>
      <c r="AH740" s="29"/>
      <c r="AI740" s="29"/>
      <c r="AJ740" s="29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2"/>
      <c r="M741" s="22"/>
      <c r="N741" s="23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5"/>
      <c r="Z741" s="24"/>
      <c r="AA741" s="24"/>
      <c r="AB741" s="24"/>
      <c r="AC741" s="25"/>
      <c r="AD741" s="24"/>
      <c r="AE741" s="24"/>
      <c r="AF741" s="24"/>
      <c r="AG741" s="25"/>
      <c r="AH741" s="24"/>
      <c r="AI741" s="24"/>
      <c r="AJ741" s="24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7"/>
      <c r="M742" s="27"/>
      <c r="N742" s="28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30"/>
      <c r="Z742" s="29"/>
      <c r="AA742" s="29"/>
      <c r="AB742" s="29"/>
      <c r="AC742" s="30"/>
      <c r="AD742" s="29"/>
      <c r="AE742" s="29"/>
      <c r="AF742" s="29"/>
      <c r="AG742" s="30"/>
      <c r="AH742" s="29"/>
      <c r="AI742" s="29"/>
      <c r="AJ742" s="29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2"/>
      <c r="M743" s="22"/>
      <c r="N743" s="23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5"/>
      <c r="Z743" s="24"/>
      <c r="AA743" s="24"/>
      <c r="AB743" s="24"/>
      <c r="AC743" s="25"/>
      <c r="AD743" s="24"/>
      <c r="AE743" s="24"/>
      <c r="AF743" s="24"/>
      <c r="AG743" s="25"/>
      <c r="AH743" s="24"/>
      <c r="AI743" s="24"/>
      <c r="AJ743" s="24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7"/>
      <c r="M744" s="27"/>
      <c r="N744" s="28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30"/>
      <c r="Z744" s="29"/>
      <c r="AA744" s="29"/>
      <c r="AB744" s="29"/>
      <c r="AC744" s="30"/>
      <c r="AD744" s="29"/>
      <c r="AE744" s="29"/>
      <c r="AF744" s="29"/>
      <c r="AG744" s="30"/>
      <c r="AH744" s="29"/>
      <c r="AI744" s="29"/>
      <c r="AJ744" s="29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2"/>
      <c r="M745" s="22"/>
      <c r="N745" s="23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5"/>
      <c r="Z745" s="24"/>
      <c r="AA745" s="24"/>
      <c r="AB745" s="24"/>
      <c r="AC745" s="25"/>
      <c r="AD745" s="24"/>
      <c r="AE745" s="24"/>
      <c r="AF745" s="24"/>
      <c r="AG745" s="25"/>
      <c r="AH745" s="24"/>
      <c r="AI745" s="24"/>
      <c r="AJ745" s="24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7"/>
      <c r="M746" s="27"/>
      <c r="N746" s="28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30"/>
      <c r="Z746" s="29"/>
      <c r="AA746" s="29"/>
      <c r="AB746" s="29"/>
      <c r="AC746" s="30"/>
      <c r="AD746" s="29"/>
      <c r="AE746" s="29"/>
      <c r="AF746" s="29"/>
      <c r="AG746" s="30"/>
      <c r="AH746" s="29"/>
      <c r="AI746" s="29"/>
      <c r="AJ746" s="29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2"/>
      <c r="M747" s="22"/>
      <c r="N747" s="23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5"/>
      <c r="Z747" s="24"/>
      <c r="AA747" s="24"/>
      <c r="AB747" s="24"/>
      <c r="AC747" s="25"/>
      <c r="AD747" s="24"/>
      <c r="AE747" s="24"/>
      <c r="AF747" s="24"/>
      <c r="AG747" s="25"/>
      <c r="AH747" s="24"/>
      <c r="AI747" s="24"/>
      <c r="AJ747" s="24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7"/>
      <c r="M748" s="27"/>
      <c r="N748" s="28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30"/>
      <c r="Z748" s="29"/>
      <c r="AA748" s="29"/>
      <c r="AB748" s="29"/>
      <c r="AC748" s="30"/>
      <c r="AD748" s="29"/>
      <c r="AE748" s="29"/>
      <c r="AF748" s="29"/>
      <c r="AG748" s="30"/>
      <c r="AH748" s="29"/>
      <c r="AI748" s="29"/>
      <c r="AJ748" s="29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2"/>
      <c r="M749" s="22"/>
      <c r="N749" s="23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5"/>
      <c r="Z749" s="24"/>
      <c r="AA749" s="24"/>
      <c r="AB749" s="24"/>
      <c r="AC749" s="25"/>
      <c r="AD749" s="24"/>
      <c r="AE749" s="24"/>
      <c r="AF749" s="24"/>
      <c r="AG749" s="25"/>
      <c r="AH749" s="24"/>
      <c r="AI749" s="24"/>
      <c r="AJ749" s="24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7"/>
      <c r="M750" s="27"/>
      <c r="N750" s="28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30"/>
      <c r="Z750" s="29"/>
      <c r="AA750" s="29"/>
      <c r="AB750" s="29"/>
      <c r="AC750" s="30"/>
      <c r="AD750" s="29"/>
      <c r="AE750" s="29"/>
      <c r="AF750" s="29"/>
      <c r="AG750" s="30"/>
      <c r="AH750" s="29"/>
      <c r="AI750" s="29"/>
      <c r="AJ750" s="29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2"/>
      <c r="M751" s="22"/>
      <c r="N751" s="23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5"/>
      <c r="Z751" s="24"/>
      <c r="AA751" s="24"/>
      <c r="AB751" s="24"/>
      <c r="AC751" s="25"/>
      <c r="AD751" s="24"/>
      <c r="AE751" s="24"/>
      <c r="AF751" s="24"/>
      <c r="AG751" s="25"/>
      <c r="AH751" s="24"/>
      <c r="AI751" s="24"/>
      <c r="AJ751" s="24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7"/>
      <c r="M752" s="27"/>
      <c r="N752" s="28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30"/>
      <c r="Z752" s="29"/>
      <c r="AA752" s="29"/>
      <c r="AB752" s="29"/>
      <c r="AC752" s="30"/>
      <c r="AD752" s="29"/>
      <c r="AE752" s="29"/>
      <c r="AF752" s="29"/>
      <c r="AG752" s="30"/>
      <c r="AH752" s="29"/>
      <c r="AI752" s="29"/>
      <c r="AJ752" s="29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2"/>
      <c r="M753" s="22"/>
      <c r="N753" s="23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5"/>
      <c r="Z753" s="24"/>
      <c r="AA753" s="24"/>
      <c r="AB753" s="24"/>
      <c r="AC753" s="25"/>
      <c r="AD753" s="24"/>
      <c r="AE753" s="24"/>
      <c r="AF753" s="24"/>
      <c r="AG753" s="25"/>
      <c r="AH753" s="24"/>
      <c r="AI753" s="24"/>
      <c r="AJ753" s="24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7"/>
      <c r="M754" s="27"/>
      <c r="N754" s="28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30"/>
      <c r="Z754" s="29"/>
      <c r="AA754" s="29"/>
      <c r="AB754" s="29"/>
      <c r="AC754" s="30"/>
      <c r="AD754" s="29"/>
      <c r="AE754" s="29"/>
      <c r="AF754" s="29"/>
      <c r="AG754" s="30"/>
      <c r="AH754" s="29"/>
      <c r="AI754" s="29"/>
      <c r="AJ754" s="29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2"/>
      <c r="M755" s="22"/>
      <c r="N755" s="23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5"/>
      <c r="Z755" s="24"/>
      <c r="AA755" s="24"/>
      <c r="AB755" s="24"/>
      <c r="AC755" s="25"/>
      <c r="AD755" s="24"/>
      <c r="AE755" s="24"/>
      <c r="AF755" s="24"/>
      <c r="AG755" s="25"/>
      <c r="AH755" s="24"/>
      <c r="AI755" s="24"/>
      <c r="AJ755" s="24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7"/>
      <c r="M756" s="27"/>
      <c r="N756" s="28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30"/>
      <c r="Z756" s="29"/>
      <c r="AA756" s="29"/>
      <c r="AB756" s="29"/>
      <c r="AC756" s="30"/>
      <c r="AD756" s="29"/>
      <c r="AE756" s="29"/>
      <c r="AF756" s="29"/>
      <c r="AG756" s="30"/>
      <c r="AH756" s="29"/>
      <c r="AI756" s="29"/>
      <c r="AJ756" s="29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2"/>
      <c r="M757" s="22"/>
      <c r="N757" s="23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5"/>
      <c r="Z757" s="24"/>
      <c r="AA757" s="24"/>
      <c r="AB757" s="24"/>
      <c r="AC757" s="25"/>
      <c r="AD757" s="24"/>
      <c r="AE757" s="24"/>
      <c r="AF757" s="24"/>
      <c r="AG757" s="25"/>
      <c r="AH757" s="24"/>
      <c r="AI757" s="24"/>
      <c r="AJ757" s="24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7"/>
      <c r="M758" s="27"/>
      <c r="N758" s="28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30"/>
      <c r="Z758" s="29"/>
      <c r="AA758" s="29"/>
      <c r="AB758" s="29"/>
      <c r="AC758" s="30"/>
      <c r="AD758" s="29"/>
      <c r="AE758" s="29"/>
      <c r="AF758" s="29"/>
      <c r="AG758" s="30"/>
      <c r="AH758" s="29"/>
      <c r="AI758" s="29"/>
      <c r="AJ758" s="29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2"/>
      <c r="M759" s="22"/>
      <c r="N759" s="23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5"/>
      <c r="Z759" s="24"/>
      <c r="AA759" s="24"/>
      <c r="AB759" s="24"/>
      <c r="AC759" s="25"/>
      <c r="AD759" s="24"/>
      <c r="AE759" s="24"/>
      <c r="AF759" s="24"/>
      <c r="AG759" s="25"/>
      <c r="AH759" s="24"/>
      <c r="AI759" s="24"/>
      <c r="AJ759" s="24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7"/>
      <c r="M760" s="27"/>
      <c r="N760" s="28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30"/>
      <c r="Z760" s="29"/>
      <c r="AA760" s="29"/>
      <c r="AB760" s="29"/>
      <c r="AC760" s="30"/>
      <c r="AD760" s="29"/>
      <c r="AE760" s="29"/>
      <c r="AF760" s="29"/>
      <c r="AG760" s="30"/>
      <c r="AH760" s="29"/>
      <c r="AI760" s="29"/>
      <c r="AJ760" s="29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2"/>
      <c r="M761" s="22"/>
      <c r="N761" s="23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5"/>
      <c r="Z761" s="24"/>
      <c r="AA761" s="24"/>
      <c r="AB761" s="24"/>
      <c r="AC761" s="25"/>
      <c r="AD761" s="24"/>
      <c r="AE761" s="24"/>
      <c r="AF761" s="24"/>
      <c r="AG761" s="25"/>
      <c r="AH761" s="24"/>
      <c r="AI761" s="24"/>
      <c r="AJ761" s="24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7"/>
      <c r="M762" s="27"/>
      <c r="N762" s="28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30"/>
      <c r="Z762" s="29"/>
      <c r="AA762" s="29"/>
      <c r="AB762" s="29"/>
      <c r="AC762" s="30"/>
      <c r="AD762" s="29"/>
      <c r="AE762" s="29"/>
      <c r="AF762" s="29"/>
      <c r="AG762" s="30"/>
      <c r="AH762" s="29"/>
      <c r="AI762" s="29"/>
      <c r="AJ762" s="29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2"/>
      <c r="M763" s="22"/>
      <c r="N763" s="23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5"/>
      <c r="Z763" s="24"/>
      <c r="AA763" s="24"/>
      <c r="AB763" s="24"/>
      <c r="AC763" s="25"/>
      <c r="AD763" s="24"/>
      <c r="AE763" s="24"/>
      <c r="AF763" s="24"/>
      <c r="AG763" s="25"/>
      <c r="AH763" s="24"/>
      <c r="AI763" s="24"/>
      <c r="AJ763" s="24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7"/>
      <c r="M764" s="27"/>
      <c r="N764" s="28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30"/>
      <c r="Z764" s="29"/>
      <c r="AA764" s="29"/>
      <c r="AB764" s="29"/>
      <c r="AC764" s="30"/>
      <c r="AD764" s="29"/>
      <c r="AE764" s="29"/>
      <c r="AF764" s="29"/>
      <c r="AG764" s="30"/>
      <c r="AH764" s="29"/>
      <c r="AI764" s="29"/>
      <c r="AJ764" s="29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2"/>
      <c r="M765" s="22"/>
      <c r="N765" s="23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5"/>
      <c r="Z765" s="24"/>
      <c r="AA765" s="24"/>
      <c r="AB765" s="24"/>
      <c r="AC765" s="25"/>
      <c r="AD765" s="24"/>
      <c r="AE765" s="24"/>
      <c r="AF765" s="24"/>
      <c r="AG765" s="25"/>
      <c r="AH765" s="24"/>
      <c r="AI765" s="24"/>
      <c r="AJ765" s="24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7"/>
      <c r="M766" s="27"/>
      <c r="N766" s="28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30"/>
      <c r="Z766" s="29"/>
      <c r="AA766" s="29"/>
      <c r="AB766" s="29"/>
      <c r="AC766" s="30"/>
      <c r="AD766" s="29"/>
      <c r="AE766" s="29"/>
      <c r="AF766" s="29"/>
      <c r="AG766" s="30"/>
      <c r="AH766" s="29"/>
      <c r="AI766" s="29"/>
      <c r="AJ766" s="29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2"/>
      <c r="M767" s="22"/>
      <c r="N767" s="23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5"/>
      <c r="Z767" s="24"/>
      <c r="AA767" s="24"/>
      <c r="AB767" s="24"/>
      <c r="AC767" s="25"/>
      <c r="AD767" s="24"/>
      <c r="AE767" s="24"/>
      <c r="AF767" s="24"/>
      <c r="AG767" s="25"/>
      <c r="AH767" s="24"/>
      <c r="AI767" s="24"/>
      <c r="AJ767" s="24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7"/>
      <c r="M768" s="27"/>
      <c r="N768" s="28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30"/>
      <c r="Z768" s="29"/>
      <c r="AA768" s="29"/>
      <c r="AB768" s="29"/>
      <c r="AC768" s="30"/>
      <c r="AD768" s="29"/>
      <c r="AE768" s="29"/>
      <c r="AF768" s="29"/>
      <c r="AG768" s="30"/>
      <c r="AH768" s="29"/>
      <c r="AI768" s="29"/>
      <c r="AJ768" s="29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2"/>
      <c r="M769" s="22"/>
      <c r="N769" s="23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5"/>
      <c r="Z769" s="24"/>
      <c r="AA769" s="24"/>
      <c r="AB769" s="24"/>
      <c r="AC769" s="25"/>
      <c r="AD769" s="24"/>
      <c r="AE769" s="24"/>
      <c r="AF769" s="24"/>
      <c r="AG769" s="25"/>
      <c r="AH769" s="24"/>
      <c r="AI769" s="24"/>
      <c r="AJ769" s="24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7"/>
      <c r="M770" s="27"/>
      <c r="N770" s="28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30"/>
      <c r="Z770" s="29"/>
      <c r="AA770" s="29"/>
      <c r="AB770" s="29"/>
      <c r="AC770" s="30"/>
      <c r="AD770" s="29"/>
      <c r="AE770" s="29"/>
      <c r="AF770" s="29"/>
      <c r="AG770" s="30"/>
      <c r="AH770" s="29"/>
      <c r="AI770" s="29"/>
      <c r="AJ770" s="29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2"/>
      <c r="M771" s="22"/>
      <c r="N771" s="23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5"/>
      <c r="Z771" s="24"/>
      <c r="AA771" s="24"/>
      <c r="AB771" s="24"/>
      <c r="AC771" s="25"/>
      <c r="AD771" s="24"/>
      <c r="AE771" s="24"/>
      <c r="AF771" s="24"/>
      <c r="AG771" s="25"/>
      <c r="AH771" s="24"/>
      <c r="AI771" s="24"/>
      <c r="AJ771" s="24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7"/>
      <c r="M772" s="27"/>
      <c r="N772" s="28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30"/>
      <c r="Z772" s="29"/>
      <c r="AA772" s="29"/>
      <c r="AB772" s="29"/>
      <c r="AC772" s="30"/>
      <c r="AD772" s="29"/>
      <c r="AE772" s="29"/>
      <c r="AF772" s="29"/>
      <c r="AG772" s="30"/>
      <c r="AH772" s="29"/>
      <c r="AI772" s="29"/>
      <c r="AJ772" s="29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2"/>
      <c r="M773" s="22"/>
      <c r="N773" s="23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5"/>
      <c r="Z773" s="24"/>
      <c r="AA773" s="24"/>
      <c r="AB773" s="24"/>
      <c r="AC773" s="25"/>
      <c r="AD773" s="24"/>
      <c r="AE773" s="24"/>
      <c r="AF773" s="24"/>
      <c r="AG773" s="25"/>
      <c r="AH773" s="24"/>
      <c r="AI773" s="24"/>
      <c r="AJ773" s="24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7"/>
      <c r="M774" s="27"/>
      <c r="N774" s="28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30"/>
      <c r="Z774" s="29"/>
      <c r="AA774" s="29"/>
      <c r="AB774" s="29"/>
      <c r="AC774" s="30"/>
      <c r="AD774" s="29"/>
      <c r="AE774" s="29"/>
      <c r="AF774" s="29"/>
      <c r="AG774" s="30"/>
      <c r="AH774" s="29"/>
      <c r="AI774" s="29"/>
      <c r="AJ774" s="29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2"/>
      <c r="M775" s="22"/>
      <c r="N775" s="23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5"/>
      <c r="Z775" s="24"/>
      <c r="AA775" s="24"/>
      <c r="AB775" s="24"/>
      <c r="AC775" s="25"/>
      <c r="AD775" s="24"/>
      <c r="AE775" s="24"/>
      <c r="AF775" s="24"/>
      <c r="AG775" s="25"/>
      <c r="AH775" s="24"/>
      <c r="AI775" s="24"/>
      <c r="AJ775" s="24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7"/>
      <c r="M776" s="27"/>
      <c r="N776" s="28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30"/>
      <c r="Z776" s="29"/>
      <c r="AA776" s="29"/>
      <c r="AB776" s="29"/>
      <c r="AC776" s="30"/>
      <c r="AD776" s="29"/>
      <c r="AE776" s="29"/>
      <c r="AF776" s="29"/>
      <c r="AG776" s="30"/>
      <c r="AH776" s="29"/>
      <c r="AI776" s="29"/>
      <c r="AJ776" s="29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2"/>
      <c r="M777" s="22"/>
      <c r="N777" s="23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5"/>
      <c r="Z777" s="24"/>
      <c r="AA777" s="24"/>
      <c r="AB777" s="24"/>
      <c r="AC777" s="25"/>
      <c r="AD777" s="24"/>
      <c r="AE777" s="24"/>
      <c r="AF777" s="24"/>
      <c r="AG777" s="25"/>
      <c r="AH777" s="24"/>
      <c r="AI777" s="24"/>
      <c r="AJ777" s="24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7"/>
      <c r="M778" s="27"/>
      <c r="N778" s="28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30"/>
      <c r="Z778" s="29"/>
      <c r="AA778" s="29"/>
      <c r="AB778" s="29"/>
      <c r="AC778" s="30"/>
      <c r="AD778" s="29"/>
      <c r="AE778" s="29"/>
      <c r="AF778" s="29"/>
      <c r="AG778" s="30"/>
      <c r="AH778" s="29"/>
      <c r="AI778" s="29"/>
      <c r="AJ778" s="29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2"/>
      <c r="M779" s="22"/>
      <c r="N779" s="23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5"/>
      <c r="Z779" s="24"/>
      <c r="AA779" s="24"/>
      <c r="AB779" s="24"/>
      <c r="AC779" s="25"/>
      <c r="AD779" s="24"/>
      <c r="AE779" s="24"/>
      <c r="AF779" s="24"/>
      <c r="AG779" s="25"/>
      <c r="AH779" s="24"/>
      <c r="AI779" s="24"/>
      <c r="AJ779" s="24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7"/>
      <c r="M780" s="27"/>
      <c r="N780" s="28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30"/>
      <c r="Z780" s="29"/>
      <c r="AA780" s="29"/>
      <c r="AB780" s="29"/>
      <c r="AC780" s="30"/>
      <c r="AD780" s="29"/>
      <c r="AE780" s="29"/>
      <c r="AF780" s="29"/>
      <c r="AG780" s="30"/>
      <c r="AH780" s="29"/>
      <c r="AI780" s="29"/>
      <c r="AJ780" s="29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2"/>
      <c r="M781" s="22"/>
      <c r="N781" s="23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5"/>
      <c r="Z781" s="24"/>
      <c r="AA781" s="24"/>
      <c r="AB781" s="24"/>
      <c r="AC781" s="25"/>
      <c r="AD781" s="24"/>
      <c r="AE781" s="24"/>
      <c r="AF781" s="24"/>
      <c r="AG781" s="25"/>
      <c r="AH781" s="24"/>
      <c r="AI781" s="24"/>
      <c r="AJ781" s="24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7"/>
      <c r="M782" s="27"/>
      <c r="N782" s="28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30"/>
      <c r="Z782" s="29"/>
      <c r="AA782" s="29"/>
      <c r="AB782" s="29"/>
      <c r="AC782" s="30"/>
      <c r="AD782" s="29"/>
      <c r="AE782" s="29"/>
      <c r="AF782" s="29"/>
      <c r="AG782" s="30"/>
      <c r="AH782" s="29"/>
      <c r="AI782" s="29"/>
      <c r="AJ782" s="29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2"/>
      <c r="M783" s="22"/>
      <c r="N783" s="23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5"/>
      <c r="Z783" s="24"/>
      <c r="AA783" s="24"/>
      <c r="AB783" s="24"/>
      <c r="AC783" s="25"/>
      <c r="AD783" s="24"/>
      <c r="AE783" s="24"/>
      <c r="AF783" s="24"/>
      <c r="AG783" s="25"/>
      <c r="AH783" s="24"/>
      <c r="AI783" s="24"/>
      <c r="AJ783" s="24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7"/>
      <c r="M784" s="27"/>
      <c r="N784" s="28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30"/>
      <c r="Z784" s="29"/>
      <c r="AA784" s="29"/>
      <c r="AB784" s="29"/>
      <c r="AC784" s="30"/>
      <c r="AD784" s="29"/>
      <c r="AE784" s="29"/>
      <c r="AF784" s="29"/>
      <c r="AG784" s="30"/>
      <c r="AH784" s="29"/>
      <c r="AI784" s="29"/>
      <c r="AJ784" s="29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2"/>
      <c r="M785" s="22"/>
      <c r="N785" s="23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5"/>
      <c r="Z785" s="24"/>
      <c r="AA785" s="24"/>
      <c r="AB785" s="24"/>
      <c r="AC785" s="25"/>
      <c r="AD785" s="24"/>
      <c r="AE785" s="24"/>
      <c r="AF785" s="24"/>
      <c r="AG785" s="25"/>
      <c r="AH785" s="24"/>
      <c r="AI785" s="24"/>
      <c r="AJ785" s="24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7"/>
      <c r="M786" s="27"/>
      <c r="N786" s="28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30"/>
      <c r="Z786" s="29"/>
      <c r="AA786" s="29"/>
      <c r="AB786" s="29"/>
      <c r="AC786" s="30"/>
      <c r="AD786" s="29"/>
      <c r="AE786" s="29"/>
      <c r="AF786" s="29"/>
      <c r="AG786" s="30"/>
      <c r="AH786" s="29"/>
      <c r="AI786" s="29"/>
      <c r="AJ786" s="29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2"/>
      <c r="M787" s="22"/>
      <c r="N787" s="23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5"/>
      <c r="Z787" s="24"/>
      <c r="AA787" s="24"/>
      <c r="AB787" s="24"/>
      <c r="AC787" s="25"/>
      <c r="AD787" s="24"/>
      <c r="AE787" s="24"/>
      <c r="AF787" s="24"/>
      <c r="AG787" s="25"/>
      <c r="AH787" s="24"/>
      <c r="AI787" s="24"/>
      <c r="AJ787" s="24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7"/>
      <c r="M788" s="27"/>
      <c r="N788" s="28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30"/>
      <c r="Z788" s="29"/>
      <c r="AA788" s="29"/>
      <c r="AB788" s="29"/>
      <c r="AC788" s="30"/>
      <c r="AD788" s="29"/>
      <c r="AE788" s="29"/>
      <c r="AF788" s="29"/>
      <c r="AG788" s="30"/>
      <c r="AH788" s="29"/>
      <c r="AI788" s="29"/>
      <c r="AJ788" s="29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2"/>
      <c r="M789" s="22"/>
      <c r="N789" s="23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5"/>
      <c r="Z789" s="24"/>
      <c r="AA789" s="24"/>
      <c r="AB789" s="24"/>
      <c r="AC789" s="25"/>
      <c r="AD789" s="24"/>
      <c r="AE789" s="24"/>
      <c r="AF789" s="24"/>
      <c r="AG789" s="25"/>
      <c r="AH789" s="24"/>
      <c r="AI789" s="24"/>
      <c r="AJ789" s="24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7"/>
      <c r="M790" s="27"/>
      <c r="N790" s="28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30"/>
      <c r="Z790" s="29"/>
      <c r="AA790" s="29"/>
      <c r="AB790" s="29"/>
      <c r="AC790" s="30"/>
      <c r="AD790" s="29"/>
      <c r="AE790" s="29"/>
      <c r="AF790" s="29"/>
      <c r="AG790" s="30"/>
      <c r="AH790" s="29"/>
      <c r="AI790" s="29"/>
      <c r="AJ790" s="29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2"/>
      <c r="M791" s="22"/>
      <c r="N791" s="23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5"/>
      <c r="Z791" s="24"/>
      <c r="AA791" s="24"/>
      <c r="AB791" s="24"/>
      <c r="AC791" s="25"/>
      <c r="AD791" s="24"/>
      <c r="AE791" s="24"/>
      <c r="AF791" s="24"/>
      <c r="AG791" s="25"/>
      <c r="AH791" s="24"/>
      <c r="AI791" s="24"/>
      <c r="AJ791" s="24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7"/>
      <c r="M792" s="27"/>
      <c r="N792" s="28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30"/>
      <c r="Z792" s="29"/>
      <c r="AA792" s="29"/>
      <c r="AB792" s="29"/>
      <c r="AC792" s="30"/>
      <c r="AD792" s="29"/>
      <c r="AE792" s="29"/>
      <c r="AF792" s="29"/>
      <c r="AG792" s="30"/>
      <c r="AH792" s="29"/>
      <c r="AI792" s="29"/>
      <c r="AJ792" s="29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2"/>
      <c r="M793" s="22"/>
      <c r="N793" s="23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5"/>
      <c r="Z793" s="24"/>
      <c r="AA793" s="24"/>
      <c r="AB793" s="24"/>
      <c r="AC793" s="25"/>
      <c r="AD793" s="24"/>
      <c r="AE793" s="24"/>
      <c r="AF793" s="24"/>
      <c r="AG793" s="25"/>
      <c r="AH793" s="24"/>
      <c r="AI793" s="24"/>
      <c r="AJ793" s="24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7"/>
      <c r="M794" s="27"/>
      <c r="N794" s="28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30"/>
      <c r="Z794" s="29"/>
      <c r="AA794" s="29"/>
      <c r="AB794" s="29"/>
      <c r="AC794" s="30"/>
      <c r="AD794" s="29"/>
      <c r="AE794" s="29"/>
      <c r="AF794" s="29"/>
      <c r="AG794" s="30"/>
      <c r="AH794" s="29"/>
      <c r="AI794" s="29"/>
      <c r="AJ794" s="29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2"/>
      <c r="M795" s="22"/>
      <c r="N795" s="23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5"/>
      <c r="Z795" s="24"/>
      <c r="AA795" s="24"/>
      <c r="AB795" s="24"/>
      <c r="AC795" s="25"/>
      <c r="AD795" s="24"/>
      <c r="AE795" s="24"/>
      <c r="AF795" s="24"/>
      <c r="AG795" s="25"/>
      <c r="AH795" s="24"/>
      <c r="AI795" s="24"/>
      <c r="AJ795" s="24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7"/>
      <c r="M796" s="27"/>
      <c r="N796" s="28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30"/>
      <c r="Z796" s="29"/>
      <c r="AA796" s="29"/>
      <c r="AB796" s="29"/>
      <c r="AC796" s="30"/>
      <c r="AD796" s="29"/>
      <c r="AE796" s="29"/>
      <c r="AF796" s="29"/>
      <c r="AG796" s="30"/>
      <c r="AH796" s="29"/>
      <c r="AI796" s="29"/>
      <c r="AJ796" s="29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2"/>
      <c r="M797" s="22"/>
      <c r="N797" s="23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5"/>
      <c r="Z797" s="24"/>
      <c r="AA797" s="24"/>
      <c r="AB797" s="24"/>
      <c r="AC797" s="25"/>
      <c r="AD797" s="24"/>
      <c r="AE797" s="24"/>
      <c r="AF797" s="24"/>
      <c r="AG797" s="25"/>
      <c r="AH797" s="24"/>
      <c r="AI797" s="24"/>
      <c r="AJ797" s="24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7"/>
      <c r="M798" s="27"/>
      <c r="N798" s="28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30"/>
      <c r="Z798" s="29"/>
      <c r="AA798" s="29"/>
      <c r="AB798" s="29"/>
      <c r="AC798" s="30"/>
      <c r="AD798" s="29"/>
      <c r="AE798" s="29"/>
      <c r="AF798" s="29"/>
      <c r="AG798" s="30"/>
      <c r="AH798" s="29"/>
      <c r="AI798" s="29"/>
      <c r="AJ798" s="29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2"/>
      <c r="M799" s="22"/>
      <c r="N799" s="23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5"/>
      <c r="Z799" s="24"/>
      <c r="AA799" s="24"/>
      <c r="AB799" s="24"/>
      <c r="AC799" s="25"/>
      <c r="AD799" s="24"/>
      <c r="AE799" s="24"/>
      <c r="AF799" s="24"/>
      <c r="AG799" s="25"/>
      <c r="AH799" s="24"/>
      <c r="AI799" s="24"/>
      <c r="AJ799" s="24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7"/>
      <c r="M800" s="27"/>
      <c r="N800" s="28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30"/>
      <c r="Z800" s="29"/>
      <c r="AA800" s="29"/>
      <c r="AB800" s="29"/>
      <c r="AC800" s="30"/>
      <c r="AD800" s="29"/>
      <c r="AE800" s="29"/>
      <c r="AF800" s="29"/>
      <c r="AG800" s="30"/>
      <c r="AH800" s="29"/>
      <c r="AI800" s="29"/>
      <c r="AJ800" s="29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2"/>
      <c r="M801" s="22"/>
      <c r="N801" s="23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5"/>
      <c r="Z801" s="24"/>
      <c r="AA801" s="24"/>
      <c r="AB801" s="24"/>
      <c r="AC801" s="25"/>
      <c r="AD801" s="24"/>
      <c r="AE801" s="24"/>
      <c r="AF801" s="24"/>
      <c r="AG801" s="25"/>
      <c r="AH801" s="24"/>
      <c r="AI801" s="24"/>
      <c r="AJ801" s="24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7"/>
      <c r="M802" s="27"/>
      <c r="N802" s="28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30"/>
      <c r="Z802" s="29"/>
      <c r="AA802" s="29"/>
      <c r="AB802" s="29"/>
      <c r="AC802" s="30"/>
      <c r="AD802" s="29"/>
      <c r="AE802" s="29"/>
      <c r="AF802" s="29"/>
      <c r="AG802" s="30"/>
      <c r="AH802" s="29"/>
      <c r="AI802" s="29"/>
      <c r="AJ802" s="29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2"/>
      <c r="M803" s="22"/>
      <c r="N803" s="23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5"/>
      <c r="Z803" s="24"/>
      <c r="AA803" s="24"/>
      <c r="AB803" s="24"/>
      <c r="AC803" s="25"/>
      <c r="AD803" s="24"/>
      <c r="AE803" s="24"/>
      <c r="AF803" s="24"/>
      <c r="AG803" s="25"/>
      <c r="AH803" s="24"/>
      <c r="AI803" s="24"/>
      <c r="AJ803" s="24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7"/>
      <c r="M804" s="27"/>
      <c r="N804" s="28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30"/>
      <c r="Z804" s="29"/>
      <c r="AA804" s="29"/>
      <c r="AB804" s="29"/>
      <c r="AC804" s="30"/>
      <c r="AD804" s="29"/>
      <c r="AE804" s="29"/>
      <c r="AF804" s="29"/>
      <c r="AG804" s="30"/>
      <c r="AH804" s="29"/>
      <c r="AI804" s="29"/>
      <c r="AJ804" s="29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2"/>
      <c r="M805" s="22"/>
      <c r="N805" s="23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5"/>
      <c r="Z805" s="24"/>
      <c r="AA805" s="24"/>
      <c r="AB805" s="24"/>
      <c r="AC805" s="25"/>
      <c r="AD805" s="24"/>
      <c r="AE805" s="24"/>
      <c r="AF805" s="24"/>
      <c r="AG805" s="25"/>
      <c r="AH805" s="24"/>
      <c r="AI805" s="24"/>
      <c r="AJ805" s="24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7"/>
      <c r="M806" s="27"/>
      <c r="N806" s="28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30"/>
      <c r="Z806" s="29"/>
      <c r="AA806" s="29"/>
      <c r="AB806" s="29"/>
      <c r="AC806" s="30"/>
      <c r="AD806" s="29"/>
      <c r="AE806" s="29"/>
      <c r="AF806" s="29"/>
      <c r="AG806" s="30"/>
      <c r="AH806" s="29"/>
      <c r="AI806" s="29"/>
      <c r="AJ806" s="29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2"/>
      <c r="M807" s="22"/>
      <c r="N807" s="23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5"/>
      <c r="Z807" s="24"/>
      <c r="AA807" s="24"/>
      <c r="AB807" s="24"/>
      <c r="AC807" s="25"/>
      <c r="AD807" s="24"/>
      <c r="AE807" s="24"/>
      <c r="AF807" s="24"/>
      <c r="AG807" s="25"/>
      <c r="AH807" s="24"/>
      <c r="AI807" s="24"/>
      <c r="AJ807" s="24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7"/>
      <c r="M808" s="27"/>
      <c r="N808" s="28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30"/>
      <c r="Z808" s="29"/>
      <c r="AA808" s="29"/>
      <c r="AB808" s="29"/>
      <c r="AC808" s="30"/>
      <c r="AD808" s="29"/>
      <c r="AE808" s="29"/>
      <c r="AF808" s="29"/>
      <c r="AG808" s="30"/>
      <c r="AH808" s="29"/>
      <c r="AI808" s="29"/>
      <c r="AJ808" s="29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2"/>
      <c r="M809" s="22"/>
      <c r="N809" s="23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5"/>
      <c r="Z809" s="24"/>
      <c r="AA809" s="24"/>
      <c r="AB809" s="24"/>
      <c r="AC809" s="25"/>
      <c r="AD809" s="24"/>
      <c r="AE809" s="24"/>
      <c r="AF809" s="24"/>
      <c r="AG809" s="25"/>
      <c r="AH809" s="24"/>
      <c r="AI809" s="24"/>
      <c r="AJ809" s="24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7"/>
      <c r="M810" s="27"/>
      <c r="N810" s="28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30"/>
      <c r="Z810" s="29"/>
      <c r="AA810" s="29"/>
      <c r="AB810" s="29"/>
      <c r="AC810" s="30"/>
      <c r="AD810" s="29"/>
      <c r="AE810" s="29"/>
      <c r="AF810" s="29"/>
      <c r="AG810" s="30"/>
      <c r="AH810" s="29"/>
      <c r="AI810" s="29"/>
      <c r="AJ810" s="29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2"/>
      <c r="M811" s="22"/>
      <c r="N811" s="23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5"/>
      <c r="Z811" s="24"/>
      <c r="AA811" s="24"/>
      <c r="AB811" s="24"/>
      <c r="AC811" s="25"/>
      <c r="AD811" s="24"/>
      <c r="AE811" s="24"/>
      <c r="AF811" s="24"/>
      <c r="AG811" s="25"/>
      <c r="AH811" s="24"/>
      <c r="AI811" s="24"/>
      <c r="AJ811" s="24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7"/>
      <c r="M812" s="27"/>
      <c r="N812" s="28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30"/>
      <c r="Z812" s="29"/>
      <c r="AA812" s="29"/>
      <c r="AB812" s="29"/>
      <c r="AC812" s="30"/>
      <c r="AD812" s="29"/>
      <c r="AE812" s="29"/>
      <c r="AF812" s="29"/>
      <c r="AG812" s="30"/>
      <c r="AH812" s="29"/>
      <c r="AI812" s="29"/>
      <c r="AJ812" s="29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2"/>
      <c r="M813" s="22"/>
      <c r="N813" s="23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5"/>
      <c r="Z813" s="24"/>
      <c r="AA813" s="24"/>
      <c r="AB813" s="24"/>
      <c r="AC813" s="25"/>
      <c r="AD813" s="24"/>
      <c r="AE813" s="24"/>
      <c r="AF813" s="24"/>
      <c r="AG813" s="25"/>
      <c r="AH813" s="24"/>
      <c r="AI813" s="24"/>
      <c r="AJ813" s="24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7"/>
      <c r="M814" s="27"/>
      <c r="N814" s="28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30"/>
      <c r="Z814" s="29"/>
      <c r="AA814" s="29"/>
      <c r="AB814" s="29"/>
      <c r="AC814" s="30"/>
      <c r="AD814" s="29"/>
      <c r="AE814" s="29"/>
      <c r="AF814" s="29"/>
      <c r="AG814" s="30"/>
      <c r="AH814" s="29"/>
      <c r="AI814" s="29"/>
      <c r="AJ814" s="29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2"/>
      <c r="M815" s="22"/>
      <c r="N815" s="23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5"/>
      <c r="Z815" s="24"/>
      <c r="AA815" s="24"/>
      <c r="AB815" s="24"/>
      <c r="AC815" s="25"/>
      <c r="AD815" s="24"/>
      <c r="AE815" s="24"/>
      <c r="AF815" s="24"/>
      <c r="AG815" s="25"/>
      <c r="AH815" s="24"/>
      <c r="AI815" s="24"/>
      <c r="AJ815" s="24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7"/>
      <c r="M816" s="27"/>
      <c r="N816" s="28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30"/>
      <c r="Z816" s="29"/>
      <c r="AA816" s="29"/>
      <c r="AB816" s="29"/>
      <c r="AC816" s="30"/>
      <c r="AD816" s="29"/>
      <c r="AE816" s="29"/>
      <c r="AF816" s="29"/>
      <c r="AG816" s="30"/>
      <c r="AH816" s="29"/>
      <c r="AI816" s="29"/>
      <c r="AJ816" s="29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2"/>
      <c r="M817" s="22"/>
      <c r="N817" s="23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5"/>
      <c r="Z817" s="24"/>
      <c r="AA817" s="24"/>
      <c r="AB817" s="24"/>
      <c r="AC817" s="25"/>
      <c r="AD817" s="24"/>
      <c r="AE817" s="24"/>
      <c r="AF817" s="24"/>
      <c r="AG817" s="25"/>
      <c r="AH817" s="24"/>
      <c r="AI817" s="24"/>
      <c r="AJ817" s="24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7"/>
      <c r="M818" s="27"/>
      <c r="N818" s="28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30"/>
      <c r="Z818" s="29"/>
      <c r="AA818" s="29"/>
      <c r="AB818" s="29"/>
      <c r="AC818" s="30"/>
      <c r="AD818" s="29"/>
      <c r="AE818" s="29"/>
      <c r="AF818" s="29"/>
      <c r="AG818" s="30"/>
      <c r="AH818" s="29"/>
      <c r="AI818" s="29"/>
      <c r="AJ818" s="29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2"/>
      <c r="M819" s="22"/>
      <c r="N819" s="23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5"/>
      <c r="Z819" s="24"/>
      <c r="AA819" s="24"/>
      <c r="AB819" s="24"/>
      <c r="AC819" s="25"/>
      <c r="AD819" s="24"/>
      <c r="AE819" s="24"/>
      <c r="AF819" s="24"/>
      <c r="AG819" s="25"/>
      <c r="AH819" s="24"/>
      <c r="AI819" s="24"/>
      <c r="AJ819" s="24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7"/>
      <c r="M820" s="27"/>
      <c r="N820" s="28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30"/>
      <c r="Z820" s="29"/>
      <c r="AA820" s="29"/>
      <c r="AB820" s="29"/>
      <c r="AC820" s="30"/>
      <c r="AD820" s="29"/>
      <c r="AE820" s="29"/>
      <c r="AF820" s="29"/>
      <c r="AG820" s="30"/>
      <c r="AH820" s="29"/>
      <c r="AI820" s="29"/>
      <c r="AJ820" s="29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2"/>
      <c r="M821" s="22"/>
      <c r="N821" s="23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5"/>
      <c r="Z821" s="24"/>
      <c r="AA821" s="24"/>
      <c r="AB821" s="24"/>
      <c r="AC821" s="25"/>
      <c r="AD821" s="24"/>
      <c r="AE821" s="24"/>
      <c r="AF821" s="24"/>
      <c r="AG821" s="25"/>
      <c r="AH821" s="24"/>
      <c r="AI821" s="24"/>
      <c r="AJ821" s="24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7"/>
      <c r="M822" s="27"/>
      <c r="N822" s="28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30"/>
      <c r="Z822" s="29"/>
      <c r="AA822" s="29"/>
      <c r="AB822" s="29"/>
      <c r="AC822" s="30"/>
      <c r="AD822" s="29"/>
      <c r="AE822" s="29"/>
      <c r="AF822" s="29"/>
      <c r="AG822" s="30"/>
      <c r="AH822" s="29"/>
      <c r="AI822" s="29"/>
      <c r="AJ822" s="29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2"/>
      <c r="M823" s="22"/>
      <c r="N823" s="23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5"/>
      <c r="Z823" s="24"/>
      <c r="AA823" s="24"/>
      <c r="AB823" s="24"/>
      <c r="AC823" s="25"/>
      <c r="AD823" s="24"/>
      <c r="AE823" s="24"/>
      <c r="AF823" s="24"/>
      <c r="AG823" s="25"/>
      <c r="AH823" s="24"/>
      <c r="AI823" s="24"/>
      <c r="AJ823" s="24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7"/>
      <c r="M824" s="27"/>
      <c r="N824" s="28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30"/>
      <c r="Z824" s="29"/>
      <c r="AA824" s="29"/>
      <c r="AB824" s="29"/>
      <c r="AC824" s="30"/>
      <c r="AD824" s="29"/>
      <c r="AE824" s="29"/>
      <c r="AF824" s="29"/>
      <c r="AG824" s="30"/>
      <c r="AH824" s="29"/>
      <c r="AI824" s="29"/>
      <c r="AJ824" s="29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2"/>
      <c r="M825" s="22"/>
      <c r="N825" s="23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5"/>
      <c r="Z825" s="24"/>
      <c r="AA825" s="24"/>
      <c r="AB825" s="24"/>
      <c r="AC825" s="25"/>
      <c r="AD825" s="24"/>
      <c r="AE825" s="24"/>
      <c r="AF825" s="24"/>
      <c r="AG825" s="25"/>
      <c r="AH825" s="24"/>
      <c r="AI825" s="24"/>
      <c r="AJ825" s="24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7"/>
      <c r="M826" s="27"/>
      <c r="N826" s="28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30"/>
      <c r="Z826" s="29"/>
      <c r="AA826" s="29"/>
      <c r="AB826" s="29"/>
      <c r="AC826" s="30"/>
      <c r="AD826" s="29"/>
      <c r="AE826" s="29"/>
      <c r="AF826" s="29"/>
      <c r="AG826" s="30"/>
      <c r="AH826" s="29"/>
      <c r="AI826" s="29"/>
      <c r="AJ826" s="29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2"/>
      <c r="M827" s="22"/>
      <c r="N827" s="23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5"/>
      <c r="Z827" s="24"/>
      <c r="AA827" s="24"/>
      <c r="AB827" s="24"/>
      <c r="AC827" s="25"/>
      <c r="AD827" s="24"/>
      <c r="AE827" s="24"/>
      <c r="AF827" s="24"/>
      <c r="AG827" s="25"/>
      <c r="AH827" s="24"/>
      <c r="AI827" s="24"/>
      <c r="AJ827" s="24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7"/>
      <c r="M828" s="27"/>
      <c r="N828" s="28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30"/>
      <c r="Z828" s="29"/>
      <c r="AA828" s="29"/>
      <c r="AB828" s="29"/>
      <c r="AC828" s="30"/>
      <c r="AD828" s="29"/>
      <c r="AE828" s="29"/>
      <c r="AF828" s="29"/>
      <c r="AG828" s="30"/>
      <c r="AH828" s="29"/>
      <c r="AI828" s="29"/>
      <c r="AJ828" s="29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2"/>
      <c r="M829" s="22"/>
      <c r="N829" s="23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5"/>
      <c r="Z829" s="24"/>
      <c r="AA829" s="24"/>
      <c r="AB829" s="24"/>
      <c r="AC829" s="25"/>
      <c r="AD829" s="24"/>
      <c r="AE829" s="24"/>
      <c r="AF829" s="24"/>
      <c r="AG829" s="25"/>
      <c r="AH829" s="24"/>
      <c r="AI829" s="24"/>
      <c r="AJ829" s="24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7"/>
      <c r="M830" s="27"/>
      <c r="N830" s="28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30"/>
      <c r="Z830" s="29"/>
      <c r="AA830" s="29"/>
      <c r="AB830" s="29"/>
      <c r="AC830" s="30"/>
      <c r="AD830" s="29"/>
      <c r="AE830" s="29"/>
      <c r="AF830" s="29"/>
      <c r="AG830" s="30"/>
      <c r="AH830" s="29"/>
      <c r="AI830" s="29"/>
      <c r="AJ830" s="29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2"/>
      <c r="M831" s="22"/>
      <c r="N831" s="23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5"/>
      <c r="Z831" s="24"/>
      <c r="AA831" s="24"/>
      <c r="AB831" s="24"/>
      <c r="AC831" s="25"/>
      <c r="AD831" s="24"/>
      <c r="AE831" s="24"/>
      <c r="AF831" s="24"/>
      <c r="AG831" s="25"/>
      <c r="AH831" s="24"/>
      <c r="AI831" s="24"/>
      <c r="AJ831" s="24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7"/>
      <c r="M832" s="27"/>
      <c r="N832" s="28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30"/>
      <c r="Z832" s="29"/>
      <c r="AA832" s="29"/>
      <c r="AB832" s="29"/>
      <c r="AC832" s="30"/>
      <c r="AD832" s="29"/>
      <c r="AE832" s="29"/>
      <c r="AF832" s="29"/>
      <c r="AG832" s="30"/>
      <c r="AH832" s="29"/>
      <c r="AI832" s="29"/>
      <c r="AJ832" s="29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2"/>
      <c r="M833" s="22"/>
      <c r="N833" s="23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5"/>
      <c r="Z833" s="24"/>
      <c r="AA833" s="24"/>
      <c r="AB833" s="24"/>
      <c r="AC833" s="25"/>
      <c r="AD833" s="24"/>
      <c r="AE833" s="24"/>
      <c r="AF833" s="24"/>
      <c r="AG833" s="25"/>
      <c r="AH833" s="24"/>
      <c r="AI833" s="24"/>
      <c r="AJ833" s="24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7"/>
      <c r="M834" s="27"/>
      <c r="N834" s="28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30"/>
      <c r="Z834" s="29"/>
      <c r="AA834" s="29"/>
      <c r="AB834" s="29"/>
      <c r="AC834" s="30"/>
      <c r="AD834" s="29"/>
      <c r="AE834" s="29"/>
      <c r="AF834" s="29"/>
      <c r="AG834" s="30"/>
      <c r="AH834" s="29"/>
      <c r="AI834" s="29"/>
      <c r="AJ834" s="29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2"/>
      <c r="M835" s="22"/>
      <c r="N835" s="23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5"/>
      <c r="Z835" s="24"/>
      <c r="AA835" s="24"/>
      <c r="AB835" s="24"/>
      <c r="AC835" s="25"/>
      <c r="AD835" s="24"/>
      <c r="AE835" s="24"/>
      <c r="AF835" s="24"/>
      <c r="AG835" s="25"/>
      <c r="AH835" s="24"/>
      <c r="AI835" s="24"/>
      <c r="AJ835" s="24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7"/>
      <c r="M836" s="27"/>
      <c r="N836" s="28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30"/>
      <c r="Z836" s="29"/>
      <c r="AA836" s="29"/>
      <c r="AB836" s="29"/>
      <c r="AC836" s="30"/>
      <c r="AD836" s="29"/>
      <c r="AE836" s="29"/>
      <c r="AF836" s="29"/>
      <c r="AG836" s="30"/>
      <c r="AH836" s="29"/>
      <c r="AI836" s="29"/>
      <c r="AJ836" s="29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2"/>
      <c r="M837" s="22"/>
      <c r="N837" s="23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5"/>
      <c r="Z837" s="24"/>
      <c r="AA837" s="24"/>
      <c r="AB837" s="24"/>
      <c r="AC837" s="25"/>
      <c r="AD837" s="24"/>
      <c r="AE837" s="24"/>
      <c r="AF837" s="24"/>
      <c r="AG837" s="25"/>
      <c r="AH837" s="24"/>
      <c r="AI837" s="24"/>
      <c r="AJ837" s="24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7"/>
      <c r="M838" s="27"/>
      <c r="N838" s="28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30"/>
      <c r="Z838" s="29"/>
      <c r="AA838" s="29"/>
      <c r="AB838" s="29"/>
      <c r="AC838" s="30"/>
      <c r="AD838" s="29"/>
      <c r="AE838" s="29"/>
      <c r="AF838" s="29"/>
      <c r="AG838" s="30"/>
      <c r="AH838" s="29"/>
      <c r="AI838" s="29"/>
      <c r="AJ838" s="29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2"/>
      <c r="M839" s="22"/>
      <c r="N839" s="23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5"/>
      <c r="Z839" s="24"/>
      <c r="AA839" s="24"/>
      <c r="AB839" s="24"/>
      <c r="AC839" s="25"/>
      <c r="AD839" s="24"/>
      <c r="AE839" s="24"/>
      <c r="AF839" s="24"/>
      <c r="AG839" s="25"/>
      <c r="AH839" s="24"/>
      <c r="AI839" s="24"/>
      <c r="AJ839" s="24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7"/>
      <c r="M840" s="27"/>
      <c r="N840" s="28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30"/>
      <c r="Z840" s="29"/>
      <c r="AA840" s="29"/>
      <c r="AB840" s="29"/>
      <c r="AC840" s="30"/>
      <c r="AD840" s="29"/>
      <c r="AE840" s="29"/>
      <c r="AF840" s="29"/>
      <c r="AG840" s="30"/>
      <c r="AH840" s="29"/>
      <c r="AI840" s="29"/>
      <c r="AJ840" s="29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2"/>
      <c r="M841" s="22"/>
      <c r="N841" s="23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5"/>
      <c r="Z841" s="24"/>
      <c r="AA841" s="24"/>
      <c r="AB841" s="24"/>
      <c r="AC841" s="25"/>
      <c r="AD841" s="24"/>
      <c r="AE841" s="24"/>
      <c r="AF841" s="24"/>
      <c r="AG841" s="25"/>
      <c r="AH841" s="24"/>
      <c r="AI841" s="24"/>
      <c r="AJ841" s="24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7"/>
      <c r="M842" s="27"/>
      <c r="N842" s="28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30"/>
      <c r="Z842" s="29"/>
      <c r="AA842" s="29"/>
      <c r="AB842" s="29"/>
      <c r="AC842" s="30"/>
      <c r="AD842" s="29"/>
      <c r="AE842" s="29"/>
      <c r="AF842" s="29"/>
      <c r="AG842" s="30"/>
      <c r="AH842" s="29"/>
      <c r="AI842" s="29"/>
      <c r="AJ842" s="29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2"/>
      <c r="M843" s="22"/>
      <c r="N843" s="23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5"/>
      <c r="Z843" s="24"/>
      <c r="AA843" s="24"/>
      <c r="AB843" s="24"/>
      <c r="AC843" s="25"/>
      <c r="AD843" s="24"/>
      <c r="AE843" s="24"/>
      <c r="AF843" s="24"/>
      <c r="AG843" s="25"/>
      <c r="AH843" s="24"/>
      <c r="AI843" s="24"/>
      <c r="AJ843" s="24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7"/>
      <c r="M844" s="27"/>
      <c r="N844" s="28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30"/>
      <c r="Z844" s="29"/>
      <c r="AA844" s="29"/>
      <c r="AB844" s="29"/>
      <c r="AC844" s="30"/>
      <c r="AD844" s="29"/>
      <c r="AE844" s="29"/>
      <c r="AF844" s="29"/>
      <c r="AG844" s="30"/>
      <c r="AH844" s="29"/>
      <c r="AI844" s="29"/>
      <c r="AJ844" s="29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2"/>
      <c r="M845" s="22"/>
      <c r="N845" s="23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5"/>
      <c r="Z845" s="24"/>
      <c r="AA845" s="24"/>
      <c r="AB845" s="24"/>
      <c r="AC845" s="25"/>
      <c r="AD845" s="24"/>
      <c r="AE845" s="24"/>
      <c r="AF845" s="24"/>
      <c r="AG845" s="25"/>
      <c r="AH845" s="24"/>
      <c r="AI845" s="24"/>
      <c r="AJ845" s="24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7"/>
      <c r="M846" s="27"/>
      <c r="N846" s="28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30"/>
      <c r="Z846" s="29"/>
      <c r="AA846" s="29"/>
      <c r="AB846" s="29"/>
      <c r="AC846" s="30"/>
      <c r="AD846" s="29"/>
      <c r="AE846" s="29"/>
      <c r="AF846" s="29"/>
      <c r="AG846" s="30"/>
      <c r="AH846" s="29"/>
      <c r="AI846" s="29"/>
      <c r="AJ846" s="29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2"/>
      <c r="M847" s="22"/>
      <c r="N847" s="23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5"/>
      <c r="Z847" s="24"/>
      <c r="AA847" s="24"/>
      <c r="AB847" s="24"/>
      <c r="AC847" s="25"/>
      <c r="AD847" s="24"/>
      <c r="AE847" s="24"/>
      <c r="AF847" s="24"/>
      <c r="AG847" s="25"/>
      <c r="AH847" s="24"/>
      <c r="AI847" s="24"/>
      <c r="AJ847" s="24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7"/>
      <c r="M848" s="27"/>
      <c r="N848" s="28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30"/>
      <c r="Z848" s="29"/>
      <c r="AA848" s="29"/>
      <c r="AB848" s="29"/>
      <c r="AC848" s="30"/>
      <c r="AD848" s="29"/>
      <c r="AE848" s="29"/>
      <c r="AF848" s="29"/>
      <c r="AG848" s="30"/>
      <c r="AH848" s="29"/>
      <c r="AI848" s="29"/>
      <c r="AJ848" s="29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2"/>
      <c r="M849" s="22"/>
      <c r="N849" s="23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5"/>
      <c r="Z849" s="24"/>
      <c r="AA849" s="24"/>
      <c r="AB849" s="24"/>
      <c r="AC849" s="25"/>
      <c r="AD849" s="24"/>
      <c r="AE849" s="24"/>
      <c r="AF849" s="24"/>
      <c r="AG849" s="25"/>
      <c r="AH849" s="24"/>
      <c r="AI849" s="24"/>
      <c r="AJ849" s="24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7"/>
      <c r="M850" s="27"/>
      <c r="N850" s="28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30"/>
      <c r="Z850" s="29"/>
      <c r="AA850" s="29"/>
      <c r="AB850" s="29"/>
      <c r="AC850" s="30"/>
      <c r="AD850" s="29"/>
      <c r="AE850" s="29"/>
      <c r="AF850" s="29"/>
      <c r="AG850" s="30"/>
      <c r="AH850" s="29"/>
      <c r="AI850" s="29"/>
      <c r="AJ850" s="29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2"/>
      <c r="M851" s="22"/>
      <c r="N851" s="23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5"/>
      <c r="Z851" s="24"/>
      <c r="AA851" s="24"/>
      <c r="AB851" s="24"/>
      <c r="AC851" s="25"/>
      <c r="AD851" s="24"/>
      <c r="AE851" s="24"/>
      <c r="AF851" s="24"/>
      <c r="AG851" s="25"/>
      <c r="AH851" s="24"/>
      <c r="AI851" s="24"/>
      <c r="AJ851" s="24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7"/>
      <c r="M852" s="27"/>
      <c r="N852" s="28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30"/>
      <c r="Z852" s="29"/>
      <c r="AA852" s="29"/>
      <c r="AB852" s="29"/>
      <c r="AC852" s="30"/>
      <c r="AD852" s="29"/>
      <c r="AE852" s="29"/>
      <c r="AF852" s="29"/>
      <c r="AG852" s="30"/>
      <c r="AH852" s="29"/>
      <c r="AI852" s="29"/>
      <c r="AJ852" s="29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2"/>
      <c r="M853" s="22"/>
      <c r="N853" s="23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5"/>
      <c r="Z853" s="24"/>
      <c r="AA853" s="24"/>
      <c r="AB853" s="24"/>
      <c r="AC853" s="25"/>
      <c r="AD853" s="24"/>
      <c r="AE853" s="24"/>
      <c r="AF853" s="24"/>
      <c r="AG853" s="25"/>
      <c r="AH853" s="24"/>
      <c r="AI853" s="24"/>
      <c r="AJ853" s="24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7"/>
      <c r="M854" s="27"/>
      <c r="N854" s="28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30"/>
      <c r="Z854" s="29"/>
      <c r="AA854" s="29"/>
      <c r="AB854" s="29"/>
      <c r="AC854" s="30"/>
      <c r="AD854" s="29"/>
      <c r="AE854" s="29"/>
      <c r="AF854" s="29"/>
      <c r="AG854" s="30"/>
      <c r="AH854" s="29"/>
      <c r="AI854" s="29"/>
      <c r="AJ854" s="29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2"/>
      <c r="M855" s="22"/>
      <c r="N855" s="23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5"/>
      <c r="Z855" s="24"/>
      <c r="AA855" s="24"/>
      <c r="AB855" s="24"/>
      <c r="AC855" s="25"/>
      <c r="AD855" s="24"/>
      <c r="AE855" s="24"/>
      <c r="AF855" s="24"/>
      <c r="AG855" s="25"/>
      <c r="AH855" s="24"/>
      <c r="AI855" s="24"/>
      <c r="AJ855" s="24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7"/>
      <c r="M856" s="27"/>
      <c r="N856" s="28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30"/>
      <c r="Z856" s="29"/>
      <c r="AA856" s="29"/>
      <c r="AB856" s="29"/>
      <c r="AC856" s="30"/>
      <c r="AD856" s="29"/>
      <c r="AE856" s="29"/>
      <c r="AF856" s="29"/>
      <c r="AG856" s="30"/>
      <c r="AH856" s="29"/>
      <c r="AI856" s="29"/>
      <c r="AJ856" s="29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2"/>
      <c r="M857" s="22"/>
      <c r="N857" s="23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5"/>
      <c r="Z857" s="24"/>
      <c r="AA857" s="24"/>
      <c r="AB857" s="24"/>
      <c r="AC857" s="25"/>
      <c r="AD857" s="24"/>
      <c r="AE857" s="24"/>
      <c r="AF857" s="24"/>
      <c r="AG857" s="25"/>
      <c r="AH857" s="24"/>
      <c r="AI857" s="24"/>
      <c r="AJ857" s="24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7"/>
      <c r="M858" s="27"/>
      <c r="N858" s="28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30"/>
      <c r="Z858" s="29"/>
      <c r="AA858" s="29"/>
      <c r="AB858" s="29"/>
      <c r="AC858" s="30"/>
      <c r="AD858" s="29"/>
      <c r="AE858" s="29"/>
      <c r="AF858" s="29"/>
      <c r="AG858" s="30"/>
      <c r="AH858" s="29"/>
      <c r="AI858" s="29"/>
      <c r="AJ858" s="29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2"/>
      <c r="M859" s="22"/>
      <c r="N859" s="23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5"/>
      <c r="Z859" s="24"/>
      <c r="AA859" s="24"/>
      <c r="AB859" s="24"/>
      <c r="AC859" s="25"/>
      <c r="AD859" s="24"/>
      <c r="AE859" s="24"/>
      <c r="AF859" s="24"/>
      <c r="AG859" s="25"/>
      <c r="AH859" s="24"/>
      <c r="AI859" s="24"/>
      <c r="AJ859" s="24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7"/>
      <c r="M860" s="27"/>
      <c r="N860" s="28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30"/>
      <c r="Z860" s="29"/>
      <c r="AA860" s="29"/>
      <c r="AB860" s="29"/>
      <c r="AC860" s="30"/>
      <c r="AD860" s="29"/>
      <c r="AE860" s="29"/>
      <c r="AF860" s="29"/>
      <c r="AG860" s="30"/>
      <c r="AH860" s="29"/>
      <c r="AI860" s="29"/>
      <c r="AJ860" s="29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2"/>
      <c r="M861" s="22"/>
      <c r="N861" s="23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5"/>
      <c r="Z861" s="24"/>
      <c r="AA861" s="24"/>
      <c r="AB861" s="24"/>
      <c r="AC861" s="25"/>
      <c r="AD861" s="24"/>
      <c r="AE861" s="24"/>
      <c r="AF861" s="24"/>
      <c r="AG861" s="25"/>
      <c r="AH861" s="24"/>
      <c r="AI861" s="24"/>
      <c r="AJ861" s="24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7"/>
      <c r="M862" s="27"/>
      <c r="N862" s="28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30"/>
      <c r="Z862" s="29"/>
      <c r="AA862" s="29"/>
      <c r="AB862" s="29"/>
      <c r="AC862" s="30"/>
      <c r="AD862" s="29"/>
      <c r="AE862" s="29"/>
      <c r="AF862" s="29"/>
      <c r="AG862" s="30"/>
      <c r="AH862" s="29"/>
      <c r="AI862" s="29"/>
      <c r="AJ862" s="29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2"/>
      <c r="M863" s="22"/>
      <c r="N863" s="23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5"/>
      <c r="Z863" s="24"/>
      <c r="AA863" s="24"/>
      <c r="AB863" s="24"/>
      <c r="AC863" s="25"/>
      <c r="AD863" s="24"/>
      <c r="AE863" s="24"/>
      <c r="AF863" s="24"/>
      <c r="AG863" s="25"/>
      <c r="AH863" s="24"/>
      <c r="AI863" s="24"/>
      <c r="AJ863" s="24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7"/>
      <c r="M864" s="27"/>
      <c r="N864" s="28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30"/>
      <c r="Z864" s="29"/>
      <c r="AA864" s="29"/>
      <c r="AB864" s="29"/>
      <c r="AC864" s="30"/>
      <c r="AD864" s="29"/>
      <c r="AE864" s="29"/>
      <c r="AF864" s="29"/>
      <c r="AG864" s="30"/>
      <c r="AH864" s="29"/>
      <c r="AI864" s="29"/>
      <c r="AJ864" s="29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2"/>
      <c r="M865" s="22"/>
      <c r="N865" s="23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5"/>
      <c r="Z865" s="24"/>
      <c r="AA865" s="24"/>
      <c r="AB865" s="24"/>
      <c r="AC865" s="25"/>
      <c r="AD865" s="24"/>
      <c r="AE865" s="24"/>
      <c r="AF865" s="24"/>
      <c r="AG865" s="25"/>
      <c r="AH865" s="24"/>
      <c r="AI865" s="24"/>
      <c r="AJ865" s="24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7"/>
      <c r="M866" s="27"/>
      <c r="N866" s="28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30"/>
      <c r="Z866" s="29"/>
      <c r="AA866" s="29"/>
      <c r="AB866" s="29"/>
      <c r="AC866" s="30"/>
      <c r="AD866" s="29"/>
      <c r="AE866" s="29"/>
      <c r="AF866" s="29"/>
      <c r="AG866" s="30"/>
      <c r="AH866" s="29"/>
      <c r="AI866" s="29"/>
      <c r="AJ866" s="29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2"/>
      <c r="M867" s="22"/>
      <c r="N867" s="23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5"/>
      <c r="Z867" s="24"/>
      <c r="AA867" s="24"/>
      <c r="AB867" s="24"/>
      <c r="AC867" s="25"/>
      <c r="AD867" s="24"/>
      <c r="AE867" s="24"/>
      <c r="AF867" s="24"/>
      <c r="AG867" s="25"/>
      <c r="AH867" s="24"/>
      <c r="AI867" s="24"/>
      <c r="AJ867" s="24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7"/>
      <c r="M868" s="27"/>
      <c r="N868" s="28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30"/>
      <c r="Z868" s="29"/>
      <c r="AA868" s="29"/>
      <c r="AB868" s="29"/>
      <c r="AC868" s="30"/>
      <c r="AD868" s="29"/>
      <c r="AE868" s="29"/>
      <c r="AF868" s="29"/>
      <c r="AG868" s="30"/>
      <c r="AH868" s="29"/>
      <c r="AI868" s="29"/>
      <c r="AJ868" s="29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2"/>
      <c r="M869" s="22"/>
      <c r="N869" s="23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5"/>
      <c r="Z869" s="24"/>
      <c r="AA869" s="24"/>
      <c r="AB869" s="24"/>
      <c r="AC869" s="25"/>
      <c r="AD869" s="24"/>
      <c r="AE869" s="24"/>
      <c r="AF869" s="24"/>
      <c r="AG869" s="25"/>
      <c r="AH869" s="24"/>
      <c r="AI869" s="24"/>
      <c r="AJ869" s="24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7"/>
      <c r="M870" s="27"/>
      <c r="N870" s="28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30"/>
      <c r="Z870" s="29"/>
      <c r="AA870" s="29"/>
      <c r="AB870" s="29"/>
      <c r="AC870" s="30"/>
      <c r="AD870" s="29"/>
      <c r="AE870" s="29"/>
      <c r="AF870" s="29"/>
      <c r="AG870" s="30"/>
      <c r="AH870" s="29"/>
      <c r="AI870" s="29"/>
      <c r="AJ870" s="29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2"/>
      <c r="M871" s="22"/>
      <c r="N871" s="23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5"/>
      <c r="Z871" s="24"/>
      <c r="AA871" s="24"/>
      <c r="AB871" s="24"/>
      <c r="AC871" s="25"/>
      <c r="AD871" s="24"/>
      <c r="AE871" s="24"/>
      <c r="AF871" s="24"/>
      <c r="AG871" s="25"/>
      <c r="AH871" s="24"/>
      <c r="AI871" s="24"/>
      <c r="AJ871" s="24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7"/>
      <c r="M872" s="27"/>
      <c r="N872" s="28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30"/>
      <c r="Z872" s="29"/>
      <c r="AA872" s="29"/>
      <c r="AB872" s="29"/>
      <c r="AC872" s="30"/>
      <c r="AD872" s="29"/>
      <c r="AE872" s="29"/>
      <c r="AF872" s="29"/>
      <c r="AG872" s="30"/>
      <c r="AH872" s="29"/>
      <c r="AI872" s="29"/>
      <c r="AJ872" s="29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2"/>
      <c r="M873" s="22"/>
      <c r="N873" s="23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5"/>
      <c r="Z873" s="24"/>
      <c r="AA873" s="24"/>
      <c r="AB873" s="24"/>
      <c r="AC873" s="25"/>
      <c r="AD873" s="24"/>
      <c r="AE873" s="24"/>
      <c r="AF873" s="24"/>
      <c r="AG873" s="25"/>
      <c r="AH873" s="24"/>
      <c r="AI873" s="24"/>
      <c r="AJ873" s="24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7"/>
      <c r="M874" s="27"/>
      <c r="N874" s="28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30"/>
      <c r="Z874" s="29"/>
      <c r="AA874" s="29"/>
      <c r="AB874" s="29"/>
      <c r="AC874" s="30"/>
      <c r="AD874" s="29"/>
      <c r="AE874" s="29"/>
      <c r="AF874" s="29"/>
      <c r="AG874" s="30"/>
      <c r="AH874" s="29"/>
      <c r="AI874" s="29"/>
      <c r="AJ874" s="29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2"/>
      <c r="M875" s="22"/>
      <c r="N875" s="23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5"/>
      <c r="Z875" s="24"/>
      <c r="AA875" s="24"/>
      <c r="AB875" s="24"/>
      <c r="AC875" s="25"/>
      <c r="AD875" s="24"/>
      <c r="AE875" s="24"/>
      <c r="AF875" s="24"/>
      <c r="AG875" s="25"/>
      <c r="AH875" s="24"/>
      <c r="AI875" s="24"/>
      <c r="AJ875" s="24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7"/>
      <c r="M876" s="27"/>
      <c r="N876" s="28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30"/>
      <c r="Z876" s="29"/>
      <c r="AA876" s="29"/>
      <c r="AB876" s="29"/>
      <c r="AC876" s="30"/>
      <c r="AD876" s="29"/>
      <c r="AE876" s="29"/>
      <c r="AF876" s="29"/>
      <c r="AG876" s="30"/>
      <c r="AH876" s="29"/>
      <c r="AI876" s="29"/>
      <c r="AJ876" s="29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2"/>
      <c r="M877" s="22"/>
      <c r="N877" s="23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5"/>
      <c r="Z877" s="24"/>
      <c r="AA877" s="24"/>
      <c r="AB877" s="24"/>
      <c r="AC877" s="25"/>
      <c r="AD877" s="24"/>
      <c r="AE877" s="24"/>
      <c r="AF877" s="24"/>
      <c r="AG877" s="25"/>
      <c r="AH877" s="24"/>
      <c r="AI877" s="24"/>
      <c r="AJ877" s="24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7"/>
      <c r="M878" s="27"/>
      <c r="N878" s="28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30"/>
      <c r="Z878" s="29"/>
      <c r="AA878" s="29"/>
      <c r="AB878" s="29"/>
      <c r="AC878" s="30"/>
      <c r="AD878" s="29"/>
      <c r="AE878" s="29"/>
      <c r="AF878" s="29"/>
      <c r="AG878" s="30"/>
      <c r="AH878" s="29"/>
      <c r="AI878" s="29"/>
      <c r="AJ878" s="29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2"/>
      <c r="M879" s="22"/>
      <c r="N879" s="23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5"/>
      <c r="Z879" s="24"/>
      <c r="AA879" s="24"/>
      <c r="AB879" s="24"/>
      <c r="AC879" s="25"/>
      <c r="AD879" s="24"/>
      <c r="AE879" s="24"/>
      <c r="AF879" s="24"/>
      <c r="AG879" s="25"/>
      <c r="AH879" s="24"/>
      <c r="AI879" s="24"/>
      <c r="AJ879" s="24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7"/>
      <c r="M880" s="27"/>
      <c r="N880" s="28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30"/>
      <c r="Z880" s="29"/>
      <c r="AA880" s="29"/>
      <c r="AB880" s="29"/>
      <c r="AC880" s="30"/>
      <c r="AD880" s="29"/>
      <c r="AE880" s="29"/>
      <c r="AF880" s="29"/>
      <c r="AG880" s="30"/>
      <c r="AH880" s="29"/>
      <c r="AI880" s="29"/>
      <c r="AJ880" s="29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2"/>
      <c r="M881" s="22"/>
      <c r="N881" s="23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5"/>
      <c r="Z881" s="24"/>
      <c r="AA881" s="24"/>
      <c r="AB881" s="24"/>
      <c r="AC881" s="25"/>
      <c r="AD881" s="24"/>
      <c r="AE881" s="24"/>
      <c r="AF881" s="24"/>
      <c r="AG881" s="25"/>
      <c r="AH881" s="24"/>
      <c r="AI881" s="24"/>
      <c r="AJ881" s="24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7"/>
      <c r="M882" s="27"/>
      <c r="N882" s="28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30"/>
      <c r="Z882" s="29"/>
      <c r="AA882" s="29"/>
      <c r="AB882" s="29"/>
      <c r="AC882" s="30"/>
      <c r="AD882" s="29"/>
      <c r="AE882" s="29"/>
      <c r="AF882" s="29"/>
      <c r="AG882" s="30"/>
      <c r="AH882" s="29"/>
      <c r="AI882" s="29"/>
      <c r="AJ882" s="29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2"/>
      <c r="M883" s="22"/>
      <c r="N883" s="23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5"/>
      <c r="Z883" s="24"/>
      <c r="AA883" s="24"/>
      <c r="AB883" s="24"/>
      <c r="AC883" s="25"/>
      <c r="AD883" s="24"/>
      <c r="AE883" s="24"/>
      <c r="AF883" s="24"/>
      <c r="AG883" s="25"/>
      <c r="AH883" s="24"/>
      <c r="AI883" s="24"/>
      <c r="AJ883" s="24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7"/>
      <c r="M884" s="27"/>
      <c r="N884" s="28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30"/>
      <c r="Z884" s="29"/>
      <c r="AA884" s="29"/>
      <c r="AB884" s="29"/>
      <c r="AC884" s="30"/>
      <c r="AD884" s="29"/>
      <c r="AE884" s="29"/>
      <c r="AF884" s="29"/>
      <c r="AG884" s="30"/>
      <c r="AH884" s="29"/>
      <c r="AI884" s="29"/>
      <c r="AJ884" s="29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2"/>
      <c r="M885" s="22"/>
      <c r="N885" s="23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5"/>
      <c r="Z885" s="24"/>
      <c r="AA885" s="24"/>
      <c r="AB885" s="24"/>
      <c r="AC885" s="25"/>
      <c r="AD885" s="24"/>
      <c r="AE885" s="24"/>
      <c r="AF885" s="24"/>
      <c r="AG885" s="25"/>
      <c r="AH885" s="24"/>
      <c r="AI885" s="24"/>
      <c r="AJ885" s="24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7"/>
      <c r="M886" s="27"/>
      <c r="N886" s="28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30"/>
      <c r="Z886" s="29"/>
      <c r="AA886" s="29"/>
      <c r="AB886" s="29"/>
      <c r="AC886" s="30"/>
      <c r="AD886" s="29"/>
      <c r="AE886" s="29"/>
      <c r="AF886" s="29"/>
      <c r="AG886" s="30"/>
      <c r="AH886" s="29"/>
      <c r="AI886" s="29"/>
      <c r="AJ886" s="29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2"/>
      <c r="M887" s="22"/>
      <c r="N887" s="23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5"/>
      <c r="Z887" s="24"/>
      <c r="AA887" s="24"/>
      <c r="AB887" s="24"/>
      <c r="AC887" s="25"/>
      <c r="AD887" s="24"/>
      <c r="AE887" s="24"/>
      <c r="AF887" s="24"/>
      <c r="AG887" s="25"/>
      <c r="AH887" s="24"/>
      <c r="AI887" s="24"/>
      <c r="AJ887" s="24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7"/>
      <c r="M888" s="27"/>
      <c r="N888" s="28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30"/>
      <c r="Z888" s="29"/>
      <c r="AA888" s="29"/>
      <c r="AB888" s="29"/>
      <c r="AC888" s="30"/>
      <c r="AD888" s="29"/>
      <c r="AE888" s="29"/>
      <c r="AF888" s="29"/>
      <c r="AG888" s="30"/>
      <c r="AH888" s="29"/>
      <c r="AI888" s="29"/>
      <c r="AJ888" s="29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2"/>
      <c r="M889" s="22"/>
      <c r="N889" s="23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5"/>
      <c r="Z889" s="24"/>
      <c r="AA889" s="24"/>
      <c r="AB889" s="24"/>
      <c r="AC889" s="25"/>
      <c r="AD889" s="24"/>
      <c r="AE889" s="24"/>
      <c r="AF889" s="24"/>
      <c r="AG889" s="25"/>
      <c r="AH889" s="24"/>
      <c r="AI889" s="24"/>
      <c r="AJ889" s="24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7"/>
      <c r="M890" s="27"/>
      <c r="N890" s="28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30"/>
      <c r="Z890" s="29"/>
      <c r="AA890" s="29"/>
      <c r="AB890" s="29"/>
      <c r="AC890" s="30"/>
      <c r="AD890" s="29"/>
      <c r="AE890" s="29"/>
      <c r="AF890" s="29"/>
      <c r="AG890" s="30"/>
      <c r="AH890" s="29"/>
      <c r="AI890" s="29"/>
      <c r="AJ890" s="29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2"/>
      <c r="M891" s="22"/>
      <c r="N891" s="23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5"/>
      <c r="Z891" s="24"/>
      <c r="AA891" s="24"/>
      <c r="AB891" s="24"/>
      <c r="AC891" s="25"/>
      <c r="AD891" s="24"/>
      <c r="AE891" s="24"/>
      <c r="AF891" s="24"/>
      <c r="AG891" s="25"/>
      <c r="AH891" s="24"/>
      <c r="AI891" s="24"/>
      <c r="AJ891" s="24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7"/>
      <c r="M892" s="27"/>
      <c r="N892" s="28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30"/>
      <c r="Z892" s="29"/>
      <c r="AA892" s="29"/>
      <c r="AB892" s="29"/>
      <c r="AC892" s="30"/>
      <c r="AD892" s="29"/>
      <c r="AE892" s="29"/>
      <c r="AF892" s="29"/>
      <c r="AG892" s="30"/>
      <c r="AH892" s="29"/>
      <c r="AI892" s="29"/>
      <c r="AJ892" s="29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2"/>
      <c r="M893" s="22"/>
      <c r="N893" s="23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5"/>
      <c r="Z893" s="24"/>
      <c r="AA893" s="24"/>
      <c r="AB893" s="24"/>
      <c r="AC893" s="25"/>
      <c r="AD893" s="24"/>
      <c r="AE893" s="24"/>
      <c r="AF893" s="24"/>
      <c r="AG893" s="25"/>
      <c r="AH893" s="24"/>
      <c r="AI893" s="24"/>
      <c r="AJ893" s="24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7"/>
      <c r="M894" s="27"/>
      <c r="N894" s="28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30"/>
      <c r="Z894" s="29"/>
      <c r="AA894" s="29"/>
      <c r="AB894" s="29"/>
      <c r="AC894" s="30"/>
      <c r="AD894" s="29"/>
      <c r="AE894" s="29"/>
      <c r="AF894" s="29"/>
      <c r="AG894" s="30"/>
      <c r="AH894" s="29"/>
      <c r="AI894" s="29"/>
      <c r="AJ894" s="29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2"/>
      <c r="M895" s="22"/>
      <c r="N895" s="23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5"/>
      <c r="Z895" s="24"/>
      <c r="AA895" s="24"/>
      <c r="AB895" s="24"/>
      <c r="AC895" s="25"/>
      <c r="AD895" s="24"/>
      <c r="AE895" s="24"/>
      <c r="AF895" s="24"/>
      <c r="AG895" s="25"/>
      <c r="AH895" s="24"/>
      <c r="AI895" s="24"/>
      <c r="AJ895" s="24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7"/>
      <c r="M896" s="27"/>
      <c r="N896" s="28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30"/>
      <c r="Z896" s="29"/>
      <c r="AA896" s="29"/>
      <c r="AB896" s="29"/>
      <c r="AC896" s="30"/>
      <c r="AD896" s="29"/>
      <c r="AE896" s="29"/>
      <c r="AF896" s="29"/>
      <c r="AG896" s="30"/>
      <c r="AH896" s="29"/>
      <c r="AI896" s="29"/>
      <c r="AJ896" s="29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2"/>
      <c r="M897" s="22"/>
      <c r="N897" s="23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5"/>
      <c r="Z897" s="24"/>
      <c r="AA897" s="24"/>
      <c r="AB897" s="24"/>
      <c r="AC897" s="25"/>
      <c r="AD897" s="24"/>
      <c r="AE897" s="24"/>
      <c r="AF897" s="24"/>
      <c r="AG897" s="25"/>
      <c r="AH897" s="24"/>
      <c r="AI897" s="24"/>
      <c r="AJ897" s="24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7"/>
      <c r="M898" s="27"/>
      <c r="N898" s="28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30"/>
      <c r="Z898" s="29"/>
      <c r="AA898" s="29"/>
      <c r="AB898" s="29"/>
      <c r="AC898" s="30"/>
      <c r="AD898" s="29"/>
      <c r="AE898" s="29"/>
      <c r="AF898" s="29"/>
      <c r="AG898" s="30"/>
      <c r="AH898" s="29"/>
      <c r="AI898" s="29"/>
      <c r="AJ898" s="29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2"/>
      <c r="M899" s="22"/>
      <c r="N899" s="23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5"/>
      <c r="Z899" s="24"/>
      <c r="AA899" s="24"/>
      <c r="AB899" s="24"/>
      <c r="AC899" s="25"/>
      <c r="AD899" s="24"/>
      <c r="AE899" s="24"/>
      <c r="AF899" s="24"/>
      <c r="AG899" s="25"/>
      <c r="AH899" s="24"/>
      <c r="AI899" s="24"/>
      <c r="AJ899" s="24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7"/>
      <c r="M900" s="27"/>
      <c r="N900" s="28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30"/>
      <c r="Z900" s="29"/>
      <c r="AA900" s="29"/>
      <c r="AB900" s="29"/>
      <c r="AC900" s="30"/>
      <c r="AD900" s="29"/>
      <c r="AE900" s="29"/>
      <c r="AF900" s="29"/>
      <c r="AG900" s="30"/>
      <c r="AH900" s="29"/>
      <c r="AI900" s="29"/>
      <c r="AJ900" s="29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2"/>
      <c r="M901" s="22"/>
      <c r="N901" s="23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5"/>
      <c r="Z901" s="24"/>
      <c r="AA901" s="24"/>
      <c r="AB901" s="24"/>
      <c r="AC901" s="25"/>
      <c r="AD901" s="24"/>
      <c r="AE901" s="24"/>
      <c r="AF901" s="24"/>
      <c r="AG901" s="25"/>
      <c r="AH901" s="24"/>
      <c r="AI901" s="24"/>
      <c r="AJ901" s="24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7"/>
      <c r="M902" s="27"/>
      <c r="N902" s="28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30"/>
      <c r="Z902" s="29"/>
      <c r="AA902" s="29"/>
      <c r="AB902" s="29"/>
      <c r="AC902" s="30"/>
      <c r="AD902" s="29"/>
      <c r="AE902" s="29"/>
      <c r="AF902" s="29"/>
      <c r="AG902" s="30"/>
      <c r="AH902" s="29"/>
      <c r="AI902" s="29"/>
      <c r="AJ902" s="29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2"/>
      <c r="M903" s="22"/>
      <c r="N903" s="23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5"/>
      <c r="Z903" s="24"/>
      <c r="AA903" s="24"/>
      <c r="AB903" s="24"/>
      <c r="AC903" s="25"/>
      <c r="AD903" s="24"/>
      <c r="AE903" s="24"/>
      <c r="AF903" s="24"/>
      <c r="AG903" s="25"/>
      <c r="AH903" s="24"/>
      <c r="AI903" s="24"/>
      <c r="AJ903" s="24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7"/>
      <c r="M904" s="27"/>
      <c r="N904" s="28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30"/>
      <c r="Z904" s="29"/>
      <c r="AA904" s="29"/>
      <c r="AB904" s="29"/>
      <c r="AC904" s="30"/>
      <c r="AD904" s="29"/>
      <c r="AE904" s="29"/>
      <c r="AF904" s="29"/>
      <c r="AG904" s="30"/>
      <c r="AH904" s="29"/>
      <c r="AI904" s="29"/>
      <c r="AJ904" s="29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2"/>
      <c r="M905" s="22"/>
      <c r="N905" s="23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5"/>
      <c r="Z905" s="24"/>
      <c r="AA905" s="24"/>
      <c r="AB905" s="24"/>
      <c r="AC905" s="25"/>
      <c r="AD905" s="24"/>
      <c r="AE905" s="24"/>
      <c r="AF905" s="24"/>
      <c r="AG905" s="25"/>
      <c r="AH905" s="24"/>
      <c r="AI905" s="24"/>
      <c r="AJ905" s="24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7"/>
      <c r="M906" s="27"/>
      <c r="N906" s="28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30"/>
      <c r="Z906" s="29"/>
      <c r="AA906" s="29"/>
      <c r="AB906" s="29"/>
      <c r="AC906" s="30"/>
      <c r="AD906" s="29"/>
      <c r="AE906" s="29"/>
      <c r="AF906" s="29"/>
      <c r="AG906" s="30"/>
      <c r="AH906" s="29"/>
      <c r="AI906" s="29"/>
      <c r="AJ906" s="29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2"/>
      <c r="M907" s="22"/>
      <c r="N907" s="23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5"/>
      <c r="Z907" s="24"/>
      <c r="AA907" s="24"/>
      <c r="AB907" s="24"/>
      <c r="AC907" s="25"/>
      <c r="AD907" s="24"/>
      <c r="AE907" s="24"/>
      <c r="AF907" s="24"/>
      <c r="AG907" s="25"/>
      <c r="AH907" s="24"/>
      <c r="AI907" s="24"/>
      <c r="AJ907" s="24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7"/>
      <c r="M908" s="27"/>
      <c r="N908" s="28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30"/>
      <c r="Z908" s="29"/>
      <c r="AA908" s="29"/>
      <c r="AB908" s="29"/>
      <c r="AC908" s="30"/>
      <c r="AD908" s="29"/>
      <c r="AE908" s="29"/>
      <c r="AF908" s="29"/>
      <c r="AG908" s="30"/>
      <c r="AH908" s="29"/>
      <c r="AI908" s="29"/>
      <c r="AJ908" s="29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2"/>
      <c r="M909" s="22"/>
      <c r="N909" s="23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5"/>
      <c r="Z909" s="24"/>
      <c r="AA909" s="24"/>
      <c r="AB909" s="24"/>
      <c r="AC909" s="25"/>
      <c r="AD909" s="24"/>
      <c r="AE909" s="24"/>
      <c r="AF909" s="24"/>
      <c r="AG909" s="25"/>
      <c r="AH909" s="24"/>
      <c r="AI909" s="24"/>
      <c r="AJ909" s="24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7"/>
      <c r="M910" s="27"/>
      <c r="N910" s="28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30"/>
      <c r="Z910" s="29"/>
      <c r="AA910" s="29"/>
      <c r="AB910" s="29"/>
      <c r="AC910" s="30"/>
      <c r="AD910" s="29"/>
      <c r="AE910" s="29"/>
      <c r="AF910" s="29"/>
      <c r="AG910" s="30"/>
      <c r="AH910" s="29"/>
      <c r="AI910" s="29"/>
      <c r="AJ910" s="29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2"/>
      <c r="M911" s="22"/>
      <c r="N911" s="23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5"/>
      <c r="Z911" s="24"/>
      <c r="AA911" s="24"/>
      <c r="AB911" s="24"/>
      <c r="AC911" s="25"/>
      <c r="AD911" s="24"/>
      <c r="AE911" s="24"/>
      <c r="AF911" s="24"/>
      <c r="AG911" s="25"/>
      <c r="AH911" s="24"/>
      <c r="AI911" s="24"/>
      <c r="AJ911" s="24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7"/>
      <c r="M912" s="27"/>
      <c r="N912" s="28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30"/>
      <c r="Z912" s="29"/>
      <c r="AA912" s="29"/>
      <c r="AB912" s="29"/>
      <c r="AC912" s="30"/>
      <c r="AD912" s="29"/>
      <c r="AE912" s="29"/>
      <c r="AF912" s="29"/>
      <c r="AG912" s="30"/>
      <c r="AH912" s="29"/>
      <c r="AI912" s="29"/>
      <c r="AJ912" s="29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2"/>
      <c r="M913" s="22"/>
      <c r="N913" s="23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5"/>
      <c r="Z913" s="24"/>
      <c r="AA913" s="24"/>
      <c r="AB913" s="24"/>
      <c r="AC913" s="25"/>
      <c r="AD913" s="24"/>
      <c r="AE913" s="24"/>
      <c r="AF913" s="24"/>
      <c r="AG913" s="25"/>
      <c r="AH913" s="24"/>
      <c r="AI913" s="24"/>
      <c r="AJ913" s="24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7"/>
      <c r="M914" s="27"/>
      <c r="N914" s="28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30"/>
      <c r="Z914" s="29"/>
      <c r="AA914" s="29"/>
      <c r="AB914" s="29"/>
      <c r="AC914" s="30"/>
      <c r="AD914" s="29"/>
      <c r="AE914" s="29"/>
      <c r="AF914" s="29"/>
      <c r="AG914" s="30"/>
      <c r="AH914" s="29"/>
      <c r="AI914" s="29"/>
      <c r="AJ914" s="29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2"/>
      <c r="M915" s="22"/>
      <c r="N915" s="23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5"/>
      <c r="Z915" s="24"/>
      <c r="AA915" s="24"/>
      <c r="AB915" s="24"/>
      <c r="AC915" s="25"/>
      <c r="AD915" s="24"/>
      <c r="AE915" s="24"/>
      <c r="AF915" s="24"/>
      <c r="AG915" s="25"/>
      <c r="AH915" s="24"/>
      <c r="AI915" s="24"/>
      <c r="AJ915" s="24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7"/>
      <c r="M916" s="27"/>
      <c r="N916" s="28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30"/>
      <c r="Z916" s="29"/>
      <c r="AA916" s="29"/>
      <c r="AB916" s="29"/>
      <c r="AC916" s="30"/>
      <c r="AD916" s="29"/>
      <c r="AE916" s="29"/>
      <c r="AF916" s="29"/>
      <c r="AG916" s="30"/>
      <c r="AH916" s="29"/>
      <c r="AI916" s="29"/>
      <c r="AJ916" s="29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2"/>
      <c r="M917" s="22"/>
      <c r="N917" s="23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5"/>
      <c r="Z917" s="24"/>
      <c r="AA917" s="24"/>
      <c r="AB917" s="24"/>
      <c r="AC917" s="25"/>
      <c r="AD917" s="24"/>
      <c r="AE917" s="24"/>
      <c r="AF917" s="24"/>
      <c r="AG917" s="25"/>
      <c r="AH917" s="24"/>
      <c r="AI917" s="24"/>
      <c r="AJ917" s="24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7"/>
      <c r="M918" s="27"/>
      <c r="N918" s="28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30"/>
      <c r="Z918" s="29"/>
      <c r="AA918" s="29"/>
      <c r="AB918" s="29"/>
      <c r="AC918" s="30"/>
      <c r="AD918" s="29"/>
      <c r="AE918" s="29"/>
      <c r="AF918" s="29"/>
      <c r="AG918" s="30"/>
      <c r="AH918" s="29"/>
      <c r="AI918" s="29"/>
      <c r="AJ918" s="29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2"/>
      <c r="M919" s="22"/>
      <c r="N919" s="23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5"/>
      <c r="Z919" s="24"/>
      <c r="AA919" s="24"/>
      <c r="AB919" s="24"/>
      <c r="AC919" s="25"/>
      <c r="AD919" s="24"/>
      <c r="AE919" s="24"/>
      <c r="AF919" s="24"/>
      <c r="AG919" s="25"/>
      <c r="AH919" s="24"/>
      <c r="AI919" s="24"/>
      <c r="AJ919" s="24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7"/>
      <c r="M920" s="27"/>
      <c r="N920" s="28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30"/>
      <c r="Z920" s="29"/>
      <c r="AA920" s="29"/>
      <c r="AB920" s="29"/>
      <c r="AC920" s="30"/>
      <c r="AD920" s="29"/>
      <c r="AE920" s="29"/>
      <c r="AF920" s="29"/>
      <c r="AG920" s="30"/>
      <c r="AH920" s="29"/>
      <c r="AI920" s="29"/>
      <c r="AJ920" s="29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2"/>
      <c r="M921" s="22"/>
      <c r="N921" s="23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5"/>
      <c r="Z921" s="24"/>
      <c r="AA921" s="24"/>
      <c r="AB921" s="24"/>
      <c r="AC921" s="25"/>
      <c r="AD921" s="24"/>
      <c r="AE921" s="24"/>
      <c r="AF921" s="24"/>
      <c r="AG921" s="25"/>
      <c r="AH921" s="24"/>
      <c r="AI921" s="24"/>
      <c r="AJ921" s="24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7"/>
      <c r="M922" s="27"/>
      <c r="N922" s="28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30"/>
      <c r="Z922" s="29"/>
      <c r="AA922" s="29"/>
      <c r="AB922" s="29"/>
      <c r="AC922" s="30"/>
      <c r="AD922" s="29"/>
      <c r="AE922" s="29"/>
      <c r="AF922" s="29"/>
      <c r="AG922" s="30"/>
      <c r="AH922" s="29"/>
      <c r="AI922" s="29"/>
      <c r="AJ922" s="29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2"/>
      <c r="M923" s="22"/>
      <c r="N923" s="23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5"/>
      <c r="Z923" s="24"/>
      <c r="AA923" s="24"/>
      <c r="AB923" s="24"/>
      <c r="AC923" s="25"/>
      <c r="AD923" s="24"/>
      <c r="AE923" s="24"/>
      <c r="AF923" s="24"/>
      <c r="AG923" s="25"/>
      <c r="AH923" s="24"/>
      <c r="AI923" s="24"/>
      <c r="AJ923" s="24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7"/>
      <c r="M924" s="27"/>
      <c r="N924" s="28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30"/>
      <c r="Z924" s="29"/>
      <c r="AA924" s="29"/>
      <c r="AB924" s="29"/>
      <c r="AC924" s="30"/>
      <c r="AD924" s="29"/>
      <c r="AE924" s="29"/>
      <c r="AF924" s="29"/>
      <c r="AG924" s="30"/>
      <c r="AH924" s="29"/>
      <c r="AI924" s="29"/>
      <c r="AJ924" s="29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2"/>
      <c r="M925" s="22"/>
      <c r="N925" s="23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5"/>
      <c r="Z925" s="24"/>
      <c r="AA925" s="24"/>
      <c r="AB925" s="24"/>
      <c r="AC925" s="25"/>
      <c r="AD925" s="24"/>
      <c r="AE925" s="24"/>
      <c r="AF925" s="24"/>
      <c r="AG925" s="25"/>
      <c r="AH925" s="24"/>
      <c r="AI925" s="24"/>
      <c r="AJ925" s="24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7"/>
      <c r="M926" s="27"/>
      <c r="N926" s="28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30"/>
      <c r="Z926" s="29"/>
      <c r="AA926" s="29"/>
      <c r="AB926" s="29"/>
      <c r="AC926" s="30"/>
      <c r="AD926" s="29"/>
      <c r="AE926" s="29"/>
      <c r="AF926" s="29"/>
      <c r="AG926" s="30"/>
      <c r="AH926" s="29"/>
      <c r="AI926" s="29"/>
      <c r="AJ926" s="29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2"/>
      <c r="M927" s="22"/>
      <c r="N927" s="23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5"/>
      <c r="Z927" s="24"/>
      <c r="AA927" s="24"/>
      <c r="AB927" s="24"/>
      <c r="AC927" s="25"/>
      <c r="AD927" s="24"/>
      <c r="AE927" s="24"/>
      <c r="AF927" s="24"/>
      <c r="AG927" s="25"/>
      <c r="AH927" s="24"/>
      <c r="AI927" s="24"/>
      <c r="AJ927" s="24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7"/>
      <c r="M928" s="27"/>
      <c r="N928" s="28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30"/>
      <c r="Z928" s="29"/>
      <c r="AA928" s="29"/>
      <c r="AB928" s="29"/>
      <c r="AC928" s="30"/>
      <c r="AD928" s="29"/>
      <c r="AE928" s="29"/>
      <c r="AF928" s="29"/>
      <c r="AG928" s="30"/>
      <c r="AH928" s="29"/>
      <c r="AI928" s="29"/>
      <c r="AJ928" s="29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2"/>
      <c r="M929" s="22"/>
      <c r="N929" s="23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5"/>
      <c r="Z929" s="24"/>
      <c r="AA929" s="24"/>
      <c r="AB929" s="24"/>
      <c r="AC929" s="25"/>
      <c r="AD929" s="24"/>
      <c r="AE929" s="24"/>
      <c r="AF929" s="24"/>
      <c r="AG929" s="25"/>
      <c r="AH929" s="24"/>
      <c r="AI929" s="24"/>
      <c r="AJ929" s="24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7"/>
      <c r="M930" s="27"/>
      <c r="N930" s="28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30"/>
      <c r="Z930" s="29"/>
      <c r="AA930" s="29"/>
      <c r="AB930" s="29"/>
      <c r="AC930" s="30"/>
      <c r="AD930" s="29"/>
      <c r="AE930" s="29"/>
      <c r="AF930" s="29"/>
      <c r="AG930" s="30"/>
      <c r="AH930" s="29"/>
      <c r="AI930" s="29"/>
      <c r="AJ930" s="29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2"/>
      <c r="M931" s="22"/>
      <c r="N931" s="23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5"/>
      <c r="Z931" s="24"/>
      <c r="AA931" s="24"/>
      <c r="AB931" s="24"/>
      <c r="AC931" s="25"/>
      <c r="AD931" s="24"/>
      <c r="AE931" s="24"/>
      <c r="AF931" s="24"/>
      <c r="AG931" s="25"/>
      <c r="AH931" s="24"/>
      <c r="AI931" s="24"/>
      <c r="AJ931" s="24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7"/>
      <c r="M932" s="27"/>
      <c r="N932" s="28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30"/>
      <c r="Z932" s="29"/>
      <c r="AA932" s="29"/>
      <c r="AB932" s="29"/>
      <c r="AC932" s="30"/>
      <c r="AD932" s="29"/>
      <c r="AE932" s="29"/>
      <c r="AF932" s="29"/>
      <c r="AG932" s="30"/>
      <c r="AH932" s="29"/>
      <c r="AI932" s="29"/>
      <c r="AJ932" s="29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2"/>
      <c r="M933" s="22"/>
      <c r="N933" s="23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5"/>
      <c r="Z933" s="24"/>
      <c r="AA933" s="24"/>
      <c r="AB933" s="24"/>
      <c r="AC933" s="25"/>
      <c r="AD933" s="24"/>
      <c r="AE933" s="24"/>
      <c r="AF933" s="24"/>
      <c r="AG933" s="25"/>
      <c r="AH933" s="24"/>
      <c r="AI933" s="24"/>
      <c r="AJ933" s="24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7"/>
      <c r="M934" s="27"/>
      <c r="N934" s="28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30"/>
      <c r="Z934" s="29"/>
      <c r="AA934" s="29"/>
      <c r="AB934" s="29"/>
      <c r="AC934" s="30"/>
      <c r="AD934" s="29"/>
      <c r="AE934" s="29"/>
      <c r="AF934" s="29"/>
      <c r="AG934" s="30"/>
      <c r="AH934" s="29"/>
      <c r="AI934" s="29"/>
      <c r="AJ934" s="29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2"/>
      <c r="M935" s="22"/>
      <c r="N935" s="23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5"/>
      <c r="Z935" s="24"/>
      <c r="AA935" s="24"/>
      <c r="AB935" s="24"/>
      <c r="AC935" s="25"/>
      <c r="AD935" s="24"/>
      <c r="AE935" s="24"/>
      <c r="AF935" s="24"/>
      <c r="AG935" s="25"/>
      <c r="AH935" s="24"/>
      <c r="AI935" s="24"/>
      <c r="AJ935" s="24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7"/>
      <c r="M936" s="27"/>
      <c r="N936" s="28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30"/>
      <c r="Z936" s="29"/>
      <c r="AA936" s="29"/>
      <c r="AB936" s="29"/>
      <c r="AC936" s="30"/>
      <c r="AD936" s="29"/>
      <c r="AE936" s="29"/>
      <c r="AF936" s="29"/>
      <c r="AG936" s="30"/>
      <c r="AH936" s="29"/>
      <c r="AI936" s="29"/>
      <c r="AJ936" s="29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2"/>
      <c r="M937" s="22"/>
      <c r="N937" s="23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5"/>
      <c r="Z937" s="24"/>
      <c r="AA937" s="24"/>
      <c r="AB937" s="24"/>
      <c r="AC937" s="25"/>
      <c r="AD937" s="24"/>
      <c r="AE937" s="24"/>
      <c r="AF937" s="24"/>
      <c r="AG937" s="25"/>
      <c r="AH937" s="24"/>
      <c r="AI937" s="24"/>
      <c r="AJ937" s="24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7"/>
      <c r="M938" s="27"/>
      <c r="N938" s="28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30"/>
      <c r="Z938" s="29"/>
      <c r="AA938" s="29"/>
      <c r="AB938" s="29"/>
      <c r="AC938" s="30"/>
      <c r="AD938" s="29"/>
      <c r="AE938" s="29"/>
      <c r="AF938" s="29"/>
      <c r="AG938" s="30"/>
      <c r="AH938" s="29"/>
      <c r="AI938" s="29"/>
      <c r="AJ938" s="29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2"/>
      <c r="M939" s="22"/>
      <c r="N939" s="23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5"/>
      <c r="Z939" s="24"/>
      <c r="AA939" s="24"/>
      <c r="AB939" s="24"/>
      <c r="AC939" s="25"/>
      <c r="AD939" s="24"/>
      <c r="AE939" s="24"/>
      <c r="AF939" s="24"/>
      <c r="AG939" s="25"/>
      <c r="AH939" s="24"/>
      <c r="AI939" s="24"/>
      <c r="AJ939" s="24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7"/>
      <c r="M940" s="27"/>
      <c r="N940" s="28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30"/>
      <c r="Z940" s="29"/>
      <c r="AA940" s="29"/>
      <c r="AB940" s="29"/>
      <c r="AC940" s="30"/>
      <c r="AD940" s="29"/>
      <c r="AE940" s="29"/>
      <c r="AF940" s="29"/>
      <c r="AG940" s="30"/>
      <c r="AH940" s="29"/>
      <c r="AI940" s="29"/>
      <c r="AJ940" s="29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2"/>
      <c r="M941" s="22"/>
      <c r="N941" s="23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5"/>
      <c r="Z941" s="24"/>
      <c r="AA941" s="24"/>
      <c r="AB941" s="24"/>
      <c r="AC941" s="25"/>
      <c r="AD941" s="24"/>
      <c r="AE941" s="24"/>
      <c r="AF941" s="24"/>
      <c r="AG941" s="25"/>
      <c r="AH941" s="24"/>
      <c r="AI941" s="24"/>
      <c r="AJ941" s="24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7"/>
      <c r="M942" s="27"/>
      <c r="N942" s="28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30"/>
      <c r="Z942" s="29"/>
      <c r="AA942" s="29"/>
      <c r="AB942" s="29"/>
      <c r="AC942" s="30"/>
      <c r="AD942" s="29"/>
      <c r="AE942" s="29"/>
      <c r="AF942" s="29"/>
      <c r="AG942" s="30"/>
      <c r="AH942" s="29"/>
      <c r="AI942" s="29"/>
      <c r="AJ942" s="29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2"/>
      <c r="M943" s="22"/>
      <c r="N943" s="23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5"/>
      <c r="Z943" s="24"/>
      <c r="AA943" s="24"/>
      <c r="AB943" s="24"/>
      <c r="AC943" s="25"/>
      <c r="AD943" s="24"/>
      <c r="AE943" s="24"/>
      <c r="AF943" s="24"/>
      <c r="AG943" s="25"/>
      <c r="AH943" s="24"/>
      <c r="AI943" s="24"/>
      <c r="AJ943" s="24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7"/>
      <c r="M944" s="27"/>
      <c r="N944" s="28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30"/>
      <c r="Z944" s="29"/>
      <c r="AA944" s="29"/>
      <c r="AB944" s="29"/>
      <c r="AC944" s="30"/>
      <c r="AD944" s="29"/>
      <c r="AE944" s="29"/>
      <c r="AF944" s="29"/>
      <c r="AG944" s="30"/>
      <c r="AH944" s="29"/>
      <c r="AI944" s="29"/>
      <c r="AJ944" s="29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2"/>
      <c r="M945" s="22"/>
      <c r="N945" s="23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5"/>
      <c r="Z945" s="24"/>
      <c r="AA945" s="24"/>
      <c r="AB945" s="24"/>
      <c r="AC945" s="25"/>
      <c r="AD945" s="24"/>
      <c r="AE945" s="24"/>
      <c r="AF945" s="24"/>
      <c r="AG945" s="25"/>
      <c r="AH945" s="24"/>
      <c r="AI945" s="24"/>
      <c r="AJ945" s="24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7"/>
      <c r="M946" s="27"/>
      <c r="N946" s="28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30"/>
      <c r="Z946" s="29"/>
      <c r="AA946" s="29"/>
      <c r="AB946" s="29"/>
      <c r="AC946" s="30"/>
      <c r="AD946" s="29"/>
      <c r="AE946" s="29"/>
      <c r="AF946" s="29"/>
      <c r="AG946" s="30"/>
      <c r="AH946" s="29"/>
      <c r="AI946" s="29"/>
      <c r="AJ946" s="29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2"/>
      <c r="M947" s="22"/>
      <c r="N947" s="23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5"/>
      <c r="Z947" s="24"/>
      <c r="AA947" s="24"/>
      <c r="AB947" s="24"/>
      <c r="AC947" s="25"/>
      <c r="AD947" s="24"/>
      <c r="AE947" s="24"/>
      <c r="AF947" s="24"/>
      <c r="AG947" s="25"/>
      <c r="AH947" s="24"/>
      <c r="AI947" s="24"/>
      <c r="AJ947" s="24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7"/>
      <c r="M948" s="27"/>
      <c r="N948" s="28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30"/>
      <c r="Z948" s="29"/>
      <c r="AA948" s="29"/>
      <c r="AB948" s="29"/>
      <c r="AC948" s="30"/>
      <c r="AD948" s="29"/>
      <c r="AE948" s="29"/>
      <c r="AF948" s="29"/>
      <c r="AG948" s="30"/>
      <c r="AH948" s="29"/>
      <c r="AI948" s="29"/>
      <c r="AJ948" s="29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2"/>
      <c r="M949" s="22"/>
      <c r="N949" s="23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5"/>
      <c r="Z949" s="24"/>
      <c r="AA949" s="24"/>
      <c r="AB949" s="24"/>
      <c r="AC949" s="25"/>
      <c r="AD949" s="24"/>
      <c r="AE949" s="24"/>
      <c r="AF949" s="24"/>
      <c r="AG949" s="25"/>
      <c r="AH949" s="24"/>
      <c r="AI949" s="24"/>
      <c r="AJ949" s="24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7"/>
      <c r="M950" s="27"/>
      <c r="N950" s="28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30"/>
      <c r="Z950" s="29"/>
      <c r="AA950" s="29"/>
      <c r="AB950" s="29"/>
      <c r="AC950" s="30"/>
      <c r="AD950" s="29"/>
      <c r="AE950" s="29"/>
      <c r="AF950" s="29"/>
      <c r="AG950" s="30"/>
      <c r="AH950" s="29"/>
      <c r="AI950" s="29"/>
      <c r="AJ950" s="29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2"/>
      <c r="M951" s="22"/>
      <c r="N951" s="23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5"/>
      <c r="Z951" s="24"/>
      <c r="AA951" s="24"/>
      <c r="AB951" s="24"/>
      <c r="AC951" s="25"/>
      <c r="AD951" s="24"/>
      <c r="AE951" s="24"/>
      <c r="AF951" s="24"/>
      <c r="AG951" s="25"/>
      <c r="AH951" s="24"/>
      <c r="AI951" s="24"/>
      <c r="AJ951" s="24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7"/>
      <c r="M952" s="27"/>
      <c r="N952" s="28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30"/>
      <c r="Z952" s="29"/>
      <c r="AA952" s="29"/>
      <c r="AB952" s="29"/>
      <c r="AC952" s="30"/>
      <c r="AD952" s="29"/>
      <c r="AE952" s="29"/>
      <c r="AF952" s="29"/>
      <c r="AG952" s="30"/>
      <c r="AH952" s="29"/>
      <c r="AI952" s="29"/>
      <c r="AJ952" s="29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2"/>
      <c r="M953" s="22"/>
      <c r="N953" s="23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5"/>
      <c r="Z953" s="24"/>
      <c r="AA953" s="24"/>
      <c r="AB953" s="24"/>
      <c r="AC953" s="25"/>
      <c r="AD953" s="24"/>
      <c r="AE953" s="24"/>
      <c r="AF953" s="24"/>
      <c r="AG953" s="25"/>
      <c r="AH953" s="24"/>
      <c r="AI953" s="24"/>
      <c r="AJ953" s="24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7"/>
      <c r="M954" s="27"/>
      <c r="N954" s="28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30"/>
      <c r="Z954" s="29"/>
      <c r="AA954" s="29"/>
      <c r="AB954" s="29"/>
      <c r="AC954" s="30"/>
      <c r="AD954" s="29"/>
      <c r="AE954" s="29"/>
      <c r="AF954" s="29"/>
      <c r="AG954" s="30"/>
      <c r="AH954" s="29"/>
      <c r="AI954" s="29"/>
      <c r="AJ954" s="29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2"/>
      <c r="M955" s="22"/>
      <c r="N955" s="23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5"/>
      <c r="Z955" s="24"/>
      <c r="AA955" s="24"/>
      <c r="AB955" s="24"/>
      <c r="AC955" s="25"/>
      <c r="AD955" s="24"/>
      <c r="AE955" s="24"/>
      <c r="AF955" s="24"/>
      <c r="AG955" s="25"/>
      <c r="AH955" s="24"/>
      <c r="AI955" s="24"/>
      <c r="AJ955" s="24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7"/>
      <c r="M956" s="27"/>
      <c r="N956" s="28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30"/>
      <c r="Z956" s="29"/>
      <c r="AA956" s="29"/>
      <c r="AB956" s="29"/>
      <c r="AC956" s="30"/>
      <c r="AD956" s="29"/>
      <c r="AE956" s="29"/>
      <c r="AF956" s="29"/>
      <c r="AG956" s="30"/>
      <c r="AH956" s="29"/>
      <c r="AI956" s="29"/>
      <c r="AJ956" s="29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2"/>
      <c r="M957" s="22"/>
      <c r="N957" s="23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5"/>
      <c r="Z957" s="24"/>
      <c r="AA957" s="24"/>
      <c r="AB957" s="24"/>
      <c r="AC957" s="25"/>
      <c r="AD957" s="24"/>
      <c r="AE957" s="24"/>
      <c r="AF957" s="24"/>
      <c r="AG957" s="25"/>
      <c r="AH957" s="24"/>
      <c r="AI957" s="24"/>
      <c r="AJ957" s="24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7"/>
      <c r="M958" s="27"/>
      <c r="N958" s="28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30"/>
      <c r="Z958" s="29"/>
      <c r="AA958" s="29"/>
      <c r="AB958" s="29"/>
      <c r="AC958" s="30"/>
      <c r="AD958" s="29"/>
      <c r="AE958" s="29"/>
      <c r="AF958" s="29"/>
      <c r="AG958" s="30"/>
      <c r="AH958" s="29"/>
      <c r="AI958" s="29"/>
      <c r="AJ958" s="29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2"/>
      <c r="M959" s="22"/>
      <c r="N959" s="23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5"/>
      <c r="Z959" s="24"/>
      <c r="AA959" s="24"/>
      <c r="AB959" s="24"/>
      <c r="AC959" s="25"/>
      <c r="AD959" s="24"/>
      <c r="AE959" s="24"/>
      <c r="AF959" s="24"/>
      <c r="AG959" s="25"/>
      <c r="AH959" s="24"/>
      <c r="AI959" s="24"/>
      <c r="AJ959" s="24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7"/>
      <c r="M960" s="27"/>
      <c r="N960" s="28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30"/>
      <c r="Z960" s="29"/>
      <c r="AA960" s="29"/>
      <c r="AB960" s="29"/>
      <c r="AC960" s="30"/>
      <c r="AD960" s="29"/>
      <c r="AE960" s="29"/>
      <c r="AF960" s="29"/>
      <c r="AG960" s="30"/>
      <c r="AH960" s="29"/>
      <c r="AI960" s="29"/>
      <c r="AJ960" s="29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2"/>
      <c r="M961" s="22"/>
      <c r="N961" s="23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5"/>
      <c r="Z961" s="24"/>
      <c r="AA961" s="24"/>
      <c r="AB961" s="24"/>
      <c r="AC961" s="25"/>
      <c r="AD961" s="24"/>
      <c r="AE961" s="24"/>
      <c r="AF961" s="24"/>
      <c r="AG961" s="25"/>
      <c r="AH961" s="24"/>
      <c r="AI961" s="24"/>
      <c r="AJ961" s="24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7"/>
      <c r="M962" s="27"/>
      <c r="N962" s="28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30"/>
      <c r="Z962" s="29"/>
      <c r="AA962" s="29"/>
      <c r="AB962" s="29"/>
      <c r="AC962" s="30"/>
      <c r="AD962" s="29"/>
      <c r="AE962" s="29"/>
      <c r="AF962" s="29"/>
      <c r="AG962" s="30"/>
      <c r="AH962" s="29"/>
      <c r="AI962" s="29"/>
      <c r="AJ962" s="29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2"/>
      <c r="M963" s="22"/>
      <c r="N963" s="23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5"/>
      <c r="Z963" s="24"/>
      <c r="AA963" s="24"/>
      <c r="AB963" s="24"/>
      <c r="AC963" s="25"/>
      <c r="AD963" s="24"/>
      <c r="AE963" s="24"/>
      <c r="AF963" s="24"/>
      <c r="AG963" s="25"/>
      <c r="AH963" s="24"/>
      <c r="AI963" s="24"/>
      <c r="AJ963" s="24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7"/>
      <c r="M964" s="27"/>
      <c r="N964" s="28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30"/>
      <c r="Z964" s="29"/>
      <c r="AA964" s="29"/>
      <c r="AB964" s="29"/>
      <c r="AC964" s="30"/>
      <c r="AD964" s="29"/>
      <c r="AE964" s="29"/>
      <c r="AF964" s="29"/>
      <c r="AG964" s="30"/>
      <c r="AH964" s="29"/>
      <c r="AI964" s="29"/>
      <c r="AJ964" s="29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2"/>
      <c r="M965" s="22"/>
      <c r="N965" s="23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5"/>
      <c r="Z965" s="24"/>
      <c r="AA965" s="24"/>
      <c r="AB965" s="24"/>
      <c r="AC965" s="25"/>
      <c r="AD965" s="24"/>
      <c r="AE965" s="24"/>
      <c r="AF965" s="24"/>
      <c r="AG965" s="25"/>
      <c r="AH965" s="24"/>
      <c r="AI965" s="24"/>
      <c r="AJ965" s="24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7"/>
      <c r="M966" s="27"/>
      <c r="N966" s="28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30"/>
      <c r="Z966" s="29"/>
      <c r="AA966" s="29"/>
      <c r="AB966" s="29"/>
      <c r="AC966" s="30"/>
      <c r="AD966" s="29"/>
      <c r="AE966" s="29"/>
      <c r="AF966" s="29"/>
      <c r="AG966" s="30"/>
      <c r="AH966" s="29"/>
      <c r="AI966" s="29"/>
      <c r="AJ966" s="29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2"/>
      <c r="M967" s="22"/>
      <c r="N967" s="23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5"/>
      <c r="Z967" s="24"/>
      <c r="AA967" s="24"/>
      <c r="AB967" s="24"/>
      <c r="AC967" s="25"/>
      <c r="AD967" s="24"/>
      <c r="AE967" s="24"/>
      <c r="AF967" s="24"/>
      <c r="AG967" s="25"/>
      <c r="AH967" s="24"/>
      <c r="AI967" s="24"/>
      <c r="AJ967" s="24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7"/>
      <c r="M968" s="27"/>
      <c r="N968" s="28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30"/>
      <c r="Z968" s="29"/>
      <c r="AA968" s="29"/>
      <c r="AB968" s="29"/>
      <c r="AC968" s="30"/>
      <c r="AD968" s="29"/>
      <c r="AE968" s="29"/>
      <c r="AF968" s="29"/>
      <c r="AG968" s="30"/>
      <c r="AH968" s="29"/>
      <c r="AI968" s="29"/>
      <c r="AJ968" s="29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2"/>
      <c r="M969" s="22"/>
      <c r="N969" s="23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5"/>
      <c r="Z969" s="24"/>
      <c r="AA969" s="24"/>
      <c r="AB969" s="24"/>
      <c r="AC969" s="25"/>
      <c r="AD969" s="24"/>
      <c r="AE969" s="24"/>
      <c r="AF969" s="24"/>
      <c r="AG969" s="25"/>
      <c r="AH969" s="24"/>
      <c r="AI969" s="24"/>
      <c r="AJ969" s="24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7"/>
      <c r="M970" s="27"/>
      <c r="N970" s="28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30"/>
      <c r="Z970" s="29"/>
      <c r="AA970" s="29"/>
      <c r="AB970" s="29"/>
      <c r="AC970" s="30"/>
      <c r="AD970" s="29"/>
      <c r="AE970" s="29"/>
      <c r="AF970" s="29"/>
      <c r="AG970" s="30"/>
      <c r="AH970" s="29"/>
      <c r="AI970" s="29"/>
      <c r="AJ970" s="29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2"/>
      <c r="M971" s="22"/>
      <c r="N971" s="23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5"/>
      <c r="Z971" s="24"/>
      <c r="AA971" s="24"/>
      <c r="AB971" s="24"/>
      <c r="AC971" s="25"/>
      <c r="AD971" s="24"/>
      <c r="AE971" s="24"/>
      <c r="AF971" s="24"/>
      <c r="AG971" s="25"/>
      <c r="AH971" s="24"/>
      <c r="AI971" s="24"/>
      <c r="AJ971" s="24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7"/>
      <c r="M972" s="27"/>
      <c r="N972" s="28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30"/>
      <c r="Z972" s="29"/>
      <c r="AA972" s="29"/>
      <c r="AB972" s="29"/>
      <c r="AC972" s="30"/>
      <c r="AD972" s="29"/>
      <c r="AE972" s="29"/>
      <c r="AF972" s="29"/>
      <c r="AG972" s="30"/>
      <c r="AH972" s="29"/>
      <c r="AI972" s="29"/>
      <c r="AJ972" s="29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2"/>
      <c r="M973" s="22"/>
      <c r="N973" s="23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5"/>
      <c r="Z973" s="24"/>
      <c r="AA973" s="24"/>
      <c r="AB973" s="24"/>
      <c r="AC973" s="25"/>
      <c r="AD973" s="24"/>
      <c r="AE973" s="24"/>
      <c r="AF973" s="24"/>
      <c r="AG973" s="25"/>
      <c r="AH973" s="24"/>
      <c r="AI973" s="24"/>
      <c r="AJ973" s="24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7"/>
      <c r="M974" s="27"/>
      <c r="N974" s="28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30"/>
      <c r="Z974" s="29"/>
      <c r="AA974" s="29"/>
      <c r="AB974" s="29"/>
      <c r="AC974" s="30"/>
      <c r="AD974" s="29"/>
      <c r="AE974" s="29"/>
      <c r="AF974" s="29"/>
      <c r="AG974" s="30"/>
      <c r="AH974" s="29"/>
      <c r="AI974" s="29"/>
      <c r="AJ974" s="29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2"/>
      <c r="M975" s="22"/>
      <c r="N975" s="23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5"/>
      <c r="Z975" s="24"/>
      <c r="AA975" s="24"/>
      <c r="AB975" s="24"/>
      <c r="AC975" s="25"/>
      <c r="AD975" s="24"/>
      <c r="AE975" s="24"/>
      <c r="AF975" s="24"/>
      <c r="AG975" s="25"/>
      <c r="AH975" s="24"/>
      <c r="AI975" s="24"/>
      <c r="AJ975" s="24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7"/>
      <c r="M976" s="27"/>
      <c r="N976" s="28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30"/>
      <c r="Z976" s="29"/>
      <c r="AA976" s="29"/>
      <c r="AB976" s="29"/>
      <c r="AC976" s="30"/>
      <c r="AD976" s="29"/>
      <c r="AE976" s="29"/>
      <c r="AF976" s="29"/>
      <c r="AG976" s="30"/>
      <c r="AH976" s="29"/>
      <c r="AI976" s="29"/>
      <c r="AJ976" s="29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2"/>
      <c r="M977" s="22"/>
      <c r="N977" s="23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5"/>
      <c r="Z977" s="24"/>
      <c r="AA977" s="24"/>
      <c r="AB977" s="24"/>
      <c r="AC977" s="25"/>
      <c r="AD977" s="24"/>
      <c r="AE977" s="24"/>
      <c r="AF977" s="24"/>
      <c r="AG977" s="25"/>
      <c r="AH977" s="24"/>
      <c r="AI977" s="24"/>
      <c r="AJ977" s="24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7"/>
      <c r="M978" s="27"/>
      <c r="N978" s="28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30"/>
      <c r="Z978" s="29"/>
      <c r="AA978" s="29"/>
      <c r="AB978" s="29"/>
      <c r="AC978" s="30"/>
      <c r="AD978" s="29"/>
      <c r="AE978" s="29"/>
      <c r="AF978" s="29"/>
      <c r="AG978" s="30"/>
      <c r="AH978" s="29"/>
      <c r="AI978" s="29"/>
      <c r="AJ978" s="29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2"/>
      <c r="M979" s="22"/>
      <c r="N979" s="23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5"/>
      <c r="Z979" s="24"/>
      <c r="AA979" s="24"/>
      <c r="AB979" s="24"/>
      <c r="AC979" s="25"/>
      <c r="AD979" s="24"/>
      <c r="AE979" s="24"/>
      <c r="AF979" s="24"/>
      <c r="AG979" s="25"/>
      <c r="AH979" s="24"/>
      <c r="AI979" s="24"/>
      <c r="AJ979" s="24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7"/>
      <c r="M980" s="27"/>
      <c r="N980" s="28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30"/>
      <c r="Z980" s="29"/>
      <c r="AA980" s="29"/>
      <c r="AB980" s="29"/>
      <c r="AC980" s="30"/>
      <c r="AD980" s="29"/>
      <c r="AE980" s="29"/>
      <c r="AF980" s="29"/>
      <c r="AG980" s="30"/>
      <c r="AH980" s="29"/>
      <c r="AI980" s="29"/>
      <c r="AJ980" s="29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2"/>
      <c r="M981" s="22"/>
      <c r="N981" s="23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5"/>
      <c r="Z981" s="24"/>
      <c r="AA981" s="24"/>
      <c r="AB981" s="24"/>
      <c r="AC981" s="25"/>
      <c r="AD981" s="24"/>
      <c r="AE981" s="24"/>
      <c r="AF981" s="24"/>
      <c r="AG981" s="25"/>
      <c r="AH981" s="24"/>
      <c r="AI981" s="24"/>
      <c r="AJ981" s="24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7"/>
      <c r="M982" s="27"/>
      <c r="N982" s="28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30"/>
      <c r="Z982" s="29"/>
      <c r="AA982" s="29"/>
      <c r="AB982" s="29"/>
      <c r="AC982" s="30"/>
      <c r="AD982" s="29"/>
      <c r="AE982" s="29"/>
      <c r="AF982" s="29"/>
      <c r="AG982" s="30"/>
      <c r="AH982" s="29"/>
      <c r="AI982" s="29"/>
      <c r="AJ982" s="29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2"/>
      <c r="M983" s="22"/>
      <c r="N983" s="23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5"/>
      <c r="Z983" s="24"/>
      <c r="AA983" s="24"/>
      <c r="AB983" s="24"/>
      <c r="AC983" s="25"/>
      <c r="AD983" s="24"/>
      <c r="AE983" s="24"/>
      <c r="AF983" s="24"/>
      <c r="AG983" s="25"/>
      <c r="AH983" s="24"/>
      <c r="AI983" s="24"/>
      <c r="AJ983" s="24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7"/>
      <c r="M984" s="27"/>
      <c r="N984" s="28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30"/>
      <c r="Z984" s="29"/>
      <c r="AA984" s="29"/>
      <c r="AB984" s="29"/>
      <c r="AC984" s="30"/>
      <c r="AD984" s="29"/>
      <c r="AE984" s="29"/>
      <c r="AF984" s="29"/>
      <c r="AG984" s="30"/>
      <c r="AH984" s="29"/>
      <c r="AI984" s="29"/>
      <c r="AJ984" s="29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2"/>
      <c r="M985" s="22"/>
      <c r="N985" s="23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5"/>
      <c r="Z985" s="24"/>
      <c r="AA985" s="24"/>
      <c r="AB985" s="24"/>
      <c r="AC985" s="25"/>
      <c r="AD985" s="24"/>
      <c r="AE985" s="24"/>
      <c r="AF985" s="24"/>
      <c r="AG985" s="25"/>
      <c r="AH985" s="24"/>
      <c r="AI985" s="24"/>
      <c r="AJ985" s="24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7"/>
      <c r="M986" s="27"/>
      <c r="N986" s="28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30"/>
      <c r="Z986" s="29"/>
      <c r="AA986" s="29"/>
      <c r="AB986" s="29"/>
      <c r="AC986" s="30"/>
      <c r="AD986" s="29"/>
      <c r="AE986" s="29"/>
      <c r="AF986" s="29"/>
      <c r="AG986" s="30"/>
      <c r="AH986" s="29"/>
      <c r="AI986" s="29"/>
      <c r="AJ986" s="29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2"/>
      <c r="M987" s="22"/>
      <c r="N987" s="23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5"/>
      <c r="Z987" s="24"/>
      <c r="AA987" s="24"/>
      <c r="AB987" s="24"/>
      <c r="AC987" s="25"/>
      <c r="AD987" s="24"/>
      <c r="AE987" s="24"/>
      <c r="AF987" s="24"/>
      <c r="AG987" s="25"/>
      <c r="AH987" s="24"/>
      <c r="AI987" s="24"/>
      <c r="AJ987" s="24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7"/>
      <c r="M988" s="27"/>
      <c r="N988" s="28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30"/>
      <c r="Z988" s="29"/>
      <c r="AA988" s="29"/>
      <c r="AB988" s="29"/>
      <c r="AC988" s="30"/>
      <c r="AD988" s="29"/>
      <c r="AE988" s="29"/>
      <c r="AF988" s="29"/>
      <c r="AG988" s="30"/>
      <c r="AH988" s="29"/>
      <c r="AI988" s="29"/>
      <c r="AJ988" s="29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2"/>
      <c r="M989" s="22"/>
      <c r="N989" s="23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5"/>
      <c r="Z989" s="24"/>
      <c r="AA989" s="24"/>
      <c r="AB989" s="24"/>
      <c r="AC989" s="25"/>
      <c r="AD989" s="24"/>
      <c r="AE989" s="24"/>
      <c r="AF989" s="24"/>
      <c r="AG989" s="25"/>
      <c r="AH989" s="24"/>
      <c r="AI989" s="24"/>
      <c r="AJ989" s="24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7"/>
      <c r="M990" s="27"/>
      <c r="N990" s="28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30"/>
      <c r="Z990" s="29"/>
      <c r="AA990" s="29"/>
      <c r="AB990" s="29"/>
      <c r="AC990" s="30"/>
      <c r="AD990" s="29"/>
      <c r="AE990" s="29"/>
      <c r="AF990" s="29"/>
      <c r="AG990" s="30"/>
      <c r="AH990" s="29"/>
      <c r="AI990" s="29"/>
      <c r="AJ990" s="29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2"/>
      <c r="M991" s="22"/>
      <c r="N991" s="23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5"/>
      <c r="Z991" s="24"/>
      <c r="AA991" s="24"/>
      <c r="AB991" s="24"/>
      <c r="AC991" s="25"/>
      <c r="AD991" s="24"/>
      <c r="AE991" s="24"/>
      <c r="AF991" s="24"/>
      <c r="AG991" s="25"/>
      <c r="AH991" s="24"/>
      <c r="AI991" s="24"/>
      <c r="AJ991" s="24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7"/>
      <c r="M992" s="27"/>
      <c r="N992" s="28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30"/>
      <c r="Z992" s="29"/>
      <c r="AA992" s="29"/>
      <c r="AB992" s="29"/>
      <c r="AC992" s="30"/>
      <c r="AD992" s="29"/>
      <c r="AE992" s="29"/>
      <c r="AF992" s="29"/>
      <c r="AG992" s="30"/>
      <c r="AH992" s="29"/>
      <c r="AI992" s="29"/>
      <c r="AJ992" s="29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2"/>
      <c r="M993" s="22"/>
      <c r="N993" s="23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5"/>
      <c r="Z993" s="24"/>
      <c r="AA993" s="24"/>
      <c r="AB993" s="24"/>
      <c r="AC993" s="25"/>
      <c r="AD993" s="24"/>
      <c r="AE993" s="24"/>
      <c r="AF993" s="24"/>
      <c r="AG993" s="25"/>
      <c r="AH993" s="24"/>
      <c r="AI993" s="24"/>
      <c r="AJ993" s="24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7"/>
      <c r="M994" s="27"/>
      <c r="N994" s="28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30"/>
      <c r="Z994" s="29"/>
      <c r="AA994" s="29"/>
      <c r="AB994" s="29"/>
      <c r="AC994" s="30"/>
      <c r="AD994" s="29"/>
      <c r="AE994" s="29"/>
      <c r="AF994" s="29"/>
      <c r="AG994" s="30"/>
      <c r="AH994" s="29"/>
      <c r="AI994" s="29"/>
      <c r="AJ994" s="29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2"/>
      <c r="M995" s="22"/>
      <c r="N995" s="23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5"/>
      <c r="Z995" s="24"/>
      <c r="AA995" s="24"/>
      <c r="AB995" s="24"/>
      <c r="AC995" s="25"/>
      <c r="AD995" s="24"/>
      <c r="AE995" s="24"/>
      <c r="AF995" s="24"/>
      <c r="AG995" s="25"/>
      <c r="AH995" s="24"/>
      <c r="AI995" s="24"/>
      <c r="AJ995" s="24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7"/>
      <c r="M996" s="27"/>
      <c r="N996" s="28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30"/>
      <c r="Z996" s="29"/>
      <c r="AA996" s="29"/>
      <c r="AB996" s="29"/>
      <c r="AC996" s="30"/>
      <c r="AD996" s="29"/>
      <c r="AE996" s="29"/>
      <c r="AF996" s="29"/>
      <c r="AG996" s="30"/>
      <c r="AH996" s="29"/>
      <c r="AI996" s="29"/>
      <c r="AJ996" s="29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2"/>
      <c r="M997" s="22"/>
      <c r="N997" s="23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5"/>
      <c r="Z997" s="24"/>
      <c r="AA997" s="24"/>
      <c r="AB997" s="24"/>
      <c r="AC997" s="25"/>
      <c r="AD997" s="24"/>
      <c r="AE997" s="24"/>
      <c r="AF997" s="24"/>
      <c r="AG997" s="25"/>
      <c r="AH997" s="24"/>
      <c r="AI997" s="24"/>
      <c r="AJ997" s="24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7"/>
      <c r="M998" s="27"/>
      <c r="N998" s="28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30"/>
      <c r="Z998" s="29"/>
      <c r="AA998" s="29"/>
      <c r="AB998" s="29"/>
      <c r="AC998" s="30"/>
      <c r="AD998" s="29"/>
      <c r="AE998" s="29"/>
      <c r="AF998" s="29"/>
      <c r="AG998" s="30"/>
      <c r="AH998" s="29"/>
      <c r="AI998" s="29"/>
      <c r="AJ998" s="29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2"/>
      <c r="M999" s="22"/>
      <c r="N999" s="23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5"/>
      <c r="Z999" s="24"/>
      <c r="AA999" s="24"/>
      <c r="AB999" s="24"/>
      <c r="AC999" s="25"/>
      <c r="AD999" s="24"/>
      <c r="AE999" s="24"/>
      <c r="AF999" s="24"/>
      <c r="AG999" s="25"/>
      <c r="AH999" s="24"/>
      <c r="AI999" s="24"/>
      <c r="AJ999" s="24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7"/>
      <c r="M1000" s="27"/>
      <c r="N1000" s="28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30"/>
      <c r="Z1000" s="29"/>
      <c r="AA1000" s="29"/>
      <c r="AB1000" s="29"/>
      <c r="AC1000" s="30"/>
      <c r="AD1000" s="29"/>
      <c r="AE1000" s="29"/>
      <c r="AF1000" s="29"/>
      <c r="AG1000" s="30"/>
      <c r="AH1000" s="29"/>
      <c r="AI1000" s="29"/>
      <c r="AJ1000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88"/>
  </cols>
  <sheetData>
    <row r="1">
      <c r="A1" s="31" t="s">
        <v>195</v>
      </c>
      <c r="B1" s="32">
        <f>MAX(Principal!O:O)</f>
        <v>4762926995</v>
      </c>
      <c r="C1" s="32" t="str">
        <f>VLOOKUP(B1,Principal!O:Q,3,FALSE)</f>
        <v>Vale</v>
      </c>
    </row>
    <row r="2">
      <c r="A2" s="31" t="s">
        <v>196</v>
      </c>
      <c r="B2" s="32">
        <f>MIN(Principal!O:O)</f>
        <v>-1807432634</v>
      </c>
      <c r="C2" s="32" t="str">
        <f>VLOOKUP(B2,Principal!O:Q,3,FALSE)</f>
        <v>Localiza</v>
      </c>
    </row>
    <row r="3">
      <c r="A3" s="31" t="s">
        <v>197</v>
      </c>
      <c r="B3" s="32">
        <f>AVERAGE(Principal!O:O)</f>
        <v>165190210.5</v>
      </c>
    </row>
    <row r="4">
      <c r="A4" s="31" t="s">
        <v>198</v>
      </c>
      <c r="B4" s="32">
        <f>AVERAGEIF(Principal!P:P,"Subiu",Principal!O:O)</f>
        <v>448164250.2</v>
      </c>
    </row>
    <row r="5">
      <c r="A5" s="31" t="s">
        <v>199</v>
      </c>
      <c r="B5" s="32">
        <f>AVERAGEIF(Principal!P:P,"Desceu",Principal!O:O)</f>
        <v>-181109141.8</v>
      </c>
    </row>
    <row r="10">
      <c r="A10" s="31" t="s">
        <v>17</v>
      </c>
      <c r="B10" s="31" t="s">
        <v>11</v>
      </c>
      <c r="C10" s="31" t="s">
        <v>200</v>
      </c>
    </row>
    <row r="11">
      <c r="A11" s="32" t="str">
        <f>IFERROR(__xludf.DUMMYFUNCTION("UNIQUE(Principal!$R$2:$R1000)"),"Siderurgia")</f>
        <v>Siderurgia</v>
      </c>
      <c r="B11" s="32">
        <f>SUMIF(Principal!R:R,A11, Principal!O:O)</f>
        <v>489935930.9</v>
      </c>
      <c r="C11" s="32">
        <f>SUMIFS(Principal!O:O,Principal!R:R,A11,Principal!P:P,"Subiu")</f>
        <v>489935930.9</v>
      </c>
    </row>
    <row r="12">
      <c r="A12" s="32" t="str">
        <f>IFERROR(__xludf.DUMMYFUNCTION("""COMPUTED_VALUE"""),"Mineração")</f>
        <v>Mineração</v>
      </c>
      <c r="B12" s="32">
        <f>SUMIF(Principal!R:R,A12, Principal!O:O)</f>
        <v>4940442966</v>
      </c>
      <c r="C12" s="32">
        <f>SUMIFS(Principal!O:O,Principal!R:R,A12,Principal!P:P,"Subiu")</f>
        <v>4940442966</v>
      </c>
    </row>
    <row r="13">
      <c r="A13" s="32" t="str">
        <f>IFERROR(__xludf.DUMMYFUNCTION("""COMPUTED_VALUE"""),"Petróleo")</f>
        <v>Petróleo</v>
      </c>
      <c r="B13" s="32">
        <f>SUMIF(Principal!R:R,A13, Principal!O:O)</f>
        <v>6093288832</v>
      </c>
      <c r="C13" s="32">
        <f>SUMIFS(Principal!O:O,Principal!R:R,A13,Principal!P:P,"Subiu")</f>
        <v>6093288832</v>
      </c>
    </row>
    <row r="14">
      <c r="A14" s="32" t="str">
        <f>IFERROR(__xludf.DUMMYFUNCTION("""COMPUTED_VALUE"""),"Papel e Celulose")</f>
        <v>Papel e Celulose</v>
      </c>
      <c r="B14" s="32">
        <f>SUMIF(Principal!R:R,A14, Principal!O:O)</f>
        <v>722946282.7</v>
      </c>
      <c r="C14" s="32">
        <f>SUMIFS(Principal!O:O,Principal!R:R,A14,Principal!P:P,"Subiu")</f>
        <v>722946282.7</v>
      </c>
    </row>
    <row r="15">
      <c r="A15" s="32" t="str">
        <f>IFERROR(__xludf.DUMMYFUNCTION("""COMPUTED_VALUE"""),"Energia")</f>
        <v>Energia</v>
      </c>
      <c r="B15" s="32">
        <f>SUMIF(Principal!R:R,A15, Principal!O:O)</f>
        <v>368265294.4</v>
      </c>
      <c r="C15" s="32">
        <f>SUMIFS(Principal!O:O,Principal!R:R,A15,Principal!P:P,"Subiu")</f>
        <v>1209821624</v>
      </c>
    </row>
    <row r="16">
      <c r="A16" s="32" t="str">
        <f>IFERROR(__xludf.DUMMYFUNCTION("""COMPUTED_VALUE"""),"Shopping Centers")</f>
        <v>Shopping Centers</v>
      </c>
      <c r="B16" s="32">
        <f>SUMIF(Principal!R:R,A16, Principal!O:O)</f>
        <v>117732680.1</v>
      </c>
      <c r="C16" s="32">
        <f>SUMIFS(Principal!O:O,Principal!R:R,A16,Principal!P:P,"Subiu")</f>
        <v>117732680.1</v>
      </c>
    </row>
    <row r="17">
      <c r="A17" s="32" t="str">
        <f>IFERROR(__xludf.DUMMYFUNCTION("""COMPUTED_VALUE"""),"Banco")</f>
        <v>Banco</v>
      </c>
      <c r="B17" s="32">
        <f>SUMIF(Principal!R:R,A17, Principal!O:O)</f>
        <v>3740512019</v>
      </c>
      <c r="C17" s="32">
        <f>SUMIFS(Principal!O:O,Principal!R:R,A17,Principal!P:P,"Subiu")</f>
        <v>3740512019</v>
      </c>
    </row>
    <row r="18">
      <c r="A18" s="32" t="str">
        <f>IFERROR(__xludf.DUMMYFUNCTION("""COMPUTED_VALUE"""),"Saúde")</f>
        <v>Saúde</v>
      </c>
      <c r="B18" s="32">
        <f>SUMIF(Principal!R:R,A18, Principal!O:O)</f>
        <v>60321469.88</v>
      </c>
      <c r="C18" s="32">
        <f>SUMIFS(Principal!O:O,Principal!R:R,A18,Principal!P:P,"Subiu")</f>
        <v>453917907</v>
      </c>
    </row>
    <row r="19">
      <c r="A19" s="32" t="str">
        <f>IFERROR(__xludf.DUMMYFUNCTION("""COMPUTED_VALUE"""),"Química")</f>
        <v>Química</v>
      </c>
      <c r="B19" s="32">
        <f>SUMIF(Principal!R:R,A19, Principal!O:O)</f>
        <v>69054317.64</v>
      </c>
      <c r="C19" s="32">
        <f>SUMIFS(Principal!O:O,Principal!R:R,A19,Principal!P:P,"Subiu")</f>
        <v>69054317.64</v>
      </c>
    </row>
    <row r="20">
      <c r="A20" s="32" t="str">
        <f>IFERROR(__xludf.DUMMYFUNCTION("""COMPUTED_VALUE"""),"Aviação")</f>
        <v>Aviação</v>
      </c>
      <c r="B20" s="32">
        <f>SUMIF(Principal!R:R,A20, Principal!O:O)</f>
        <v>-37540997.06</v>
      </c>
      <c r="C20" s="32">
        <f>SUMIFS(Principal!O:O,Principal!R:R,A20,Principal!P:P,"Subiu")</f>
        <v>65452205.55</v>
      </c>
    </row>
    <row r="21">
      <c r="A21" s="32" t="str">
        <f>IFERROR(__xludf.DUMMYFUNCTION("""COMPUTED_VALUE"""),"Educação")</f>
        <v>Educação</v>
      </c>
      <c r="B21" s="32">
        <f>SUMIF(Principal!R:R,A21, Principal!O:O)</f>
        <v>54641872.47</v>
      </c>
      <c r="C21" s="32">
        <f>SUMIFS(Principal!O:O,Principal!R:R,A21,Principal!P:P,"Subiu")</f>
        <v>72295838.99</v>
      </c>
    </row>
    <row r="22">
      <c r="A22" s="32" t="str">
        <f>IFERROR(__xludf.DUMMYFUNCTION("""COMPUTED_VALUE"""),"Construção")</f>
        <v>Construção</v>
      </c>
      <c r="B22" s="32">
        <f>SUMIF(Principal!R:R,A22, Principal!O:O)</f>
        <v>-47419559.27</v>
      </c>
      <c r="C22" s="32">
        <f>SUMIFS(Principal!O:O,Principal!R:R,A22,Principal!P:P,"Subiu")</f>
        <v>37525872.38</v>
      </c>
    </row>
    <row r="23">
      <c r="A23" s="32" t="str">
        <f>IFERROR(__xludf.DUMMYFUNCTION("""COMPUTED_VALUE"""),"Moda")</f>
        <v>Moda</v>
      </c>
      <c r="B23" s="32">
        <f>SUMIF(Principal!R:R,A23, Principal!O:O)</f>
        <v>-24449852.2</v>
      </c>
      <c r="C23" s="32">
        <f>SUMIFS(Principal!O:O,Principal!R:R,A23,Principal!P:P,"Subiu")</f>
        <v>41021792.09</v>
      </c>
    </row>
    <row r="24">
      <c r="A24" s="32" t="str">
        <f>IFERROR(__xludf.DUMMYFUNCTION("""COMPUTED_VALUE"""),"Alimentos")</f>
        <v>Alimentos</v>
      </c>
      <c r="B24" s="32">
        <f>SUMIF(Principal!R:R,A24, Principal!O:O)</f>
        <v>407833683.1</v>
      </c>
      <c r="C24" s="32">
        <f>SUMIFS(Principal!O:O,Principal!R:R,A24,Principal!P:P,"Subiu")</f>
        <v>407833683.1</v>
      </c>
    </row>
    <row r="25">
      <c r="A25" s="32" t="str">
        <f>IFERROR(__xludf.DUMMYFUNCTION("""COMPUTED_VALUE"""),"Varejo")</f>
        <v>Varejo</v>
      </c>
      <c r="B25" s="32">
        <f>SUMIF(Principal!R:R,A25, Principal!O:O)</f>
        <v>-556533527.6</v>
      </c>
      <c r="C25" s="32">
        <f>SUMIFS(Principal!O:O,Principal!R:R,A25,Principal!P:P,"Subiu")</f>
        <v>237187009.2</v>
      </c>
    </row>
    <row r="26">
      <c r="A26" s="32" t="str">
        <f>IFERROR(__xludf.DUMMYFUNCTION("""COMPUTED_VALUE"""),"Telecomunicações")</f>
        <v>Telecomunicações</v>
      </c>
      <c r="B26" s="32">
        <f>SUMIF(Principal!R:R,A26, Principal!O:O)</f>
        <v>256118562.1</v>
      </c>
      <c r="C26" s="32">
        <f>SUMIFS(Principal!O:O,Principal!R:R,A26,Principal!P:P,"Subiu")</f>
        <v>292938114.4</v>
      </c>
    </row>
    <row r="27">
      <c r="A27" s="32" t="str">
        <f>IFERROR(__xludf.DUMMYFUNCTION("""COMPUTED_VALUE"""),"Logística")</f>
        <v>Logística</v>
      </c>
      <c r="B27" s="32">
        <f>SUMIF(Principal!R:R,A27, Principal!O:O)</f>
        <v>233902674.8</v>
      </c>
      <c r="C27" s="32">
        <f>SUMIFS(Principal!O:O,Principal!R:R,A27,Principal!P:P,"Subiu")</f>
        <v>233902674.8</v>
      </c>
    </row>
    <row r="28">
      <c r="A28" s="32" t="str">
        <f>IFERROR(__xludf.DUMMYFUNCTION("""COMPUTED_VALUE"""),"Meios de Pagamento")</f>
        <v>Meios de Pagamento</v>
      </c>
      <c r="B28" s="32">
        <f>SUMIF(Principal!R:R,A28, Principal!O:O)</f>
        <v>43657683.38</v>
      </c>
      <c r="C28" s="32">
        <f>SUMIFS(Principal!O:O,Principal!R:R,A28,Principal!P:P,"Subiu")</f>
        <v>43657683.38</v>
      </c>
    </row>
    <row r="29">
      <c r="A29" s="32" t="str">
        <f>IFERROR(__xludf.DUMMYFUNCTION("""COMPUTED_VALUE"""),"Imobiliário")</f>
        <v>Imobiliário</v>
      </c>
      <c r="B29" s="32">
        <f>SUMIF(Principal!R:R,A29, Principal!O:O)</f>
        <v>4400604.27</v>
      </c>
      <c r="C29" s="32">
        <f>SUMIFS(Principal!O:O,Principal!R:R,A29,Principal!P:P,"Subiu")</f>
        <v>18068446.61</v>
      </c>
    </row>
    <row r="30">
      <c r="A30" s="32" t="str">
        <f>IFERROR(__xludf.DUMMYFUNCTION("""COMPUTED_VALUE"""),"Holding")</f>
        <v>Holding</v>
      </c>
      <c r="B30" s="32">
        <f>SUMIF(Principal!R:R,A30, Principal!O:O)</f>
        <v>416092244.4</v>
      </c>
      <c r="C30" s="32">
        <f>SUMIFS(Principal!O:O,Principal!R:R,A30,Principal!P:P,"Subiu")</f>
        <v>416092244.4</v>
      </c>
    </row>
    <row r="31">
      <c r="A31" s="32" t="str">
        <f>IFERROR(__xludf.DUMMYFUNCTION("""COMPUTED_VALUE"""),"Tecnologia")</f>
        <v>Tecnologia</v>
      </c>
      <c r="B31" s="32">
        <f>SUMIF(Principal!R:R,A31, Principal!O:O)</f>
        <v>6067508.905</v>
      </c>
      <c r="C31" s="32">
        <f>SUMIFS(Principal!O:O,Principal!R:R,A31,Principal!P:P,"Subiu")</f>
        <v>15598886.65</v>
      </c>
    </row>
    <row r="32">
      <c r="A32" s="32" t="str">
        <f>IFERROR(__xludf.DUMMYFUNCTION("""COMPUTED_VALUE"""),"Bebidas")</f>
        <v>Bebidas</v>
      </c>
      <c r="B32" s="32">
        <f>SUMIF(Principal!R:R,A32, Principal!O:O)</f>
        <v>0</v>
      </c>
      <c r="C32" s="32">
        <f>SUMIFS(Principal!O:O,Principal!R:R,A32,Principal!P:P,"Subiu")</f>
        <v>0</v>
      </c>
    </row>
    <row r="33">
      <c r="A33" s="32" t="str">
        <f>IFERROR(__xludf.DUMMYFUNCTION("""COMPUTED_VALUE"""),"Seguros")</f>
        <v>Seguros</v>
      </c>
      <c r="B33" s="32">
        <f>SUMIF(Principal!R:R,A33, Principal!O:O)</f>
        <v>-26297880.21</v>
      </c>
      <c r="C33" s="32">
        <f>SUMIFS(Principal!O:O,Principal!R:R,A33,Principal!P:P,"Subiu")</f>
        <v>0</v>
      </c>
    </row>
    <row r="34">
      <c r="A34" s="32" t="str">
        <f>IFERROR(__xludf.DUMMYFUNCTION("""COMPUTED_VALUE"""),"Saneamento")</f>
        <v>Saneamento</v>
      </c>
      <c r="B34" s="32">
        <f>SUMIF(Principal!R:R,A34, Principal!O:O)</f>
        <v>-15725678.56</v>
      </c>
      <c r="C34" s="32">
        <f>SUMIFS(Principal!O:O,Principal!R:R,A34,Principal!P:P,"Subiu")</f>
        <v>0</v>
      </c>
    </row>
    <row r="35">
      <c r="A35" s="32" t="str">
        <f>IFERROR(__xludf.DUMMYFUNCTION("""COMPUTED_VALUE"""),"Automação")</f>
        <v>Automação</v>
      </c>
      <c r="B35" s="32">
        <f>SUMIF(Principal!R:R,A35, Principal!O:O)</f>
        <v>-118230410.4</v>
      </c>
      <c r="C35" s="32">
        <f>SUMIFS(Principal!O:O,Principal!R:R,A35,Principal!P:P,"Subiu")</f>
        <v>0</v>
      </c>
    </row>
    <row r="36">
      <c r="A36" s="32" t="str">
        <f>IFERROR(__xludf.DUMMYFUNCTION("""COMPUTED_VALUE"""),"Agronegócio")</f>
        <v>Agronegócio</v>
      </c>
      <c r="B36" s="32">
        <f>SUMIF(Principal!R:R,A36, Principal!O:O)</f>
        <v>-9468663.682</v>
      </c>
      <c r="C36" s="32">
        <f>SUMIFS(Principal!O:O,Principal!R:R,A36,Principal!P:P,"Subiu")</f>
        <v>0</v>
      </c>
    </row>
    <row r="37">
      <c r="A37" s="32" t="str">
        <f>IFERROR(__xludf.DUMMYFUNCTION("""COMPUTED_VALUE"""),"Infraestrutura")</f>
        <v>Infraestrutura</v>
      </c>
      <c r="B37" s="32">
        <f>SUMIF(Principal!R:R,A37, Principal!O:O)</f>
        <v>-39743554.31</v>
      </c>
      <c r="C37" s="32">
        <f>SUMIFS(Principal!O:O,Principal!R:R,A37,Principal!P:P,"Subiu")</f>
        <v>0</v>
      </c>
    </row>
    <row r="38">
      <c r="A38" s="32" t="str">
        <f>IFERROR(__xludf.DUMMYFUNCTION("""COMPUTED_VALUE"""),"Aeronáutica")</f>
        <v>Aeronáutica</v>
      </c>
      <c r="B38" s="32">
        <f>SUMIF(Principal!R:R,A38, Principal!O:O)</f>
        <v>-233651943.5</v>
      </c>
      <c r="C38" s="32">
        <f>SUMIFS(Principal!O:O,Principal!R:R,A38,Principal!P:P,"Subiu")</f>
        <v>0</v>
      </c>
    </row>
    <row r="39">
      <c r="A39" s="32" t="str">
        <f>IFERROR(__xludf.DUMMYFUNCTION("""COMPUTED_VALUE"""),"Cosméticos")</f>
        <v>Cosméticos</v>
      </c>
      <c r="B39" s="32">
        <f>SUMIF(Principal!R:R,A39, Principal!O:O)</f>
        <v>-193280001.2</v>
      </c>
      <c r="C39" s="32">
        <f>SUMIFS(Principal!O:O,Principal!R:R,A39,Principal!P:P,"Subiu")</f>
        <v>0</v>
      </c>
    </row>
    <row r="40">
      <c r="A40" s="32" t="str">
        <f>IFERROR(__xludf.DUMMYFUNCTION("""COMPUTED_VALUE"""),"Bolsa de Valores")</f>
        <v>Bolsa de Valores</v>
      </c>
      <c r="B40" s="32">
        <f>SUMIF(Principal!R:R,A40, Principal!O:O)</f>
        <v>-1173785666</v>
      </c>
      <c r="C40" s="32">
        <f>SUMIFS(Principal!O:O,Principal!R:R,A40,Principal!P:P,"Subiu")</f>
        <v>0</v>
      </c>
    </row>
    <row r="41">
      <c r="A41" s="32" t="str">
        <f>IFERROR(__xludf.DUMMYFUNCTION("""COMPUTED_VALUE"""),"Farmacêutica")</f>
        <v>Farmacêutica</v>
      </c>
      <c r="B41" s="32">
        <f>SUMIF(Principal!R:R,A41, Principal!O:O)</f>
        <v>-208257014.2</v>
      </c>
      <c r="C41" s="32">
        <f>SUMIFS(Principal!O:O,Principal!R:R,A41,Principal!P:P,"Subiu")</f>
        <v>0</v>
      </c>
    </row>
    <row r="42">
      <c r="A42" s="32" t="str">
        <f>IFERROR(__xludf.DUMMYFUNCTION("""COMPUTED_VALUE"""),"Açúcar e Álcool")</f>
        <v>Açúcar e Álcool</v>
      </c>
      <c r="B42" s="32">
        <f>SUMIF(Principal!R:R,A42, Principal!O:O)</f>
        <v>-79432785.74</v>
      </c>
      <c r="C42" s="32">
        <f>SUMIFS(Principal!O:O,Principal!R:R,A42,Principal!P:P,"Subiu")</f>
        <v>0</v>
      </c>
    </row>
    <row r="43">
      <c r="A43" s="32" t="str">
        <f>IFERROR(__xludf.DUMMYFUNCTION("""COMPUTED_VALUE"""),"Aluguel de Carros")</f>
        <v>Aluguel de Carros</v>
      </c>
      <c r="B43" s="32">
        <f>SUMIF(Principal!R:R,A43, Principal!O:O)</f>
        <v>-1807432634</v>
      </c>
      <c r="C43" s="32">
        <f>SUMIFS(Principal!O:O,Principal!R:R,A43,Principal!P:P,"Subiu")</f>
        <v>0</v>
      </c>
    </row>
    <row r="44">
      <c r="A44" s="32" t="str">
        <f>IFERROR(__xludf.DUMMYFUNCTION("""COMPUTED_VALUE"""),"Turismo")</f>
        <v>Turismo</v>
      </c>
      <c r="B44" s="32">
        <f>SUMIF(Principal!R:R,A44, Principal!O:O)</f>
        <v>-73557408.06</v>
      </c>
      <c r="C44" s="32">
        <f>SUMIFS(Principal!O:O,Principal!R:R,A44,Principal!P:P,"Subiu")</f>
        <v>0</v>
      </c>
    </row>
    <row r="45">
      <c r="A45" s="32"/>
    </row>
    <row r="50">
      <c r="A50" s="31" t="s">
        <v>15</v>
      </c>
      <c r="B50" s="31" t="s">
        <v>14</v>
      </c>
    </row>
    <row r="51">
      <c r="A51" s="32" t="str">
        <f>IFERROR(__xludf.DUMMYFUNCTION("UNIQUE(Principal!P2:P1000)"),"Subiu")</f>
        <v>Subiu</v>
      </c>
      <c r="B51" s="32">
        <f>SUMIF(Principal!P:P,A51,Principal!O:O)</f>
        <v>19719227010</v>
      </c>
    </row>
    <row r="52">
      <c r="A52" s="32" t="str">
        <f>IFERROR(__xludf.DUMMYFUNCTION("""COMPUTED_VALUE"""),"Estável")</f>
        <v>Estável</v>
      </c>
      <c r="B52" s="32">
        <f>SUMIF(Principal!P:P,A52,Principal!O:O)</f>
        <v>0</v>
      </c>
    </row>
    <row r="53">
      <c r="A53" s="32" t="str">
        <f>IFERROR(__xludf.DUMMYFUNCTION("""COMPUTED_VALUE"""),"Desceu")</f>
        <v>Desceu</v>
      </c>
      <c r="B53" s="32">
        <f>SUMIF(Principal!P:P,A53,Principal!O:O)</f>
        <v>-6338819961</v>
      </c>
    </row>
    <row r="54">
      <c r="A54" s="32"/>
      <c r="B54" s="32">
        <f>B51+B53</f>
        <v>13380407049</v>
      </c>
    </row>
    <row r="58">
      <c r="A58" s="33" t="s">
        <v>201</v>
      </c>
      <c r="B58" s="33" t="s">
        <v>14</v>
      </c>
      <c r="C58" s="33" t="s">
        <v>202</v>
      </c>
    </row>
    <row r="59">
      <c r="A59" s="34" t="str">
        <f>IFERROR(__xludf.DUMMYFUNCTION("UNIQUE(Principal!T2:T82)"),"Entre 50 e 100")</f>
        <v>Entre 50 e 100</v>
      </c>
      <c r="B59" s="32">
        <f>SUMIF(Principal!T:T,A59,Principal!O:O)</f>
        <v>11203676198</v>
      </c>
      <c r="C59" s="34">
        <f>COUNTIF(Principal!T:T,A59)</f>
        <v>34</v>
      </c>
    </row>
    <row r="60">
      <c r="A60" s="34" t="str">
        <f>IFERROR(__xludf.DUMMYFUNCTION("""COMPUTED_VALUE"""),"Menos de 50")</f>
        <v>Menos de 50</v>
      </c>
      <c r="B60" s="32">
        <f>SUMIF(Principal!T:T,A60,Principal!O:O)</f>
        <v>2379139160</v>
      </c>
      <c r="C60" s="34">
        <f>COUNTIF(Principal!T:T,A60)</f>
        <v>40</v>
      </c>
    </row>
    <row r="61">
      <c r="A61" s="34" t="str">
        <f>IFERROR(__xludf.DUMMYFUNCTION("""COMPUTED_VALUE"""),"Mais de 100")</f>
        <v>Mais de 100</v>
      </c>
      <c r="B61" s="32">
        <f>SUMIF(Principal!T:T,A61,Principal!O:O)</f>
        <v>-202408309.9</v>
      </c>
      <c r="C61" s="34">
        <f>COUNTIF(Principal!T:T,A61)</f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16</v>
      </c>
      <c r="B1" s="36" t="s">
        <v>17</v>
      </c>
      <c r="C1" s="37" t="s">
        <v>203</v>
      </c>
    </row>
    <row r="2">
      <c r="A2" s="38" t="s">
        <v>204</v>
      </c>
      <c r="B2" s="39" t="s">
        <v>205</v>
      </c>
      <c r="C2" s="39">
        <v>60.0</v>
      </c>
    </row>
    <row r="3">
      <c r="A3" s="38" t="s">
        <v>206</v>
      </c>
      <c r="B3" s="39" t="s">
        <v>207</v>
      </c>
      <c r="C3" s="39">
        <v>8.0</v>
      </c>
    </row>
    <row r="4">
      <c r="A4" s="38" t="s">
        <v>208</v>
      </c>
      <c r="B4" s="39" t="s">
        <v>209</v>
      </c>
      <c r="C4" s="39">
        <v>69.0</v>
      </c>
    </row>
    <row r="5">
      <c r="A5" s="38" t="s">
        <v>210</v>
      </c>
      <c r="B5" s="39" t="s">
        <v>211</v>
      </c>
      <c r="C5" s="39">
        <v>94.0</v>
      </c>
    </row>
    <row r="6">
      <c r="A6" s="38" t="s">
        <v>212</v>
      </c>
      <c r="B6" s="39" t="s">
        <v>213</v>
      </c>
      <c r="C6" s="39">
        <v>109.0</v>
      </c>
    </row>
    <row r="7">
      <c r="A7" s="38" t="s">
        <v>214</v>
      </c>
      <c r="B7" s="39" t="s">
        <v>209</v>
      </c>
      <c r="C7" s="39">
        <v>9.0</v>
      </c>
    </row>
    <row r="8">
      <c r="A8" s="38" t="s">
        <v>208</v>
      </c>
      <c r="B8" s="39" t="s">
        <v>209</v>
      </c>
      <c r="C8" s="39">
        <v>69.0</v>
      </c>
    </row>
    <row r="9">
      <c r="A9" s="38" t="s">
        <v>215</v>
      </c>
      <c r="B9" s="39" t="s">
        <v>207</v>
      </c>
      <c r="C9" s="39">
        <v>79.0</v>
      </c>
    </row>
    <row r="10">
      <c r="A10" s="38" t="s">
        <v>216</v>
      </c>
      <c r="B10" s="39" t="s">
        <v>217</v>
      </c>
      <c r="C10" s="39">
        <v>48.0</v>
      </c>
    </row>
    <row r="11">
      <c r="A11" s="38" t="s">
        <v>218</v>
      </c>
      <c r="B11" s="39" t="s">
        <v>219</v>
      </c>
      <c r="C11" s="39">
        <v>13.0</v>
      </c>
    </row>
    <row r="12">
      <c r="A12" s="38" t="s">
        <v>220</v>
      </c>
      <c r="B12" s="39" t="s">
        <v>221</v>
      </c>
      <c r="C12" s="39">
        <v>48.0</v>
      </c>
    </row>
    <row r="13">
      <c r="A13" s="38" t="s">
        <v>222</v>
      </c>
      <c r="B13" s="39" t="s">
        <v>223</v>
      </c>
      <c r="C13" s="39">
        <v>19.0</v>
      </c>
    </row>
    <row r="14">
      <c r="A14" s="38" t="s">
        <v>224</v>
      </c>
      <c r="B14" s="39" t="s">
        <v>225</v>
      </c>
      <c r="C14" s="39">
        <v>13.0</v>
      </c>
    </row>
    <row r="15">
      <c r="A15" s="38" t="s">
        <v>226</v>
      </c>
      <c r="B15" s="39" t="s">
        <v>209</v>
      </c>
      <c r="C15" s="39">
        <v>10.0</v>
      </c>
    </row>
    <row r="16">
      <c r="A16" s="38" t="s">
        <v>227</v>
      </c>
      <c r="B16" s="39" t="s">
        <v>213</v>
      </c>
      <c r="C16" s="39">
        <v>23.0</v>
      </c>
    </row>
    <row r="17">
      <c r="A17" s="38" t="s">
        <v>228</v>
      </c>
      <c r="B17" s="39" t="s">
        <v>205</v>
      </c>
      <c r="C17" s="39">
        <v>80.0</v>
      </c>
    </row>
    <row r="18">
      <c r="A18" s="38" t="s">
        <v>229</v>
      </c>
      <c r="B18" s="39" t="s">
        <v>230</v>
      </c>
      <c r="C18" s="39">
        <v>59.0</v>
      </c>
    </row>
    <row r="19">
      <c r="A19" s="38" t="s">
        <v>231</v>
      </c>
      <c r="B19" s="39" t="s">
        <v>213</v>
      </c>
      <c r="C19" s="39">
        <v>83.0</v>
      </c>
    </row>
    <row r="20">
      <c r="A20" s="38" t="s">
        <v>232</v>
      </c>
      <c r="B20" s="39" t="s">
        <v>233</v>
      </c>
      <c r="C20" s="39">
        <v>41.0</v>
      </c>
    </row>
    <row r="21">
      <c r="A21" s="38" t="s">
        <v>234</v>
      </c>
      <c r="B21" s="39" t="s">
        <v>235</v>
      </c>
      <c r="C21" s="39">
        <v>50.0</v>
      </c>
    </row>
    <row r="22">
      <c r="A22" s="38" t="s">
        <v>236</v>
      </c>
      <c r="B22" s="39" t="s">
        <v>219</v>
      </c>
      <c r="C22" s="39">
        <v>78.0</v>
      </c>
    </row>
    <row r="23">
      <c r="A23" s="38" t="s">
        <v>237</v>
      </c>
      <c r="B23" s="39" t="s">
        <v>238</v>
      </c>
      <c r="C23" s="39">
        <v>29.0</v>
      </c>
    </row>
    <row r="24">
      <c r="A24" s="38" t="s">
        <v>239</v>
      </c>
      <c r="B24" s="39" t="s">
        <v>240</v>
      </c>
      <c r="C24" s="39">
        <v>72.0</v>
      </c>
    </row>
    <row r="25">
      <c r="A25" s="38" t="s">
        <v>241</v>
      </c>
      <c r="B25" s="39" t="s">
        <v>238</v>
      </c>
      <c r="C25" s="39">
        <v>11.0</v>
      </c>
    </row>
    <row r="26">
      <c r="A26" s="38" t="s">
        <v>242</v>
      </c>
      <c r="B26" s="39" t="s">
        <v>243</v>
      </c>
      <c r="C26" s="39">
        <v>18.0</v>
      </c>
    </row>
    <row r="27">
      <c r="A27" s="38" t="s">
        <v>244</v>
      </c>
      <c r="B27" s="39" t="s">
        <v>245</v>
      </c>
      <c r="C27" s="39">
        <v>12.0</v>
      </c>
    </row>
    <row r="28">
      <c r="A28" s="38" t="s">
        <v>246</v>
      </c>
      <c r="B28" s="39" t="s">
        <v>247</v>
      </c>
      <c r="C28" s="39">
        <v>24.0</v>
      </c>
    </row>
    <row r="29">
      <c r="A29" s="38" t="s">
        <v>248</v>
      </c>
      <c r="B29" s="39" t="s">
        <v>249</v>
      </c>
      <c r="C29" s="39">
        <v>8.0</v>
      </c>
    </row>
    <row r="30">
      <c r="A30" s="38" t="s">
        <v>250</v>
      </c>
      <c r="B30" s="39" t="s">
        <v>243</v>
      </c>
      <c r="C30" s="39">
        <v>25.0</v>
      </c>
    </row>
    <row r="31">
      <c r="A31" s="38" t="s">
        <v>251</v>
      </c>
      <c r="B31" s="39" t="s">
        <v>252</v>
      </c>
      <c r="C31" s="39">
        <v>40.0</v>
      </c>
    </row>
    <row r="32">
      <c r="A32" s="38" t="s">
        <v>253</v>
      </c>
      <c r="B32" s="39" t="s">
        <v>254</v>
      </c>
      <c r="C32" s="39">
        <v>24.0</v>
      </c>
    </row>
    <row r="33">
      <c r="A33" s="38" t="s">
        <v>255</v>
      </c>
      <c r="B33" s="39" t="s">
        <v>209</v>
      </c>
      <c r="C33" s="39">
        <v>11.0</v>
      </c>
    </row>
    <row r="34">
      <c r="A34" s="38" t="s">
        <v>256</v>
      </c>
      <c r="B34" s="39" t="s">
        <v>252</v>
      </c>
      <c r="C34" s="39">
        <v>54.0</v>
      </c>
    </row>
    <row r="35">
      <c r="A35" s="38" t="s">
        <v>257</v>
      </c>
      <c r="B35" s="39" t="s">
        <v>219</v>
      </c>
      <c r="C35" s="39">
        <v>213.0</v>
      </c>
    </row>
    <row r="36">
      <c r="A36" s="38" t="s">
        <v>258</v>
      </c>
      <c r="B36" s="39" t="s">
        <v>240</v>
      </c>
      <c r="C36" s="39">
        <v>117.0</v>
      </c>
    </row>
    <row r="37">
      <c r="A37" s="38" t="s">
        <v>259</v>
      </c>
      <c r="B37" s="39" t="s">
        <v>205</v>
      </c>
      <c r="C37" s="39">
        <v>121.0</v>
      </c>
    </row>
    <row r="38">
      <c r="A38" s="38" t="s">
        <v>260</v>
      </c>
      <c r="B38" s="39" t="s">
        <v>213</v>
      </c>
      <c r="C38" s="39">
        <v>84.0</v>
      </c>
    </row>
    <row r="39">
      <c r="A39" s="38" t="s">
        <v>261</v>
      </c>
      <c r="B39" s="39" t="s">
        <v>238</v>
      </c>
      <c r="C39" s="39">
        <v>64.0</v>
      </c>
    </row>
    <row r="40">
      <c r="A40" s="38" t="s">
        <v>262</v>
      </c>
      <c r="B40" s="39" t="s">
        <v>240</v>
      </c>
      <c r="C40" s="39">
        <v>64.0</v>
      </c>
    </row>
    <row r="41">
      <c r="A41" s="38" t="s">
        <v>236</v>
      </c>
      <c r="B41" s="39" t="s">
        <v>219</v>
      </c>
      <c r="C41" s="39">
        <v>78.0</v>
      </c>
    </row>
    <row r="42">
      <c r="A42" s="38" t="s">
        <v>263</v>
      </c>
      <c r="B42" s="39" t="s">
        <v>205</v>
      </c>
      <c r="C42" s="39">
        <v>121.0</v>
      </c>
    </row>
    <row r="43">
      <c r="A43" s="38" t="s">
        <v>264</v>
      </c>
      <c r="B43" s="39" t="s">
        <v>213</v>
      </c>
      <c r="C43" s="39">
        <v>8.0</v>
      </c>
    </row>
    <row r="44">
      <c r="A44" s="38" t="s">
        <v>265</v>
      </c>
      <c r="B44" s="39" t="s">
        <v>213</v>
      </c>
      <c r="C44" s="39">
        <v>67.0</v>
      </c>
    </row>
    <row r="45">
      <c r="A45" s="38" t="s">
        <v>266</v>
      </c>
      <c r="B45" s="39" t="s">
        <v>245</v>
      </c>
      <c r="C45" s="39">
        <v>57.0</v>
      </c>
    </row>
    <row r="46">
      <c r="A46" s="38" t="s">
        <v>267</v>
      </c>
      <c r="B46" s="39" t="s">
        <v>238</v>
      </c>
      <c r="C46" s="39">
        <v>16.0</v>
      </c>
    </row>
    <row r="47">
      <c r="A47" s="38" t="s">
        <v>268</v>
      </c>
      <c r="B47" s="39" t="s">
        <v>269</v>
      </c>
      <c r="C47" s="39">
        <v>32.0</v>
      </c>
    </row>
    <row r="48">
      <c r="A48" s="38" t="s">
        <v>270</v>
      </c>
      <c r="B48" s="39" t="s">
        <v>271</v>
      </c>
      <c r="C48" s="39">
        <v>11.0</v>
      </c>
    </row>
    <row r="49">
      <c r="A49" s="38" t="s">
        <v>272</v>
      </c>
      <c r="B49" s="39" t="s">
        <v>273</v>
      </c>
      <c r="C49" s="39">
        <v>47.0</v>
      </c>
    </row>
    <row r="50">
      <c r="A50" s="38" t="s">
        <v>274</v>
      </c>
      <c r="B50" s="39" t="s">
        <v>254</v>
      </c>
      <c r="C50" s="39">
        <v>55.0</v>
      </c>
    </row>
    <row r="51">
      <c r="A51" s="38" t="s">
        <v>275</v>
      </c>
      <c r="B51" s="39" t="s">
        <v>213</v>
      </c>
      <c r="C51" s="39">
        <v>69.0</v>
      </c>
    </row>
    <row r="52">
      <c r="A52" s="38" t="s">
        <v>276</v>
      </c>
      <c r="B52" s="39" t="s">
        <v>213</v>
      </c>
      <c r="C52" s="39">
        <v>64.0</v>
      </c>
    </row>
    <row r="53">
      <c r="A53" s="38" t="s">
        <v>277</v>
      </c>
      <c r="B53" s="39" t="s">
        <v>213</v>
      </c>
      <c r="C53" s="39">
        <v>17.0</v>
      </c>
    </row>
    <row r="54">
      <c r="A54" s="38" t="s">
        <v>278</v>
      </c>
      <c r="B54" s="39" t="s">
        <v>279</v>
      </c>
      <c r="C54" s="39">
        <v>59.0</v>
      </c>
    </row>
    <row r="55">
      <c r="A55" s="38" t="s">
        <v>280</v>
      </c>
      <c r="B55" s="39" t="s">
        <v>281</v>
      </c>
      <c r="C55" s="39">
        <v>46.0</v>
      </c>
    </row>
    <row r="56">
      <c r="A56" s="38" t="s">
        <v>142</v>
      </c>
      <c r="B56" s="39" t="s">
        <v>243</v>
      </c>
      <c r="C56" s="39">
        <v>9.0</v>
      </c>
    </row>
    <row r="57">
      <c r="A57" s="38" t="s">
        <v>282</v>
      </c>
      <c r="B57" s="39" t="s">
        <v>283</v>
      </c>
      <c r="C57" s="39">
        <v>23.0</v>
      </c>
    </row>
    <row r="58">
      <c r="A58" s="38" t="s">
        <v>284</v>
      </c>
      <c r="B58" s="39" t="s">
        <v>230</v>
      </c>
      <c r="C58" s="39">
        <v>50.0</v>
      </c>
    </row>
    <row r="59">
      <c r="A59" s="38" t="s">
        <v>285</v>
      </c>
      <c r="B59" s="39" t="s">
        <v>213</v>
      </c>
      <c r="C59" s="39">
        <v>23.0</v>
      </c>
    </row>
    <row r="60">
      <c r="A60" s="38" t="s">
        <v>286</v>
      </c>
      <c r="B60" s="39" t="s">
        <v>213</v>
      </c>
      <c r="C60" s="39">
        <v>25.0</v>
      </c>
    </row>
    <row r="61">
      <c r="A61" s="38" t="s">
        <v>287</v>
      </c>
      <c r="B61" s="39" t="s">
        <v>213</v>
      </c>
      <c r="C61" s="39">
        <v>8.0</v>
      </c>
    </row>
    <row r="62">
      <c r="A62" s="38" t="s">
        <v>288</v>
      </c>
      <c r="B62" s="39" t="s">
        <v>271</v>
      </c>
      <c r="C62" s="39">
        <v>83.0</v>
      </c>
    </row>
    <row r="63">
      <c r="A63" s="38" t="s">
        <v>276</v>
      </c>
      <c r="B63" s="39" t="s">
        <v>213</v>
      </c>
      <c r="C63" s="39">
        <v>64.0</v>
      </c>
    </row>
    <row r="64">
      <c r="A64" s="38" t="s">
        <v>289</v>
      </c>
      <c r="B64" s="39" t="s">
        <v>240</v>
      </c>
      <c r="C64" s="39">
        <v>9.0</v>
      </c>
    </row>
    <row r="65">
      <c r="A65" s="38" t="s">
        <v>290</v>
      </c>
      <c r="B65" s="39" t="s">
        <v>249</v>
      </c>
      <c r="C65" s="39">
        <v>42.0</v>
      </c>
    </row>
    <row r="66">
      <c r="A66" s="38" t="s">
        <v>291</v>
      </c>
      <c r="B66" s="39" t="s">
        <v>221</v>
      </c>
      <c r="C66" s="39">
        <v>95.0</v>
      </c>
    </row>
    <row r="67">
      <c r="A67" s="38" t="s">
        <v>292</v>
      </c>
      <c r="B67" s="39" t="s">
        <v>235</v>
      </c>
      <c r="C67" s="39">
        <v>17.0</v>
      </c>
    </row>
    <row r="68">
      <c r="A68" s="38" t="s">
        <v>293</v>
      </c>
      <c r="B68" s="39" t="s">
        <v>235</v>
      </c>
      <c r="C68" s="39">
        <v>113.0</v>
      </c>
    </row>
    <row r="69">
      <c r="A69" s="38" t="s">
        <v>294</v>
      </c>
      <c r="B69" s="39" t="s">
        <v>233</v>
      </c>
      <c r="C69" s="39">
        <v>58.0</v>
      </c>
    </row>
    <row r="70">
      <c r="A70" s="38" t="s">
        <v>295</v>
      </c>
      <c r="B70" s="39" t="s">
        <v>296</v>
      </c>
      <c r="C70" s="39">
        <v>53.0</v>
      </c>
    </row>
    <row r="71">
      <c r="A71" s="38" t="s">
        <v>297</v>
      </c>
      <c r="B71" s="39" t="s">
        <v>298</v>
      </c>
      <c r="C71" s="39">
        <v>54.0</v>
      </c>
    </row>
    <row r="72">
      <c r="A72" s="38" t="s">
        <v>299</v>
      </c>
      <c r="B72" s="39" t="s">
        <v>240</v>
      </c>
      <c r="C72" s="39">
        <v>49.0</v>
      </c>
    </row>
    <row r="73">
      <c r="A73" s="38" t="s">
        <v>300</v>
      </c>
      <c r="B73" s="39" t="s">
        <v>301</v>
      </c>
      <c r="C73" s="39">
        <v>126.0</v>
      </c>
    </row>
    <row r="74">
      <c r="A74" s="38" t="s">
        <v>302</v>
      </c>
      <c r="B74" s="39" t="s">
        <v>303</v>
      </c>
      <c r="C74" s="39">
        <v>61.0</v>
      </c>
    </row>
    <row r="75">
      <c r="A75" s="38" t="s">
        <v>304</v>
      </c>
      <c r="B75" s="39" t="s">
        <v>305</v>
      </c>
      <c r="C75" s="39">
        <v>82.0</v>
      </c>
    </row>
    <row r="76">
      <c r="A76" s="38" t="s">
        <v>306</v>
      </c>
      <c r="B76" s="39" t="s">
        <v>221</v>
      </c>
      <c r="C76" s="39">
        <v>45.0</v>
      </c>
    </row>
    <row r="77">
      <c r="A77" s="38" t="s">
        <v>307</v>
      </c>
      <c r="B77" s="39" t="s">
        <v>240</v>
      </c>
      <c r="C77" s="39">
        <v>54.0</v>
      </c>
    </row>
    <row r="78">
      <c r="A78" s="38" t="s">
        <v>308</v>
      </c>
      <c r="B78" s="39" t="s">
        <v>240</v>
      </c>
      <c r="C78" s="39">
        <v>37.0</v>
      </c>
    </row>
    <row r="79">
      <c r="A79" s="38" t="s">
        <v>309</v>
      </c>
      <c r="B79" s="39" t="s">
        <v>240</v>
      </c>
      <c r="C79" s="39">
        <v>95.0</v>
      </c>
    </row>
    <row r="80">
      <c r="A80" s="38" t="s">
        <v>310</v>
      </c>
      <c r="B80" s="39" t="s">
        <v>311</v>
      </c>
      <c r="C80" s="39">
        <v>49.0</v>
      </c>
    </row>
    <row r="81">
      <c r="A81" s="38" t="s">
        <v>312</v>
      </c>
      <c r="B81" s="39" t="s">
        <v>313</v>
      </c>
      <c r="C81" s="39">
        <v>50.0</v>
      </c>
    </row>
    <row r="82">
      <c r="A82" s="38" t="s">
        <v>314</v>
      </c>
      <c r="B82" s="39" t="s">
        <v>225</v>
      </c>
      <c r="C82" s="39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0" t="s">
        <v>315</v>
      </c>
      <c r="B1" s="40" t="s">
        <v>316</v>
      </c>
    </row>
    <row r="2">
      <c r="A2" s="41" t="s">
        <v>60</v>
      </c>
      <c r="B2" s="42">
        <v>2.35665566E8</v>
      </c>
    </row>
    <row r="3">
      <c r="A3" s="41" t="s">
        <v>142</v>
      </c>
      <c r="B3" s="42">
        <v>5.32616595E8</v>
      </c>
    </row>
    <row r="4">
      <c r="A4" s="41" t="s">
        <v>165</v>
      </c>
      <c r="B4" s="42">
        <v>1.76733968E8</v>
      </c>
    </row>
    <row r="5">
      <c r="A5" s="41" t="s">
        <v>124</v>
      </c>
      <c r="B5" s="42">
        <v>4.394245879E9</v>
      </c>
    </row>
    <row r="6">
      <c r="A6" s="41" t="s">
        <v>72</v>
      </c>
      <c r="B6" s="42">
        <v>6.2305891E7</v>
      </c>
    </row>
    <row r="7">
      <c r="A7" s="41" t="s">
        <v>173</v>
      </c>
      <c r="B7" s="42">
        <v>1.349217892E9</v>
      </c>
    </row>
    <row r="8">
      <c r="A8" s="41" t="s">
        <v>58</v>
      </c>
      <c r="B8" s="42">
        <v>3.27593725E8</v>
      </c>
    </row>
    <row r="9">
      <c r="A9" s="41" t="s">
        <v>175</v>
      </c>
      <c r="B9" s="42">
        <v>5.60279011E9</v>
      </c>
    </row>
    <row r="10">
      <c r="A10" s="41" t="s">
        <v>126</v>
      </c>
      <c r="B10" s="42">
        <v>6.71750768E8</v>
      </c>
    </row>
    <row r="11">
      <c r="A11" s="41" t="s">
        <v>112</v>
      </c>
      <c r="B11" s="42">
        <v>1.500728902E9</v>
      </c>
    </row>
    <row r="12">
      <c r="A12" s="41" t="s">
        <v>74</v>
      </c>
      <c r="B12" s="42">
        <v>5.146576868E9</v>
      </c>
    </row>
    <row r="13">
      <c r="A13" s="41" t="s">
        <v>92</v>
      </c>
      <c r="B13" s="42">
        <v>2.51003438E8</v>
      </c>
    </row>
    <row r="14">
      <c r="A14" s="41" t="s">
        <v>100</v>
      </c>
      <c r="B14" s="42">
        <v>1.420949112E9</v>
      </c>
    </row>
    <row r="15">
      <c r="A15" s="41" t="s">
        <v>56</v>
      </c>
      <c r="B15" s="42">
        <v>2.65877867E8</v>
      </c>
    </row>
    <row r="16">
      <c r="A16" s="41" t="s">
        <v>80</v>
      </c>
      <c r="B16" s="42">
        <v>1.677525446E9</v>
      </c>
    </row>
    <row r="17">
      <c r="A17" s="41" t="s">
        <v>317</v>
      </c>
      <c r="B17" s="42">
        <v>1.150645866E9</v>
      </c>
    </row>
    <row r="18">
      <c r="A18" s="41" t="s">
        <v>185</v>
      </c>
      <c r="B18" s="42">
        <v>5.33990587E8</v>
      </c>
    </row>
    <row r="19">
      <c r="A19" s="41" t="s">
        <v>187</v>
      </c>
      <c r="B19" s="42">
        <v>9.4843047E7</v>
      </c>
    </row>
    <row r="20">
      <c r="A20" s="41" t="s">
        <v>144</v>
      </c>
      <c r="B20" s="42">
        <v>9.95335937E8</v>
      </c>
    </row>
    <row r="21">
      <c r="A21" s="41" t="s">
        <v>132</v>
      </c>
      <c r="B21" s="42">
        <v>1.437415777E9</v>
      </c>
    </row>
    <row r="22">
      <c r="A22" s="41" t="s">
        <v>86</v>
      </c>
      <c r="B22" s="42">
        <v>1.095462329E9</v>
      </c>
    </row>
    <row r="23">
      <c r="A23" s="41" t="s">
        <v>146</v>
      </c>
      <c r="B23" s="42">
        <v>1.81492098E9</v>
      </c>
    </row>
    <row r="24">
      <c r="A24" s="41" t="s">
        <v>118</v>
      </c>
      <c r="B24" s="42">
        <v>1.67933529E9</v>
      </c>
    </row>
    <row r="25">
      <c r="A25" s="41" t="s">
        <v>106</v>
      </c>
      <c r="B25" s="42">
        <v>1.168097881E9</v>
      </c>
    </row>
    <row r="26">
      <c r="A26" s="41" t="s">
        <v>42</v>
      </c>
      <c r="B26" s="42">
        <v>1.87732538E8</v>
      </c>
    </row>
    <row r="27">
      <c r="A27" s="41" t="s">
        <v>36</v>
      </c>
      <c r="B27" s="42">
        <v>1.110559345E9</v>
      </c>
    </row>
    <row r="28">
      <c r="A28" s="41" t="s">
        <v>191</v>
      </c>
      <c r="B28" s="42">
        <v>5.25582771E8</v>
      </c>
    </row>
    <row r="29">
      <c r="A29" s="41" t="s">
        <v>167</v>
      </c>
      <c r="B29" s="42">
        <v>2.65784616E8</v>
      </c>
    </row>
    <row r="30">
      <c r="A30" s="41" t="s">
        <v>88</v>
      </c>
      <c r="B30" s="42">
        <v>3.0276824E8</v>
      </c>
    </row>
    <row r="31">
      <c r="A31" s="41" t="s">
        <v>156</v>
      </c>
      <c r="B31" s="42">
        <v>1.980568384E9</v>
      </c>
    </row>
    <row r="32">
      <c r="A32" s="41" t="s">
        <v>134</v>
      </c>
      <c r="B32" s="42">
        <v>2.68544014E8</v>
      </c>
    </row>
    <row r="33">
      <c r="A33" s="41" t="s">
        <v>169</v>
      </c>
      <c r="B33" s="42">
        <v>7.34632705E8</v>
      </c>
    </row>
    <row r="34">
      <c r="A34" s="41" t="s">
        <v>318</v>
      </c>
      <c r="B34" s="42">
        <v>2.90386402E8</v>
      </c>
    </row>
    <row r="35">
      <c r="A35" s="41" t="s">
        <v>136</v>
      </c>
      <c r="B35" s="42">
        <v>1.579130168E9</v>
      </c>
    </row>
    <row r="36">
      <c r="A36" s="41" t="s">
        <v>150</v>
      </c>
      <c r="B36" s="42">
        <v>2.55236961E8</v>
      </c>
    </row>
    <row r="37">
      <c r="A37" s="41" t="s">
        <v>62</v>
      </c>
      <c r="B37" s="42">
        <v>1.095587251E9</v>
      </c>
    </row>
    <row r="38">
      <c r="A38" s="41" t="s">
        <v>160</v>
      </c>
      <c r="B38" s="42">
        <v>9.1514307E7</v>
      </c>
    </row>
    <row r="39">
      <c r="A39" s="41" t="s">
        <v>162</v>
      </c>
      <c r="B39" s="42">
        <v>2.40822651E8</v>
      </c>
    </row>
    <row r="40">
      <c r="A40" s="41" t="s">
        <v>114</v>
      </c>
      <c r="B40" s="42">
        <v>1.118525506E9</v>
      </c>
    </row>
    <row r="41">
      <c r="A41" s="41" t="s">
        <v>104</v>
      </c>
      <c r="B41" s="42">
        <v>6.60411219E8</v>
      </c>
    </row>
    <row r="42">
      <c r="A42" s="41" t="s">
        <v>193</v>
      </c>
      <c r="B42" s="42">
        <v>1.98184909E8</v>
      </c>
    </row>
    <row r="43">
      <c r="A43" s="41" t="s">
        <v>171</v>
      </c>
      <c r="B43" s="42">
        <v>8.46244302E8</v>
      </c>
    </row>
    <row r="44">
      <c r="A44" s="41" t="s">
        <v>163</v>
      </c>
      <c r="B44" s="42">
        <v>4.96029967E8</v>
      </c>
    </row>
    <row r="45">
      <c r="A45" s="41" t="s">
        <v>181</v>
      </c>
      <c r="B45" s="42">
        <v>4.394332306E9</v>
      </c>
    </row>
    <row r="46">
      <c r="A46" s="41" t="s">
        <v>177</v>
      </c>
      <c r="B46" s="42">
        <v>4.09490388E8</v>
      </c>
    </row>
    <row r="47">
      <c r="A47" s="41" t="s">
        <v>319</v>
      </c>
      <c r="B47" s="42">
        <v>2.17622138E8</v>
      </c>
    </row>
    <row r="48">
      <c r="A48" s="41" t="s">
        <v>154</v>
      </c>
      <c r="B48" s="42">
        <v>8.1838843E7</v>
      </c>
    </row>
    <row r="49">
      <c r="A49" s="41" t="s">
        <v>98</v>
      </c>
      <c r="B49" s="42">
        <v>5.372783971E9</v>
      </c>
    </row>
    <row r="50">
      <c r="A50" s="41" t="s">
        <v>52</v>
      </c>
      <c r="B50" s="42">
        <v>4.801593832E9</v>
      </c>
    </row>
    <row r="51">
      <c r="A51" s="41" t="s">
        <v>108</v>
      </c>
      <c r="B51" s="42">
        <v>1.134986472E9</v>
      </c>
    </row>
    <row r="52">
      <c r="A52" s="41" t="s">
        <v>320</v>
      </c>
      <c r="B52" s="42">
        <v>7.06747385E8</v>
      </c>
    </row>
    <row r="53">
      <c r="A53" s="41" t="s">
        <v>189</v>
      </c>
      <c r="B53" s="42">
        <v>8.53202347E8</v>
      </c>
    </row>
    <row r="54">
      <c r="A54" s="41" t="s">
        <v>183</v>
      </c>
      <c r="B54" s="42">
        <v>9.5132977E8</v>
      </c>
    </row>
    <row r="55">
      <c r="A55" s="41" t="s">
        <v>94</v>
      </c>
      <c r="B55" s="42">
        <v>3.93173139E8</v>
      </c>
    </row>
    <row r="56">
      <c r="A56" s="41" t="s">
        <v>110</v>
      </c>
      <c r="B56" s="42">
        <v>2.867627068E9</v>
      </c>
    </row>
    <row r="57">
      <c r="A57" s="41" t="s">
        <v>122</v>
      </c>
      <c r="B57" s="42">
        <v>3.31799687E8</v>
      </c>
    </row>
    <row r="58">
      <c r="A58" s="41" t="s">
        <v>76</v>
      </c>
      <c r="B58" s="42">
        <v>2.61036182E8</v>
      </c>
    </row>
    <row r="59">
      <c r="A59" s="41" t="s">
        <v>70</v>
      </c>
      <c r="B59" s="42">
        <v>3.76187582E8</v>
      </c>
    </row>
    <row r="60">
      <c r="A60" s="41" t="s">
        <v>50</v>
      </c>
      <c r="B60" s="42">
        <v>2.68505432E8</v>
      </c>
    </row>
    <row r="61">
      <c r="A61" s="41" t="s">
        <v>78</v>
      </c>
      <c r="B61" s="42">
        <v>1.59430826E8</v>
      </c>
    </row>
    <row r="62">
      <c r="A62" s="41" t="s">
        <v>38</v>
      </c>
      <c r="B62" s="42">
        <v>2.379877655E9</v>
      </c>
    </row>
    <row r="63">
      <c r="A63" s="41" t="s">
        <v>46</v>
      </c>
      <c r="B63" s="42">
        <v>4.566445852E9</v>
      </c>
    </row>
    <row r="64">
      <c r="A64" s="41" t="s">
        <v>96</v>
      </c>
      <c r="B64" s="42">
        <v>2.75005663E8</v>
      </c>
    </row>
    <row r="65">
      <c r="A65" s="41" t="s">
        <v>44</v>
      </c>
      <c r="B65" s="42">
        <v>8.00010734E8</v>
      </c>
    </row>
    <row r="66">
      <c r="A66" s="41" t="s">
        <v>158</v>
      </c>
      <c r="B66" s="42">
        <v>3.09729428E8</v>
      </c>
    </row>
    <row r="67">
      <c r="A67" s="41" t="s">
        <v>102</v>
      </c>
      <c r="B67" s="42">
        <v>1.275798515E9</v>
      </c>
    </row>
    <row r="68">
      <c r="A68" s="41" t="s">
        <v>116</v>
      </c>
      <c r="B68" s="42">
        <v>1.193047233E9</v>
      </c>
    </row>
    <row r="69">
      <c r="A69" s="41" t="s">
        <v>54</v>
      </c>
      <c r="B69" s="42">
        <v>1.168230366E9</v>
      </c>
    </row>
    <row r="70">
      <c r="A70" s="41" t="s">
        <v>84</v>
      </c>
      <c r="B70" s="42">
        <v>1.218352541E9</v>
      </c>
    </row>
    <row r="71">
      <c r="A71" s="41" t="s">
        <v>128</v>
      </c>
      <c r="B71" s="42">
        <v>3.40001799E8</v>
      </c>
    </row>
    <row r="72">
      <c r="A72" s="41" t="s">
        <v>321</v>
      </c>
      <c r="B72" s="42">
        <v>3.42918449E8</v>
      </c>
    </row>
    <row r="73">
      <c r="A73" s="41" t="s">
        <v>179</v>
      </c>
      <c r="B73" s="42">
        <v>1.4237733E8</v>
      </c>
    </row>
    <row r="74">
      <c r="A74" s="41" t="s">
        <v>64</v>
      </c>
      <c r="B74" s="42">
        <v>6.00865451E8</v>
      </c>
    </row>
    <row r="75">
      <c r="A75" s="41" t="s">
        <v>140</v>
      </c>
      <c r="B75" s="42">
        <v>1.9575113E8</v>
      </c>
    </row>
    <row r="76">
      <c r="A76" s="41" t="s">
        <v>40</v>
      </c>
      <c r="B76" s="42">
        <v>6.83452836E8</v>
      </c>
    </row>
    <row r="77">
      <c r="A77" s="41" t="s">
        <v>322</v>
      </c>
      <c r="B77" s="42">
        <v>2.18568234E8</v>
      </c>
    </row>
    <row r="78">
      <c r="A78" s="41" t="s">
        <v>82</v>
      </c>
      <c r="B78" s="42">
        <v>4.23091712E8</v>
      </c>
    </row>
    <row r="79">
      <c r="A79" s="41" t="s">
        <v>90</v>
      </c>
      <c r="B79" s="42">
        <v>8.07896814E8</v>
      </c>
    </row>
    <row r="80">
      <c r="A80" s="41" t="s">
        <v>130</v>
      </c>
      <c r="B80" s="42">
        <v>5.14122351E8</v>
      </c>
    </row>
    <row r="81">
      <c r="A81" s="41" t="s">
        <v>148</v>
      </c>
      <c r="B81" s="42">
        <v>3.95801044E8</v>
      </c>
    </row>
    <row r="82">
      <c r="A82" s="41" t="s">
        <v>68</v>
      </c>
      <c r="B82" s="42">
        <v>1.086411192E9</v>
      </c>
    </row>
    <row r="83">
      <c r="A83" s="41" t="s">
        <v>34</v>
      </c>
      <c r="B83" s="42">
        <v>5.15117391E8</v>
      </c>
    </row>
    <row r="84">
      <c r="A84" s="41" t="s">
        <v>48</v>
      </c>
      <c r="B84" s="42">
        <v>4.196924316E9</v>
      </c>
    </row>
    <row r="85">
      <c r="A85" s="41" t="s">
        <v>120</v>
      </c>
      <c r="B85" s="42">
        <v>4.2138333E8</v>
      </c>
    </row>
    <row r="86">
      <c r="A86" s="41" t="s">
        <v>152</v>
      </c>
      <c r="B86" s="42">
        <v>1.114412532E9</v>
      </c>
    </row>
    <row r="87">
      <c r="A87" s="41" t="s">
        <v>138</v>
      </c>
      <c r="B87" s="42">
        <v>1.481593024E9</v>
      </c>
    </row>
    <row r="88">
      <c r="A88" s="41" t="s">
        <v>66</v>
      </c>
      <c r="B88" s="42">
        <v>2.89347914E8</v>
      </c>
    </row>
    <row r="89">
      <c r="A89" s="41" t="s">
        <v>323</v>
      </c>
      <c r="B89" s="42">
        <v>9.6372098181E10</v>
      </c>
    </row>
    <row r="90">
      <c r="A90" s="41" t="s">
        <v>324</v>
      </c>
      <c r="B90" s="43">
        <v>1.70478507866643E7</v>
      </c>
    </row>
    <row r="91">
      <c r="A91" s="44"/>
      <c r="B91" s="44"/>
    </row>
    <row r="92">
      <c r="A92" s="44"/>
      <c r="B92" s="44"/>
    </row>
    <row r="93">
      <c r="A93" s="44"/>
      <c r="B93" s="44"/>
    </row>
    <row r="94">
      <c r="A94" s="44"/>
      <c r="B94" s="44"/>
    </row>
    <row r="95">
      <c r="A95" s="44"/>
      <c r="B95" s="44"/>
    </row>
    <row r="96">
      <c r="A96" s="44"/>
      <c r="B96" s="44"/>
    </row>
    <row r="97">
      <c r="A97" s="44"/>
      <c r="B97" s="44"/>
    </row>
    <row r="98">
      <c r="A98" s="44"/>
      <c r="B98" s="44"/>
    </row>
    <row r="99">
      <c r="A99" s="44"/>
      <c r="B99" s="44"/>
    </row>
    <row r="100">
      <c r="A100" s="44"/>
      <c r="B100" s="44"/>
    </row>
    <row r="101">
      <c r="A101" s="44"/>
      <c r="B101" s="44"/>
    </row>
    <row r="102">
      <c r="A102" s="44"/>
      <c r="B102" s="44"/>
    </row>
    <row r="103">
      <c r="A103" s="44"/>
      <c r="B103" s="44"/>
    </row>
    <row r="104">
      <c r="A104" s="44"/>
      <c r="B104" s="44"/>
    </row>
    <row r="105">
      <c r="A105" s="44"/>
      <c r="B105" s="44"/>
    </row>
    <row r="106">
      <c r="A106" s="44"/>
      <c r="B106" s="44"/>
    </row>
    <row r="107">
      <c r="A107" s="44"/>
      <c r="B107" s="44"/>
    </row>
    <row r="108">
      <c r="A108" s="44"/>
      <c r="B108" s="44"/>
    </row>
    <row r="109">
      <c r="A109" s="44"/>
      <c r="B109" s="44"/>
    </row>
    <row r="110">
      <c r="A110" s="44"/>
      <c r="B110" s="44"/>
    </row>
    <row r="111">
      <c r="A111" s="44"/>
      <c r="B111" s="44"/>
    </row>
    <row r="112">
      <c r="A112" s="44"/>
      <c r="B112" s="44"/>
    </row>
    <row r="113">
      <c r="A113" s="44"/>
      <c r="B113" s="44"/>
    </row>
    <row r="114">
      <c r="A114" s="44"/>
      <c r="B114" s="44"/>
    </row>
    <row r="115">
      <c r="A115" s="44"/>
      <c r="B115" s="44"/>
    </row>
    <row r="116">
      <c r="A116" s="44"/>
      <c r="B116" s="44"/>
    </row>
    <row r="117">
      <c r="A117" s="44"/>
      <c r="B117" s="44"/>
    </row>
    <row r="118">
      <c r="A118" s="44"/>
      <c r="B118" s="44"/>
    </row>
    <row r="119">
      <c r="A119" s="44"/>
      <c r="B119" s="44"/>
    </row>
    <row r="120">
      <c r="A120" s="44"/>
      <c r="B120" s="44"/>
    </row>
    <row r="121">
      <c r="A121" s="44"/>
      <c r="B121" s="44"/>
    </row>
    <row r="122">
      <c r="A122" s="44"/>
      <c r="B122" s="44"/>
    </row>
    <row r="123">
      <c r="A123" s="44"/>
      <c r="B123" s="44"/>
    </row>
    <row r="124">
      <c r="A124" s="44"/>
      <c r="B124" s="44"/>
    </row>
    <row r="125">
      <c r="A125" s="44"/>
      <c r="B125" s="44"/>
    </row>
    <row r="126">
      <c r="A126" s="44"/>
      <c r="B126" s="44"/>
    </row>
    <row r="127">
      <c r="A127" s="44"/>
      <c r="B127" s="44"/>
    </row>
    <row r="128">
      <c r="A128" s="44"/>
      <c r="B128" s="44"/>
    </row>
    <row r="129">
      <c r="A129" s="44"/>
      <c r="B129" s="44"/>
    </row>
    <row r="130">
      <c r="A130" s="44"/>
      <c r="B130" s="44"/>
    </row>
    <row r="131">
      <c r="A131" s="44"/>
      <c r="B131" s="44"/>
    </row>
    <row r="132">
      <c r="A132" s="44"/>
      <c r="B132" s="44"/>
    </row>
    <row r="133">
      <c r="A133" s="44"/>
      <c r="B133" s="44"/>
    </row>
    <row r="134">
      <c r="A134" s="44"/>
      <c r="B134" s="44"/>
    </row>
    <row r="135">
      <c r="A135" s="44"/>
      <c r="B135" s="44"/>
    </row>
    <row r="136">
      <c r="A136" s="44"/>
      <c r="B136" s="44"/>
    </row>
    <row r="137">
      <c r="A137" s="44"/>
      <c r="B137" s="44"/>
    </row>
    <row r="138">
      <c r="A138" s="44"/>
      <c r="B138" s="44"/>
    </row>
    <row r="139">
      <c r="A139" s="44"/>
      <c r="B139" s="44"/>
    </row>
    <row r="140">
      <c r="A140" s="44"/>
      <c r="B140" s="44"/>
    </row>
    <row r="141">
      <c r="A141" s="44"/>
      <c r="B141" s="44"/>
    </row>
    <row r="142">
      <c r="A142" s="44"/>
      <c r="B142" s="44"/>
    </row>
    <row r="143">
      <c r="A143" s="44"/>
      <c r="B143" s="44"/>
    </row>
    <row r="144">
      <c r="A144" s="44"/>
      <c r="B144" s="44"/>
    </row>
    <row r="145">
      <c r="A145" s="44"/>
      <c r="B145" s="44"/>
    </row>
    <row r="146">
      <c r="A146" s="44"/>
      <c r="B146" s="44"/>
    </row>
    <row r="147">
      <c r="A147" s="44"/>
      <c r="B147" s="44"/>
    </row>
    <row r="148">
      <c r="A148" s="44"/>
      <c r="B148" s="44"/>
    </row>
    <row r="149">
      <c r="A149" s="44"/>
      <c r="B149" s="44"/>
    </row>
    <row r="150">
      <c r="A150" s="44"/>
      <c r="B150" s="44"/>
    </row>
    <row r="151">
      <c r="A151" s="44"/>
      <c r="B151" s="44"/>
    </row>
    <row r="152">
      <c r="A152" s="44"/>
      <c r="B152" s="44"/>
    </row>
    <row r="153">
      <c r="A153" s="44"/>
      <c r="B153" s="44"/>
    </row>
    <row r="154">
      <c r="A154" s="44"/>
      <c r="B154" s="44"/>
    </row>
    <row r="155">
      <c r="A155" s="44"/>
      <c r="B155" s="44"/>
    </row>
    <row r="156">
      <c r="A156" s="44"/>
      <c r="B156" s="44"/>
    </row>
    <row r="157">
      <c r="A157" s="44"/>
      <c r="B157" s="44"/>
    </row>
    <row r="158">
      <c r="A158" s="44"/>
      <c r="B158" s="44"/>
    </row>
    <row r="159">
      <c r="A159" s="44"/>
      <c r="B159" s="44"/>
    </row>
    <row r="160">
      <c r="A160" s="44"/>
      <c r="B160" s="44"/>
    </row>
    <row r="161">
      <c r="A161" s="44"/>
      <c r="B161" s="44"/>
    </row>
    <row r="162">
      <c r="A162" s="44"/>
      <c r="B162" s="44"/>
    </row>
    <row r="163">
      <c r="A163" s="44"/>
      <c r="B163" s="44"/>
    </row>
    <row r="164">
      <c r="A164" s="44"/>
      <c r="B164" s="44"/>
    </row>
    <row r="165">
      <c r="A165" s="44"/>
      <c r="B165" s="44"/>
    </row>
    <row r="166">
      <c r="A166" s="44"/>
      <c r="B166" s="44"/>
    </row>
    <row r="167">
      <c r="A167" s="44"/>
      <c r="B167" s="44"/>
    </row>
    <row r="168">
      <c r="A168" s="44"/>
      <c r="B168" s="44"/>
    </row>
    <row r="169">
      <c r="A169" s="44"/>
      <c r="B169" s="44"/>
    </row>
    <row r="170">
      <c r="A170" s="44"/>
      <c r="B170" s="44"/>
    </row>
    <row r="171">
      <c r="A171" s="44"/>
      <c r="B171" s="44"/>
    </row>
    <row r="172">
      <c r="A172" s="44"/>
      <c r="B172" s="44"/>
    </row>
    <row r="173">
      <c r="A173" s="44"/>
      <c r="B173" s="44"/>
    </row>
    <row r="174">
      <c r="A174" s="44"/>
      <c r="B174" s="44"/>
    </row>
    <row r="175">
      <c r="A175" s="44"/>
      <c r="B175" s="44"/>
    </row>
    <row r="176">
      <c r="A176" s="44"/>
      <c r="B176" s="44"/>
    </row>
    <row r="177">
      <c r="A177" s="44"/>
      <c r="B177" s="44"/>
    </row>
    <row r="178">
      <c r="A178" s="44"/>
      <c r="B178" s="44"/>
    </row>
    <row r="179">
      <c r="A179" s="44"/>
      <c r="B179" s="44"/>
    </row>
    <row r="180">
      <c r="A180" s="44"/>
      <c r="B180" s="44"/>
    </row>
    <row r="181">
      <c r="A181" s="44"/>
      <c r="B181" s="44"/>
    </row>
    <row r="182">
      <c r="A182" s="44"/>
      <c r="B182" s="44"/>
    </row>
    <row r="183">
      <c r="A183" s="44"/>
      <c r="B183" s="44"/>
    </row>
    <row r="184">
      <c r="A184" s="44"/>
      <c r="B184" s="44"/>
    </row>
    <row r="185">
      <c r="A185" s="44"/>
      <c r="B185" s="44"/>
    </row>
    <row r="186">
      <c r="A186" s="44"/>
      <c r="B186" s="44"/>
    </row>
    <row r="187">
      <c r="A187" s="44"/>
      <c r="B187" s="44"/>
    </row>
    <row r="188">
      <c r="A188" s="44"/>
      <c r="B188" s="44"/>
    </row>
    <row r="189">
      <c r="A189" s="44"/>
      <c r="B189" s="44"/>
    </row>
    <row r="190">
      <c r="A190" s="44"/>
      <c r="B190" s="44"/>
    </row>
    <row r="191">
      <c r="A191" s="44"/>
      <c r="B191" s="44"/>
    </row>
    <row r="192">
      <c r="A192" s="44"/>
      <c r="B192" s="44"/>
    </row>
    <row r="193">
      <c r="A193" s="44"/>
      <c r="B193" s="44"/>
    </row>
    <row r="194">
      <c r="A194" s="44"/>
      <c r="B194" s="44"/>
    </row>
    <row r="195">
      <c r="A195" s="44"/>
      <c r="B195" s="44"/>
    </row>
    <row r="196">
      <c r="A196" s="44"/>
      <c r="B196" s="44"/>
    </row>
    <row r="197">
      <c r="A197" s="44"/>
      <c r="B197" s="44"/>
    </row>
    <row r="198">
      <c r="A198" s="44"/>
      <c r="B198" s="44"/>
    </row>
    <row r="199">
      <c r="A199" s="44"/>
      <c r="B199" s="44"/>
    </row>
    <row r="200">
      <c r="A200" s="44"/>
      <c r="B200" s="44"/>
    </row>
    <row r="201">
      <c r="A201" s="44"/>
      <c r="B201" s="44"/>
    </row>
    <row r="202">
      <c r="A202" s="44"/>
      <c r="B202" s="44"/>
    </row>
    <row r="203">
      <c r="A203" s="44"/>
      <c r="B203" s="44"/>
    </row>
    <row r="204">
      <c r="A204" s="44"/>
      <c r="B204" s="44"/>
    </row>
    <row r="205">
      <c r="A205" s="44"/>
      <c r="B205" s="44"/>
    </row>
    <row r="206">
      <c r="A206" s="44"/>
      <c r="B206" s="44"/>
    </row>
    <row r="207">
      <c r="A207" s="44"/>
      <c r="B207" s="44"/>
    </row>
    <row r="208">
      <c r="A208" s="44"/>
      <c r="B208" s="44"/>
    </row>
    <row r="209">
      <c r="A209" s="44"/>
      <c r="B209" s="44"/>
    </row>
    <row r="210">
      <c r="A210" s="44"/>
      <c r="B210" s="44"/>
    </row>
    <row r="211">
      <c r="A211" s="44"/>
      <c r="B211" s="44"/>
    </row>
    <row r="212">
      <c r="A212" s="44"/>
      <c r="B212" s="44"/>
    </row>
    <row r="213">
      <c r="A213" s="44"/>
      <c r="B213" s="44"/>
    </row>
    <row r="214">
      <c r="A214" s="44"/>
      <c r="B214" s="44"/>
    </row>
    <row r="215">
      <c r="A215" s="44"/>
      <c r="B215" s="44"/>
    </row>
    <row r="216">
      <c r="A216" s="44"/>
      <c r="B216" s="44"/>
    </row>
    <row r="217">
      <c r="A217" s="44"/>
      <c r="B217" s="44"/>
    </row>
    <row r="218">
      <c r="A218" s="44"/>
      <c r="B218" s="44"/>
    </row>
    <row r="219">
      <c r="A219" s="44"/>
      <c r="B219" s="44"/>
    </row>
    <row r="220">
      <c r="A220" s="44"/>
      <c r="B220" s="44"/>
    </row>
    <row r="221">
      <c r="A221" s="44"/>
      <c r="B221" s="44"/>
    </row>
    <row r="222">
      <c r="A222" s="44"/>
      <c r="B222" s="44"/>
    </row>
    <row r="223">
      <c r="A223" s="44"/>
      <c r="B223" s="44"/>
    </row>
    <row r="224">
      <c r="A224" s="44"/>
      <c r="B224" s="44"/>
    </row>
    <row r="225">
      <c r="A225" s="44"/>
      <c r="B225" s="44"/>
    </row>
    <row r="226">
      <c r="A226" s="44"/>
      <c r="B226" s="44"/>
    </row>
    <row r="227">
      <c r="A227" s="44"/>
      <c r="B227" s="44"/>
    </row>
    <row r="228">
      <c r="A228" s="44"/>
      <c r="B228" s="44"/>
    </row>
    <row r="229">
      <c r="A229" s="44"/>
      <c r="B229" s="44"/>
    </row>
    <row r="230">
      <c r="A230" s="44"/>
      <c r="B230" s="44"/>
    </row>
    <row r="231">
      <c r="A231" s="44"/>
      <c r="B231" s="44"/>
    </row>
    <row r="232">
      <c r="A232" s="44"/>
      <c r="B232" s="44"/>
    </row>
    <row r="233">
      <c r="A233" s="44"/>
      <c r="B233" s="44"/>
    </row>
    <row r="234">
      <c r="A234" s="44"/>
      <c r="B234" s="44"/>
    </row>
    <row r="235">
      <c r="A235" s="44"/>
      <c r="B235" s="44"/>
    </row>
    <row r="236">
      <c r="A236" s="44"/>
      <c r="B236" s="44"/>
    </row>
    <row r="237">
      <c r="A237" s="44"/>
      <c r="B237" s="44"/>
    </row>
    <row r="238">
      <c r="A238" s="44"/>
      <c r="B238" s="44"/>
    </row>
    <row r="239">
      <c r="A239" s="44"/>
      <c r="B239" s="44"/>
    </row>
    <row r="240">
      <c r="A240" s="44"/>
      <c r="B240" s="44"/>
    </row>
    <row r="241">
      <c r="A241" s="44"/>
      <c r="B241" s="44"/>
    </row>
    <row r="242">
      <c r="A242" s="44"/>
      <c r="B242" s="44"/>
    </row>
    <row r="243">
      <c r="A243" s="44"/>
      <c r="B243" s="44"/>
    </row>
    <row r="244">
      <c r="A244" s="44"/>
      <c r="B244" s="44"/>
    </row>
    <row r="245">
      <c r="A245" s="44"/>
      <c r="B245" s="44"/>
    </row>
    <row r="246">
      <c r="A246" s="44"/>
      <c r="B246" s="44"/>
    </row>
    <row r="247">
      <c r="A247" s="44"/>
      <c r="B247" s="44"/>
    </row>
    <row r="248">
      <c r="A248" s="44"/>
      <c r="B248" s="44"/>
    </row>
    <row r="249">
      <c r="A249" s="44"/>
      <c r="B249" s="44"/>
    </row>
    <row r="250">
      <c r="A250" s="44"/>
      <c r="B250" s="44"/>
    </row>
    <row r="251">
      <c r="A251" s="44"/>
      <c r="B251" s="44"/>
    </row>
    <row r="252">
      <c r="A252" s="44"/>
      <c r="B252" s="44"/>
    </row>
    <row r="253">
      <c r="A253" s="44"/>
      <c r="B253" s="44"/>
    </row>
    <row r="254">
      <c r="A254" s="44"/>
      <c r="B254" s="44"/>
    </row>
    <row r="255">
      <c r="A255" s="44"/>
      <c r="B255" s="44"/>
    </row>
    <row r="256">
      <c r="A256" s="44"/>
      <c r="B256" s="44"/>
    </row>
    <row r="257">
      <c r="A257" s="44"/>
      <c r="B257" s="44"/>
    </row>
    <row r="258">
      <c r="A258" s="44"/>
      <c r="B258" s="44"/>
    </row>
    <row r="259">
      <c r="A259" s="44"/>
      <c r="B259" s="44"/>
    </row>
    <row r="260">
      <c r="A260" s="44"/>
      <c r="B260" s="44"/>
    </row>
    <row r="261">
      <c r="A261" s="44"/>
      <c r="B261" s="44"/>
    </row>
    <row r="262">
      <c r="A262" s="44"/>
      <c r="B262" s="44"/>
    </row>
    <row r="263">
      <c r="A263" s="44"/>
      <c r="B263" s="44"/>
    </row>
    <row r="264">
      <c r="A264" s="44"/>
      <c r="B264" s="44"/>
    </row>
    <row r="265">
      <c r="A265" s="44"/>
      <c r="B265" s="44"/>
    </row>
    <row r="266">
      <c r="A266" s="44"/>
      <c r="B266" s="44"/>
    </row>
    <row r="267">
      <c r="A267" s="44"/>
      <c r="B267" s="44"/>
    </row>
    <row r="268">
      <c r="A268" s="44"/>
      <c r="B268" s="44"/>
    </row>
    <row r="269">
      <c r="A269" s="44"/>
      <c r="B269" s="44"/>
    </row>
    <row r="270">
      <c r="A270" s="44"/>
      <c r="B270" s="44"/>
    </row>
    <row r="271">
      <c r="A271" s="44"/>
      <c r="B271" s="44"/>
    </row>
    <row r="272">
      <c r="A272" s="44"/>
      <c r="B272" s="44"/>
    </row>
    <row r="273">
      <c r="A273" s="44"/>
      <c r="B273" s="44"/>
    </row>
    <row r="274">
      <c r="A274" s="44"/>
      <c r="B274" s="44"/>
    </row>
    <row r="275">
      <c r="A275" s="44"/>
      <c r="B275" s="44"/>
    </row>
    <row r="276">
      <c r="A276" s="44"/>
      <c r="B276" s="44"/>
    </row>
    <row r="277">
      <c r="A277" s="44"/>
      <c r="B277" s="44"/>
    </row>
    <row r="278">
      <c r="A278" s="44"/>
      <c r="B278" s="44"/>
    </row>
    <row r="279">
      <c r="A279" s="44"/>
      <c r="B279" s="44"/>
    </row>
    <row r="280">
      <c r="A280" s="44"/>
      <c r="B280" s="44"/>
    </row>
    <row r="281">
      <c r="A281" s="44"/>
      <c r="B281" s="44"/>
    </row>
    <row r="282">
      <c r="A282" s="44"/>
      <c r="B282" s="44"/>
    </row>
    <row r="283">
      <c r="A283" s="44"/>
      <c r="B283" s="44"/>
    </row>
    <row r="284">
      <c r="A284" s="44"/>
      <c r="B284" s="44"/>
    </row>
    <row r="285">
      <c r="A285" s="44"/>
      <c r="B285" s="44"/>
    </row>
    <row r="286">
      <c r="A286" s="44"/>
      <c r="B286" s="44"/>
    </row>
    <row r="287">
      <c r="A287" s="44"/>
      <c r="B287" s="44"/>
    </row>
    <row r="288">
      <c r="A288" s="44"/>
      <c r="B288" s="44"/>
    </row>
    <row r="289">
      <c r="A289" s="44"/>
      <c r="B289" s="44"/>
    </row>
    <row r="290">
      <c r="A290" s="44"/>
      <c r="B290" s="44"/>
    </row>
    <row r="291">
      <c r="A291" s="44"/>
      <c r="B291" s="44"/>
    </row>
    <row r="292">
      <c r="A292" s="44"/>
      <c r="B292" s="44"/>
    </row>
    <row r="293">
      <c r="A293" s="44"/>
      <c r="B293" s="44"/>
    </row>
    <row r="294">
      <c r="A294" s="44"/>
      <c r="B294" s="44"/>
    </row>
    <row r="295">
      <c r="A295" s="44"/>
      <c r="B295" s="44"/>
    </row>
    <row r="296">
      <c r="A296" s="44"/>
      <c r="B296" s="44"/>
    </row>
    <row r="297">
      <c r="A297" s="44"/>
      <c r="B297" s="44"/>
    </row>
    <row r="298">
      <c r="A298" s="44"/>
      <c r="B298" s="44"/>
    </row>
    <row r="299">
      <c r="A299" s="44"/>
      <c r="B299" s="44"/>
    </row>
    <row r="300">
      <c r="A300" s="44"/>
      <c r="B300" s="44"/>
    </row>
    <row r="301">
      <c r="A301" s="44"/>
      <c r="B301" s="44"/>
    </row>
    <row r="302">
      <c r="A302" s="44"/>
      <c r="B302" s="44"/>
    </row>
    <row r="303">
      <c r="A303" s="44"/>
      <c r="B303" s="44"/>
    </row>
    <row r="304">
      <c r="A304" s="44"/>
      <c r="B304" s="44"/>
    </row>
    <row r="305">
      <c r="A305" s="44"/>
      <c r="B305" s="44"/>
    </row>
    <row r="306">
      <c r="A306" s="44"/>
      <c r="B306" s="44"/>
    </row>
    <row r="307">
      <c r="A307" s="44"/>
      <c r="B307" s="44"/>
    </row>
    <row r="308">
      <c r="A308" s="44"/>
      <c r="B308" s="44"/>
    </row>
    <row r="309">
      <c r="A309" s="44"/>
      <c r="B309" s="44"/>
    </row>
    <row r="310">
      <c r="A310" s="44"/>
      <c r="B310" s="44"/>
    </row>
    <row r="311">
      <c r="A311" s="44"/>
      <c r="B311" s="44"/>
    </row>
    <row r="312">
      <c r="A312" s="44"/>
      <c r="B312" s="44"/>
    </row>
    <row r="313">
      <c r="A313" s="44"/>
      <c r="B313" s="44"/>
    </row>
    <row r="314">
      <c r="A314" s="44"/>
      <c r="B314" s="44"/>
    </row>
    <row r="315">
      <c r="A315" s="44"/>
      <c r="B315" s="44"/>
    </row>
    <row r="316">
      <c r="A316" s="44"/>
      <c r="B316" s="44"/>
    </row>
    <row r="317">
      <c r="A317" s="44"/>
      <c r="B317" s="44"/>
    </row>
    <row r="318">
      <c r="A318" s="44"/>
      <c r="B318" s="44"/>
    </row>
    <row r="319">
      <c r="A319" s="44"/>
      <c r="B319" s="44"/>
    </row>
    <row r="320">
      <c r="A320" s="44"/>
      <c r="B320" s="44"/>
    </row>
    <row r="321">
      <c r="A321" s="44"/>
      <c r="B321" s="44"/>
    </row>
    <row r="322">
      <c r="A322" s="44"/>
      <c r="B322" s="44"/>
    </row>
    <row r="323">
      <c r="A323" s="44"/>
      <c r="B323" s="44"/>
    </row>
    <row r="324">
      <c r="A324" s="44"/>
      <c r="B324" s="44"/>
    </row>
    <row r="325">
      <c r="A325" s="44"/>
      <c r="B325" s="44"/>
    </row>
    <row r="326">
      <c r="A326" s="44"/>
      <c r="B326" s="44"/>
    </row>
    <row r="327">
      <c r="A327" s="44"/>
      <c r="B327" s="44"/>
    </row>
    <row r="328">
      <c r="A328" s="44"/>
      <c r="B328" s="44"/>
    </row>
    <row r="329">
      <c r="A329" s="44"/>
      <c r="B329" s="44"/>
    </row>
    <row r="330">
      <c r="A330" s="44"/>
      <c r="B330" s="44"/>
    </row>
    <row r="331">
      <c r="A331" s="44"/>
      <c r="B331" s="44"/>
    </row>
    <row r="332">
      <c r="A332" s="44"/>
      <c r="B332" s="44"/>
    </row>
    <row r="333">
      <c r="A333" s="44"/>
      <c r="B333" s="44"/>
    </row>
    <row r="334">
      <c r="A334" s="44"/>
      <c r="B334" s="44"/>
    </row>
    <row r="335">
      <c r="A335" s="44"/>
      <c r="B335" s="44"/>
    </row>
    <row r="336">
      <c r="A336" s="44"/>
      <c r="B336" s="44"/>
    </row>
    <row r="337">
      <c r="A337" s="44"/>
      <c r="B337" s="44"/>
    </row>
    <row r="338">
      <c r="A338" s="44"/>
      <c r="B338" s="44"/>
    </row>
    <row r="339">
      <c r="A339" s="44"/>
      <c r="B339" s="44"/>
    </row>
    <row r="340">
      <c r="A340" s="44"/>
      <c r="B340" s="44"/>
    </row>
    <row r="341">
      <c r="A341" s="44"/>
      <c r="B341" s="44"/>
    </row>
    <row r="342">
      <c r="A342" s="44"/>
      <c r="B342" s="44"/>
    </row>
    <row r="343">
      <c r="A343" s="44"/>
      <c r="B343" s="44"/>
    </row>
    <row r="344">
      <c r="A344" s="44"/>
      <c r="B344" s="44"/>
    </row>
    <row r="345">
      <c r="A345" s="44"/>
      <c r="B345" s="44"/>
    </row>
    <row r="346">
      <c r="A346" s="44"/>
      <c r="B346" s="44"/>
    </row>
    <row r="347">
      <c r="A347" s="44"/>
      <c r="B347" s="44"/>
    </row>
    <row r="348">
      <c r="A348" s="44"/>
      <c r="B348" s="44"/>
    </row>
    <row r="349">
      <c r="A349" s="44"/>
      <c r="B349" s="44"/>
    </row>
    <row r="350">
      <c r="A350" s="44"/>
      <c r="B350" s="44"/>
    </row>
    <row r="351">
      <c r="A351" s="44"/>
      <c r="B351" s="44"/>
    </row>
    <row r="352">
      <c r="A352" s="44"/>
      <c r="B352" s="44"/>
    </row>
    <row r="353">
      <c r="A353" s="44"/>
      <c r="B353" s="44"/>
    </row>
    <row r="354">
      <c r="A354" s="44"/>
      <c r="B354" s="44"/>
    </row>
    <row r="355">
      <c r="A355" s="44"/>
      <c r="B355" s="44"/>
    </row>
    <row r="356">
      <c r="A356" s="44"/>
      <c r="B356" s="44"/>
    </row>
    <row r="357">
      <c r="A357" s="44"/>
      <c r="B357" s="44"/>
    </row>
    <row r="358">
      <c r="A358" s="44"/>
      <c r="B358" s="44"/>
    </row>
    <row r="359">
      <c r="A359" s="44"/>
      <c r="B359" s="44"/>
    </row>
    <row r="360">
      <c r="A360" s="44"/>
      <c r="B360" s="44"/>
    </row>
    <row r="361">
      <c r="A361" s="44"/>
      <c r="B361" s="44"/>
    </row>
    <row r="362">
      <c r="A362" s="44"/>
      <c r="B362" s="44"/>
    </row>
    <row r="363">
      <c r="A363" s="44"/>
      <c r="B363" s="44"/>
    </row>
    <row r="364">
      <c r="A364" s="44"/>
      <c r="B364" s="44"/>
    </row>
    <row r="365">
      <c r="A365" s="44"/>
      <c r="B365" s="44"/>
    </row>
    <row r="366">
      <c r="A366" s="44"/>
      <c r="B366" s="44"/>
    </row>
    <row r="367">
      <c r="A367" s="44"/>
      <c r="B367" s="44"/>
    </row>
    <row r="368">
      <c r="A368" s="44"/>
      <c r="B368" s="44"/>
    </row>
    <row r="369">
      <c r="A369" s="44"/>
      <c r="B369" s="44"/>
    </row>
    <row r="370">
      <c r="A370" s="44"/>
      <c r="B370" s="44"/>
    </row>
    <row r="371">
      <c r="A371" s="44"/>
      <c r="B371" s="44"/>
    </row>
    <row r="372">
      <c r="A372" s="44"/>
      <c r="B372" s="44"/>
    </row>
    <row r="373">
      <c r="A373" s="44"/>
      <c r="B373" s="44"/>
    </row>
    <row r="374">
      <c r="A374" s="44"/>
      <c r="B374" s="44"/>
    </row>
    <row r="375">
      <c r="A375" s="44"/>
      <c r="B375" s="44"/>
    </row>
    <row r="376">
      <c r="A376" s="44"/>
      <c r="B376" s="44"/>
    </row>
    <row r="377">
      <c r="A377" s="44"/>
      <c r="B377" s="44"/>
    </row>
    <row r="378">
      <c r="A378" s="44"/>
      <c r="B378" s="44"/>
    </row>
    <row r="379">
      <c r="A379" s="44"/>
      <c r="B379" s="44"/>
    </row>
    <row r="380">
      <c r="A380" s="44"/>
      <c r="B380" s="44"/>
    </row>
    <row r="381">
      <c r="A381" s="44"/>
      <c r="B381" s="44"/>
    </row>
    <row r="382">
      <c r="A382" s="44"/>
      <c r="B382" s="44"/>
    </row>
    <row r="383">
      <c r="A383" s="44"/>
      <c r="B383" s="44"/>
    </row>
    <row r="384">
      <c r="A384" s="44"/>
      <c r="B384" s="44"/>
    </row>
    <row r="385">
      <c r="A385" s="44"/>
      <c r="B385" s="44"/>
    </row>
    <row r="386">
      <c r="A386" s="44"/>
      <c r="B386" s="44"/>
    </row>
    <row r="387">
      <c r="A387" s="44"/>
      <c r="B387" s="44"/>
    </row>
    <row r="388">
      <c r="A388" s="44"/>
      <c r="B388" s="44"/>
    </row>
    <row r="389">
      <c r="A389" s="44"/>
      <c r="B389" s="44"/>
    </row>
    <row r="390">
      <c r="A390" s="44"/>
      <c r="B390" s="44"/>
    </row>
    <row r="391">
      <c r="A391" s="44"/>
      <c r="B391" s="44"/>
    </row>
    <row r="392">
      <c r="A392" s="44"/>
      <c r="B392" s="44"/>
    </row>
    <row r="393">
      <c r="A393" s="44"/>
      <c r="B393" s="44"/>
    </row>
    <row r="394">
      <c r="A394" s="44"/>
      <c r="B394" s="44"/>
    </row>
    <row r="395">
      <c r="A395" s="44"/>
      <c r="B395" s="44"/>
    </row>
    <row r="396">
      <c r="A396" s="44"/>
      <c r="B396" s="44"/>
    </row>
    <row r="397">
      <c r="A397" s="44"/>
      <c r="B397" s="44"/>
    </row>
    <row r="398">
      <c r="A398" s="44"/>
      <c r="B398" s="44"/>
    </row>
    <row r="399">
      <c r="A399" s="44"/>
      <c r="B399" s="44"/>
    </row>
    <row r="400">
      <c r="A400" s="44"/>
      <c r="B400" s="44"/>
    </row>
    <row r="401">
      <c r="A401" s="44"/>
      <c r="B401" s="44"/>
    </row>
    <row r="402">
      <c r="A402" s="44"/>
      <c r="B402" s="44"/>
    </row>
    <row r="403">
      <c r="A403" s="44"/>
      <c r="B403" s="44"/>
    </row>
    <row r="404">
      <c r="A404" s="44"/>
      <c r="B404" s="44"/>
    </row>
    <row r="405">
      <c r="A405" s="44"/>
      <c r="B405" s="44"/>
    </row>
    <row r="406">
      <c r="A406" s="44"/>
      <c r="B406" s="44"/>
    </row>
    <row r="407">
      <c r="A407" s="44"/>
      <c r="B407" s="44"/>
    </row>
    <row r="408">
      <c r="A408" s="44"/>
      <c r="B408" s="44"/>
    </row>
    <row r="409">
      <c r="A409" s="44"/>
      <c r="B409" s="44"/>
    </row>
    <row r="410">
      <c r="A410" s="44"/>
      <c r="B410" s="44"/>
    </row>
    <row r="411">
      <c r="A411" s="44"/>
      <c r="B411" s="44"/>
    </row>
    <row r="412">
      <c r="A412" s="44"/>
      <c r="B412" s="44"/>
    </row>
    <row r="413">
      <c r="A413" s="44"/>
      <c r="B413" s="44"/>
    </row>
    <row r="414">
      <c r="A414" s="44"/>
      <c r="B414" s="44"/>
    </row>
    <row r="415">
      <c r="A415" s="44"/>
      <c r="B415" s="44"/>
    </row>
    <row r="416">
      <c r="A416" s="44"/>
      <c r="B416" s="44"/>
    </row>
    <row r="417">
      <c r="A417" s="44"/>
      <c r="B417" s="44"/>
    </row>
    <row r="418">
      <c r="A418" s="44"/>
      <c r="B418" s="44"/>
    </row>
    <row r="419">
      <c r="A419" s="44"/>
      <c r="B419" s="44"/>
    </row>
    <row r="420">
      <c r="A420" s="44"/>
      <c r="B420" s="44"/>
    </row>
    <row r="421">
      <c r="A421" s="44"/>
      <c r="B421" s="44"/>
    </row>
    <row r="422">
      <c r="A422" s="44"/>
      <c r="B422" s="44"/>
    </row>
    <row r="423">
      <c r="A423" s="44"/>
      <c r="B423" s="44"/>
    </row>
    <row r="424">
      <c r="A424" s="44"/>
      <c r="B424" s="44"/>
    </row>
    <row r="425">
      <c r="A425" s="44"/>
      <c r="B425" s="44"/>
    </row>
    <row r="426">
      <c r="A426" s="44"/>
      <c r="B426" s="44"/>
    </row>
    <row r="427">
      <c r="A427" s="44"/>
      <c r="B427" s="44"/>
    </row>
    <row r="428">
      <c r="A428" s="44"/>
      <c r="B428" s="44"/>
    </row>
    <row r="429">
      <c r="A429" s="44"/>
      <c r="B429" s="44"/>
    </row>
    <row r="430">
      <c r="A430" s="44"/>
      <c r="B430" s="44"/>
    </row>
    <row r="431">
      <c r="A431" s="44"/>
      <c r="B431" s="44"/>
    </row>
    <row r="432">
      <c r="A432" s="44"/>
      <c r="B432" s="44"/>
    </row>
    <row r="433">
      <c r="A433" s="44"/>
      <c r="B433" s="44"/>
    </row>
    <row r="434">
      <c r="A434" s="44"/>
      <c r="B434" s="44"/>
    </row>
    <row r="435">
      <c r="A435" s="44"/>
      <c r="B435" s="44"/>
    </row>
    <row r="436">
      <c r="A436" s="44"/>
      <c r="B436" s="44"/>
    </row>
    <row r="437">
      <c r="A437" s="44"/>
      <c r="B437" s="44"/>
    </row>
    <row r="438">
      <c r="A438" s="44"/>
      <c r="B438" s="44"/>
    </row>
    <row r="439">
      <c r="A439" s="44"/>
      <c r="B439" s="44"/>
    </row>
    <row r="440">
      <c r="A440" s="44"/>
      <c r="B440" s="44"/>
    </row>
    <row r="441">
      <c r="A441" s="44"/>
      <c r="B441" s="44"/>
    </row>
    <row r="442">
      <c r="A442" s="44"/>
      <c r="B442" s="44"/>
    </row>
    <row r="443">
      <c r="A443" s="44"/>
      <c r="B443" s="44"/>
    </row>
    <row r="444">
      <c r="A444" s="44"/>
      <c r="B444" s="44"/>
    </row>
    <row r="445">
      <c r="A445" s="44"/>
      <c r="B445" s="44"/>
    </row>
    <row r="446">
      <c r="A446" s="44"/>
      <c r="B446" s="44"/>
    </row>
    <row r="447">
      <c r="A447" s="44"/>
      <c r="B447" s="44"/>
    </row>
    <row r="448">
      <c r="A448" s="44"/>
      <c r="B448" s="44"/>
    </row>
    <row r="449">
      <c r="A449" s="44"/>
      <c r="B449" s="44"/>
    </row>
    <row r="450">
      <c r="A450" s="44"/>
      <c r="B450" s="44"/>
    </row>
    <row r="451">
      <c r="A451" s="44"/>
      <c r="B451" s="44"/>
    </row>
    <row r="452">
      <c r="A452" s="44"/>
      <c r="B452" s="44"/>
    </row>
    <row r="453">
      <c r="A453" s="44"/>
      <c r="B453" s="44"/>
    </row>
    <row r="454">
      <c r="A454" s="44"/>
      <c r="B454" s="44"/>
    </row>
    <row r="455">
      <c r="A455" s="44"/>
      <c r="B455" s="44"/>
    </row>
    <row r="456">
      <c r="A456" s="44"/>
      <c r="B456" s="44"/>
    </row>
    <row r="457">
      <c r="A457" s="44"/>
      <c r="B457" s="44"/>
    </row>
    <row r="458">
      <c r="A458" s="44"/>
      <c r="B458" s="44"/>
    </row>
    <row r="459">
      <c r="A459" s="44"/>
      <c r="B459" s="44"/>
    </row>
    <row r="460">
      <c r="A460" s="44"/>
      <c r="B460" s="44"/>
    </row>
    <row r="461">
      <c r="A461" s="44"/>
      <c r="B461" s="44"/>
    </row>
    <row r="462">
      <c r="A462" s="44"/>
      <c r="B462" s="44"/>
    </row>
    <row r="463">
      <c r="A463" s="44"/>
      <c r="B463" s="44"/>
    </row>
    <row r="464">
      <c r="A464" s="44"/>
      <c r="B464" s="44"/>
    </row>
    <row r="465">
      <c r="A465" s="44"/>
      <c r="B465" s="44"/>
    </row>
    <row r="466">
      <c r="A466" s="44"/>
      <c r="B466" s="44"/>
    </row>
    <row r="467">
      <c r="A467" s="44"/>
      <c r="B467" s="44"/>
    </row>
    <row r="468">
      <c r="A468" s="44"/>
      <c r="B468" s="44"/>
    </row>
    <row r="469">
      <c r="A469" s="44"/>
      <c r="B469" s="44"/>
    </row>
    <row r="470">
      <c r="A470" s="44"/>
      <c r="B470" s="44"/>
    </row>
    <row r="471">
      <c r="A471" s="44"/>
      <c r="B471" s="44"/>
    </row>
    <row r="472">
      <c r="A472" s="44"/>
      <c r="B472" s="44"/>
    </row>
    <row r="473">
      <c r="A473" s="44"/>
      <c r="B473" s="44"/>
    </row>
    <row r="474">
      <c r="A474" s="44"/>
      <c r="B474" s="44"/>
    </row>
    <row r="475">
      <c r="A475" s="44"/>
      <c r="B475" s="44"/>
    </row>
    <row r="476">
      <c r="A476" s="44"/>
      <c r="B476" s="44"/>
    </row>
    <row r="477">
      <c r="A477" s="44"/>
      <c r="B477" s="44"/>
    </row>
    <row r="478">
      <c r="A478" s="44"/>
      <c r="B478" s="44"/>
    </row>
    <row r="479">
      <c r="A479" s="44"/>
      <c r="B479" s="44"/>
    </row>
    <row r="480">
      <c r="A480" s="44"/>
      <c r="B480" s="44"/>
    </row>
    <row r="481">
      <c r="A481" s="44"/>
      <c r="B481" s="44"/>
    </row>
    <row r="482">
      <c r="A482" s="44"/>
      <c r="B482" s="44"/>
    </row>
    <row r="483">
      <c r="A483" s="44"/>
      <c r="B483" s="44"/>
    </row>
    <row r="484">
      <c r="A484" s="44"/>
      <c r="B484" s="44"/>
    </row>
    <row r="485">
      <c r="A485" s="44"/>
      <c r="B485" s="44"/>
    </row>
    <row r="486">
      <c r="A486" s="44"/>
      <c r="B486" s="44"/>
    </row>
    <row r="487">
      <c r="A487" s="44"/>
      <c r="B487" s="44"/>
    </row>
    <row r="488">
      <c r="A488" s="44"/>
      <c r="B488" s="44"/>
    </row>
    <row r="489">
      <c r="A489" s="44"/>
      <c r="B489" s="44"/>
    </row>
    <row r="490">
      <c r="A490" s="44"/>
      <c r="B490" s="44"/>
    </row>
    <row r="491">
      <c r="A491" s="44"/>
      <c r="B491" s="44"/>
    </row>
    <row r="492">
      <c r="A492" s="44"/>
      <c r="B492" s="44"/>
    </row>
    <row r="493">
      <c r="A493" s="44"/>
      <c r="B493" s="44"/>
    </row>
    <row r="494">
      <c r="A494" s="44"/>
      <c r="B494" s="44"/>
    </row>
    <row r="495">
      <c r="A495" s="44"/>
      <c r="B495" s="44"/>
    </row>
    <row r="496">
      <c r="A496" s="44"/>
      <c r="B496" s="44"/>
    </row>
    <row r="497">
      <c r="A497" s="44"/>
      <c r="B497" s="44"/>
    </row>
    <row r="498">
      <c r="A498" s="44"/>
      <c r="B498" s="44"/>
    </row>
    <row r="499">
      <c r="A499" s="44"/>
      <c r="B499" s="44"/>
    </row>
    <row r="500">
      <c r="A500" s="44"/>
      <c r="B500" s="44"/>
    </row>
    <row r="501">
      <c r="A501" s="44"/>
      <c r="B501" s="44"/>
    </row>
    <row r="502">
      <c r="A502" s="44"/>
      <c r="B502" s="44"/>
    </row>
    <row r="503">
      <c r="A503" s="44"/>
      <c r="B503" s="44"/>
    </row>
    <row r="504">
      <c r="A504" s="44"/>
      <c r="B504" s="44"/>
    </row>
    <row r="505">
      <c r="A505" s="44"/>
      <c r="B505" s="44"/>
    </row>
    <row r="506">
      <c r="A506" s="44"/>
      <c r="B506" s="44"/>
    </row>
    <row r="507">
      <c r="A507" s="44"/>
      <c r="B507" s="44"/>
    </row>
    <row r="508">
      <c r="A508" s="44"/>
      <c r="B508" s="44"/>
    </row>
    <row r="509">
      <c r="A509" s="44"/>
      <c r="B509" s="44"/>
    </row>
    <row r="510">
      <c r="A510" s="44"/>
      <c r="B510" s="44"/>
    </row>
    <row r="511">
      <c r="A511" s="44"/>
      <c r="B511" s="44"/>
    </row>
    <row r="512">
      <c r="A512" s="44"/>
      <c r="B512" s="44"/>
    </row>
    <row r="513">
      <c r="A513" s="44"/>
      <c r="B513" s="44"/>
    </row>
    <row r="514">
      <c r="A514" s="44"/>
      <c r="B514" s="44"/>
    </row>
    <row r="515">
      <c r="A515" s="44"/>
      <c r="B515" s="44"/>
    </row>
    <row r="516">
      <c r="A516" s="44"/>
      <c r="B516" s="44"/>
    </row>
    <row r="517">
      <c r="A517" s="44"/>
      <c r="B517" s="44"/>
    </row>
    <row r="518">
      <c r="A518" s="44"/>
      <c r="B518" s="44"/>
    </row>
    <row r="519">
      <c r="A519" s="44"/>
      <c r="B519" s="44"/>
    </row>
    <row r="520">
      <c r="A520" s="44"/>
      <c r="B520" s="44"/>
    </row>
    <row r="521">
      <c r="A521" s="44"/>
      <c r="B521" s="44"/>
    </row>
    <row r="522">
      <c r="A522" s="44"/>
      <c r="B522" s="44"/>
    </row>
    <row r="523">
      <c r="A523" s="44"/>
      <c r="B523" s="44"/>
    </row>
    <row r="524">
      <c r="A524" s="44"/>
      <c r="B524" s="44"/>
    </row>
    <row r="525">
      <c r="A525" s="44"/>
      <c r="B525" s="44"/>
    </row>
    <row r="526">
      <c r="A526" s="44"/>
      <c r="B526" s="44"/>
    </row>
    <row r="527">
      <c r="A527" s="44"/>
      <c r="B527" s="44"/>
    </row>
    <row r="528">
      <c r="A528" s="44"/>
      <c r="B528" s="44"/>
    </row>
    <row r="529">
      <c r="A529" s="44"/>
      <c r="B529" s="44"/>
    </row>
    <row r="530">
      <c r="A530" s="44"/>
      <c r="B530" s="44"/>
    </row>
    <row r="531">
      <c r="A531" s="44"/>
      <c r="B531" s="44"/>
    </row>
    <row r="532">
      <c r="A532" s="44"/>
      <c r="B532" s="44"/>
    </row>
    <row r="533">
      <c r="A533" s="44"/>
      <c r="B533" s="44"/>
    </row>
    <row r="534">
      <c r="A534" s="44"/>
      <c r="B534" s="44"/>
    </row>
    <row r="535">
      <c r="A535" s="44"/>
      <c r="B535" s="44"/>
    </row>
    <row r="536">
      <c r="A536" s="44"/>
      <c r="B536" s="44"/>
    </row>
    <row r="537">
      <c r="A537" s="44"/>
      <c r="B537" s="44"/>
    </row>
    <row r="538">
      <c r="A538" s="44"/>
      <c r="B538" s="44"/>
    </row>
    <row r="539">
      <c r="A539" s="44"/>
      <c r="B539" s="44"/>
    </row>
    <row r="540">
      <c r="A540" s="44"/>
      <c r="B540" s="44"/>
    </row>
    <row r="541">
      <c r="A541" s="44"/>
      <c r="B541" s="44"/>
    </row>
    <row r="542">
      <c r="A542" s="44"/>
      <c r="B542" s="44"/>
    </row>
    <row r="543">
      <c r="A543" s="44"/>
      <c r="B543" s="44"/>
    </row>
    <row r="544">
      <c r="A544" s="44"/>
      <c r="B544" s="44"/>
    </row>
    <row r="545">
      <c r="A545" s="44"/>
      <c r="B545" s="44"/>
    </row>
    <row r="546">
      <c r="A546" s="44"/>
      <c r="B546" s="44"/>
    </row>
    <row r="547">
      <c r="A547" s="44"/>
      <c r="B547" s="44"/>
    </row>
    <row r="548">
      <c r="A548" s="44"/>
      <c r="B548" s="44"/>
    </row>
    <row r="549">
      <c r="A549" s="44"/>
      <c r="B549" s="44"/>
    </row>
    <row r="550">
      <c r="A550" s="44"/>
      <c r="B550" s="44"/>
    </row>
    <row r="551">
      <c r="A551" s="44"/>
      <c r="B551" s="44"/>
    </row>
    <row r="552">
      <c r="A552" s="44"/>
      <c r="B552" s="44"/>
    </row>
    <row r="553">
      <c r="A553" s="44"/>
      <c r="B553" s="44"/>
    </row>
    <row r="554">
      <c r="A554" s="44"/>
      <c r="B554" s="44"/>
    </row>
    <row r="555">
      <c r="A555" s="44"/>
      <c r="B555" s="44"/>
    </row>
    <row r="556">
      <c r="A556" s="44"/>
      <c r="B556" s="44"/>
    </row>
    <row r="557">
      <c r="A557" s="44"/>
      <c r="B557" s="44"/>
    </row>
    <row r="558">
      <c r="A558" s="44"/>
      <c r="B558" s="44"/>
    </row>
    <row r="559">
      <c r="A559" s="44"/>
      <c r="B559" s="44"/>
    </row>
    <row r="560">
      <c r="A560" s="44"/>
      <c r="B560" s="44"/>
    </row>
    <row r="561">
      <c r="A561" s="44"/>
      <c r="B561" s="44"/>
    </row>
    <row r="562">
      <c r="A562" s="44"/>
      <c r="B562" s="44"/>
    </row>
    <row r="563">
      <c r="A563" s="44"/>
      <c r="B563" s="44"/>
    </row>
    <row r="564">
      <c r="A564" s="44"/>
      <c r="B564" s="44"/>
    </row>
    <row r="565">
      <c r="A565" s="44"/>
      <c r="B565" s="44"/>
    </row>
    <row r="566">
      <c r="A566" s="44"/>
      <c r="B566" s="44"/>
    </row>
    <row r="567">
      <c r="A567" s="44"/>
      <c r="B567" s="44"/>
    </row>
    <row r="568">
      <c r="A568" s="44"/>
      <c r="B568" s="44"/>
    </row>
    <row r="569">
      <c r="A569" s="44"/>
      <c r="B569" s="44"/>
    </row>
    <row r="570">
      <c r="A570" s="44"/>
      <c r="B570" s="44"/>
    </row>
    <row r="571">
      <c r="A571" s="44"/>
      <c r="B571" s="44"/>
    </row>
    <row r="572">
      <c r="A572" s="44"/>
      <c r="B572" s="44"/>
    </row>
    <row r="573">
      <c r="A573" s="44"/>
      <c r="B573" s="44"/>
    </row>
    <row r="574">
      <c r="A574" s="44"/>
      <c r="B574" s="44"/>
    </row>
    <row r="575">
      <c r="A575" s="44"/>
      <c r="B575" s="44"/>
    </row>
    <row r="576">
      <c r="A576" s="44"/>
      <c r="B576" s="44"/>
    </row>
    <row r="577">
      <c r="A577" s="44"/>
      <c r="B577" s="44"/>
    </row>
    <row r="578">
      <c r="A578" s="44"/>
      <c r="B578" s="44"/>
    </row>
    <row r="579">
      <c r="A579" s="44"/>
      <c r="B579" s="44"/>
    </row>
    <row r="580">
      <c r="A580" s="44"/>
      <c r="B580" s="44"/>
    </row>
    <row r="581">
      <c r="A581" s="44"/>
      <c r="B581" s="44"/>
    </row>
    <row r="582">
      <c r="A582" s="44"/>
      <c r="B582" s="44"/>
    </row>
    <row r="583">
      <c r="A583" s="44"/>
      <c r="B583" s="44"/>
    </row>
    <row r="584">
      <c r="A584" s="44"/>
      <c r="B584" s="44"/>
    </row>
    <row r="585">
      <c r="A585" s="44"/>
      <c r="B585" s="44"/>
    </row>
    <row r="586">
      <c r="A586" s="44"/>
      <c r="B586" s="44"/>
    </row>
    <row r="587">
      <c r="A587" s="44"/>
      <c r="B587" s="44"/>
    </row>
    <row r="588">
      <c r="A588" s="44"/>
      <c r="B588" s="44"/>
    </row>
    <row r="589">
      <c r="A589" s="44"/>
      <c r="B589" s="44"/>
    </row>
    <row r="590">
      <c r="A590" s="44"/>
      <c r="B590" s="44"/>
    </row>
    <row r="591">
      <c r="A591" s="44"/>
      <c r="B591" s="44"/>
    </row>
    <row r="592">
      <c r="A592" s="44"/>
      <c r="B592" s="44"/>
    </row>
    <row r="593">
      <c r="A593" s="44"/>
      <c r="B593" s="44"/>
    </row>
    <row r="594">
      <c r="A594" s="44"/>
      <c r="B594" s="44"/>
    </row>
    <row r="595">
      <c r="A595" s="44"/>
      <c r="B595" s="44"/>
    </row>
    <row r="596">
      <c r="A596" s="44"/>
      <c r="B596" s="44"/>
    </row>
    <row r="597">
      <c r="A597" s="44"/>
      <c r="B597" s="44"/>
    </row>
    <row r="598">
      <c r="A598" s="44"/>
      <c r="B598" s="44"/>
    </row>
    <row r="599">
      <c r="A599" s="44"/>
      <c r="B599" s="44"/>
    </row>
    <row r="600">
      <c r="A600" s="44"/>
      <c r="B600" s="44"/>
    </row>
    <row r="601">
      <c r="A601" s="44"/>
      <c r="B601" s="44"/>
    </row>
    <row r="602">
      <c r="A602" s="44"/>
      <c r="B602" s="44"/>
    </row>
    <row r="603">
      <c r="A603" s="44"/>
      <c r="B603" s="44"/>
    </row>
    <row r="604">
      <c r="A604" s="44"/>
      <c r="B604" s="44"/>
    </row>
    <row r="605">
      <c r="A605" s="44"/>
      <c r="B605" s="44"/>
    </row>
    <row r="606">
      <c r="A606" s="44"/>
      <c r="B606" s="44"/>
    </row>
    <row r="607">
      <c r="A607" s="44"/>
      <c r="B607" s="44"/>
    </row>
    <row r="608">
      <c r="A608" s="44"/>
      <c r="B608" s="44"/>
    </row>
    <row r="609">
      <c r="A609" s="44"/>
      <c r="B609" s="44"/>
    </row>
    <row r="610">
      <c r="A610" s="44"/>
      <c r="B610" s="44"/>
    </row>
    <row r="611">
      <c r="A611" s="44"/>
      <c r="B611" s="44"/>
    </row>
    <row r="612">
      <c r="A612" s="44"/>
      <c r="B612" s="44"/>
    </row>
    <row r="613">
      <c r="A613" s="44"/>
      <c r="B613" s="44"/>
    </row>
    <row r="614">
      <c r="A614" s="44"/>
      <c r="B614" s="44"/>
    </row>
    <row r="615">
      <c r="A615" s="44"/>
      <c r="B615" s="44"/>
    </row>
    <row r="616">
      <c r="A616" s="44"/>
      <c r="B616" s="44"/>
    </row>
    <row r="617">
      <c r="A617" s="44"/>
      <c r="B617" s="44"/>
    </row>
    <row r="618">
      <c r="A618" s="44"/>
      <c r="B618" s="44"/>
    </row>
    <row r="619">
      <c r="A619" s="44"/>
      <c r="B619" s="44"/>
    </row>
    <row r="620">
      <c r="A620" s="44"/>
      <c r="B620" s="44"/>
    </row>
    <row r="621">
      <c r="A621" s="44"/>
      <c r="B621" s="44"/>
    </row>
    <row r="622">
      <c r="A622" s="44"/>
      <c r="B622" s="44"/>
    </row>
    <row r="623">
      <c r="A623" s="44"/>
      <c r="B623" s="44"/>
    </row>
    <row r="624">
      <c r="A624" s="44"/>
      <c r="B624" s="44"/>
    </row>
    <row r="625">
      <c r="A625" s="44"/>
      <c r="B625" s="44"/>
    </row>
    <row r="626">
      <c r="A626" s="44"/>
      <c r="B626" s="44"/>
    </row>
    <row r="627">
      <c r="A627" s="44"/>
      <c r="B627" s="44"/>
    </row>
    <row r="628">
      <c r="A628" s="44"/>
      <c r="B628" s="44"/>
    </row>
    <row r="629">
      <c r="A629" s="44"/>
      <c r="B629" s="44"/>
    </row>
    <row r="630">
      <c r="A630" s="44"/>
      <c r="B630" s="44"/>
    </row>
    <row r="631">
      <c r="A631" s="44"/>
      <c r="B631" s="44"/>
    </row>
    <row r="632">
      <c r="A632" s="44"/>
      <c r="B632" s="44"/>
    </row>
    <row r="633">
      <c r="A633" s="44"/>
      <c r="B633" s="44"/>
    </row>
    <row r="634">
      <c r="A634" s="44"/>
      <c r="B634" s="44"/>
    </row>
    <row r="635">
      <c r="A635" s="44"/>
      <c r="B635" s="44"/>
    </row>
    <row r="636">
      <c r="A636" s="44"/>
      <c r="B636" s="44"/>
    </row>
    <row r="637">
      <c r="A637" s="44"/>
      <c r="B637" s="44"/>
    </row>
    <row r="638">
      <c r="A638" s="44"/>
      <c r="B638" s="44"/>
    </row>
    <row r="639">
      <c r="A639" s="44"/>
      <c r="B639" s="44"/>
    </row>
    <row r="640">
      <c r="A640" s="44"/>
      <c r="B640" s="44"/>
    </row>
    <row r="641">
      <c r="A641" s="44"/>
      <c r="B641" s="44"/>
    </row>
    <row r="642">
      <c r="A642" s="44"/>
      <c r="B642" s="44"/>
    </row>
    <row r="643">
      <c r="A643" s="44"/>
      <c r="B643" s="44"/>
    </row>
    <row r="644">
      <c r="A644" s="44"/>
      <c r="B644" s="44"/>
    </row>
    <row r="645">
      <c r="A645" s="44"/>
      <c r="B645" s="44"/>
    </row>
    <row r="646">
      <c r="A646" s="44"/>
      <c r="B646" s="44"/>
    </row>
    <row r="647">
      <c r="A647" s="44"/>
      <c r="B647" s="44"/>
    </row>
    <row r="648">
      <c r="A648" s="44"/>
      <c r="B648" s="44"/>
    </row>
    <row r="649">
      <c r="A649" s="44"/>
      <c r="B649" s="44"/>
    </row>
    <row r="650">
      <c r="A650" s="44"/>
      <c r="B650" s="44"/>
    </row>
    <row r="651">
      <c r="A651" s="44"/>
      <c r="B651" s="44"/>
    </row>
    <row r="652">
      <c r="A652" s="44"/>
      <c r="B652" s="44"/>
    </row>
    <row r="653">
      <c r="A653" s="44"/>
      <c r="B653" s="44"/>
    </row>
    <row r="654">
      <c r="A654" s="44"/>
      <c r="B654" s="44"/>
    </row>
    <row r="655">
      <c r="A655" s="44"/>
      <c r="B655" s="44"/>
    </row>
    <row r="656">
      <c r="A656" s="44"/>
      <c r="B656" s="44"/>
    </row>
    <row r="657">
      <c r="A657" s="44"/>
      <c r="B657" s="44"/>
    </row>
    <row r="658">
      <c r="A658" s="44"/>
      <c r="B658" s="44"/>
    </row>
    <row r="659">
      <c r="A659" s="44"/>
      <c r="B659" s="44"/>
    </row>
    <row r="660">
      <c r="A660" s="44"/>
      <c r="B660" s="44"/>
    </row>
    <row r="661">
      <c r="A661" s="44"/>
      <c r="B661" s="44"/>
    </row>
    <row r="662">
      <c r="A662" s="44"/>
      <c r="B662" s="44"/>
    </row>
    <row r="663">
      <c r="A663" s="44"/>
      <c r="B663" s="44"/>
    </row>
    <row r="664">
      <c r="A664" s="44"/>
      <c r="B664" s="44"/>
    </row>
    <row r="665">
      <c r="A665" s="44"/>
      <c r="B665" s="44"/>
    </row>
    <row r="666">
      <c r="A666" s="44"/>
      <c r="B666" s="44"/>
    </row>
    <row r="667">
      <c r="A667" s="44"/>
      <c r="B667" s="44"/>
    </row>
    <row r="668">
      <c r="A668" s="44"/>
      <c r="B668" s="44"/>
    </row>
    <row r="669">
      <c r="A669" s="44"/>
      <c r="B669" s="44"/>
    </row>
    <row r="670">
      <c r="A670" s="44"/>
      <c r="B670" s="44"/>
    </row>
    <row r="671">
      <c r="A671" s="44"/>
      <c r="B671" s="44"/>
    </row>
    <row r="672">
      <c r="A672" s="44"/>
      <c r="B672" s="44"/>
    </row>
    <row r="673">
      <c r="A673" s="44"/>
      <c r="B673" s="44"/>
    </row>
    <row r="674">
      <c r="A674" s="44"/>
      <c r="B674" s="44"/>
    </row>
    <row r="675">
      <c r="A675" s="44"/>
      <c r="B675" s="44"/>
    </row>
    <row r="676">
      <c r="A676" s="44"/>
      <c r="B676" s="44"/>
    </row>
    <row r="677">
      <c r="A677" s="44"/>
      <c r="B677" s="44"/>
    </row>
    <row r="678">
      <c r="A678" s="44"/>
      <c r="B678" s="44"/>
    </row>
    <row r="679">
      <c r="A679" s="44"/>
      <c r="B679" s="44"/>
    </row>
    <row r="680">
      <c r="A680" s="44"/>
      <c r="B680" s="44"/>
    </row>
    <row r="681">
      <c r="A681" s="44"/>
      <c r="B681" s="44"/>
    </row>
    <row r="682">
      <c r="A682" s="44"/>
      <c r="B682" s="44"/>
    </row>
    <row r="683">
      <c r="A683" s="44"/>
      <c r="B683" s="44"/>
    </row>
    <row r="684">
      <c r="A684" s="44"/>
      <c r="B684" s="44"/>
    </row>
    <row r="685">
      <c r="A685" s="44"/>
      <c r="B685" s="44"/>
    </row>
    <row r="686">
      <c r="A686" s="44"/>
      <c r="B686" s="44"/>
    </row>
    <row r="687">
      <c r="A687" s="44"/>
      <c r="B687" s="44"/>
    </row>
    <row r="688">
      <c r="A688" s="44"/>
      <c r="B688" s="44"/>
    </row>
    <row r="689">
      <c r="A689" s="44"/>
      <c r="B689" s="44"/>
    </row>
    <row r="690">
      <c r="A690" s="44"/>
      <c r="B690" s="44"/>
    </row>
    <row r="691">
      <c r="A691" s="44"/>
      <c r="B691" s="44"/>
    </row>
    <row r="692">
      <c r="A692" s="44"/>
      <c r="B692" s="44"/>
    </row>
    <row r="693">
      <c r="A693" s="44"/>
      <c r="B693" s="44"/>
    </row>
    <row r="694">
      <c r="A694" s="44"/>
      <c r="B694" s="44"/>
    </row>
    <row r="695">
      <c r="A695" s="44"/>
      <c r="B695" s="44"/>
    </row>
    <row r="696">
      <c r="A696" s="44"/>
      <c r="B696" s="44"/>
    </row>
    <row r="697">
      <c r="A697" s="44"/>
      <c r="B697" s="44"/>
    </row>
    <row r="698">
      <c r="A698" s="44"/>
      <c r="B698" s="44"/>
    </row>
    <row r="699">
      <c r="A699" s="44"/>
      <c r="B699" s="44"/>
    </row>
    <row r="700">
      <c r="A700" s="44"/>
      <c r="B700" s="44"/>
    </row>
    <row r="701">
      <c r="A701" s="44"/>
      <c r="B701" s="44"/>
    </row>
    <row r="702">
      <c r="A702" s="44"/>
      <c r="B702" s="44"/>
    </row>
    <row r="703">
      <c r="A703" s="44"/>
      <c r="B703" s="44"/>
    </row>
    <row r="704">
      <c r="A704" s="44"/>
      <c r="B704" s="44"/>
    </row>
    <row r="705">
      <c r="A705" s="44"/>
      <c r="B705" s="44"/>
    </row>
    <row r="706">
      <c r="A706" s="44"/>
      <c r="B706" s="44"/>
    </row>
    <row r="707">
      <c r="A707" s="44"/>
      <c r="B707" s="44"/>
    </row>
    <row r="708">
      <c r="A708" s="44"/>
      <c r="B708" s="44"/>
    </row>
    <row r="709">
      <c r="A709" s="44"/>
      <c r="B709" s="44"/>
    </row>
    <row r="710">
      <c r="A710" s="44"/>
      <c r="B710" s="44"/>
    </row>
    <row r="711">
      <c r="A711" s="44"/>
      <c r="B711" s="44"/>
    </row>
    <row r="712">
      <c r="A712" s="44"/>
      <c r="B712" s="44"/>
    </row>
    <row r="713">
      <c r="A713" s="44"/>
      <c r="B713" s="44"/>
    </row>
    <row r="714">
      <c r="A714" s="44"/>
      <c r="B714" s="44"/>
    </row>
    <row r="715">
      <c r="A715" s="44"/>
      <c r="B715" s="44"/>
    </row>
    <row r="716">
      <c r="A716" s="44"/>
      <c r="B716" s="44"/>
    </row>
    <row r="717">
      <c r="A717" s="44"/>
      <c r="B717" s="44"/>
    </row>
    <row r="718">
      <c r="A718" s="44"/>
      <c r="B718" s="44"/>
    </row>
    <row r="719">
      <c r="A719" s="44"/>
      <c r="B719" s="44"/>
    </row>
    <row r="720">
      <c r="A720" s="44"/>
      <c r="B720" s="44"/>
    </row>
    <row r="721">
      <c r="A721" s="44"/>
      <c r="B721" s="44"/>
    </row>
    <row r="722">
      <c r="A722" s="44"/>
      <c r="B722" s="44"/>
    </row>
    <row r="723">
      <c r="A723" s="44"/>
      <c r="B723" s="44"/>
    </row>
    <row r="724">
      <c r="A724" s="44"/>
      <c r="B724" s="44"/>
    </row>
    <row r="725">
      <c r="A725" s="44"/>
      <c r="B725" s="44"/>
    </row>
    <row r="726">
      <c r="A726" s="44"/>
      <c r="B726" s="44"/>
    </row>
    <row r="727">
      <c r="A727" s="44"/>
      <c r="B727" s="44"/>
    </row>
    <row r="728">
      <c r="A728" s="44"/>
      <c r="B728" s="44"/>
    </row>
    <row r="729">
      <c r="A729" s="44"/>
      <c r="B729" s="44"/>
    </row>
    <row r="730">
      <c r="A730" s="44"/>
      <c r="B730" s="44"/>
    </row>
    <row r="731">
      <c r="A731" s="44"/>
      <c r="B731" s="44"/>
    </row>
    <row r="732">
      <c r="A732" s="44"/>
      <c r="B732" s="44"/>
    </row>
    <row r="733">
      <c r="A733" s="44"/>
      <c r="B733" s="44"/>
    </row>
    <row r="734">
      <c r="A734" s="44"/>
      <c r="B734" s="44"/>
    </row>
    <row r="735">
      <c r="A735" s="44"/>
      <c r="B735" s="44"/>
    </row>
    <row r="736">
      <c r="A736" s="44"/>
      <c r="B736" s="44"/>
    </row>
    <row r="737">
      <c r="A737" s="44"/>
      <c r="B737" s="44"/>
    </row>
    <row r="738">
      <c r="A738" s="44"/>
      <c r="B738" s="44"/>
    </row>
    <row r="739">
      <c r="A739" s="44"/>
      <c r="B739" s="44"/>
    </row>
    <row r="740">
      <c r="A740" s="44"/>
      <c r="B740" s="44"/>
    </row>
    <row r="741">
      <c r="A741" s="44"/>
      <c r="B741" s="44"/>
    </row>
    <row r="742">
      <c r="A742" s="44"/>
      <c r="B742" s="44"/>
    </row>
    <row r="743">
      <c r="A743" s="44"/>
      <c r="B743" s="44"/>
    </row>
    <row r="744">
      <c r="A744" s="44"/>
      <c r="B744" s="44"/>
    </row>
    <row r="745">
      <c r="A745" s="44"/>
      <c r="B745" s="44"/>
    </row>
    <row r="746">
      <c r="A746" s="44"/>
      <c r="B746" s="44"/>
    </row>
    <row r="747">
      <c r="A747" s="44"/>
      <c r="B747" s="44"/>
    </row>
    <row r="748">
      <c r="A748" s="44"/>
      <c r="B748" s="44"/>
    </row>
    <row r="749">
      <c r="A749" s="44"/>
      <c r="B749" s="44"/>
    </row>
    <row r="750">
      <c r="A750" s="44"/>
      <c r="B750" s="44"/>
    </row>
    <row r="751">
      <c r="A751" s="44"/>
      <c r="B751" s="44"/>
    </row>
    <row r="752">
      <c r="A752" s="44"/>
      <c r="B752" s="44"/>
    </row>
    <row r="753">
      <c r="A753" s="44"/>
      <c r="B753" s="44"/>
    </row>
    <row r="754">
      <c r="A754" s="44"/>
      <c r="B754" s="44"/>
    </row>
    <row r="755">
      <c r="A755" s="44"/>
      <c r="B755" s="44"/>
    </row>
    <row r="756">
      <c r="A756" s="44"/>
      <c r="B756" s="44"/>
    </row>
    <row r="757">
      <c r="A757" s="44"/>
      <c r="B757" s="44"/>
    </row>
    <row r="758">
      <c r="A758" s="44"/>
      <c r="B758" s="44"/>
    </row>
    <row r="759">
      <c r="A759" s="44"/>
      <c r="B759" s="44"/>
    </row>
    <row r="760">
      <c r="A760" s="44"/>
      <c r="B760" s="44"/>
    </row>
    <row r="761">
      <c r="A761" s="44"/>
      <c r="B761" s="44"/>
    </row>
    <row r="762">
      <c r="A762" s="44"/>
      <c r="B762" s="44"/>
    </row>
    <row r="763">
      <c r="A763" s="44"/>
      <c r="B763" s="44"/>
    </row>
    <row r="764">
      <c r="A764" s="44"/>
      <c r="B764" s="44"/>
    </row>
    <row r="765">
      <c r="A765" s="44"/>
      <c r="B765" s="44"/>
    </row>
    <row r="766">
      <c r="A766" s="44"/>
      <c r="B766" s="44"/>
    </row>
    <row r="767">
      <c r="A767" s="44"/>
      <c r="B767" s="44"/>
    </row>
    <row r="768">
      <c r="A768" s="44"/>
      <c r="B768" s="44"/>
    </row>
    <row r="769">
      <c r="A769" s="44"/>
      <c r="B769" s="44"/>
    </row>
    <row r="770">
      <c r="A770" s="44"/>
      <c r="B770" s="44"/>
    </row>
    <row r="771">
      <c r="A771" s="44"/>
      <c r="B771" s="44"/>
    </row>
    <row r="772">
      <c r="A772" s="44"/>
      <c r="B772" s="44"/>
    </row>
    <row r="773">
      <c r="A773" s="44"/>
      <c r="B773" s="44"/>
    </row>
    <row r="774">
      <c r="A774" s="44"/>
      <c r="B774" s="44"/>
    </row>
    <row r="775">
      <c r="A775" s="44"/>
      <c r="B775" s="44"/>
    </row>
    <row r="776">
      <c r="A776" s="44"/>
      <c r="B776" s="44"/>
    </row>
    <row r="777">
      <c r="A777" s="44"/>
      <c r="B777" s="44"/>
    </row>
    <row r="778">
      <c r="A778" s="44"/>
      <c r="B778" s="44"/>
    </row>
    <row r="779">
      <c r="A779" s="44"/>
      <c r="B779" s="44"/>
    </row>
    <row r="780">
      <c r="A780" s="44"/>
      <c r="B780" s="44"/>
    </row>
    <row r="781">
      <c r="A781" s="44"/>
      <c r="B781" s="44"/>
    </row>
    <row r="782">
      <c r="A782" s="44"/>
      <c r="B782" s="44"/>
    </row>
    <row r="783">
      <c r="A783" s="44"/>
      <c r="B783" s="44"/>
    </row>
    <row r="784">
      <c r="A784" s="44"/>
      <c r="B784" s="44"/>
    </row>
    <row r="785">
      <c r="A785" s="44"/>
      <c r="B785" s="44"/>
    </row>
    <row r="786">
      <c r="A786" s="44"/>
      <c r="B786" s="44"/>
    </row>
    <row r="787">
      <c r="A787" s="44"/>
      <c r="B787" s="44"/>
    </row>
    <row r="788">
      <c r="A788" s="44"/>
      <c r="B788" s="44"/>
    </row>
    <row r="789">
      <c r="A789" s="44"/>
      <c r="B789" s="44"/>
    </row>
    <row r="790">
      <c r="A790" s="44"/>
      <c r="B790" s="44"/>
    </row>
    <row r="791">
      <c r="A791" s="44"/>
      <c r="B791" s="44"/>
    </row>
    <row r="792">
      <c r="A792" s="44"/>
      <c r="B792" s="44"/>
    </row>
    <row r="793">
      <c r="A793" s="44"/>
      <c r="B793" s="44"/>
    </row>
    <row r="794">
      <c r="A794" s="44"/>
      <c r="B794" s="44"/>
    </row>
    <row r="795">
      <c r="A795" s="44"/>
      <c r="B795" s="44"/>
    </row>
    <row r="796">
      <c r="A796" s="44"/>
      <c r="B796" s="44"/>
    </row>
    <row r="797">
      <c r="A797" s="44"/>
      <c r="B797" s="44"/>
    </row>
    <row r="798">
      <c r="A798" s="44"/>
      <c r="B798" s="44"/>
    </row>
    <row r="799">
      <c r="A799" s="44"/>
      <c r="B799" s="44"/>
    </row>
    <row r="800">
      <c r="A800" s="44"/>
      <c r="B800" s="44"/>
    </row>
    <row r="801">
      <c r="A801" s="44"/>
      <c r="B801" s="44"/>
    </row>
    <row r="802">
      <c r="A802" s="44"/>
      <c r="B802" s="44"/>
    </row>
    <row r="803">
      <c r="A803" s="44"/>
      <c r="B803" s="44"/>
    </row>
    <row r="804">
      <c r="A804" s="44"/>
      <c r="B804" s="44"/>
    </row>
    <row r="805">
      <c r="A805" s="44"/>
      <c r="B805" s="44"/>
    </row>
    <row r="806">
      <c r="A806" s="44"/>
      <c r="B806" s="44"/>
    </row>
    <row r="807">
      <c r="A807" s="44"/>
      <c r="B807" s="44"/>
    </row>
    <row r="808">
      <c r="A808" s="44"/>
      <c r="B808" s="44"/>
    </row>
    <row r="809">
      <c r="A809" s="44"/>
      <c r="B809" s="44"/>
    </row>
    <row r="810">
      <c r="A810" s="44"/>
      <c r="B810" s="44"/>
    </row>
    <row r="811">
      <c r="A811" s="44"/>
      <c r="B811" s="44"/>
    </row>
    <row r="812">
      <c r="A812" s="44"/>
      <c r="B812" s="44"/>
    </row>
    <row r="813">
      <c r="A813" s="44"/>
      <c r="B813" s="44"/>
    </row>
    <row r="814">
      <c r="A814" s="44"/>
      <c r="B814" s="44"/>
    </row>
    <row r="815">
      <c r="A815" s="44"/>
      <c r="B815" s="44"/>
    </row>
    <row r="816">
      <c r="A816" s="44"/>
      <c r="B816" s="44"/>
    </row>
    <row r="817">
      <c r="A817" s="44"/>
      <c r="B817" s="44"/>
    </row>
    <row r="818">
      <c r="A818" s="44"/>
      <c r="B818" s="44"/>
    </row>
    <row r="819">
      <c r="A819" s="44"/>
      <c r="B819" s="44"/>
    </row>
    <row r="820">
      <c r="A820" s="44"/>
      <c r="B820" s="44"/>
    </row>
    <row r="821">
      <c r="A821" s="44"/>
      <c r="B821" s="44"/>
    </row>
    <row r="822">
      <c r="A822" s="44"/>
      <c r="B822" s="44"/>
    </row>
    <row r="823">
      <c r="A823" s="44"/>
      <c r="B823" s="44"/>
    </row>
    <row r="824">
      <c r="A824" s="44"/>
      <c r="B824" s="44"/>
    </row>
    <row r="825">
      <c r="A825" s="44"/>
      <c r="B825" s="44"/>
    </row>
    <row r="826">
      <c r="A826" s="44"/>
      <c r="B826" s="44"/>
    </row>
    <row r="827">
      <c r="A827" s="44"/>
      <c r="B827" s="44"/>
    </row>
    <row r="828">
      <c r="A828" s="44"/>
      <c r="B828" s="44"/>
    </row>
    <row r="829">
      <c r="A829" s="44"/>
      <c r="B829" s="44"/>
    </row>
    <row r="830">
      <c r="A830" s="44"/>
      <c r="B830" s="44"/>
    </row>
    <row r="831">
      <c r="A831" s="44"/>
      <c r="B831" s="44"/>
    </row>
    <row r="832">
      <c r="A832" s="44"/>
      <c r="B832" s="44"/>
    </row>
    <row r="833">
      <c r="A833" s="44"/>
      <c r="B833" s="44"/>
    </row>
    <row r="834">
      <c r="A834" s="44"/>
      <c r="B834" s="44"/>
    </row>
    <row r="835">
      <c r="A835" s="44"/>
      <c r="B835" s="44"/>
    </row>
    <row r="836">
      <c r="A836" s="44"/>
      <c r="B836" s="44"/>
    </row>
    <row r="837">
      <c r="A837" s="44"/>
      <c r="B837" s="44"/>
    </row>
    <row r="838">
      <c r="A838" s="44"/>
      <c r="B838" s="44"/>
    </row>
    <row r="839">
      <c r="A839" s="44"/>
      <c r="B839" s="44"/>
    </row>
    <row r="840">
      <c r="A840" s="44"/>
      <c r="B840" s="44"/>
    </row>
    <row r="841">
      <c r="A841" s="44"/>
      <c r="B841" s="44"/>
    </row>
    <row r="842">
      <c r="A842" s="44"/>
      <c r="B842" s="44"/>
    </row>
    <row r="843">
      <c r="A843" s="44"/>
      <c r="B843" s="44"/>
    </row>
    <row r="844">
      <c r="A844" s="44"/>
      <c r="B844" s="44"/>
    </row>
    <row r="845">
      <c r="A845" s="44"/>
      <c r="B845" s="44"/>
    </row>
    <row r="846">
      <c r="A846" s="44"/>
      <c r="B846" s="44"/>
    </row>
    <row r="847">
      <c r="A847" s="44"/>
      <c r="B847" s="44"/>
    </row>
    <row r="848">
      <c r="A848" s="44"/>
      <c r="B848" s="44"/>
    </row>
    <row r="849">
      <c r="A849" s="44"/>
      <c r="B849" s="44"/>
    </row>
    <row r="850">
      <c r="A850" s="44"/>
      <c r="B850" s="44"/>
    </row>
    <row r="851">
      <c r="A851" s="44"/>
      <c r="B851" s="44"/>
    </row>
    <row r="852">
      <c r="A852" s="44"/>
      <c r="B852" s="44"/>
    </row>
    <row r="853">
      <c r="A853" s="44"/>
      <c r="B853" s="44"/>
    </row>
    <row r="854">
      <c r="A854" s="44"/>
      <c r="B854" s="44"/>
    </row>
    <row r="855">
      <c r="A855" s="44"/>
      <c r="B855" s="44"/>
    </row>
    <row r="856">
      <c r="A856" s="44"/>
      <c r="B856" s="44"/>
    </row>
    <row r="857">
      <c r="A857" s="44"/>
      <c r="B857" s="44"/>
    </row>
    <row r="858">
      <c r="A858" s="44"/>
      <c r="B858" s="44"/>
    </row>
    <row r="859">
      <c r="A859" s="44"/>
      <c r="B859" s="44"/>
    </row>
    <row r="860">
      <c r="A860" s="44"/>
      <c r="B860" s="44"/>
    </row>
    <row r="861">
      <c r="A861" s="44"/>
      <c r="B861" s="44"/>
    </row>
    <row r="862">
      <c r="A862" s="44"/>
      <c r="B862" s="44"/>
    </row>
    <row r="863">
      <c r="A863" s="44"/>
      <c r="B863" s="44"/>
    </row>
    <row r="864">
      <c r="A864" s="44"/>
      <c r="B864" s="44"/>
    </row>
    <row r="865">
      <c r="A865" s="44"/>
      <c r="B865" s="44"/>
    </row>
    <row r="866">
      <c r="A866" s="44"/>
      <c r="B866" s="44"/>
    </row>
    <row r="867">
      <c r="A867" s="44"/>
      <c r="B867" s="44"/>
    </row>
    <row r="868">
      <c r="A868" s="44"/>
      <c r="B868" s="44"/>
    </row>
    <row r="869">
      <c r="A869" s="44"/>
      <c r="B869" s="44"/>
    </row>
    <row r="870">
      <c r="A870" s="44"/>
      <c r="B870" s="44"/>
    </row>
    <row r="871">
      <c r="A871" s="44"/>
      <c r="B871" s="44"/>
    </row>
    <row r="872">
      <c r="A872" s="44"/>
      <c r="B872" s="44"/>
    </row>
    <row r="873">
      <c r="A873" s="44"/>
      <c r="B873" s="44"/>
    </row>
    <row r="874">
      <c r="A874" s="44"/>
      <c r="B874" s="44"/>
    </row>
    <row r="875">
      <c r="A875" s="44"/>
      <c r="B875" s="44"/>
    </row>
    <row r="876">
      <c r="A876" s="44"/>
      <c r="B876" s="44"/>
    </row>
    <row r="877">
      <c r="A877" s="44"/>
      <c r="B877" s="44"/>
    </row>
    <row r="878">
      <c r="A878" s="44"/>
      <c r="B878" s="44"/>
    </row>
    <row r="879">
      <c r="A879" s="44"/>
      <c r="B879" s="44"/>
    </row>
    <row r="880">
      <c r="A880" s="44"/>
      <c r="B880" s="44"/>
    </row>
    <row r="881">
      <c r="A881" s="44"/>
      <c r="B881" s="44"/>
    </row>
    <row r="882">
      <c r="A882" s="44"/>
      <c r="B882" s="44"/>
    </row>
    <row r="883">
      <c r="A883" s="44"/>
      <c r="B883" s="44"/>
    </row>
    <row r="884">
      <c r="A884" s="44"/>
      <c r="B884" s="44"/>
    </row>
    <row r="885">
      <c r="A885" s="44"/>
      <c r="B885" s="44"/>
    </row>
    <row r="886">
      <c r="A886" s="44"/>
      <c r="B886" s="44"/>
    </row>
    <row r="887">
      <c r="A887" s="44"/>
      <c r="B887" s="44"/>
    </row>
    <row r="888">
      <c r="A888" s="44"/>
      <c r="B888" s="44"/>
    </row>
    <row r="889">
      <c r="A889" s="44"/>
      <c r="B889" s="44"/>
    </row>
    <row r="890">
      <c r="A890" s="44"/>
      <c r="B890" s="44"/>
    </row>
    <row r="891">
      <c r="A891" s="44"/>
      <c r="B891" s="44"/>
    </row>
    <row r="892">
      <c r="A892" s="44"/>
      <c r="B892" s="44"/>
    </row>
    <row r="893">
      <c r="A893" s="44"/>
      <c r="B893" s="44"/>
    </row>
    <row r="894">
      <c r="A894" s="44"/>
      <c r="B894" s="44"/>
    </row>
    <row r="895">
      <c r="A895" s="44"/>
      <c r="B895" s="44"/>
    </row>
    <row r="896">
      <c r="A896" s="44"/>
      <c r="B896" s="44"/>
    </row>
    <row r="897">
      <c r="A897" s="44"/>
      <c r="B897" s="44"/>
    </row>
    <row r="898">
      <c r="A898" s="44"/>
      <c r="B898" s="44"/>
    </row>
    <row r="899">
      <c r="A899" s="44"/>
      <c r="B899" s="44"/>
    </row>
    <row r="900">
      <c r="A900" s="44"/>
      <c r="B900" s="44"/>
    </row>
    <row r="901">
      <c r="A901" s="44"/>
      <c r="B901" s="44"/>
    </row>
    <row r="902">
      <c r="A902" s="44"/>
      <c r="B902" s="44"/>
    </row>
    <row r="903">
      <c r="A903" s="44"/>
      <c r="B903" s="44"/>
    </row>
    <row r="904">
      <c r="A904" s="44"/>
      <c r="B904" s="44"/>
    </row>
    <row r="905">
      <c r="A905" s="44"/>
      <c r="B905" s="44"/>
    </row>
    <row r="906">
      <c r="A906" s="44"/>
      <c r="B906" s="44"/>
    </row>
    <row r="907">
      <c r="A907" s="44"/>
      <c r="B907" s="44"/>
    </row>
    <row r="908">
      <c r="A908" s="44"/>
      <c r="B908" s="44"/>
    </row>
    <row r="909">
      <c r="A909" s="44"/>
      <c r="B909" s="44"/>
    </row>
    <row r="910">
      <c r="A910" s="44"/>
      <c r="B910" s="44"/>
    </row>
    <row r="911">
      <c r="A911" s="44"/>
      <c r="B911" s="44"/>
    </row>
    <row r="912">
      <c r="A912" s="44"/>
      <c r="B912" s="44"/>
    </row>
    <row r="913">
      <c r="A913" s="44"/>
      <c r="B913" s="44"/>
    </row>
    <row r="914">
      <c r="A914" s="44"/>
      <c r="B914" s="44"/>
    </row>
    <row r="915">
      <c r="A915" s="44"/>
      <c r="B915" s="44"/>
    </row>
    <row r="916">
      <c r="A916" s="44"/>
      <c r="B916" s="44"/>
    </row>
    <row r="917">
      <c r="A917" s="44"/>
      <c r="B917" s="44"/>
    </row>
    <row r="918">
      <c r="A918" s="44"/>
      <c r="B918" s="44"/>
    </row>
    <row r="919">
      <c r="A919" s="44"/>
      <c r="B919" s="44"/>
    </row>
    <row r="920">
      <c r="A920" s="44"/>
      <c r="B920" s="44"/>
    </row>
    <row r="921">
      <c r="A921" s="44"/>
      <c r="B921" s="44"/>
    </row>
    <row r="922">
      <c r="A922" s="44"/>
      <c r="B922" s="44"/>
    </row>
    <row r="923">
      <c r="A923" s="44"/>
      <c r="B923" s="44"/>
    </row>
    <row r="924">
      <c r="A924" s="44"/>
      <c r="B924" s="44"/>
    </row>
    <row r="925">
      <c r="A925" s="44"/>
      <c r="B925" s="44"/>
    </row>
    <row r="926">
      <c r="A926" s="44"/>
      <c r="B926" s="44"/>
    </row>
    <row r="927">
      <c r="A927" s="44"/>
      <c r="B927" s="44"/>
    </row>
    <row r="928">
      <c r="A928" s="44"/>
      <c r="B928" s="44"/>
    </row>
    <row r="929">
      <c r="A929" s="44"/>
      <c r="B929" s="44"/>
    </row>
    <row r="930">
      <c r="A930" s="44"/>
      <c r="B930" s="44"/>
    </row>
    <row r="931">
      <c r="A931" s="44"/>
      <c r="B931" s="44"/>
    </row>
    <row r="932">
      <c r="A932" s="44"/>
      <c r="B932" s="44"/>
    </row>
    <row r="933">
      <c r="A933" s="44"/>
      <c r="B933" s="44"/>
    </row>
    <row r="934">
      <c r="A934" s="44"/>
      <c r="B934" s="44"/>
    </row>
    <row r="935">
      <c r="A935" s="44"/>
      <c r="B935" s="44"/>
    </row>
    <row r="936">
      <c r="A936" s="44"/>
      <c r="B936" s="44"/>
    </row>
    <row r="937">
      <c r="A937" s="44"/>
      <c r="B937" s="44"/>
    </row>
    <row r="938">
      <c r="A938" s="44"/>
      <c r="B938" s="44"/>
    </row>
    <row r="939">
      <c r="A939" s="44"/>
      <c r="B939" s="44"/>
    </row>
    <row r="940">
      <c r="A940" s="44"/>
      <c r="B940" s="44"/>
    </row>
    <row r="941">
      <c r="A941" s="44"/>
      <c r="B941" s="44"/>
    </row>
    <row r="942">
      <c r="A942" s="44"/>
      <c r="B942" s="44"/>
    </row>
    <row r="943">
      <c r="A943" s="44"/>
      <c r="B943" s="44"/>
    </row>
    <row r="944">
      <c r="A944" s="44"/>
      <c r="B944" s="44"/>
    </row>
    <row r="945">
      <c r="A945" s="44"/>
      <c r="B945" s="44"/>
    </row>
    <row r="946">
      <c r="A946" s="44"/>
      <c r="B946" s="44"/>
    </row>
    <row r="947">
      <c r="A947" s="44"/>
      <c r="B947" s="44"/>
    </row>
    <row r="948">
      <c r="A948" s="44"/>
      <c r="B948" s="44"/>
    </row>
    <row r="949">
      <c r="A949" s="44"/>
      <c r="B949" s="44"/>
    </row>
    <row r="950">
      <c r="A950" s="44"/>
      <c r="B950" s="44"/>
    </row>
    <row r="951">
      <c r="A951" s="44"/>
      <c r="B951" s="44"/>
    </row>
    <row r="952">
      <c r="A952" s="44"/>
      <c r="B952" s="44"/>
    </row>
    <row r="953">
      <c r="A953" s="44"/>
      <c r="B953" s="44"/>
    </row>
    <row r="954">
      <c r="A954" s="44"/>
      <c r="B954" s="44"/>
    </row>
    <row r="955">
      <c r="A955" s="44"/>
      <c r="B955" s="44"/>
    </row>
    <row r="956">
      <c r="A956" s="44"/>
      <c r="B956" s="44"/>
    </row>
    <row r="957">
      <c r="A957" s="44"/>
      <c r="B957" s="44"/>
    </row>
    <row r="958">
      <c r="A958" s="44"/>
      <c r="B958" s="44"/>
    </row>
    <row r="959">
      <c r="A959" s="44"/>
      <c r="B959" s="44"/>
    </row>
    <row r="960">
      <c r="A960" s="44"/>
      <c r="B960" s="44"/>
    </row>
    <row r="961">
      <c r="A961" s="44"/>
      <c r="B961" s="44"/>
    </row>
    <row r="962">
      <c r="A962" s="44"/>
      <c r="B962" s="44"/>
    </row>
    <row r="963">
      <c r="A963" s="44"/>
      <c r="B963" s="44"/>
    </row>
    <row r="964">
      <c r="A964" s="44"/>
      <c r="B964" s="44"/>
    </row>
    <row r="965">
      <c r="A965" s="44"/>
      <c r="B965" s="44"/>
    </row>
    <row r="966">
      <c r="A966" s="44"/>
      <c r="B966" s="44"/>
    </row>
    <row r="967">
      <c r="A967" s="44"/>
      <c r="B967" s="44"/>
    </row>
    <row r="968">
      <c r="A968" s="44"/>
      <c r="B968" s="44"/>
    </row>
    <row r="969">
      <c r="A969" s="44"/>
      <c r="B969" s="44"/>
    </row>
    <row r="970">
      <c r="A970" s="44"/>
      <c r="B970" s="44"/>
    </row>
    <row r="971">
      <c r="A971" s="44"/>
      <c r="B971" s="44"/>
    </row>
    <row r="972">
      <c r="A972" s="44"/>
      <c r="B972" s="44"/>
    </row>
    <row r="973">
      <c r="A973" s="44"/>
      <c r="B973" s="44"/>
    </row>
    <row r="974">
      <c r="A974" s="44"/>
      <c r="B974" s="44"/>
    </row>
    <row r="975">
      <c r="A975" s="44"/>
      <c r="B975" s="44"/>
    </row>
    <row r="976">
      <c r="A976" s="44"/>
      <c r="B976" s="44"/>
    </row>
    <row r="977">
      <c r="A977" s="44"/>
      <c r="B977" s="44"/>
    </row>
    <row r="978">
      <c r="A978" s="44"/>
      <c r="B978" s="44"/>
    </row>
    <row r="979">
      <c r="A979" s="44"/>
      <c r="B979" s="44"/>
    </row>
    <row r="980">
      <c r="A980" s="44"/>
      <c r="B980" s="44"/>
    </row>
    <row r="981">
      <c r="A981" s="44"/>
      <c r="B981" s="44"/>
    </row>
    <row r="982">
      <c r="A982" s="44"/>
      <c r="B982" s="44"/>
    </row>
    <row r="983">
      <c r="A983" s="44"/>
      <c r="B983" s="44"/>
    </row>
    <row r="984">
      <c r="A984" s="44"/>
      <c r="B984" s="44"/>
    </row>
    <row r="985">
      <c r="A985" s="44"/>
      <c r="B985" s="44"/>
    </row>
    <row r="986">
      <c r="A986" s="44"/>
      <c r="B986" s="44"/>
    </row>
    <row r="987">
      <c r="A987" s="44"/>
      <c r="B987" s="44"/>
    </row>
    <row r="988">
      <c r="A988" s="44"/>
      <c r="B988" s="44"/>
    </row>
    <row r="989">
      <c r="A989" s="44"/>
      <c r="B989" s="44"/>
    </row>
    <row r="990">
      <c r="A990" s="44"/>
      <c r="B990" s="44"/>
    </row>
    <row r="991">
      <c r="A991" s="44"/>
      <c r="B991" s="44"/>
    </row>
    <row r="992">
      <c r="A992" s="44"/>
      <c r="B992" s="44"/>
    </row>
    <row r="993">
      <c r="A993" s="44"/>
      <c r="B993" s="44"/>
    </row>
    <row r="994">
      <c r="A994" s="44"/>
      <c r="B994" s="44"/>
    </row>
    <row r="995">
      <c r="A995" s="44"/>
      <c r="B995" s="44"/>
    </row>
    <row r="996">
      <c r="A996" s="44"/>
      <c r="B996" s="44"/>
    </row>
    <row r="997">
      <c r="A997" s="44"/>
      <c r="B997" s="44"/>
    </row>
    <row r="998">
      <c r="A998" s="44"/>
      <c r="B998" s="44"/>
    </row>
    <row r="999">
      <c r="A999" s="44"/>
      <c r="B999" s="44"/>
    </row>
    <row r="1000">
      <c r="A1000" s="44"/>
      <c r="B1000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5" t="s">
        <v>325</v>
      </c>
      <c r="B1" s="45" t="s">
        <v>326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110</v>
      </c>
      <c r="B2" s="47" t="s">
        <v>262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8" t="s">
        <v>181</v>
      </c>
      <c r="B3" s="48" t="s">
        <v>306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7" t="s">
        <v>46</v>
      </c>
      <c r="B4" s="47" t="s">
        <v>208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8" t="s">
        <v>175</v>
      </c>
      <c r="B5" s="48" t="s">
        <v>300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7" t="s">
        <v>34</v>
      </c>
      <c r="B6" s="47" t="s">
        <v>204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8" t="s">
        <v>191</v>
      </c>
      <c r="B7" s="48" t="s">
        <v>312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7" t="s">
        <v>86</v>
      </c>
      <c r="B8" s="47" t="s">
        <v>246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8" t="s">
        <v>48</v>
      </c>
      <c r="B9" s="48" t="s">
        <v>215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7" t="s">
        <v>193</v>
      </c>
      <c r="B10" s="47" t="s">
        <v>314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8" t="s">
        <v>74</v>
      </c>
      <c r="B11" s="48" t="s">
        <v>236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7" t="s">
        <v>58</v>
      </c>
      <c r="B12" s="47" t="s">
        <v>224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8" t="s">
        <v>146</v>
      </c>
      <c r="B13" s="48" t="s">
        <v>284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7" t="s">
        <v>98</v>
      </c>
      <c r="B14" s="47" t="s">
        <v>256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8" t="s">
        <v>52</v>
      </c>
      <c r="B15" s="48" t="s">
        <v>218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7" t="s">
        <v>158</v>
      </c>
      <c r="B16" s="47" t="s">
        <v>289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8" t="s">
        <v>70</v>
      </c>
      <c r="B17" s="48" t="s">
        <v>232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7" t="s">
        <v>171</v>
      </c>
      <c r="B18" s="47" t="s">
        <v>297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8" t="s">
        <v>183</v>
      </c>
      <c r="B19" s="48" t="s">
        <v>307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7" t="s">
        <v>62</v>
      </c>
      <c r="B20" s="47" t="s">
        <v>227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8" t="s">
        <v>189</v>
      </c>
      <c r="B21" s="48" t="s">
        <v>310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7" t="s">
        <v>327</v>
      </c>
      <c r="B22" s="47" t="s">
        <v>328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8" t="s">
        <v>329</v>
      </c>
      <c r="B23" s="48" t="s">
        <v>330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7" t="s">
        <v>38</v>
      </c>
      <c r="B24" s="47" t="s">
        <v>208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8" t="s">
        <v>94</v>
      </c>
      <c r="B25" s="48" t="s">
        <v>253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7" t="s">
        <v>118</v>
      </c>
      <c r="B26" s="47" t="s">
        <v>265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8" t="s">
        <v>331</v>
      </c>
      <c r="B27" s="48" t="s">
        <v>332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7" t="s">
        <v>163</v>
      </c>
      <c r="B28" s="47" t="s">
        <v>292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8" t="s">
        <v>100</v>
      </c>
      <c r="B29" s="48" t="s">
        <v>257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7" t="s">
        <v>333</v>
      </c>
      <c r="B30" s="47" t="s">
        <v>334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8" t="s">
        <v>84</v>
      </c>
      <c r="B31" s="48" t="s">
        <v>244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7" t="s">
        <v>44</v>
      </c>
      <c r="B32" s="47" t="s">
        <v>214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8" t="s">
        <v>335</v>
      </c>
      <c r="B33" s="48" t="s">
        <v>265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7" t="s">
        <v>80</v>
      </c>
      <c r="B34" s="47" t="s">
        <v>241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8" t="s">
        <v>124</v>
      </c>
      <c r="B35" s="48" t="s">
        <v>268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7" t="s">
        <v>336</v>
      </c>
      <c r="B36" s="47" t="s">
        <v>337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8" t="s">
        <v>338</v>
      </c>
      <c r="B37" s="48" t="s">
        <v>339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7" t="s">
        <v>340</v>
      </c>
      <c r="B38" s="47" t="s">
        <v>341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8" t="s">
        <v>64</v>
      </c>
      <c r="B39" s="48" t="s">
        <v>228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7" t="s">
        <v>76</v>
      </c>
      <c r="B40" s="47" t="s">
        <v>237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8" t="s">
        <v>173</v>
      </c>
      <c r="B41" s="48" t="s">
        <v>299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7" t="s">
        <v>132</v>
      </c>
      <c r="B42" s="47" t="s">
        <v>275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8" t="s">
        <v>342</v>
      </c>
      <c r="B43" s="48" t="s">
        <v>343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7" t="s">
        <v>116</v>
      </c>
      <c r="B44" s="47" t="s">
        <v>264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8" t="s">
        <v>78</v>
      </c>
      <c r="B45" s="48" t="s">
        <v>239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7" t="s">
        <v>120</v>
      </c>
      <c r="B46" s="47" t="s">
        <v>266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8" t="s">
        <v>114</v>
      </c>
      <c r="B47" s="48" t="s">
        <v>263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7" t="s">
        <v>344</v>
      </c>
      <c r="B48" s="47" t="s">
        <v>345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8" t="s">
        <v>36</v>
      </c>
      <c r="B49" s="48" t="s">
        <v>206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7" t="s">
        <v>346</v>
      </c>
      <c r="B50" s="47" t="s">
        <v>347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8" t="s">
        <v>348</v>
      </c>
      <c r="B51" s="48" t="s">
        <v>349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7" t="s">
        <v>167</v>
      </c>
      <c r="B52" s="47" t="s">
        <v>294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8" t="s">
        <v>350</v>
      </c>
      <c r="B53" s="48" t="s">
        <v>351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7" t="s">
        <v>352</v>
      </c>
      <c r="B54" s="47" t="s">
        <v>339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8" t="s">
        <v>122</v>
      </c>
      <c r="B55" s="48" t="s">
        <v>267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7" t="s">
        <v>353</v>
      </c>
      <c r="B56" s="47" t="s">
        <v>354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8" t="s">
        <v>102</v>
      </c>
      <c r="B57" s="48" t="s">
        <v>258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7" t="s">
        <v>138</v>
      </c>
      <c r="B58" s="47" t="s">
        <v>278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8" t="s">
        <v>68</v>
      </c>
      <c r="B59" s="48" t="s">
        <v>231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7" t="s">
        <v>50</v>
      </c>
      <c r="B60" s="47" t="s">
        <v>216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8" t="s">
        <v>104</v>
      </c>
      <c r="B61" s="48" t="s">
        <v>259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7" t="s">
        <v>90</v>
      </c>
      <c r="B62" s="47" t="s">
        <v>250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8" t="s">
        <v>355</v>
      </c>
      <c r="B63" s="48" t="s">
        <v>356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7" t="s">
        <v>185</v>
      </c>
      <c r="B64" s="47" t="s">
        <v>308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8" t="s">
        <v>72</v>
      </c>
      <c r="B65" s="48" t="s">
        <v>234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7" t="s">
        <v>357</v>
      </c>
      <c r="B66" s="47" t="s">
        <v>358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8" t="s">
        <v>177</v>
      </c>
      <c r="B67" s="48" t="s">
        <v>302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7" t="s">
        <v>359</v>
      </c>
      <c r="B68" s="47" t="s">
        <v>360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8" t="s">
        <v>112</v>
      </c>
      <c r="B69" s="48" t="s">
        <v>236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7" t="s">
        <v>66</v>
      </c>
      <c r="B70" s="47" t="s">
        <v>229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8" t="s">
        <v>361</v>
      </c>
      <c r="B71" s="48" t="s">
        <v>362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7" t="s">
        <v>187</v>
      </c>
      <c r="B72" s="47" t="s">
        <v>309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8" t="s">
        <v>40</v>
      </c>
      <c r="B73" s="48" t="s">
        <v>210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7" t="s">
        <v>363</v>
      </c>
      <c r="B74" s="47" t="s">
        <v>364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8" t="s">
        <v>92</v>
      </c>
      <c r="B75" s="48" t="s">
        <v>251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7" t="s">
        <v>365</v>
      </c>
      <c r="B76" s="47" t="s">
        <v>366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8" t="s">
        <v>126</v>
      </c>
      <c r="B77" s="48" t="s">
        <v>270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7" t="s">
        <v>367</v>
      </c>
      <c r="B78" s="47" t="s">
        <v>368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8" t="s">
        <v>369</v>
      </c>
      <c r="B79" s="48" t="s">
        <v>370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7" t="s">
        <v>371</v>
      </c>
      <c r="B80" s="49" t="s">
        <v>372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8" t="s">
        <v>373</v>
      </c>
      <c r="B81" s="48" t="s">
        <v>374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7" t="s">
        <v>88</v>
      </c>
      <c r="B82" s="47" t="s">
        <v>248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8" t="s">
        <v>60</v>
      </c>
      <c r="B83" s="48" t="s">
        <v>226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7" t="s">
        <v>169</v>
      </c>
      <c r="B84" s="47" t="s">
        <v>295</v>
      </c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8" t="s">
        <v>156</v>
      </c>
      <c r="B85" s="48" t="s">
        <v>276</v>
      </c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7" t="s">
        <v>54</v>
      </c>
      <c r="B86" s="47" t="s">
        <v>220</v>
      </c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8" t="s">
        <v>179</v>
      </c>
      <c r="B87" s="48" t="s">
        <v>304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7" t="s">
        <v>375</v>
      </c>
      <c r="B88" s="47" t="s">
        <v>376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8" t="s">
        <v>377</v>
      </c>
      <c r="B89" s="48" t="s">
        <v>378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7" t="s">
        <v>152</v>
      </c>
      <c r="B90" s="47" t="s">
        <v>287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8" t="s">
        <v>379</v>
      </c>
      <c r="B91" s="48" t="s">
        <v>380</v>
      </c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7" t="s">
        <v>136</v>
      </c>
      <c r="B92" s="47" t="s">
        <v>277</v>
      </c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8" t="s">
        <v>96</v>
      </c>
      <c r="B93" s="48" t="s">
        <v>255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7" t="s">
        <v>381</v>
      </c>
      <c r="B94" s="47" t="s">
        <v>382</v>
      </c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8" t="s">
        <v>144</v>
      </c>
      <c r="B95" s="48" t="s">
        <v>282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7" t="s">
        <v>106</v>
      </c>
      <c r="B96" s="47" t="s">
        <v>260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8" t="s">
        <v>56</v>
      </c>
      <c r="B97" s="48" t="s">
        <v>222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7" t="s">
        <v>383</v>
      </c>
      <c r="B98" s="47" t="s">
        <v>384</v>
      </c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8" t="s">
        <v>162</v>
      </c>
      <c r="B99" s="48" t="s">
        <v>291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7" t="s">
        <v>385</v>
      </c>
      <c r="B100" s="47" t="s">
        <v>386</v>
      </c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8" t="s">
        <v>387</v>
      </c>
      <c r="B101" s="48" t="s">
        <v>388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7" t="s">
        <v>42</v>
      </c>
      <c r="B102" s="47" t="s">
        <v>212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8" t="s">
        <v>389</v>
      </c>
      <c r="B103" s="48" t="s">
        <v>390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7" t="s">
        <v>391</v>
      </c>
      <c r="B104" s="47" t="s">
        <v>204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8" t="s">
        <v>154</v>
      </c>
      <c r="B105" s="48" t="s">
        <v>288</v>
      </c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7" t="s">
        <v>392</v>
      </c>
      <c r="B106" s="47" t="s">
        <v>393</v>
      </c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8" t="s">
        <v>394</v>
      </c>
      <c r="B107" s="48" t="s">
        <v>395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7" t="s">
        <v>108</v>
      </c>
      <c r="B108" s="47" t="s">
        <v>261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8" t="s">
        <v>128</v>
      </c>
      <c r="B109" s="48" t="s">
        <v>272</v>
      </c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7" t="s">
        <v>396</v>
      </c>
      <c r="B110" s="47" t="s">
        <v>397</v>
      </c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8" t="s">
        <v>165</v>
      </c>
      <c r="B111" s="48" t="s">
        <v>293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7" t="s">
        <v>140</v>
      </c>
      <c r="B112" s="47" t="s">
        <v>280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8" t="s">
        <v>398</v>
      </c>
      <c r="B113" s="48" t="s">
        <v>399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7" t="s">
        <v>400</v>
      </c>
      <c r="B114" s="47" t="s">
        <v>401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8" t="s">
        <v>142</v>
      </c>
      <c r="B115" s="48" t="s">
        <v>142</v>
      </c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7" t="s">
        <v>160</v>
      </c>
      <c r="B116" s="47" t="s">
        <v>290</v>
      </c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8" t="s">
        <v>130</v>
      </c>
      <c r="B117" s="48" t="s">
        <v>274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7" t="s">
        <v>402</v>
      </c>
      <c r="B118" s="47" t="s">
        <v>403</v>
      </c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8" t="s">
        <v>404</v>
      </c>
      <c r="B119" s="48" t="s">
        <v>405</v>
      </c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7" t="s">
        <v>406</v>
      </c>
      <c r="B120" s="47" t="s">
        <v>407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8" t="s">
        <v>82</v>
      </c>
      <c r="B121" s="48" t="s">
        <v>242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7" t="s">
        <v>408</v>
      </c>
      <c r="B122" s="47" t="s">
        <v>409</v>
      </c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8" t="s">
        <v>410</v>
      </c>
      <c r="B123" s="48" t="s">
        <v>411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7" t="s">
        <v>412</v>
      </c>
      <c r="B124" s="47" t="s">
        <v>413</v>
      </c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8" t="s">
        <v>414</v>
      </c>
      <c r="B125" s="48" t="s">
        <v>415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7" t="s">
        <v>416</v>
      </c>
      <c r="B126" s="47" t="s">
        <v>417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8" t="s">
        <v>418</v>
      </c>
      <c r="B127" s="48" t="s">
        <v>419</v>
      </c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7" t="s">
        <v>420</v>
      </c>
      <c r="B128" s="47" t="s">
        <v>421</v>
      </c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8" t="s">
        <v>422</v>
      </c>
      <c r="B129" s="48" t="s">
        <v>423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7" t="s">
        <v>148</v>
      </c>
      <c r="B130" s="47" t="s">
        <v>285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8" t="s">
        <v>150</v>
      </c>
      <c r="B131" s="48" t="s">
        <v>286</v>
      </c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7" t="s">
        <v>424</v>
      </c>
      <c r="B132" s="47" t="s">
        <v>425</v>
      </c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8" t="s">
        <v>426</v>
      </c>
      <c r="B133" s="48" t="s">
        <v>427</v>
      </c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7" t="s">
        <v>428</v>
      </c>
      <c r="B134" s="47" t="s">
        <v>429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8" t="s">
        <v>430</v>
      </c>
      <c r="B135" s="48" t="s">
        <v>431</v>
      </c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7" t="s">
        <v>432</v>
      </c>
      <c r="B136" s="47" t="s">
        <v>433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8" t="s">
        <v>434</v>
      </c>
      <c r="B137" s="48" t="s">
        <v>435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7" t="s">
        <v>436</v>
      </c>
      <c r="B138" s="47" t="s">
        <v>437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8" t="s">
        <v>438</v>
      </c>
      <c r="B139" s="48" t="s">
        <v>439</v>
      </c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7" t="s">
        <v>440</v>
      </c>
      <c r="B140" s="47" t="s">
        <v>441</v>
      </c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8" t="s">
        <v>442</v>
      </c>
      <c r="B141" s="48" t="s">
        <v>443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7" t="s">
        <v>444</v>
      </c>
      <c r="B142" s="47" t="s">
        <v>445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8" t="s">
        <v>446</v>
      </c>
      <c r="B143" s="48" t="s">
        <v>447</v>
      </c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7" t="s">
        <v>448</v>
      </c>
      <c r="B144" s="47" t="s">
        <v>449</v>
      </c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8" t="s">
        <v>450</v>
      </c>
      <c r="B145" s="48" t="s">
        <v>450</v>
      </c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7" t="s">
        <v>451</v>
      </c>
      <c r="B146" s="47" t="s">
        <v>452</v>
      </c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8" t="s">
        <v>453</v>
      </c>
      <c r="B147" s="48" t="s">
        <v>454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7" t="s">
        <v>455</v>
      </c>
      <c r="B148" s="47" t="s">
        <v>456</v>
      </c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8" t="s">
        <v>457</v>
      </c>
      <c r="B149" s="48" t="s">
        <v>218</v>
      </c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7" t="s">
        <v>458</v>
      </c>
      <c r="B150" s="47" t="s">
        <v>459</v>
      </c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8" t="s">
        <v>460</v>
      </c>
      <c r="B151" s="48" t="s">
        <v>461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7" t="s">
        <v>462</v>
      </c>
      <c r="B152" s="47" t="s">
        <v>463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8" t="s">
        <v>464</v>
      </c>
      <c r="B153" s="48" t="s">
        <v>465</v>
      </c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7" t="s">
        <v>466</v>
      </c>
      <c r="B154" s="47" t="s">
        <v>467</v>
      </c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8" t="s">
        <v>468</v>
      </c>
      <c r="B155" s="48" t="s">
        <v>469</v>
      </c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7" t="s">
        <v>470</v>
      </c>
      <c r="B156" s="47" t="s">
        <v>471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8" t="s">
        <v>472</v>
      </c>
      <c r="B157" s="48" t="s">
        <v>473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7" t="s">
        <v>474</v>
      </c>
      <c r="B158" s="47" t="s">
        <v>475</v>
      </c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8" t="s">
        <v>476</v>
      </c>
      <c r="B159" s="48" t="s">
        <v>477</v>
      </c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7" t="s">
        <v>478</v>
      </c>
      <c r="B160" s="47" t="s">
        <v>479</v>
      </c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8" t="s">
        <v>480</v>
      </c>
      <c r="B161" s="48" t="s">
        <v>481</v>
      </c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7" t="s">
        <v>482</v>
      </c>
      <c r="B162" s="47" t="s">
        <v>483</v>
      </c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8" t="s">
        <v>484</v>
      </c>
      <c r="B163" s="48" t="s">
        <v>485</v>
      </c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7" t="s">
        <v>486</v>
      </c>
      <c r="B164" s="47" t="s">
        <v>487</v>
      </c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8" t="s">
        <v>488</v>
      </c>
      <c r="B165" s="48" t="s">
        <v>489</v>
      </c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7" t="s">
        <v>490</v>
      </c>
      <c r="B166" s="47" t="s">
        <v>491</v>
      </c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8" t="s">
        <v>492</v>
      </c>
      <c r="B167" s="48" t="s">
        <v>493</v>
      </c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7" t="s">
        <v>494</v>
      </c>
      <c r="B168" s="47" t="s">
        <v>495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8" t="s">
        <v>496</v>
      </c>
      <c r="B169" s="48" t="s">
        <v>497</v>
      </c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7" t="s">
        <v>498</v>
      </c>
      <c r="B170" s="47" t="s">
        <v>499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8" t="s">
        <v>500</v>
      </c>
      <c r="B171" s="48" t="s">
        <v>501</v>
      </c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7" t="s">
        <v>502</v>
      </c>
      <c r="B172" s="47" t="s">
        <v>275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8" t="s">
        <v>134</v>
      </c>
      <c r="B173" s="48" t="s">
        <v>276</v>
      </c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7" t="s">
        <v>503</v>
      </c>
      <c r="B174" s="47" t="s">
        <v>504</v>
      </c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8" t="s">
        <v>505</v>
      </c>
      <c r="B175" s="48" t="s">
        <v>506</v>
      </c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7" t="s">
        <v>507</v>
      </c>
      <c r="B176" s="47" t="s">
        <v>508</v>
      </c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8" t="s">
        <v>509</v>
      </c>
      <c r="B177" s="48" t="s">
        <v>510</v>
      </c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7" t="s">
        <v>511</v>
      </c>
      <c r="B178" s="47" t="s">
        <v>512</v>
      </c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8" t="s">
        <v>513</v>
      </c>
      <c r="B179" s="48" t="s">
        <v>514</v>
      </c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7" t="s">
        <v>515</v>
      </c>
      <c r="B180" s="47" t="s">
        <v>397</v>
      </c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8" t="s">
        <v>516</v>
      </c>
      <c r="B181" s="48" t="s">
        <v>517</v>
      </c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7" t="s">
        <v>518</v>
      </c>
      <c r="B182" s="47" t="s">
        <v>519</v>
      </c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8" t="s">
        <v>520</v>
      </c>
      <c r="B183" s="48" t="s">
        <v>521</v>
      </c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7" t="s">
        <v>522</v>
      </c>
      <c r="B184" s="47" t="s">
        <v>523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8" t="s">
        <v>524</v>
      </c>
      <c r="B185" s="48" t="s">
        <v>525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7" t="s">
        <v>526</v>
      </c>
      <c r="B186" s="47" t="s">
        <v>527</v>
      </c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8" t="s">
        <v>528</v>
      </c>
      <c r="B187" s="48" t="s">
        <v>529</v>
      </c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7" t="s">
        <v>530</v>
      </c>
      <c r="B188" s="47" t="s">
        <v>531</v>
      </c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8" t="s">
        <v>532</v>
      </c>
      <c r="B189" s="48" t="s">
        <v>533</v>
      </c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7" t="s">
        <v>534</v>
      </c>
      <c r="B190" s="47" t="s">
        <v>535</v>
      </c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8" t="s">
        <v>536</v>
      </c>
      <c r="B191" s="48" t="s">
        <v>415</v>
      </c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7" t="s">
        <v>537</v>
      </c>
      <c r="B192" s="47" t="s">
        <v>447</v>
      </c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8" t="s">
        <v>538</v>
      </c>
      <c r="B193" s="48" t="s">
        <v>539</v>
      </c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7" t="s">
        <v>540</v>
      </c>
      <c r="B194" s="47" t="s">
        <v>541</v>
      </c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8" t="s">
        <v>542</v>
      </c>
      <c r="B195" s="48" t="s">
        <v>543</v>
      </c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7" t="s">
        <v>544</v>
      </c>
      <c r="B196" s="47" t="s">
        <v>545</v>
      </c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8" t="s">
        <v>546</v>
      </c>
      <c r="B197" s="48" t="s">
        <v>547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7" t="s">
        <v>548</v>
      </c>
      <c r="B198" s="47" t="s">
        <v>549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8" t="s">
        <v>550</v>
      </c>
      <c r="B199" s="48" t="s">
        <v>551</v>
      </c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7" t="s">
        <v>552</v>
      </c>
      <c r="B200" s="47" t="s">
        <v>553</v>
      </c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8" t="s">
        <v>554</v>
      </c>
      <c r="B201" s="48" t="s">
        <v>555</v>
      </c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7" t="s">
        <v>556</v>
      </c>
      <c r="B202" s="47" t="s">
        <v>557</v>
      </c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8" t="s">
        <v>558</v>
      </c>
      <c r="B203" s="48" t="s">
        <v>559</v>
      </c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7" t="s">
        <v>560</v>
      </c>
      <c r="B204" s="47" t="s">
        <v>561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8" t="s">
        <v>562</v>
      </c>
      <c r="B205" s="48" t="s">
        <v>563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7" t="s">
        <v>564</v>
      </c>
      <c r="B206" s="47" t="s">
        <v>565</v>
      </c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8" t="s">
        <v>566</v>
      </c>
      <c r="B207" s="48" t="s">
        <v>567</v>
      </c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7" t="s">
        <v>568</v>
      </c>
      <c r="B208" s="47" t="s">
        <v>328</v>
      </c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8" t="s">
        <v>569</v>
      </c>
      <c r="B209" s="48" t="s">
        <v>570</v>
      </c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7" t="s">
        <v>571</v>
      </c>
      <c r="B210" s="47" t="s">
        <v>572</v>
      </c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8" t="s">
        <v>573</v>
      </c>
      <c r="B211" s="48" t="s">
        <v>574</v>
      </c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7" t="s">
        <v>575</v>
      </c>
      <c r="B212" s="47" t="s">
        <v>576</v>
      </c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8" t="s">
        <v>577</v>
      </c>
      <c r="B213" s="48" t="s">
        <v>578</v>
      </c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7" t="s">
        <v>579</v>
      </c>
      <c r="B214" s="47" t="s">
        <v>580</v>
      </c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8" t="s">
        <v>581</v>
      </c>
      <c r="B215" s="48" t="s">
        <v>345</v>
      </c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7" t="s">
        <v>582</v>
      </c>
      <c r="B216" s="47" t="s">
        <v>583</v>
      </c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8" t="s">
        <v>584</v>
      </c>
      <c r="B217" s="48" t="s">
        <v>585</v>
      </c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7" t="s">
        <v>586</v>
      </c>
      <c r="B218" s="47" t="s">
        <v>587</v>
      </c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8" t="s">
        <v>588</v>
      </c>
      <c r="B219" s="48" t="s">
        <v>256</v>
      </c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7" t="s">
        <v>589</v>
      </c>
      <c r="B220" s="47" t="s">
        <v>590</v>
      </c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8" t="s">
        <v>591</v>
      </c>
      <c r="B221" s="48" t="s">
        <v>592</v>
      </c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7" t="s">
        <v>591</v>
      </c>
      <c r="B222" s="47" t="s">
        <v>593</v>
      </c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8" t="s">
        <v>594</v>
      </c>
      <c r="B223" s="48" t="s">
        <v>595</v>
      </c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7" t="s">
        <v>596</v>
      </c>
      <c r="B224" s="47" t="s">
        <v>597</v>
      </c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8" t="s">
        <v>598</v>
      </c>
      <c r="B225" s="48" t="s">
        <v>599</v>
      </c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7" t="s">
        <v>600</v>
      </c>
      <c r="B226" s="47" t="s">
        <v>601</v>
      </c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8" t="s">
        <v>602</v>
      </c>
      <c r="B227" s="48" t="s">
        <v>603</v>
      </c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7" t="s">
        <v>604</v>
      </c>
      <c r="B228" s="47" t="s">
        <v>605</v>
      </c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8" t="s">
        <v>606</v>
      </c>
      <c r="B229" s="48" t="s">
        <v>607</v>
      </c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7" t="s">
        <v>608</v>
      </c>
      <c r="B230" s="47" t="s">
        <v>605</v>
      </c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8" t="s">
        <v>609</v>
      </c>
      <c r="B231" s="48" t="s">
        <v>610</v>
      </c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7" t="s">
        <v>611</v>
      </c>
      <c r="B232" s="47" t="s">
        <v>612</v>
      </c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8" t="s">
        <v>613</v>
      </c>
      <c r="B233" s="48" t="s">
        <v>614</v>
      </c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7" t="s">
        <v>615</v>
      </c>
      <c r="B234" s="47" t="s">
        <v>616</v>
      </c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8" t="s">
        <v>617</v>
      </c>
      <c r="B235" s="48" t="s">
        <v>578</v>
      </c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7" t="s">
        <v>618</v>
      </c>
      <c r="B236" s="47" t="s">
        <v>619</v>
      </c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8" t="s">
        <v>620</v>
      </c>
      <c r="B237" s="48" t="s">
        <v>621</v>
      </c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7" t="s">
        <v>622</v>
      </c>
      <c r="B238" s="47" t="s">
        <v>263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8" t="s">
        <v>623</v>
      </c>
      <c r="B239" s="48" t="s">
        <v>624</v>
      </c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7" t="s">
        <v>625</v>
      </c>
      <c r="B240" s="47" t="s">
        <v>595</v>
      </c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8" t="s">
        <v>626</v>
      </c>
      <c r="B241" s="48" t="s">
        <v>627</v>
      </c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7" t="s">
        <v>628</v>
      </c>
      <c r="B242" s="47" t="s">
        <v>629</v>
      </c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8" t="s">
        <v>630</v>
      </c>
      <c r="B243" s="48" t="s">
        <v>631</v>
      </c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7" t="s">
        <v>632</v>
      </c>
      <c r="B244" s="47" t="s">
        <v>259</v>
      </c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8" t="s">
        <v>633</v>
      </c>
      <c r="B245" s="48" t="s">
        <v>634</v>
      </c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7" t="s">
        <v>635</v>
      </c>
      <c r="B246" s="47" t="s">
        <v>549</v>
      </c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8" t="s">
        <v>636</v>
      </c>
      <c r="B247" s="48" t="s">
        <v>637</v>
      </c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7" t="s">
        <v>638</v>
      </c>
      <c r="B248" s="47" t="s">
        <v>639</v>
      </c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8" t="s">
        <v>640</v>
      </c>
      <c r="B249" s="48" t="s">
        <v>641</v>
      </c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7" t="s">
        <v>642</v>
      </c>
      <c r="B250" s="47" t="s">
        <v>643</v>
      </c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8" t="s">
        <v>644</v>
      </c>
      <c r="B251" s="48" t="s">
        <v>645</v>
      </c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7" t="s">
        <v>646</v>
      </c>
      <c r="B252" s="47" t="s">
        <v>401</v>
      </c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8" t="s">
        <v>647</v>
      </c>
      <c r="B253" s="48" t="s">
        <v>648</v>
      </c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7" t="s">
        <v>649</v>
      </c>
      <c r="B254" s="47" t="s">
        <v>650</v>
      </c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8" t="s">
        <v>651</v>
      </c>
      <c r="B255" s="48" t="s">
        <v>652</v>
      </c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7" t="s">
        <v>653</v>
      </c>
      <c r="B256" s="47" t="s">
        <v>251</v>
      </c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8" t="s">
        <v>654</v>
      </c>
      <c r="B257" s="48" t="s">
        <v>222</v>
      </c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7" t="s">
        <v>655</v>
      </c>
      <c r="B258" s="47" t="s">
        <v>656</v>
      </c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8" t="s">
        <v>657</v>
      </c>
      <c r="B259" s="48" t="s">
        <v>658</v>
      </c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7" t="s">
        <v>659</v>
      </c>
      <c r="B260" s="47" t="s">
        <v>650</v>
      </c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8" t="s">
        <v>660</v>
      </c>
      <c r="B261" s="48" t="s">
        <v>661</v>
      </c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7" t="s">
        <v>662</v>
      </c>
      <c r="B262" s="47" t="s">
        <v>663</v>
      </c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8" t="s">
        <v>664</v>
      </c>
      <c r="B263" s="48" t="s">
        <v>665</v>
      </c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7" t="s">
        <v>666</v>
      </c>
      <c r="B264" s="47" t="s">
        <v>667</v>
      </c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8" t="s">
        <v>668</v>
      </c>
      <c r="B265" s="48" t="s">
        <v>669</v>
      </c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7" t="s">
        <v>670</v>
      </c>
      <c r="B266" s="47" t="s">
        <v>671</v>
      </c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8" t="s">
        <v>672</v>
      </c>
      <c r="B267" s="48" t="s">
        <v>673</v>
      </c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7" t="s">
        <v>674</v>
      </c>
      <c r="B268" s="47" t="s">
        <v>574</v>
      </c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8" t="s">
        <v>675</v>
      </c>
      <c r="B269" s="48" t="s">
        <v>676</v>
      </c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7" t="s">
        <v>677</v>
      </c>
      <c r="B270" s="47" t="s">
        <v>676</v>
      </c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8" t="s">
        <v>678</v>
      </c>
      <c r="B271" s="48" t="s">
        <v>679</v>
      </c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7" t="s">
        <v>680</v>
      </c>
      <c r="B272" s="47" t="s">
        <v>681</v>
      </c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8" t="s">
        <v>682</v>
      </c>
      <c r="B273" s="48" t="s">
        <v>683</v>
      </c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7" t="s">
        <v>684</v>
      </c>
      <c r="B274" s="47" t="s">
        <v>685</v>
      </c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8" t="s">
        <v>686</v>
      </c>
      <c r="B275" s="48" t="s">
        <v>687</v>
      </c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7" t="s">
        <v>688</v>
      </c>
      <c r="B276" s="47" t="s">
        <v>689</v>
      </c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8" t="s">
        <v>690</v>
      </c>
      <c r="B277" s="48" t="s">
        <v>691</v>
      </c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7" t="s">
        <v>692</v>
      </c>
      <c r="B278" s="47" t="s">
        <v>693</v>
      </c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8" t="s">
        <v>694</v>
      </c>
      <c r="B279" s="48" t="s">
        <v>691</v>
      </c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7" t="s">
        <v>695</v>
      </c>
      <c r="B280" s="47" t="s">
        <v>555</v>
      </c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8" t="s">
        <v>696</v>
      </c>
      <c r="B281" s="48" t="s">
        <v>697</v>
      </c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7" t="s">
        <v>698</v>
      </c>
      <c r="B282" s="47" t="s">
        <v>691</v>
      </c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8" t="s">
        <v>699</v>
      </c>
      <c r="B283" s="48" t="s">
        <v>700</v>
      </c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7" t="s">
        <v>701</v>
      </c>
      <c r="B284" s="47" t="s">
        <v>433</v>
      </c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8" t="s">
        <v>702</v>
      </c>
      <c r="B285" s="48" t="s">
        <v>703</v>
      </c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7" t="s">
        <v>704</v>
      </c>
      <c r="B286" s="47" t="s">
        <v>665</v>
      </c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8" t="s">
        <v>705</v>
      </c>
      <c r="B287" s="48" t="s">
        <v>641</v>
      </c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7" t="s">
        <v>706</v>
      </c>
      <c r="B288" s="47" t="s">
        <v>707</v>
      </c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8" t="s">
        <v>708</v>
      </c>
      <c r="B289" s="48" t="s">
        <v>709</v>
      </c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7" t="s">
        <v>710</v>
      </c>
      <c r="B290" s="47" t="s">
        <v>711</v>
      </c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8" t="s">
        <v>712</v>
      </c>
      <c r="B291" s="48" t="s">
        <v>713</v>
      </c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7" t="s">
        <v>714</v>
      </c>
      <c r="B292" s="47" t="s">
        <v>715</v>
      </c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8" t="s">
        <v>716</v>
      </c>
      <c r="B293" s="48" t="s">
        <v>717</v>
      </c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7" t="s">
        <v>718</v>
      </c>
      <c r="B294" s="47" t="s">
        <v>719</v>
      </c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8" t="s">
        <v>720</v>
      </c>
      <c r="B295" s="48" t="s">
        <v>721</v>
      </c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7" t="s">
        <v>722</v>
      </c>
      <c r="B296" s="47" t="s">
        <v>723</v>
      </c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8" t="s">
        <v>724</v>
      </c>
      <c r="B297" s="48" t="s">
        <v>725</v>
      </c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7" t="s">
        <v>726</v>
      </c>
      <c r="B298" s="47" t="s">
        <v>727</v>
      </c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8" t="s">
        <v>728</v>
      </c>
      <c r="B299" s="48" t="s">
        <v>729</v>
      </c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7" t="s">
        <v>730</v>
      </c>
      <c r="B300" s="47" t="s">
        <v>731</v>
      </c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8" t="s">
        <v>732</v>
      </c>
      <c r="B301" s="48" t="s">
        <v>733</v>
      </c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7" t="s">
        <v>734</v>
      </c>
      <c r="B302" s="47" t="s">
        <v>735</v>
      </c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8" t="s">
        <v>736</v>
      </c>
      <c r="B303" s="48" t="s">
        <v>285</v>
      </c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7" t="s">
        <v>737</v>
      </c>
      <c r="B304" s="47" t="s">
        <v>738</v>
      </c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8" t="s">
        <v>739</v>
      </c>
      <c r="B305" s="48" t="s">
        <v>740</v>
      </c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7" t="s">
        <v>741</v>
      </c>
      <c r="B306" s="47" t="s">
        <v>742</v>
      </c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8" t="s">
        <v>743</v>
      </c>
      <c r="B307" s="48" t="s">
        <v>744</v>
      </c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7" t="s">
        <v>745</v>
      </c>
      <c r="B308" s="47" t="s">
        <v>746</v>
      </c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8" t="s">
        <v>747</v>
      </c>
      <c r="B309" s="48" t="s">
        <v>463</v>
      </c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7" t="s">
        <v>748</v>
      </c>
      <c r="B310" s="47" t="s">
        <v>749</v>
      </c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8" t="s">
        <v>750</v>
      </c>
      <c r="B311" s="48" t="s">
        <v>707</v>
      </c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7" t="s">
        <v>751</v>
      </c>
      <c r="B312" s="47" t="s">
        <v>752</v>
      </c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8" t="s">
        <v>753</v>
      </c>
      <c r="B313" s="48" t="s">
        <v>713</v>
      </c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7" t="s">
        <v>754</v>
      </c>
      <c r="B314" s="47" t="s">
        <v>656</v>
      </c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8" t="s">
        <v>755</v>
      </c>
      <c r="B315" s="48" t="s">
        <v>756</v>
      </c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7" t="s">
        <v>757</v>
      </c>
      <c r="B316" s="47" t="s">
        <v>758</v>
      </c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8" t="s">
        <v>759</v>
      </c>
      <c r="B317" s="48" t="s">
        <v>760</v>
      </c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7" t="s">
        <v>761</v>
      </c>
      <c r="B318" s="47" t="s">
        <v>762</v>
      </c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8" t="s">
        <v>763</v>
      </c>
      <c r="B319" s="48" t="s">
        <v>764</v>
      </c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7" t="s">
        <v>765</v>
      </c>
      <c r="B320" s="47" t="s">
        <v>766</v>
      </c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8" t="s">
        <v>767</v>
      </c>
      <c r="B321" s="48" t="s">
        <v>700</v>
      </c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7" t="s">
        <v>768</v>
      </c>
      <c r="B322" s="47" t="s">
        <v>769</v>
      </c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8" t="s">
        <v>770</v>
      </c>
      <c r="B323" s="48" t="s">
        <v>771</v>
      </c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7" t="s">
        <v>772</v>
      </c>
      <c r="B324" s="47" t="s">
        <v>773</v>
      </c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8" t="s">
        <v>774</v>
      </c>
      <c r="B325" s="48" t="s">
        <v>775</v>
      </c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7" t="s">
        <v>776</v>
      </c>
      <c r="B326" s="47" t="s">
        <v>721</v>
      </c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8" t="s">
        <v>777</v>
      </c>
      <c r="B327" s="48" t="s">
        <v>479</v>
      </c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7" t="s">
        <v>778</v>
      </c>
      <c r="B328" s="47" t="s">
        <v>779</v>
      </c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8" t="s">
        <v>780</v>
      </c>
      <c r="B329" s="48" t="s">
        <v>681</v>
      </c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7" t="s">
        <v>781</v>
      </c>
      <c r="B330" s="47" t="s">
        <v>782</v>
      </c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8" t="s">
        <v>783</v>
      </c>
      <c r="B331" s="48" t="s">
        <v>784</v>
      </c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7" t="s">
        <v>785</v>
      </c>
      <c r="B332" s="47" t="s">
        <v>786</v>
      </c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8" t="s">
        <v>787</v>
      </c>
      <c r="B333" s="48" t="s">
        <v>788</v>
      </c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7" t="s">
        <v>789</v>
      </c>
      <c r="B334" s="47" t="s">
        <v>790</v>
      </c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8" t="s">
        <v>791</v>
      </c>
      <c r="B335" s="48" t="s">
        <v>683</v>
      </c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7" t="s">
        <v>792</v>
      </c>
      <c r="B336" s="47" t="s">
        <v>793</v>
      </c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8" t="s">
        <v>794</v>
      </c>
      <c r="B337" s="48" t="s">
        <v>709</v>
      </c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7" t="s">
        <v>795</v>
      </c>
      <c r="B338" s="47" t="s">
        <v>796</v>
      </c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8" t="s">
        <v>797</v>
      </c>
      <c r="B339" s="48" t="s">
        <v>798</v>
      </c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7" t="s">
        <v>799</v>
      </c>
      <c r="B340" s="47" t="s">
        <v>800</v>
      </c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8" t="s">
        <v>801</v>
      </c>
      <c r="B341" s="48" t="s">
        <v>769</v>
      </c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7" t="s">
        <v>802</v>
      </c>
      <c r="B342" s="47" t="s">
        <v>637</v>
      </c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8" t="s">
        <v>803</v>
      </c>
      <c r="B343" s="48" t="s">
        <v>740</v>
      </c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7" t="s">
        <v>804</v>
      </c>
      <c r="B344" s="47" t="s">
        <v>796</v>
      </c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8" t="s">
        <v>805</v>
      </c>
      <c r="B345" s="48" t="s">
        <v>806</v>
      </c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7" t="s">
        <v>807</v>
      </c>
      <c r="B346" s="47" t="s">
        <v>808</v>
      </c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8" t="s">
        <v>809</v>
      </c>
      <c r="B347" s="48" t="s">
        <v>810</v>
      </c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7" t="s">
        <v>811</v>
      </c>
      <c r="B348" s="47" t="s">
        <v>685</v>
      </c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8" t="s">
        <v>812</v>
      </c>
      <c r="B349" s="48" t="s">
        <v>756</v>
      </c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7" t="s">
        <v>813</v>
      </c>
      <c r="B350" s="47" t="s">
        <v>790</v>
      </c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8" t="s">
        <v>814</v>
      </c>
      <c r="B351" s="48" t="s">
        <v>815</v>
      </c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7" t="s">
        <v>816</v>
      </c>
      <c r="B352" s="47" t="s">
        <v>817</v>
      </c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8" t="s">
        <v>818</v>
      </c>
      <c r="B353" s="48" t="s">
        <v>265</v>
      </c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7" t="s">
        <v>819</v>
      </c>
      <c r="B354" s="47" t="s">
        <v>782</v>
      </c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8" t="s">
        <v>820</v>
      </c>
      <c r="B355" s="48" t="s">
        <v>614</v>
      </c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7" t="s">
        <v>821</v>
      </c>
      <c r="B356" s="47" t="s">
        <v>587</v>
      </c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8" t="s">
        <v>822</v>
      </c>
      <c r="B357" s="48" t="s">
        <v>293</v>
      </c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7" t="s">
        <v>823</v>
      </c>
      <c r="B358" s="47" t="s">
        <v>824</v>
      </c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8" t="s">
        <v>825</v>
      </c>
      <c r="B359" s="48" t="s">
        <v>826</v>
      </c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7" t="s">
        <v>827</v>
      </c>
      <c r="B360" s="47" t="s">
        <v>828</v>
      </c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8" t="s">
        <v>829</v>
      </c>
      <c r="B361" s="48" t="s">
        <v>830</v>
      </c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7" t="s">
        <v>831</v>
      </c>
      <c r="B362" s="47" t="s">
        <v>775</v>
      </c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8" t="s">
        <v>832</v>
      </c>
      <c r="B363" s="48" t="s">
        <v>742</v>
      </c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7" t="s">
        <v>833</v>
      </c>
      <c r="B364" s="47" t="s">
        <v>725</v>
      </c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8" t="s">
        <v>834</v>
      </c>
      <c r="B365" s="48" t="s">
        <v>835</v>
      </c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7" t="s">
        <v>836</v>
      </c>
      <c r="B366" s="47" t="s">
        <v>810</v>
      </c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8" t="s">
        <v>837</v>
      </c>
      <c r="B367" s="48" t="s">
        <v>838</v>
      </c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7" t="s">
        <v>839</v>
      </c>
      <c r="B368" s="47" t="s">
        <v>840</v>
      </c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8" t="s">
        <v>841</v>
      </c>
      <c r="B369" s="48" t="s">
        <v>842</v>
      </c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7" t="s">
        <v>843</v>
      </c>
      <c r="B370" s="47" t="s">
        <v>844</v>
      </c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8" t="s">
        <v>845</v>
      </c>
      <c r="B371" s="48" t="s">
        <v>838</v>
      </c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846</v>
      </c>
      <c r="B372" s="47" t="s">
        <v>847</v>
      </c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8" t="s">
        <v>848</v>
      </c>
      <c r="B373" s="48" t="s">
        <v>746</v>
      </c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7" t="s">
        <v>849</v>
      </c>
      <c r="B374" s="47" t="s">
        <v>850</v>
      </c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8" t="s">
        <v>851</v>
      </c>
      <c r="B375" s="48" t="s">
        <v>852</v>
      </c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7" t="s">
        <v>853</v>
      </c>
      <c r="B376" s="47" t="s">
        <v>854</v>
      </c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8" t="s">
        <v>855</v>
      </c>
      <c r="B377" s="48" t="s">
        <v>852</v>
      </c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7" t="s">
        <v>856</v>
      </c>
      <c r="B378" s="47" t="s">
        <v>857</v>
      </c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8" t="s">
        <v>858</v>
      </c>
      <c r="B379" s="48" t="s">
        <v>574</v>
      </c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7" t="s">
        <v>859</v>
      </c>
      <c r="B380" s="47" t="s">
        <v>749</v>
      </c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8" t="s">
        <v>860</v>
      </c>
      <c r="B381" s="48" t="s">
        <v>861</v>
      </c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7" t="s">
        <v>862</v>
      </c>
      <c r="B382" s="47" t="s">
        <v>863</v>
      </c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8" t="s">
        <v>864</v>
      </c>
      <c r="B383" s="48" t="s">
        <v>810</v>
      </c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7" t="s">
        <v>865</v>
      </c>
      <c r="B384" s="47" t="s">
        <v>593</v>
      </c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8" t="s">
        <v>865</v>
      </c>
      <c r="B385" s="48" t="s">
        <v>592</v>
      </c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7" t="s">
        <v>866</v>
      </c>
      <c r="B386" s="47" t="s">
        <v>867</v>
      </c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8" t="s">
        <v>868</v>
      </c>
      <c r="B387" s="48" t="s">
        <v>817</v>
      </c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7" t="s">
        <v>869</v>
      </c>
      <c r="B388" s="47" t="s">
        <v>725</v>
      </c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8" t="s">
        <v>870</v>
      </c>
      <c r="B389" s="48" t="s">
        <v>871</v>
      </c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7" t="s">
        <v>872</v>
      </c>
      <c r="B390" s="47" t="s">
        <v>873</v>
      </c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8" t="s">
        <v>874</v>
      </c>
      <c r="B391" s="48" t="s">
        <v>723</v>
      </c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7" t="s">
        <v>875</v>
      </c>
      <c r="B392" s="47" t="s">
        <v>844</v>
      </c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8" t="s">
        <v>876</v>
      </c>
      <c r="B393" s="48" t="s">
        <v>723</v>
      </c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7" t="s">
        <v>877</v>
      </c>
      <c r="B394" s="47" t="s">
        <v>878</v>
      </c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8" t="s">
        <v>879</v>
      </c>
      <c r="B395" s="48" t="s">
        <v>806</v>
      </c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7" t="s">
        <v>880</v>
      </c>
      <c r="B396" s="47" t="s">
        <v>881</v>
      </c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8" t="s">
        <v>882</v>
      </c>
      <c r="B397" s="48" t="s">
        <v>883</v>
      </c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7" t="s">
        <v>884</v>
      </c>
      <c r="B398" s="47" t="s">
        <v>844</v>
      </c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8" t="s">
        <v>885</v>
      </c>
      <c r="B399" s="48" t="s">
        <v>873</v>
      </c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7" t="s">
        <v>886</v>
      </c>
      <c r="B400" s="47" t="s">
        <v>723</v>
      </c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8" t="s">
        <v>887</v>
      </c>
      <c r="B401" s="48" t="s">
        <v>854</v>
      </c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7" t="s">
        <v>888</v>
      </c>
      <c r="B402" s="47" t="s">
        <v>889</v>
      </c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8" t="s">
        <v>890</v>
      </c>
      <c r="B403" s="48" t="s">
        <v>779</v>
      </c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7" t="s">
        <v>891</v>
      </c>
      <c r="B404" s="47" t="s">
        <v>867</v>
      </c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8" t="s">
        <v>892</v>
      </c>
      <c r="B405" s="48" t="s">
        <v>893</v>
      </c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7" t="s">
        <v>894</v>
      </c>
      <c r="B406" s="47" t="s">
        <v>895</v>
      </c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8" t="s">
        <v>896</v>
      </c>
      <c r="B407" s="48" t="s">
        <v>276</v>
      </c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7" t="s">
        <v>897</v>
      </c>
      <c r="B408" s="47" t="s">
        <v>810</v>
      </c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8" t="s">
        <v>898</v>
      </c>
      <c r="B409" s="48" t="s">
        <v>893</v>
      </c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7" t="s">
        <v>899</v>
      </c>
      <c r="B410" s="47" t="s">
        <v>893</v>
      </c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8" t="s">
        <v>900</v>
      </c>
      <c r="B411" s="48" t="s">
        <v>222</v>
      </c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7" t="s">
        <v>901</v>
      </c>
      <c r="B412" s="47" t="s">
        <v>204</v>
      </c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8" t="s">
        <v>902</v>
      </c>
      <c r="B413" s="48" t="s">
        <v>903</v>
      </c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7" t="s">
        <v>904</v>
      </c>
      <c r="B414" s="47" t="s">
        <v>905</v>
      </c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8" t="s">
        <v>906</v>
      </c>
      <c r="B415" s="48" t="s">
        <v>773</v>
      </c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7" t="s">
        <v>907</v>
      </c>
      <c r="B416" s="47" t="s">
        <v>735</v>
      </c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8" t="s">
        <v>908</v>
      </c>
      <c r="B417" s="48" t="s">
        <v>786</v>
      </c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7" t="s">
        <v>909</v>
      </c>
      <c r="B418" s="47" t="s">
        <v>905</v>
      </c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8" t="s">
        <v>910</v>
      </c>
      <c r="B419" s="48" t="s">
        <v>911</v>
      </c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7" t="s">
        <v>912</v>
      </c>
      <c r="B420" s="47" t="s">
        <v>433</v>
      </c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8" t="s">
        <v>913</v>
      </c>
      <c r="B421" s="48" t="s">
        <v>895</v>
      </c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7" t="s">
        <v>914</v>
      </c>
      <c r="B422" s="47" t="s">
        <v>810</v>
      </c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8" t="s">
        <v>915</v>
      </c>
      <c r="B423" s="48" t="s">
        <v>916</v>
      </c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7" t="s">
        <v>917</v>
      </c>
      <c r="B424" s="47" t="s">
        <v>918</v>
      </c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8" t="s">
        <v>919</v>
      </c>
      <c r="B425" s="48" t="s">
        <v>918</v>
      </c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7" t="s">
        <v>920</v>
      </c>
      <c r="B426" s="47" t="s">
        <v>871</v>
      </c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8" t="s">
        <v>921</v>
      </c>
      <c r="B427" s="48" t="s">
        <v>709</v>
      </c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7" t="s">
        <v>922</v>
      </c>
      <c r="B428" s="47" t="s">
        <v>923</v>
      </c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8" t="s">
        <v>924</v>
      </c>
      <c r="B429" s="48" t="s">
        <v>925</v>
      </c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7" t="s">
        <v>926</v>
      </c>
      <c r="B430" s="47" t="s">
        <v>810</v>
      </c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8" t="s">
        <v>927</v>
      </c>
      <c r="B431" s="48" t="s">
        <v>928</v>
      </c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7" t="s">
        <v>929</v>
      </c>
      <c r="B432" s="47" t="s">
        <v>930</v>
      </c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8" t="s">
        <v>931</v>
      </c>
      <c r="B433" s="48" t="s">
        <v>810</v>
      </c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7" t="s">
        <v>932</v>
      </c>
      <c r="B434" s="47" t="s">
        <v>933</v>
      </c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8" t="s">
        <v>934</v>
      </c>
      <c r="B435" s="48" t="s">
        <v>935</v>
      </c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7" t="s">
        <v>936</v>
      </c>
      <c r="B436" s="47" t="s">
        <v>760</v>
      </c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8" t="s">
        <v>937</v>
      </c>
      <c r="B437" s="48" t="s">
        <v>938</v>
      </c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7" t="s">
        <v>939</v>
      </c>
      <c r="B438" s="47" t="s">
        <v>938</v>
      </c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8" t="s">
        <v>940</v>
      </c>
      <c r="B439" s="48" t="s">
        <v>871</v>
      </c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7" t="s">
        <v>941</v>
      </c>
      <c r="B440" s="47" t="s">
        <v>941</v>
      </c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8" t="s">
        <v>942</v>
      </c>
      <c r="B441" s="48" t="s">
        <v>883</v>
      </c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7" t="s">
        <v>943</v>
      </c>
      <c r="B442" s="47" t="s">
        <v>788</v>
      </c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8" t="s">
        <v>944</v>
      </c>
      <c r="B443" s="48" t="s">
        <v>945</v>
      </c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7" t="s">
        <v>946</v>
      </c>
      <c r="B444" s="47" t="s">
        <v>947</v>
      </c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8" t="s">
        <v>948</v>
      </c>
      <c r="B445" s="48" t="s">
        <v>717</v>
      </c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7" t="s">
        <v>949</v>
      </c>
      <c r="B446" s="47" t="s">
        <v>847</v>
      </c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8" t="s">
        <v>950</v>
      </c>
      <c r="B447" s="48" t="s">
        <v>951</v>
      </c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7" t="s">
        <v>952</v>
      </c>
      <c r="B448" s="47" t="s">
        <v>703</v>
      </c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8" t="s">
        <v>953</v>
      </c>
      <c r="B449" s="48" t="s">
        <v>954</v>
      </c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7" t="s">
        <v>955</v>
      </c>
      <c r="B450" s="47" t="s">
        <v>955</v>
      </c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8" t="s">
        <v>956</v>
      </c>
      <c r="B451" s="48" t="s">
        <v>957</v>
      </c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7" t="s">
        <v>958</v>
      </c>
      <c r="B452" s="47" t="s">
        <v>959</v>
      </c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8" t="s">
        <v>960</v>
      </c>
      <c r="B453" s="48" t="s">
        <v>961</v>
      </c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7" t="s">
        <v>962</v>
      </c>
      <c r="B454" s="47" t="s">
        <v>963</v>
      </c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8" t="s">
        <v>964</v>
      </c>
      <c r="B455" s="48" t="s">
        <v>965</v>
      </c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7" t="s">
        <v>966</v>
      </c>
      <c r="B456" s="47" t="s">
        <v>966</v>
      </c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8" t="s">
        <v>967</v>
      </c>
      <c r="B457" s="48" t="s">
        <v>967</v>
      </c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7" t="s">
        <v>968</v>
      </c>
      <c r="B458" s="47" t="s">
        <v>959</v>
      </c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8" t="s">
        <v>969</v>
      </c>
      <c r="B459" s="48" t="s">
        <v>970</v>
      </c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7" t="s">
        <v>971</v>
      </c>
      <c r="B460" s="47" t="s">
        <v>972</v>
      </c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8" t="s">
        <v>973</v>
      </c>
      <c r="B461" s="48" t="s">
        <v>974</v>
      </c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7" t="s">
        <v>975</v>
      </c>
      <c r="B462" s="47" t="s">
        <v>974</v>
      </c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8" t="s">
        <v>976</v>
      </c>
      <c r="B463" s="48" t="s">
        <v>977</v>
      </c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7" t="s">
        <v>978</v>
      </c>
      <c r="B464" s="47" t="s">
        <v>977</v>
      </c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8" t="s">
        <v>979</v>
      </c>
      <c r="B465" s="48" t="s">
        <v>980</v>
      </c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7" t="s">
        <v>981</v>
      </c>
      <c r="B466" s="47" t="s">
        <v>982</v>
      </c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8" t="s">
        <v>983</v>
      </c>
      <c r="B467" s="48" t="s">
        <v>982</v>
      </c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7" t="s">
        <v>984</v>
      </c>
      <c r="B468" s="47" t="s">
        <v>980</v>
      </c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8" t="s">
        <v>985</v>
      </c>
      <c r="B469" s="48" t="s">
        <v>985</v>
      </c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7" t="s">
        <v>986</v>
      </c>
      <c r="B470" s="47" t="s">
        <v>987</v>
      </c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8" t="s">
        <v>988</v>
      </c>
      <c r="B471" s="48" t="s">
        <v>989</v>
      </c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7" t="s">
        <v>990</v>
      </c>
      <c r="B472" s="47" t="s">
        <v>989</v>
      </c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8" t="s">
        <v>991</v>
      </c>
      <c r="B473" s="48" t="s">
        <v>951</v>
      </c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7" t="s">
        <v>992</v>
      </c>
      <c r="B474" s="47" t="s">
        <v>992</v>
      </c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8" t="s">
        <v>993</v>
      </c>
      <c r="B475" s="48" t="s">
        <v>531</v>
      </c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7" t="s">
        <v>994</v>
      </c>
      <c r="B476" s="47" t="s">
        <v>995</v>
      </c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8" t="s">
        <v>996</v>
      </c>
      <c r="B477" s="48" t="s">
        <v>996</v>
      </c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7" t="s">
        <v>997</v>
      </c>
      <c r="B478" s="47" t="s">
        <v>815</v>
      </c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8" t="s">
        <v>998</v>
      </c>
      <c r="B479" s="48" t="s">
        <v>826</v>
      </c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7" t="s">
        <v>999</v>
      </c>
      <c r="B480" s="47" t="s">
        <v>1000</v>
      </c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8" t="s">
        <v>1001</v>
      </c>
      <c r="B481" s="48" t="s">
        <v>1002</v>
      </c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7" t="s">
        <v>1003</v>
      </c>
      <c r="B482" s="47" t="s">
        <v>1002</v>
      </c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8" t="s">
        <v>1004</v>
      </c>
      <c r="B483" s="48" t="s">
        <v>1005</v>
      </c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7" t="s">
        <v>1006</v>
      </c>
      <c r="B484" s="47" t="s">
        <v>1005</v>
      </c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8" t="s">
        <v>1007</v>
      </c>
      <c r="B485" s="48" t="s">
        <v>1007</v>
      </c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7" t="s">
        <v>1008</v>
      </c>
      <c r="B486" s="47" t="s">
        <v>905</v>
      </c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8" t="s">
        <v>1009</v>
      </c>
      <c r="B487" s="48" t="s">
        <v>1010</v>
      </c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7" t="s">
        <v>1011</v>
      </c>
      <c r="B488" s="47" t="s">
        <v>1010</v>
      </c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8" t="s">
        <v>1012</v>
      </c>
      <c r="B489" s="48" t="s">
        <v>1010</v>
      </c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7" t="s">
        <v>1013</v>
      </c>
      <c r="B490" s="47" t="s">
        <v>1014</v>
      </c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8" t="s">
        <v>1015</v>
      </c>
      <c r="B491" s="48" t="s">
        <v>1016</v>
      </c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7" t="s">
        <v>1017</v>
      </c>
      <c r="B492" s="47" t="s">
        <v>1018</v>
      </c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8" t="s">
        <v>1019</v>
      </c>
      <c r="B493" s="48" t="s">
        <v>1014</v>
      </c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7" t="s">
        <v>1020</v>
      </c>
      <c r="B494" s="47" t="s">
        <v>1021</v>
      </c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8" t="s">
        <v>1022</v>
      </c>
      <c r="B495" s="48" t="s">
        <v>1023</v>
      </c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7" t="s">
        <v>1024</v>
      </c>
      <c r="B496" s="47" t="s">
        <v>1023</v>
      </c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8" t="s">
        <v>1025</v>
      </c>
      <c r="B497" s="48" t="s">
        <v>1026</v>
      </c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7" t="s">
        <v>1027</v>
      </c>
      <c r="B498" s="47" t="s">
        <v>1027</v>
      </c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8" t="s">
        <v>1028</v>
      </c>
      <c r="B499" s="48" t="s">
        <v>1028</v>
      </c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7" t="s">
        <v>1029</v>
      </c>
      <c r="B500" s="47" t="s">
        <v>1029</v>
      </c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8" t="s">
        <v>1030</v>
      </c>
      <c r="B501" s="48" t="s">
        <v>1030</v>
      </c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7" t="s">
        <v>1031</v>
      </c>
      <c r="B502" s="47" t="s">
        <v>1031</v>
      </c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8" t="s">
        <v>1032</v>
      </c>
      <c r="B503" s="48" t="s">
        <v>1033</v>
      </c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7" t="s">
        <v>1034</v>
      </c>
      <c r="B504" s="47" t="s">
        <v>1034</v>
      </c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8" t="s">
        <v>1035</v>
      </c>
      <c r="B505" s="48" t="s">
        <v>1035</v>
      </c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7" t="s">
        <v>1036</v>
      </c>
      <c r="B506" s="47" t="s">
        <v>1036</v>
      </c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8" t="s">
        <v>1037</v>
      </c>
      <c r="B507" s="48" t="s">
        <v>529</v>
      </c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7" t="s">
        <v>1038</v>
      </c>
      <c r="B508" s="47" t="s">
        <v>634</v>
      </c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8" t="s">
        <v>1039</v>
      </c>
      <c r="B509" s="48" t="s">
        <v>1039</v>
      </c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7" t="s">
        <v>1040</v>
      </c>
      <c r="B510" s="47" t="s">
        <v>1041</v>
      </c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8" t="s">
        <v>1042</v>
      </c>
      <c r="B511" s="48" t="s">
        <v>1042</v>
      </c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7" t="s">
        <v>1043</v>
      </c>
      <c r="B512" s="47" t="s">
        <v>1043</v>
      </c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8" t="s">
        <v>1044</v>
      </c>
      <c r="B513" s="48" t="s">
        <v>1044</v>
      </c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7" t="s">
        <v>1045</v>
      </c>
      <c r="B514" s="47" t="s">
        <v>1046</v>
      </c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8" t="s">
        <v>1047</v>
      </c>
      <c r="B515" s="48" t="s">
        <v>1048</v>
      </c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7" t="s">
        <v>1049</v>
      </c>
      <c r="B516" s="47" t="s">
        <v>1050</v>
      </c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8" t="s">
        <v>1051</v>
      </c>
      <c r="B517" s="48" t="s">
        <v>1051</v>
      </c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7" t="s">
        <v>1052</v>
      </c>
      <c r="B518" s="47" t="s">
        <v>1053</v>
      </c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8" t="s">
        <v>1054</v>
      </c>
      <c r="B519" s="48" t="s">
        <v>1053</v>
      </c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7" t="s">
        <v>1055</v>
      </c>
      <c r="B520" s="47" t="s">
        <v>1056</v>
      </c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8" t="s">
        <v>1057</v>
      </c>
      <c r="B521" s="48" t="s">
        <v>980</v>
      </c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7" t="s">
        <v>1058</v>
      </c>
      <c r="B522" s="47" t="s">
        <v>889</v>
      </c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8" t="s">
        <v>1059</v>
      </c>
      <c r="B523" s="48" t="s">
        <v>650</v>
      </c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7" t="s">
        <v>1060</v>
      </c>
      <c r="B524" s="47" t="s">
        <v>965</v>
      </c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8" t="s">
        <v>1061</v>
      </c>
      <c r="B525" s="48" t="s">
        <v>758</v>
      </c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7" t="s">
        <v>1062</v>
      </c>
      <c r="B526" s="47" t="s">
        <v>1063</v>
      </c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8" t="s">
        <v>1064</v>
      </c>
      <c r="B527" s="48" t="s">
        <v>1065</v>
      </c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7" t="s">
        <v>1066</v>
      </c>
      <c r="B528" s="47" t="s">
        <v>1067</v>
      </c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8" t="s">
        <v>1068</v>
      </c>
      <c r="B529" s="48" t="s">
        <v>987</v>
      </c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7" t="s">
        <v>1069</v>
      </c>
      <c r="B530" s="47" t="s">
        <v>995</v>
      </c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8" t="s">
        <v>1070</v>
      </c>
      <c r="B531" s="48" t="s">
        <v>878</v>
      </c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7" t="s">
        <v>1071</v>
      </c>
      <c r="B532" s="47" t="s">
        <v>840</v>
      </c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8" t="s">
        <v>1072</v>
      </c>
      <c r="B533" s="48" t="s">
        <v>717</v>
      </c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7" t="s">
        <v>1073</v>
      </c>
      <c r="B534" s="47" t="s">
        <v>808</v>
      </c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8" t="s">
        <v>1074</v>
      </c>
      <c r="B535" s="48" t="s">
        <v>641</v>
      </c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7" t="s">
        <v>1075</v>
      </c>
      <c r="B536" s="47" t="s">
        <v>1076</v>
      </c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1"/>
      <c r="B537" s="41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1"/>
      <c r="B538" s="41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1"/>
      <c r="B539" s="41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1"/>
      <c r="B540" s="41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1"/>
      <c r="B541" s="41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1"/>
      <c r="B542" s="41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1"/>
      <c r="B543" s="41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1"/>
      <c r="B544" s="41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1"/>
      <c r="B545" s="41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1"/>
      <c r="B546" s="41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1"/>
      <c r="B547" s="41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1"/>
      <c r="B548" s="41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1"/>
      <c r="B549" s="41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1"/>
      <c r="B550" s="41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1"/>
      <c r="B551" s="41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1"/>
      <c r="B552" s="41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1"/>
      <c r="B553" s="41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1"/>
      <c r="B554" s="41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1"/>
      <c r="B555" s="41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1"/>
      <c r="B556" s="41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1"/>
      <c r="B557" s="41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1"/>
      <c r="B558" s="41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1"/>
      <c r="B559" s="41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1"/>
      <c r="B560" s="41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1"/>
      <c r="B561" s="41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1"/>
      <c r="B562" s="41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1"/>
      <c r="B563" s="41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1"/>
      <c r="B564" s="41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1"/>
      <c r="B565" s="41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1"/>
      <c r="B566" s="41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1"/>
      <c r="B567" s="41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1"/>
      <c r="B568" s="41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1"/>
      <c r="B569" s="41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1"/>
      <c r="B570" s="41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1"/>
      <c r="B571" s="41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1"/>
      <c r="B572" s="41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1"/>
      <c r="B573" s="41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1"/>
      <c r="B574" s="41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1"/>
      <c r="B575" s="41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1"/>
      <c r="B576" s="41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1"/>
      <c r="B577" s="41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1"/>
      <c r="B578" s="41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1"/>
      <c r="B579" s="41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1"/>
      <c r="B580" s="41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1"/>
      <c r="B581" s="41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1"/>
      <c r="B582" s="41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1"/>
      <c r="B583" s="41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1"/>
      <c r="B584" s="41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1"/>
      <c r="B585" s="41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1"/>
      <c r="B586" s="41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1"/>
      <c r="B587" s="41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1"/>
      <c r="B588" s="41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1"/>
      <c r="B589" s="41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1"/>
      <c r="B590" s="41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1"/>
      <c r="B591" s="41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1"/>
      <c r="B592" s="41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1"/>
      <c r="B593" s="41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1"/>
      <c r="B594" s="41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1"/>
      <c r="B595" s="41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1"/>
      <c r="B596" s="41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1"/>
      <c r="B597" s="41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1"/>
      <c r="B598" s="41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1"/>
      <c r="B599" s="41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1"/>
      <c r="B600" s="41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1"/>
      <c r="B601" s="41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1"/>
      <c r="B602" s="41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1"/>
      <c r="B603" s="41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1"/>
      <c r="B604" s="41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1"/>
      <c r="B605" s="41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1"/>
      <c r="B606" s="41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1"/>
      <c r="B607" s="41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1"/>
      <c r="B608" s="41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1"/>
      <c r="B609" s="41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1"/>
      <c r="B610" s="41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1"/>
      <c r="B611" s="41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1"/>
      <c r="B612" s="41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1"/>
      <c r="B613" s="41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1"/>
      <c r="B614" s="41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1"/>
      <c r="B615" s="41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1"/>
      <c r="B616" s="41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1"/>
      <c r="B617" s="41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1"/>
      <c r="B618" s="41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1"/>
      <c r="B619" s="41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1"/>
      <c r="B620" s="41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1"/>
      <c r="B621" s="41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1"/>
      <c r="B622" s="41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1"/>
      <c r="B623" s="41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1"/>
      <c r="B624" s="41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1"/>
      <c r="B625" s="41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1"/>
      <c r="B626" s="41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1"/>
      <c r="B627" s="41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1"/>
      <c r="B628" s="41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1"/>
      <c r="B629" s="41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1"/>
      <c r="B630" s="41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1"/>
      <c r="B631" s="41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1"/>
      <c r="B632" s="41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1"/>
      <c r="B633" s="41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1"/>
      <c r="B634" s="41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1"/>
      <c r="B635" s="41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1"/>
      <c r="B636" s="41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1"/>
      <c r="B637" s="41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1"/>
      <c r="B638" s="41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1"/>
      <c r="B639" s="41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1"/>
      <c r="B640" s="41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1"/>
      <c r="B641" s="41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1"/>
      <c r="B642" s="41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1"/>
      <c r="B643" s="41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1"/>
      <c r="B644" s="41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1"/>
      <c r="B645" s="41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1"/>
      <c r="B646" s="41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1"/>
      <c r="B647" s="41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1"/>
      <c r="B648" s="41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1"/>
      <c r="B649" s="41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1"/>
      <c r="B650" s="41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1"/>
      <c r="B651" s="41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1"/>
      <c r="B652" s="41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1"/>
      <c r="B653" s="41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1"/>
      <c r="B654" s="41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1"/>
      <c r="B655" s="41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1"/>
      <c r="B656" s="41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1"/>
      <c r="B657" s="41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1"/>
      <c r="B658" s="41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1"/>
      <c r="B659" s="41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1"/>
      <c r="B660" s="41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1"/>
      <c r="B661" s="41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1"/>
      <c r="B662" s="41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1"/>
      <c r="B663" s="41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1"/>
      <c r="B664" s="41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1"/>
      <c r="B665" s="41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1"/>
      <c r="B666" s="41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1"/>
      <c r="B667" s="41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1"/>
      <c r="B668" s="41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1"/>
      <c r="B669" s="41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1"/>
      <c r="B670" s="41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1"/>
      <c r="B671" s="41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1"/>
      <c r="B672" s="41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1"/>
      <c r="B673" s="41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1"/>
      <c r="B674" s="41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1"/>
      <c r="B675" s="41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1"/>
      <c r="B676" s="41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1"/>
      <c r="B677" s="41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1"/>
      <c r="B678" s="41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1"/>
      <c r="B679" s="41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1"/>
      <c r="B680" s="41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1"/>
      <c r="B681" s="41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1"/>
      <c r="B682" s="41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1"/>
      <c r="B683" s="41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1"/>
      <c r="B684" s="41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1"/>
      <c r="B685" s="41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1"/>
      <c r="B686" s="41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1"/>
      <c r="B687" s="41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1"/>
      <c r="B688" s="41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1"/>
      <c r="B689" s="41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1"/>
      <c r="B690" s="41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1"/>
      <c r="B691" s="41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1"/>
      <c r="B692" s="41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1"/>
      <c r="B693" s="41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1"/>
      <c r="B694" s="41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1"/>
      <c r="B695" s="41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1"/>
      <c r="B696" s="41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1"/>
      <c r="B697" s="41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1"/>
      <c r="B698" s="41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1"/>
      <c r="B699" s="41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1"/>
      <c r="B700" s="41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1"/>
      <c r="B701" s="41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1"/>
      <c r="B702" s="41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1"/>
      <c r="B703" s="41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1"/>
      <c r="B704" s="41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1"/>
      <c r="B705" s="41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1"/>
      <c r="B706" s="41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1"/>
      <c r="B707" s="41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1"/>
      <c r="B708" s="41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1"/>
      <c r="B709" s="41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1"/>
      <c r="B710" s="41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1"/>
      <c r="B711" s="41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1"/>
      <c r="B712" s="41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1"/>
      <c r="B713" s="41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1"/>
      <c r="B714" s="41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1"/>
      <c r="B715" s="41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1"/>
      <c r="B716" s="41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1"/>
      <c r="B717" s="41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1"/>
      <c r="B718" s="41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1"/>
      <c r="B719" s="41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1"/>
      <c r="B720" s="41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1"/>
      <c r="B721" s="41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1"/>
      <c r="B722" s="41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1"/>
      <c r="B723" s="41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1"/>
      <c r="B724" s="41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1"/>
      <c r="B725" s="41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1"/>
      <c r="B726" s="41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1"/>
      <c r="B727" s="41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1"/>
      <c r="B728" s="41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1"/>
      <c r="B729" s="41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1"/>
      <c r="B730" s="41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1"/>
      <c r="B731" s="41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1"/>
      <c r="B732" s="41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1"/>
      <c r="B733" s="41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1"/>
      <c r="B734" s="41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1"/>
      <c r="B735" s="41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1"/>
      <c r="B736" s="41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1"/>
      <c r="B737" s="41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1"/>
      <c r="B738" s="41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1"/>
      <c r="B739" s="41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1"/>
      <c r="B740" s="41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1"/>
      <c r="B741" s="41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1"/>
      <c r="B742" s="41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1"/>
      <c r="B743" s="41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1"/>
      <c r="B744" s="41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1"/>
      <c r="B745" s="41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1"/>
      <c r="B746" s="41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1"/>
      <c r="B747" s="41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1"/>
      <c r="B748" s="41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1"/>
      <c r="B749" s="41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1"/>
      <c r="B750" s="41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1"/>
      <c r="B751" s="41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1"/>
      <c r="B752" s="41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1"/>
      <c r="B753" s="41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1"/>
      <c r="B754" s="41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1"/>
      <c r="B755" s="41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1"/>
      <c r="B756" s="41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1"/>
      <c r="B757" s="41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1"/>
      <c r="B758" s="41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1"/>
      <c r="B759" s="41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1"/>
      <c r="B760" s="41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1"/>
      <c r="B761" s="41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1"/>
      <c r="B762" s="41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1"/>
      <c r="B763" s="41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1"/>
      <c r="B764" s="41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1"/>
      <c r="B765" s="41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1"/>
      <c r="B766" s="41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1"/>
      <c r="B767" s="41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1"/>
      <c r="B768" s="41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1"/>
      <c r="B769" s="41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1"/>
      <c r="B770" s="41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1"/>
      <c r="B771" s="41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1"/>
      <c r="B772" s="41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1"/>
      <c r="B773" s="41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1"/>
      <c r="B774" s="41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1"/>
      <c r="B775" s="41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1"/>
      <c r="B776" s="41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1"/>
      <c r="B777" s="41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1"/>
      <c r="B778" s="41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1"/>
      <c r="B779" s="41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1"/>
      <c r="B780" s="41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1"/>
      <c r="B781" s="41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1"/>
      <c r="B782" s="41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1"/>
      <c r="B783" s="41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1"/>
      <c r="B784" s="41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1"/>
      <c r="B785" s="41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1"/>
      <c r="B786" s="41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1"/>
      <c r="B787" s="41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1"/>
      <c r="B788" s="41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1"/>
      <c r="B789" s="41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1"/>
      <c r="B790" s="41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1"/>
      <c r="B791" s="41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1"/>
      <c r="B792" s="41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1"/>
      <c r="B793" s="41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1"/>
      <c r="B794" s="41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1"/>
      <c r="B795" s="41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1"/>
      <c r="B796" s="41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1"/>
      <c r="B797" s="41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1"/>
      <c r="B798" s="41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1"/>
      <c r="B799" s="41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1"/>
      <c r="B800" s="41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1"/>
      <c r="B801" s="41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1"/>
      <c r="B802" s="41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1"/>
      <c r="B803" s="41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1"/>
      <c r="B804" s="41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1"/>
      <c r="B805" s="41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1"/>
      <c r="B806" s="41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1"/>
      <c r="B807" s="41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1"/>
      <c r="B808" s="41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1"/>
      <c r="B809" s="41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1"/>
      <c r="B810" s="41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1"/>
      <c r="B811" s="41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1"/>
      <c r="B812" s="41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1"/>
      <c r="B813" s="41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1"/>
      <c r="B814" s="41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1"/>
      <c r="B815" s="41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1"/>
      <c r="B816" s="41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1"/>
      <c r="B817" s="41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1"/>
      <c r="B818" s="41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1"/>
      <c r="B819" s="41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1"/>
      <c r="B820" s="41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1"/>
      <c r="B821" s="41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1"/>
      <c r="B822" s="41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1"/>
      <c r="B823" s="41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1"/>
      <c r="B824" s="41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1"/>
      <c r="B825" s="41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1"/>
      <c r="B826" s="41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1"/>
      <c r="B827" s="41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1"/>
      <c r="B828" s="41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1"/>
      <c r="B829" s="41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1"/>
      <c r="B830" s="41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1"/>
      <c r="B831" s="41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1"/>
      <c r="B832" s="41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1"/>
      <c r="B833" s="41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1"/>
      <c r="B834" s="41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1"/>
      <c r="B835" s="41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1"/>
      <c r="B836" s="41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1"/>
      <c r="B837" s="41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1"/>
      <c r="B838" s="41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1"/>
      <c r="B839" s="41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1"/>
      <c r="B840" s="41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1"/>
      <c r="B841" s="41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1"/>
      <c r="B842" s="41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1"/>
      <c r="B843" s="41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1"/>
      <c r="B844" s="41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1"/>
      <c r="B845" s="41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1"/>
      <c r="B846" s="41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1"/>
      <c r="B847" s="41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1"/>
      <c r="B848" s="41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1"/>
      <c r="B849" s="41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1"/>
      <c r="B850" s="41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1"/>
      <c r="B851" s="41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1"/>
      <c r="B852" s="41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1"/>
      <c r="B853" s="41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1"/>
      <c r="B854" s="41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1"/>
      <c r="B855" s="41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1"/>
      <c r="B856" s="41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1"/>
      <c r="B857" s="41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1"/>
      <c r="B858" s="41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1"/>
      <c r="B859" s="41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1"/>
      <c r="B860" s="41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1"/>
      <c r="B861" s="41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1"/>
      <c r="B862" s="41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1"/>
      <c r="B863" s="41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1"/>
      <c r="B864" s="41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1"/>
      <c r="B865" s="41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1"/>
      <c r="B866" s="41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1"/>
      <c r="B867" s="41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1"/>
      <c r="B868" s="41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1"/>
      <c r="B869" s="41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1"/>
      <c r="B870" s="41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1"/>
      <c r="B871" s="41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1"/>
      <c r="B872" s="41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1"/>
      <c r="B873" s="41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1"/>
      <c r="B874" s="41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1"/>
      <c r="B875" s="41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1"/>
      <c r="B876" s="41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1"/>
      <c r="B877" s="41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1"/>
      <c r="B878" s="41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1"/>
      <c r="B879" s="41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1"/>
      <c r="B880" s="41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1"/>
      <c r="B881" s="41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1"/>
      <c r="B882" s="41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1"/>
      <c r="B883" s="41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1"/>
      <c r="B884" s="41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1"/>
      <c r="B885" s="41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1"/>
      <c r="B886" s="41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1"/>
      <c r="B887" s="41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1"/>
      <c r="B888" s="41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1"/>
      <c r="B889" s="41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1"/>
      <c r="B890" s="41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1"/>
      <c r="B891" s="41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1"/>
      <c r="B892" s="41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1"/>
      <c r="B893" s="41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1"/>
      <c r="B894" s="41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1"/>
      <c r="B895" s="41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1"/>
      <c r="B896" s="41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1"/>
      <c r="B897" s="41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1"/>
      <c r="B898" s="41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1"/>
      <c r="B899" s="41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1"/>
      <c r="B900" s="41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1"/>
      <c r="B901" s="41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1"/>
      <c r="B902" s="41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1"/>
      <c r="B903" s="41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1"/>
      <c r="B904" s="41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1"/>
      <c r="B905" s="41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1"/>
      <c r="B906" s="41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1"/>
      <c r="B907" s="41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1"/>
      <c r="B908" s="41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1"/>
      <c r="B909" s="41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1"/>
      <c r="B910" s="41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1"/>
      <c r="B911" s="41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1"/>
      <c r="B912" s="41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1"/>
      <c r="B913" s="41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1"/>
      <c r="B914" s="41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1"/>
      <c r="B915" s="41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1"/>
      <c r="B916" s="41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1"/>
      <c r="B917" s="41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1"/>
      <c r="B918" s="41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1"/>
      <c r="B919" s="41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1"/>
      <c r="B920" s="41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1"/>
      <c r="B921" s="41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1"/>
      <c r="B922" s="41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1"/>
      <c r="B923" s="41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1"/>
      <c r="B924" s="41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1"/>
      <c r="B925" s="41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1"/>
      <c r="B926" s="41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1"/>
      <c r="B927" s="41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1"/>
      <c r="B928" s="41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1"/>
      <c r="B929" s="41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1"/>
      <c r="B930" s="41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1"/>
      <c r="B931" s="41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1"/>
      <c r="B932" s="41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1"/>
      <c r="B933" s="41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1"/>
      <c r="B934" s="41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1"/>
      <c r="B935" s="41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1"/>
      <c r="B936" s="41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1"/>
      <c r="B937" s="41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1"/>
      <c r="B938" s="41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1"/>
      <c r="B939" s="41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1"/>
      <c r="B940" s="41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1"/>
      <c r="B941" s="41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1"/>
      <c r="B942" s="41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1"/>
      <c r="B943" s="41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1"/>
      <c r="B944" s="41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1"/>
      <c r="B945" s="41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1"/>
      <c r="B946" s="41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1"/>
      <c r="B947" s="41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1"/>
      <c r="B948" s="41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1"/>
      <c r="B949" s="41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1"/>
      <c r="B950" s="41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1"/>
      <c r="B951" s="41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1"/>
      <c r="B952" s="41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1"/>
      <c r="B953" s="41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1"/>
      <c r="B954" s="41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1"/>
      <c r="B955" s="41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1"/>
      <c r="B956" s="41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1"/>
      <c r="B957" s="41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1"/>
      <c r="B958" s="41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1"/>
      <c r="B959" s="41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1"/>
      <c r="B960" s="41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1"/>
      <c r="B961" s="41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1"/>
      <c r="B962" s="41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1"/>
      <c r="B963" s="41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1"/>
      <c r="B964" s="41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1"/>
      <c r="B965" s="41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1"/>
      <c r="B966" s="41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1"/>
      <c r="B967" s="41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1"/>
      <c r="B968" s="41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1"/>
      <c r="B969" s="41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1"/>
      <c r="B970" s="41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1"/>
      <c r="B971" s="41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1"/>
      <c r="B972" s="41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1"/>
      <c r="B973" s="41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1"/>
      <c r="B974" s="41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1"/>
      <c r="B975" s="41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1"/>
      <c r="B976" s="41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1"/>
      <c r="B977" s="41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1"/>
      <c r="B978" s="41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1"/>
      <c r="B979" s="41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1"/>
      <c r="B980" s="41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1"/>
      <c r="B981" s="41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1"/>
      <c r="B982" s="41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1"/>
      <c r="B983" s="41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1"/>
      <c r="B984" s="41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1"/>
      <c r="B985" s="41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1"/>
      <c r="B986" s="41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1"/>
      <c r="B987" s="41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1"/>
      <c r="B988" s="41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1"/>
      <c r="B989" s="41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1"/>
      <c r="B990" s="41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1"/>
      <c r="B991" s="41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1"/>
      <c r="B992" s="41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1"/>
      <c r="B993" s="41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1"/>
      <c r="B994" s="41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1"/>
      <c r="B995" s="41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1"/>
      <c r="B996" s="41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1"/>
      <c r="B997" s="41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1"/>
      <c r="B998" s="41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1"/>
      <c r="B999" s="41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1"/>
      <c r="B1000" s="41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rawing r:id="rId1"/>
</worksheet>
</file>