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udent\Desktop\GSCM 330\sweets Module 9\"/>
    </mc:Choice>
  </mc:AlternateContent>
  <xr:revisionPtr revIDLastSave="0" documentId="8_{94F6DDE6-F8FF-450A-96AA-18333B0FE709}" xr6:coauthVersionLast="47" xr6:coauthVersionMax="47" xr10:uidLastSave="{00000000-0000-0000-0000-000000000000}"/>
  <bookViews>
    <workbookView xWindow="-110" yWindow="-110" windowWidth="19420" windowHeight="11500" activeTab="1" xr2:uid="{99D1486D-74FC-41C3-A502-08846507EA93}"/>
  </bookViews>
  <sheets>
    <sheet name="DATA" sheetId="1" r:id="rId1"/>
    <sheet name="MODEL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0" i="4" l="1" a="1"/>
  <c r="M20" i="4" s="1"/>
  <c r="S14" i="4"/>
  <c r="S15" i="4"/>
  <c r="S16" i="4"/>
  <c r="S18" i="4"/>
  <c r="S13" i="4"/>
  <c r="R17" i="4"/>
  <c r="N8" i="4"/>
  <c r="O8" i="4"/>
  <c r="P8" i="4"/>
  <c r="Q8" i="4"/>
  <c r="R8" i="4"/>
  <c r="M8" i="4"/>
  <c r="M7" i="4" a="1"/>
  <c r="M7" i="4" s="1"/>
  <c r="M6" i="4" a="1"/>
  <c r="M6" i="4" s="1"/>
  <c r="M5" i="4" a="1"/>
  <c r="M5" i="4" s="1"/>
  <c r="M4" i="4" a="1"/>
  <c r="M4" i="4" s="1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4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4" i="4"/>
  <c r="N17" i="4" l="1"/>
  <c r="O17" i="4"/>
  <c r="P17" i="4"/>
  <c r="Q17" i="4"/>
  <c r="M17" i="4"/>
  <c r="S17" i="4" s="1"/>
  <c r="M21" i="4" l="1"/>
  <c r="M23" i="4"/>
  <c r="O21" i="4"/>
  <c r="O23" i="4"/>
  <c r="P23" i="4"/>
  <c r="P21" i="4"/>
  <c r="N21" i="4"/>
  <c r="N23" i="4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<sst xmlns="http://schemas.openxmlformats.org/spreadsheetml/2006/main" count="44" uniqueCount="36">
  <si>
    <t>distribution_center</t>
  </si>
  <si>
    <t>name</t>
  </si>
  <si>
    <t>demand</t>
  </si>
  <si>
    <t>latitude</t>
  </si>
  <si>
    <t>longitude</t>
  </si>
  <si>
    <t>Waffle Cone Wonderland</t>
  </si>
  <si>
    <t>Meringue Mountains</t>
  </si>
  <si>
    <t>Licorice Lanes</t>
  </si>
  <si>
    <t>Starburst Starlit Skies</t>
  </si>
  <si>
    <t>Twizzler Tunnels</t>
  </si>
  <si>
    <t>Vanilla Chai Vortex</t>
  </si>
  <si>
    <t>max_dcs</t>
  </si>
  <si>
    <t>cost_per_unit_distance</t>
  </si>
  <si>
    <t>method_to_calculate_distance</t>
  </si>
  <si>
    <t>manhattan</t>
  </si>
  <si>
    <t>warehouse</t>
  </si>
  <si>
    <t>set_up_cost</t>
  </si>
  <si>
    <t>Lava Cake Ledges</t>
  </si>
  <si>
    <t>Jolly Rancher Range</t>
  </si>
  <si>
    <t>Lemon Drop Lagoon</t>
  </si>
  <si>
    <t>Fudge Falls</t>
  </si>
  <si>
    <t>WH</t>
  </si>
  <si>
    <t>DC</t>
  </si>
  <si>
    <t>WH Lat</t>
  </si>
  <si>
    <t>WH Long</t>
  </si>
  <si>
    <t>DC Lat</t>
  </si>
  <si>
    <t>DC Long</t>
  </si>
  <si>
    <t>Manhattan</t>
  </si>
  <si>
    <t>WHvDC&gt;</t>
  </si>
  <si>
    <t>SUM</t>
  </si>
  <si>
    <t>DEMAND</t>
  </si>
  <si>
    <t>Setup costs</t>
  </si>
  <si>
    <t>Actual Costs</t>
  </si>
  <si>
    <t>Binary</t>
  </si>
  <si>
    <t>Linking</t>
  </si>
  <si>
    <t>Big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</si>
</sst>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3" xfId="0" applyFont="1" applyFill="1" applyBorder="1"/>
    <xf numFmtId="0" fontId="1" fillId="2" borderId="4" xfId="0" applyFont="1" applyFill="1" applyBorder="1"/>
    <xf numFmtId="0" fontId="1" fillId="2" borderId="2" xfId="0" applyFont="1" applyFill="1" applyBorder="1"/>
    <xf numFmtId="0" fontId="1" fillId="2" borderId="5" xfId="0" applyFont="1" applyFill="1" applyBorder="1"/>
    <xf numFmtId="0" fontId="1" fillId="2" borderId="7" xfId="0" applyFont="1" applyFill="1" applyBorder="1"/>
    <xf numFmtId="0" fontId="1" fillId="2" borderId="10" xfId="0" applyFont="1" applyFill="1" applyBorder="1"/>
    <xf numFmtId="0" fontId="0" fillId="0" borderId="11" xfId="0" applyBorder="1"/>
    <xf numFmtId="0" fontId="0" fillId="0" borderId="12" xfId="0" applyBorder="1"/>
    <xf numFmtId="0" fontId="1" fillId="2" borderId="0" xfId="0" applyFont="1" applyFill="1" applyBorder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F2289-F854-4ED5-805F-697DEAA8066F}">
  <dimension ref="A1:E16"/>
  <sheetViews>
    <sheetView workbookViewId="0">
      <selection activeCell="C7" sqref="C7"/>
    </sheetView>
  </sheetViews>
  <sheetFormatPr defaultRowHeight="14.5" x14ac:dyDescent="0.35"/>
  <cols>
    <col min="1" max="1" width="16.1796875" bestFit="1" customWidth="1"/>
    <col min="2" max="2" width="20.90625" bestFit="1" customWidth="1"/>
    <col min="3" max="3" width="26" bestFit="1" customWidth="1"/>
    <col min="4" max="4" width="7" bestFit="1" customWidth="1"/>
    <col min="5" max="5" width="8.26953125" bestFit="1" customWidth="1"/>
  </cols>
  <sheetData>
    <row r="1" spans="1:5" x14ac:dyDescent="0.35">
      <c r="A1" s="11" t="s">
        <v>0</v>
      </c>
      <c r="B1" s="9" t="s">
        <v>1</v>
      </c>
      <c r="C1" s="9" t="s">
        <v>2</v>
      </c>
      <c r="D1" s="9" t="s">
        <v>3</v>
      </c>
      <c r="E1" s="10" t="s">
        <v>4</v>
      </c>
    </row>
    <row r="2" spans="1:5" x14ac:dyDescent="0.35">
      <c r="A2" s="2">
        <v>1</v>
      </c>
      <c r="B2" s="1" t="s">
        <v>5</v>
      </c>
      <c r="C2" s="1">
        <v>867</v>
      </c>
      <c r="D2" s="1">
        <v>26.85</v>
      </c>
      <c r="E2" s="3">
        <v>-92.4</v>
      </c>
    </row>
    <row r="3" spans="1:5" x14ac:dyDescent="0.35">
      <c r="A3" s="2">
        <v>2</v>
      </c>
      <c r="B3" s="1" t="s">
        <v>6</v>
      </c>
      <c r="C3" s="1">
        <v>864</v>
      </c>
      <c r="D3" s="1">
        <v>48.87</v>
      </c>
      <c r="E3" s="3">
        <v>-97.26</v>
      </c>
    </row>
    <row r="4" spans="1:5" x14ac:dyDescent="0.35">
      <c r="A4" s="2">
        <v>3</v>
      </c>
      <c r="B4" s="1" t="s">
        <v>7</v>
      </c>
      <c r="C4" s="1">
        <v>969</v>
      </c>
      <c r="D4" s="1">
        <v>47</v>
      </c>
      <c r="E4" s="3">
        <v>-97.06</v>
      </c>
    </row>
    <row r="5" spans="1:5" x14ac:dyDescent="0.35">
      <c r="A5" s="2">
        <v>4</v>
      </c>
      <c r="B5" s="1" t="s">
        <v>8</v>
      </c>
      <c r="C5" s="1">
        <v>968</v>
      </c>
      <c r="D5" s="1">
        <v>42.2</v>
      </c>
      <c r="E5" s="3">
        <v>-105.8</v>
      </c>
    </row>
    <row r="6" spans="1:5" x14ac:dyDescent="0.35">
      <c r="A6" s="2">
        <v>5</v>
      </c>
      <c r="B6" s="1" t="s">
        <v>9</v>
      </c>
      <c r="C6" s="1">
        <v>605</v>
      </c>
      <c r="D6" s="1">
        <v>32.090000000000003</v>
      </c>
      <c r="E6" s="3">
        <v>-69.680000000000007</v>
      </c>
    </row>
    <row r="7" spans="1:5" ht="15" thickBot="1" x14ac:dyDescent="0.4">
      <c r="A7" s="4">
        <v>6</v>
      </c>
      <c r="B7" s="5" t="s">
        <v>10</v>
      </c>
      <c r="C7" s="5">
        <v>518</v>
      </c>
      <c r="D7" s="5">
        <v>26.58</v>
      </c>
      <c r="E7" s="6">
        <v>-84.26</v>
      </c>
    </row>
    <row r="8" spans="1:5" ht="15" thickBot="1" x14ac:dyDescent="0.4"/>
    <row r="9" spans="1:5" x14ac:dyDescent="0.35">
      <c r="A9" s="11" t="s">
        <v>11</v>
      </c>
      <c r="B9" s="9" t="s">
        <v>12</v>
      </c>
      <c r="C9" s="10" t="s">
        <v>13</v>
      </c>
    </row>
    <row r="10" spans="1:5" ht="15" thickBot="1" x14ac:dyDescent="0.4">
      <c r="A10" s="4">
        <v>2</v>
      </c>
      <c r="B10" s="5">
        <v>1</v>
      </c>
      <c r="C10" s="6" t="s">
        <v>14</v>
      </c>
    </row>
    <row r="11" spans="1:5" ht="15" thickBot="1" x14ac:dyDescent="0.4"/>
    <row r="12" spans="1:5" x14ac:dyDescent="0.35">
      <c r="A12" s="11" t="s">
        <v>15</v>
      </c>
      <c r="B12" s="9" t="s">
        <v>1</v>
      </c>
      <c r="C12" s="9" t="s">
        <v>16</v>
      </c>
      <c r="D12" s="9" t="s">
        <v>3</v>
      </c>
      <c r="E12" s="10" t="s">
        <v>4</v>
      </c>
    </row>
    <row r="13" spans="1:5" x14ac:dyDescent="0.35">
      <c r="A13" s="2">
        <v>1</v>
      </c>
      <c r="B13" s="1" t="s">
        <v>17</v>
      </c>
      <c r="C13" s="1">
        <v>1399</v>
      </c>
      <c r="D13" s="1">
        <v>45.45</v>
      </c>
      <c r="E13" s="3">
        <v>-88.1</v>
      </c>
    </row>
    <row r="14" spans="1:5" x14ac:dyDescent="0.35">
      <c r="A14" s="2">
        <v>2</v>
      </c>
      <c r="B14" s="1" t="s">
        <v>18</v>
      </c>
      <c r="C14" s="1">
        <v>2196</v>
      </c>
      <c r="D14" s="1">
        <v>36.85</v>
      </c>
      <c r="E14" s="3">
        <v>-77.709999999999994</v>
      </c>
    </row>
    <row r="15" spans="1:5" x14ac:dyDescent="0.35">
      <c r="A15" s="2">
        <v>3</v>
      </c>
      <c r="B15" s="1" t="s">
        <v>19</v>
      </c>
      <c r="C15" s="1">
        <v>1231</v>
      </c>
      <c r="D15" s="1">
        <v>42.71</v>
      </c>
      <c r="E15" s="3">
        <v>-109.2</v>
      </c>
    </row>
    <row r="16" spans="1:5" ht="15" thickBot="1" x14ac:dyDescent="0.4">
      <c r="A16" s="4">
        <v>4</v>
      </c>
      <c r="B16" s="5" t="s">
        <v>20</v>
      </c>
      <c r="C16" s="5">
        <v>1894</v>
      </c>
      <c r="D16" s="5">
        <v>36.78</v>
      </c>
      <c r="E16" s="6">
        <v>-73.34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0B4D5-3B7D-4307-BF65-7120CC9096EB}">
  <dimension ref="B2:S27"/>
  <sheetViews>
    <sheetView tabSelected="1" topLeftCell="C8" workbookViewId="0">
      <selection activeCell="N27" sqref="N27"/>
    </sheetView>
  </sheetViews>
  <sheetFormatPr defaultRowHeight="14.5" x14ac:dyDescent="0.35"/>
  <cols>
    <col min="2" max="2" width="3.7265625" bestFit="1" customWidth="1"/>
    <col min="3" max="3" width="16.81640625" bestFit="1" customWidth="1"/>
    <col min="4" max="4" width="3.36328125" bestFit="1" customWidth="1"/>
    <col min="5" max="5" width="20.90625" bestFit="1" customWidth="1"/>
    <col min="10" max="10" width="9.54296875" bestFit="1" customWidth="1"/>
    <col min="12" max="12" width="11.26953125" bestFit="1" customWidth="1"/>
    <col min="13" max="13" width="6.81640625" bestFit="1" customWidth="1"/>
  </cols>
  <sheetData>
    <row r="2" spans="2:19" ht="15" thickBot="1" x14ac:dyDescent="0.4"/>
    <row r="3" spans="2:19" x14ac:dyDescent="0.35">
      <c r="B3" s="7" t="s">
        <v>21</v>
      </c>
      <c r="C3" s="8"/>
      <c r="D3" s="8" t="s">
        <v>22</v>
      </c>
      <c r="E3" s="8"/>
      <c r="F3" s="9" t="s">
        <v>23</v>
      </c>
      <c r="G3" s="9" t="s">
        <v>24</v>
      </c>
      <c r="H3" s="9" t="s">
        <v>25</v>
      </c>
      <c r="I3" s="9" t="s">
        <v>26</v>
      </c>
      <c r="J3" s="10" t="s">
        <v>27</v>
      </c>
      <c r="L3" s="11" t="s">
        <v>28</v>
      </c>
      <c r="M3" s="9">
        <v>1</v>
      </c>
      <c r="N3" s="9">
        <v>2</v>
      </c>
      <c r="O3" s="9">
        <v>3</v>
      </c>
      <c r="P3" s="9">
        <v>4</v>
      </c>
      <c r="Q3" s="9">
        <v>5</v>
      </c>
      <c r="R3" s="9">
        <v>6</v>
      </c>
      <c r="S3" s="10" t="s">
        <v>29</v>
      </c>
    </row>
    <row r="4" spans="2:19" x14ac:dyDescent="0.35">
      <c r="B4" s="2">
        <v>1</v>
      </c>
      <c r="C4" s="1" t="str">
        <f>_xlfn.XLOOKUP(MODEL!B4,DATA!$A$13:$A$16,DATA!$B$13:$B$16)</f>
        <v>Lava Cake Ledges</v>
      </c>
      <c r="D4" s="1">
        <v>1</v>
      </c>
      <c r="E4" s="1" t="str">
        <f>_xlfn.XLOOKUP(MODEL!D4,DATA!$A$2:$A$7,DATA!$B$2:$B$7)</f>
        <v>Waffle Cone Wonderland</v>
      </c>
      <c r="F4" s="1">
        <f>_xlfn.XLOOKUP(B4,DATA!$A$13:$A$16,DATA!$D$13:$D$16)</f>
        <v>45.45</v>
      </c>
      <c r="G4" s="1">
        <f>_xlfn.XLOOKUP(MODEL!B4,DATA!$A$13:$A$16,DATA!$E$13:$E$16)</f>
        <v>-88.1</v>
      </c>
      <c r="H4" s="1">
        <f>_xlfn.XLOOKUP(D4,DATA!$A$2:$A$7,DATA!$D$2:$D$7)</f>
        <v>26.85</v>
      </c>
      <c r="I4" s="1">
        <f>_xlfn.XLOOKUP(D4,DATA!$A$2:$A$7,DATA!$E$2:$E$7)</f>
        <v>-92.4</v>
      </c>
      <c r="J4" s="3">
        <f>ABS(F4-H4)+ABS(G4-I4)</f>
        <v>22.900000000000013</v>
      </c>
      <c r="L4" s="12">
        <v>1</v>
      </c>
      <c r="M4" s="1" cm="1">
        <f t="array" ref="M4:R4">_xlfn.TOROW(J4:J9)</f>
        <v>22.900000000000013</v>
      </c>
      <c r="N4" s="1">
        <v>12.580000000000005</v>
      </c>
      <c r="O4" s="1">
        <v>10.510000000000005</v>
      </c>
      <c r="P4" s="1">
        <v>20.950000000000003</v>
      </c>
      <c r="Q4" s="1">
        <v>31.779999999999987</v>
      </c>
      <c r="R4" s="1">
        <v>22.709999999999994</v>
      </c>
      <c r="S4" s="3"/>
    </row>
    <row r="5" spans="2:19" x14ac:dyDescent="0.35">
      <c r="B5" s="2">
        <v>1</v>
      </c>
      <c r="C5" s="1" t="str">
        <f>_xlfn.XLOOKUP(MODEL!B5,DATA!$A$13:$A$16,DATA!$B$13:$B$16)</f>
        <v>Lava Cake Ledges</v>
      </c>
      <c r="D5" s="1">
        <v>2</v>
      </c>
      <c r="E5" s="1" t="str">
        <f>_xlfn.XLOOKUP(MODEL!D5,DATA!$A$2:$A$7,DATA!$B$2:$B$7)</f>
        <v>Meringue Mountains</v>
      </c>
      <c r="F5" s="1">
        <f>_xlfn.XLOOKUP(B5,DATA!$A$13:$A$16,DATA!$D$13:$D$16)</f>
        <v>45.45</v>
      </c>
      <c r="G5" s="1">
        <f>_xlfn.XLOOKUP(MODEL!B5,DATA!$A$13:$A$16,DATA!$E$13:$E$16)</f>
        <v>-88.1</v>
      </c>
      <c r="H5" s="1">
        <f>_xlfn.XLOOKUP(D5,DATA!$A$2:$A$7,DATA!$D$2:$D$7)</f>
        <v>48.87</v>
      </c>
      <c r="I5" s="1">
        <f>_xlfn.XLOOKUP(D5,DATA!$A$2:$A$7,DATA!$E$2:$E$7)</f>
        <v>-97.26</v>
      </c>
      <c r="J5" s="3">
        <f t="shared" ref="J5:J27" si="0">ABS(F5-H5)+ABS(G5-I5)</f>
        <v>12.580000000000005</v>
      </c>
      <c r="L5" s="12">
        <v>2</v>
      </c>
      <c r="M5" s="1" cm="1">
        <f t="array" ref="M5:R5">_xlfn.TOROW(J10:J15)</f>
        <v>24.690000000000012</v>
      </c>
      <c r="N5" s="1">
        <v>31.570000000000007</v>
      </c>
      <c r="O5" s="1">
        <v>29.500000000000007</v>
      </c>
      <c r="P5" s="1">
        <v>33.440000000000005</v>
      </c>
      <c r="Q5" s="1">
        <v>12.789999999999985</v>
      </c>
      <c r="R5" s="1">
        <v>16.820000000000014</v>
      </c>
      <c r="S5" s="3"/>
    </row>
    <row r="6" spans="2:19" x14ac:dyDescent="0.35">
      <c r="B6" s="2">
        <v>1</v>
      </c>
      <c r="C6" s="1" t="str">
        <f>_xlfn.XLOOKUP(MODEL!B6,DATA!$A$13:$A$16,DATA!$B$13:$B$16)</f>
        <v>Lava Cake Ledges</v>
      </c>
      <c r="D6" s="1">
        <v>3</v>
      </c>
      <c r="E6" s="1" t="str">
        <f>_xlfn.XLOOKUP(MODEL!D6,DATA!$A$2:$A$7,DATA!$B$2:$B$7)</f>
        <v>Licorice Lanes</v>
      </c>
      <c r="F6" s="1">
        <f>_xlfn.XLOOKUP(B6,DATA!$A$13:$A$16,DATA!$D$13:$D$16)</f>
        <v>45.45</v>
      </c>
      <c r="G6" s="1">
        <f>_xlfn.XLOOKUP(MODEL!B6,DATA!$A$13:$A$16,DATA!$E$13:$E$16)</f>
        <v>-88.1</v>
      </c>
      <c r="H6" s="1">
        <f>_xlfn.XLOOKUP(D6,DATA!$A$2:$A$7,DATA!$D$2:$D$7)</f>
        <v>47</v>
      </c>
      <c r="I6" s="1">
        <f>_xlfn.XLOOKUP(D6,DATA!$A$2:$A$7,DATA!$E$2:$E$7)</f>
        <v>-97.06</v>
      </c>
      <c r="J6" s="3">
        <f t="shared" si="0"/>
        <v>10.510000000000005</v>
      </c>
      <c r="L6" s="12">
        <v>3</v>
      </c>
      <c r="M6" s="1" cm="1">
        <f t="array" ref="M6:R6">_xlfn.TOROW(J16:J21)</f>
        <v>32.659999999999997</v>
      </c>
      <c r="N6" s="1">
        <v>18.099999999999994</v>
      </c>
      <c r="O6" s="1">
        <v>16.43</v>
      </c>
      <c r="P6" s="1">
        <v>3.9100000000000037</v>
      </c>
      <c r="Q6" s="1">
        <v>50.139999999999993</v>
      </c>
      <c r="R6" s="1">
        <v>41.07</v>
      </c>
      <c r="S6" s="3"/>
    </row>
    <row r="7" spans="2:19" x14ac:dyDescent="0.35">
      <c r="B7" s="2">
        <v>1</v>
      </c>
      <c r="C7" s="1" t="str">
        <f>_xlfn.XLOOKUP(MODEL!B7,DATA!$A$13:$A$16,DATA!$B$13:$B$16)</f>
        <v>Lava Cake Ledges</v>
      </c>
      <c r="D7" s="1">
        <v>4</v>
      </c>
      <c r="E7" s="1" t="str">
        <f>_xlfn.XLOOKUP(MODEL!D7,DATA!$A$2:$A$7,DATA!$B$2:$B$7)</f>
        <v>Starburst Starlit Skies</v>
      </c>
      <c r="F7" s="1">
        <f>_xlfn.XLOOKUP(B7,DATA!$A$13:$A$16,DATA!$D$13:$D$16)</f>
        <v>45.45</v>
      </c>
      <c r="G7" s="1">
        <f>_xlfn.XLOOKUP(MODEL!B7,DATA!$A$13:$A$16,DATA!$E$13:$E$16)</f>
        <v>-88.1</v>
      </c>
      <c r="H7" s="1">
        <f>_xlfn.XLOOKUP(D7,DATA!$A$2:$A$7,DATA!$D$2:$D$7)</f>
        <v>42.2</v>
      </c>
      <c r="I7" s="1">
        <f>_xlfn.XLOOKUP(D7,DATA!$A$2:$A$7,DATA!$E$2:$E$7)</f>
        <v>-105.8</v>
      </c>
      <c r="J7" s="3">
        <f t="shared" si="0"/>
        <v>20.950000000000003</v>
      </c>
      <c r="L7" s="12">
        <v>4</v>
      </c>
      <c r="M7" s="1" cm="1">
        <f t="array" ref="M7:R7">_xlfn.TOROW(J22:J27)</f>
        <v>28.990000000000002</v>
      </c>
      <c r="N7" s="1">
        <v>36.01</v>
      </c>
      <c r="O7" s="1">
        <v>33.94</v>
      </c>
      <c r="P7" s="1">
        <v>37.879999999999995</v>
      </c>
      <c r="Q7" s="1">
        <v>8.3499999999999943</v>
      </c>
      <c r="R7" s="1">
        <v>21.120000000000005</v>
      </c>
      <c r="S7" s="3"/>
    </row>
    <row r="8" spans="2:19" x14ac:dyDescent="0.35">
      <c r="B8" s="2">
        <v>1</v>
      </c>
      <c r="C8" s="1" t="str">
        <f>_xlfn.XLOOKUP(MODEL!B8,DATA!$A$13:$A$16,DATA!$B$13:$B$16)</f>
        <v>Lava Cake Ledges</v>
      </c>
      <c r="D8" s="1">
        <v>5</v>
      </c>
      <c r="E8" s="1" t="str">
        <f>_xlfn.XLOOKUP(MODEL!D8,DATA!$A$2:$A$7,DATA!$B$2:$B$7)</f>
        <v>Twizzler Tunnels</v>
      </c>
      <c r="F8" s="1">
        <f>_xlfn.XLOOKUP(B8,DATA!$A$13:$A$16,DATA!$D$13:$D$16)</f>
        <v>45.45</v>
      </c>
      <c r="G8" s="1">
        <f>_xlfn.XLOOKUP(MODEL!B8,DATA!$A$13:$A$16,DATA!$E$13:$E$16)</f>
        <v>-88.1</v>
      </c>
      <c r="H8" s="1">
        <f>_xlfn.XLOOKUP(D8,DATA!$A$2:$A$7,DATA!$D$2:$D$7)</f>
        <v>32.090000000000003</v>
      </c>
      <c r="I8" s="1">
        <f>_xlfn.XLOOKUP(D8,DATA!$A$2:$A$7,DATA!$E$2:$E$7)</f>
        <v>-69.680000000000007</v>
      </c>
      <c r="J8" s="3">
        <f t="shared" si="0"/>
        <v>31.779999999999987</v>
      </c>
      <c r="L8" s="12" t="s">
        <v>29</v>
      </c>
      <c r="M8" s="16">
        <f>SUM(M4:M7)</f>
        <v>109.24000000000004</v>
      </c>
      <c r="N8" s="16">
        <f t="shared" ref="N8:R8" si="1">SUM(N4:N7)</f>
        <v>98.26</v>
      </c>
      <c r="O8" s="16">
        <f t="shared" si="1"/>
        <v>90.38000000000001</v>
      </c>
      <c r="P8" s="16">
        <f t="shared" si="1"/>
        <v>96.18</v>
      </c>
      <c r="Q8" s="16">
        <f t="shared" si="1"/>
        <v>103.05999999999996</v>
      </c>
      <c r="R8" s="1">
        <f t="shared" si="1"/>
        <v>101.72000000000001</v>
      </c>
      <c r="S8" s="3"/>
    </row>
    <row r="9" spans="2:19" ht="15" thickBot="1" x14ac:dyDescent="0.4">
      <c r="B9" s="2">
        <v>1</v>
      </c>
      <c r="C9" s="1" t="str">
        <f>_xlfn.XLOOKUP(MODEL!B9,DATA!$A$13:$A$16,DATA!$B$13:$B$16)</f>
        <v>Lava Cake Ledges</v>
      </c>
      <c r="D9" s="1">
        <v>6</v>
      </c>
      <c r="E9" s="1" t="str">
        <f>_xlfn.XLOOKUP(MODEL!D9,DATA!$A$2:$A$7,DATA!$B$2:$B$7)</f>
        <v>Vanilla Chai Vortex</v>
      </c>
      <c r="F9" s="1">
        <f>_xlfn.XLOOKUP(B9,DATA!$A$13:$A$16,DATA!$D$13:$D$16)</f>
        <v>45.45</v>
      </c>
      <c r="G9" s="1">
        <f>_xlfn.XLOOKUP(MODEL!B9,DATA!$A$13:$A$16,DATA!$E$13:$E$16)</f>
        <v>-88.1</v>
      </c>
      <c r="H9" s="1">
        <f>_xlfn.XLOOKUP(D9,DATA!$A$2:$A$7,DATA!$D$2:$D$7)</f>
        <v>26.58</v>
      </c>
      <c r="I9" s="1">
        <f>_xlfn.XLOOKUP(D9,DATA!$A$2:$A$7,DATA!$E$2:$E$7)</f>
        <v>-84.26</v>
      </c>
      <c r="J9" s="3">
        <f t="shared" si="0"/>
        <v>22.709999999999994</v>
      </c>
      <c r="L9" s="14" t="s">
        <v>30</v>
      </c>
      <c r="M9" s="1">
        <v>867</v>
      </c>
      <c r="N9" s="1">
        <v>864</v>
      </c>
      <c r="O9" s="1">
        <v>969</v>
      </c>
      <c r="P9" s="1">
        <v>968</v>
      </c>
      <c r="Q9" s="1">
        <v>605</v>
      </c>
      <c r="R9" s="15">
        <v>518</v>
      </c>
      <c r="S9" s="6"/>
    </row>
    <row r="10" spans="2:19" x14ac:dyDescent="0.35">
      <c r="B10" s="2">
        <v>2</v>
      </c>
      <c r="C10" s="1" t="str">
        <f>_xlfn.XLOOKUP(MODEL!B10,DATA!$A$13:$A$16,DATA!$B$13:$B$16)</f>
        <v>Jolly Rancher Range</v>
      </c>
      <c r="D10" s="1">
        <v>1</v>
      </c>
      <c r="E10" s="1" t="str">
        <f>_xlfn.XLOOKUP(MODEL!D10,DATA!$A$2:$A$7,DATA!$B$2:$B$7)</f>
        <v>Waffle Cone Wonderland</v>
      </c>
      <c r="F10" s="1">
        <f>_xlfn.XLOOKUP(B10,DATA!$A$13:$A$16,DATA!$D$13:$D$16)</f>
        <v>36.85</v>
      </c>
      <c r="G10" s="1">
        <f>_xlfn.XLOOKUP(MODEL!B10,DATA!$A$13:$A$16,DATA!$E$13:$E$16)</f>
        <v>-77.709999999999994</v>
      </c>
      <c r="H10" s="1">
        <f>_xlfn.XLOOKUP(D10,DATA!$A$2:$A$7,DATA!$D$2:$D$7)</f>
        <v>26.85</v>
      </c>
      <c r="I10" s="1">
        <f>_xlfn.XLOOKUP(D10,DATA!$A$2:$A$7,DATA!$E$2:$E$7)</f>
        <v>-92.4</v>
      </c>
      <c r="J10" s="3">
        <f t="shared" si="0"/>
        <v>24.690000000000012</v>
      </c>
    </row>
    <row r="11" spans="2:19" ht="15" thickBot="1" x14ac:dyDescent="0.4">
      <c r="B11" s="2">
        <v>2</v>
      </c>
      <c r="C11" s="1" t="str">
        <f>_xlfn.XLOOKUP(MODEL!B11,DATA!$A$13:$A$16,DATA!$B$13:$B$16)</f>
        <v>Jolly Rancher Range</v>
      </c>
      <c r="D11" s="1">
        <v>2</v>
      </c>
      <c r="E11" s="1" t="str">
        <f>_xlfn.XLOOKUP(MODEL!D11,DATA!$A$2:$A$7,DATA!$B$2:$B$7)</f>
        <v>Meringue Mountains</v>
      </c>
      <c r="F11" s="1">
        <f>_xlfn.XLOOKUP(B11,DATA!$A$13:$A$16,DATA!$D$13:$D$16)</f>
        <v>36.85</v>
      </c>
      <c r="G11" s="1">
        <f>_xlfn.XLOOKUP(MODEL!B11,DATA!$A$13:$A$16,DATA!$E$13:$E$16)</f>
        <v>-77.709999999999994</v>
      </c>
      <c r="H11" s="1">
        <f>_xlfn.XLOOKUP(D11,DATA!$A$2:$A$7,DATA!$D$2:$D$7)</f>
        <v>48.87</v>
      </c>
      <c r="I11" s="1">
        <f>_xlfn.XLOOKUP(D11,DATA!$A$2:$A$7,DATA!$E$2:$E$7)</f>
        <v>-97.26</v>
      </c>
      <c r="J11" s="3">
        <f t="shared" si="0"/>
        <v>31.570000000000007</v>
      </c>
    </row>
    <row r="12" spans="2:19" x14ac:dyDescent="0.35">
      <c r="B12" s="2">
        <v>2</v>
      </c>
      <c r="C12" s="1" t="str">
        <f>_xlfn.XLOOKUP(MODEL!B12,DATA!$A$13:$A$16,DATA!$B$13:$B$16)</f>
        <v>Jolly Rancher Range</v>
      </c>
      <c r="D12" s="1">
        <v>3</v>
      </c>
      <c r="E12" s="1" t="str">
        <f>_xlfn.XLOOKUP(MODEL!D12,DATA!$A$2:$A$7,DATA!$B$2:$B$7)</f>
        <v>Licorice Lanes</v>
      </c>
      <c r="F12" s="1">
        <f>_xlfn.XLOOKUP(B12,DATA!$A$13:$A$16,DATA!$D$13:$D$16)</f>
        <v>36.85</v>
      </c>
      <c r="G12" s="1">
        <f>_xlfn.XLOOKUP(MODEL!B12,DATA!$A$13:$A$16,DATA!$E$13:$E$16)</f>
        <v>-77.709999999999994</v>
      </c>
      <c r="H12" s="1">
        <f>_xlfn.XLOOKUP(D12,DATA!$A$2:$A$7,DATA!$D$2:$D$7)</f>
        <v>47</v>
      </c>
      <c r="I12" s="1">
        <f>_xlfn.XLOOKUP(D12,DATA!$A$2:$A$7,DATA!$E$2:$E$7)</f>
        <v>-97.06</v>
      </c>
      <c r="J12" s="3">
        <f t="shared" si="0"/>
        <v>29.500000000000007</v>
      </c>
      <c r="L12" s="11" t="s">
        <v>28</v>
      </c>
      <c r="M12" s="9">
        <v>1</v>
      </c>
      <c r="N12" s="9">
        <v>2</v>
      </c>
      <c r="O12" s="9">
        <v>3</v>
      </c>
      <c r="P12" s="9">
        <v>4</v>
      </c>
      <c r="Q12" s="9">
        <v>5</v>
      </c>
      <c r="R12" s="9">
        <v>6</v>
      </c>
      <c r="S12" s="10" t="s">
        <v>29</v>
      </c>
    </row>
    <row r="13" spans="2:19" x14ac:dyDescent="0.35">
      <c r="B13" s="2">
        <v>2</v>
      </c>
      <c r="C13" s="1" t="str">
        <f>_xlfn.XLOOKUP(MODEL!B13,DATA!$A$13:$A$16,DATA!$B$13:$B$16)</f>
        <v>Jolly Rancher Range</v>
      </c>
      <c r="D13" s="1">
        <v>4</v>
      </c>
      <c r="E13" s="1" t="str">
        <f>_xlfn.XLOOKUP(MODEL!D13,DATA!$A$2:$A$7,DATA!$B$2:$B$7)</f>
        <v>Starburst Starlit Skies</v>
      </c>
      <c r="F13" s="1">
        <f>_xlfn.XLOOKUP(B13,DATA!$A$13:$A$16,DATA!$D$13:$D$16)</f>
        <v>36.85</v>
      </c>
      <c r="G13" s="1">
        <f>_xlfn.XLOOKUP(MODEL!B13,DATA!$A$13:$A$16,DATA!$E$13:$E$16)</f>
        <v>-77.709999999999994</v>
      </c>
      <c r="H13" s="1">
        <f>_xlfn.XLOOKUP(D13,DATA!$A$2:$A$7,DATA!$D$2:$D$7)</f>
        <v>42.2</v>
      </c>
      <c r="I13" s="1">
        <f>_xlfn.XLOOKUP(D13,DATA!$A$2:$A$7,DATA!$E$2:$E$7)</f>
        <v>-105.8</v>
      </c>
      <c r="J13" s="3">
        <f t="shared" si="0"/>
        <v>33.440000000000005</v>
      </c>
      <c r="L13" s="12">
        <v>1</v>
      </c>
      <c r="M13" s="1"/>
      <c r="N13" s="1"/>
      <c r="O13" s="1"/>
      <c r="P13" s="1"/>
      <c r="Q13" s="1"/>
      <c r="R13" s="1"/>
      <c r="S13" s="3">
        <f>SUM(M13:R13)</f>
        <v>0</v>
      </c>
    </row>
    <row r="14" spans="2:19" x14ac:dyDescent="0.35">
      <c r="B14" s="2">
        <v>2</v>
      </c>
      <c r="C14" s="1" t="str">
        <f>_xlfn.XLOOKUP(MODEL!B14,DATA!$A$13:$A$16,DATA!$B$13:$B$16)</f>
        <v>Jolly Rancher Range</v>
      </c>
      <c r="D14" s="1">
        <v>5</v>
      </c>
      <c r="E14" s="1" t="str">
        <f>_xlfn.XLOOKUP(MODEL!D14,DATA!$A$2:$A$7,DATA!$B$2:$B$7)</f>
        <v>Twizzler Tunnels</v>
      </c>
      <c r="F14" s="1">
        <f>_xlfn.XLOOKUP(B14,DATA!$A$13:$A$16,DATA!$D$13:$D$16)</f>
        <v>36.85</v>
      </c>
      <c r="G14" s="1">
        <f>_xlfn.XLOOKUP(MODEL!B14,DATA!$A$13:$A$16,DATA!$E$13:$E$16)</f>
        <v>-77.709999999999994</v>
      </c>
      <c r="H14" s="1">
        <f>_xlfn.XLOOKUP(D14,DATA!$A$2:$A$7,DATA!$D$2:$D$7)</f>
        <v>32.090000000000003</v>
      </c>
      <c r="I14" s="1">
        <f>_xlfn.XLOOKUP(D14,DATA!$A$2:$A$7,DATA!$E$2:$E$7)</f>
        <v>-69.680000000000007</v>
      </c>
      <c r="J14" s="3">
        <f t="shared" si="0"/>
        <v>12.789999999999985</v>
      </c>
      <c r="L14" s="12">
        <v>2</v>
      </c>
      <c r="M14" s="1"/>
      <c r="N14" s="1"/>
      <c r="O14" s="1"/>
      <c r="P14" s="1"/>
      <c r="Q14" s="1"/>
      <c r="R14" s="1"/>
      <c r="S14" s="3">
        <f t="shared" ref="S14:S18" si="2">SUM(M14:R14)</f>
        <v>0</v>
      </c>
    </row>
    <row r="15" spans="2:19" x14ac:dyDescent="0.35">
      <c r="B15" s="2">
        <v>2</v>
      </c>
      <c r="C15" s="1" t="str">
        <f>_xlfn.XLOOKUP(MODEL!B15,DATA!$A$13:$A$16,DATA!$B$13:$B$16)</f>
        <v>Jolly Rancher Range</v>
      </c>
      <c r="D15" s="1">
        <v>6</v>
      </c>
      <c r="E15" s="1" t="str">
        <f>_xlfn.XLOOKUP(MODEL!D15,DATA!$A$2:$A$7,DATA!$B$2:$B$7)</f>
        <v>Vanilla Chai Vortex</v>
      </c>
      <c r="F15" s="1">
        <f>_xlfn.XLOOKUP(B15,DATA!$A$13:$A$16,DATA!$D$13:$D$16)</f>
        <v>36.85</v>
      </c>
      <c r="G15" s="1">
        <f>_xlfn.XLOOKUP(MODEL!B15,DATA!$A$13:$A$16,DATA!$E$13:$E$16)</f>
        <v>-77.709999999999994</v>
      </c>
      <c r="H15" s="1">
        <f>_xlfn.XLOOKUP(D15,DATA!$A$2:$A$7,DATA!$D$2:$D$7)</f>
        <v>26.58</v>
      </c>
      <c r="I15" s="1">
        <f>_xlfn.XLOOKUP(D15,DATA!$A$2:$A$7,DATA!$E$2:$E$7)</f>
        <v>-84.26</v>
      </c>
      <c r="J15" s="3">
        <f t="shared" si="0"/>
        <v>16.820000000000014</v>
      </c>
      <c r="L15" s="12">
        <v>3</v>
      </c>
      <c r="M15" s="1"/>
      <c r="N15" s="1"/>
      <c r="O15" s="1"/>
      <c r="P15" s="1"/>
      <c r="Q15" s="1"/>
      <c r="R15" s="1"/>
      <c r="S15" s="3">
        <f t="shared" si="2"/>
        <v>0</v>
      </c>
    </row>
    <row r="16" spans="2:19" x14ac:dyDescent="0.35">
      <c r="B16" s="2">
        <v>3</v>
      </c>
      <c r="C16" s="1" t="str">
        <f>_xlfn.XLOOKUP(MODEL!B16,DATA!$A$13:$A$16,DATA!$B$13:$B$16)</f>
        <v>Lemon Drop Lagoon</v>
      </c>
      <c r="D16" s="1">
        <v>1</v>
      </c>
      <c r="E16" s="1" t="str">
        <f>_xlfn.XLOOKUP(MODEL!D16,DATA!$A$2:$A$7,DATA!$B$2:$B$7)</f>
        <v>Waffle Cone Wonderland</v>
      </c>
      <c r="F16" s="1">
        <f>_xlfn.XLOOKUP(B16,DATA!$A$13:$A$16,DATA!$D$13:$D$16)</f>
        <v>42.71</v>
      </c>
      <c r="G16" s="1">
        <f>_xlfn.XLOOKUP(MODEL!B16,DATA!$A$13:$A$16,DATA!$E$13:$E$16)</f>
        <v>-109.2</v>
      </c>
      <c r="H16" s="1">
        <f>_xlfn.XLOOKUP(D16,DATA!$A$2:$A$7,DATA!$D$2:$D$7)</f>
        <v>26.85</v>
      </c>
      <c r="I16" s="1">
        <f>_xlfn.XLOOKUP(D16,DATA!$A$2:$A$7,DATA!$E$2:$E$7)</f>
        <v>-92.4</v>
      </c>
      <c r="J16" s="3">
        <f t="shared" si="0"/>
        <v>32.659999999999997</v>
      </c>
      <c r="L16" s="12">
        <v>4</v>
      </c>
      <c r="M16" s="1"/>
      <c r="N16" s="1"/>
      <c r="O16" s="1"/>
      <c r="P16" s="1"/>
      <c r="Q16" s="1"/>
      <c r="R16" s="1"/>
      <c r="S16" s="3">
        <f t="shared" si="2"/>
        <v>0</v>
      </c>
    </row>
    <row r="17" spans="2:19" x14ac:dyDescent="0.35">
      <c r="B17" s="2">
        <v>3</v>
      </c>
      <c r="C17" s="1" t="str">
        <f>_xlfn.XLOOKUP(MODEL!B17,DATA!$A$13:$A$16,DATA!$B$13:$B$16)</f>
        <v>Lemon Drop Lagoon</v>
      </c>
      <c r="D17" s="1">
        <v>2</v>
      </c>
      <c r="E17" s="1" t="str">
        <f>_xlfn.XLOOKUP(MODEL!D17,DATA!$A$2:$A$7,DATA!$B$2:$B$7)</f>
        <v>Meringue Mountains</v>
      </c>
      <c r="F17" s="1">
        <f>_xlfn.XLOOKUP(B17,DATA!$A$13:$A$16,DATA!$D$13:$D$16)</f>
        <v>42.71</v>
      </c>
      <c r="G17" s="1">
        <f>_xlfn.XLOOKUP(MODEL!B17,DATA!$A$13:$A$16,DATA!$E$13:$E$16)</f>
        <v>-109.2</v>
      </c>
      <c r="H17" s="1">
        <f>_xlfn.XLOOKUP(D17,DATA!$A$2:$A$7,DATA!$D$2:$D$7)</f>
        <v>48.87</v>
      </c>
      <c r="I17" s="1">
        <f>_xlfn.XLOOKUP(D17,DATA!$A$2:$A$7,DATA!$E$2:$E$7)</f>
        <v>-97.26</v>
      </c>
      <c r="J17" s="3">
        <f t="shared" si="0"/>
        <v>18.099999999999994</v>
      </c>
      <c r="L17" s="12" t="s">
        <v>29</v>
      </c>
      <c r="M17" s="1">
        <f>SUM(M13:M16)</f>
        <v>0</v>
      </c>
      <c r="N17" s="1">
        <f t="shared" ref="N17" si="3">SUM(N13:N16)</f>
        <v>0</v>
      </c>
      <c r="O17" s="1">
        <f t="shared" ref="O17" si="4">SUM(O13:O16)</f>
        <v>0</v>
      </c>
      <c r="P17" s="1">
        <f t="shared" ref="P17" si="5">SUM(P13:P16)</f>
        <v>0</v>
      </c>
      <c r="Q17" s="1">
        <f t="shared" ref="Q17" si="6">SUM(Q13:Q16)</f>
        <v>0</v>
      </c>
      <c r="R17" s="1">
        <f t="shared" ref="R17" si="7">SUM(R13:R16)</f>
        <v>0</v>
      </c>
      <c r="S17" s="3">
        <f t="shared" si="2"/>
        <v>0</v>
      </c>
    </row>
    <row r="18" spans="2:19" ht="15" thickBot="1" x14ac:dyDescent="0.4">
      <c r="B18" s="2">
        <v>3</v>
      </c>
      <c r="C18" s="1" t="str">
        <f>_xlfn.XLOOKUP(MODEL!B18,DATA!$A$13:$A$16,DATA!$B$13:$B$16)</f>
        <v>Lemon Drop Lagoon</v>
      </c>
      <c r="D18" s="1">
        <v>3</v>
      </c>
      <c r="E18" s="1" t="str">
        <f>_xlfn.XLOOKUP(MODEL!D18,DATA!$A$2:$A$7,DATA!$B$2:$B$7)</f>
        <v>Licorice Lanes</v>
      </c>
      <c r="F18" s="1">
        <f>_xlfn.XLOOKUP(B18,DATA!$A$13:$A$16,DATA!$D$13:$D$16)</f>
        <v>42.71</v>
      </c>
      <c r="G18" s="1">
        <f>_xlfn.XLOOKUP(MODEL!B18,DATA!$A$13:$A$16,DATA!$E$13:$E$16)</f>
        <v>-109.2</v>
      </c>
      <c r="H18" s="1">
        <f>_xlfn.XLOOKUP(D18,DATA!$A$2:$A$7,DATA!$D$2:$D$7)</f>
        <v>47</v>
      </c>
      <c r="I18" s="1">
        <f>_xlfn.XLOOKUP(D18,DATA!$A$2:$A$7,DATA!$E$2:$E$7)</f>
        <v>-97.06</v>
      </c>
      <c r="J18" s="3">
        <f t="shared" si="0"/>
        <v>16.43</v>
      </c>
      <c r="L18" s="13" t="s">
        <v>30</v>
      </c>
      <c r="M18" s="5"/>
      <c r="N18" s="5"/>
      <c r="O18" s="5"/>
      <c r="P18" s="5"/>
      <c r="Q18" s="5"/>
      <c r="R18" s="5"/>
      <c r="S18" s="6">
        <f t="shared" si="2"/>
        <v>0</v>
      </c>
    </row>
    <row r="19" spans="2:19" x14ac:dyDescent="0.35">
      <c r="B19" s="2">
        <v>3</v>
      </c>
      <c r="C19" s="1" t="str">
        <f>_xlfn.XLOOKUP(MODEL!B19,DATA!$A$13:$A$16,DATA!$B$13:$B$16)</f>
        <v>Lemon Drop Lagoon</v>
      </c>
      <c r="D19" s="1">
        <v>4</v>
      </c>
      <c r="E19" s="1" t="str">
        <f>_xlfn.XLOOKUP(MODEL!D19,DATA!$A$2:$A$7,DATA!$B$2:$B$7)</f>
        <v>Starburst Starlit Skies</v>
      </c>
      <c r="F19" s="1">
        <f>_xlfn.XLOOKUP(B19,DATA!$A$13:$A$16,DATA!$D$13:$D$16)</f>
        <v>42.71</v>
      </c>
      <c r="G19" s="1">
        <f>_xlfn.XLOOKUP(MODEL!B19,DATA!$A$13:$A$16,DATA!$E$13:$E$16)</f>
        <v>-109.2</v>
      </c>
      <c r="H19" s="1">
        <f>_xlfn.XLOOKUP(D19,DATA!$A$2:$A$7,DATA!$D$2:$D$7)</f>
        <v>42.2</v>
      </c>
      <c r="I19" s="1">
        <f>_xlfn.XLOOKUP(D19,DATA!$A$2:$A$7,DATA!$E$2:$E$7)</f>
        <v>-105.8</v>
      </c>
      <c r="J19" s="3">
        <f t="shared" si="0"/>
        <v>3.9100000000000037</v>
      </c>
    </row>
    <row r="20" spans="2:19" x14ac:dyDescent="0.35">
      <c r="B20" s="2">
        <v>3</v>
      </c>
      <c r="C20" s="1" t="str">
        <f>_xlfn.XLOOKUP(MODEL!B20,DATA!$A$13:$A$16,DATA!$B$13:$B$16)</f>
        <v>Lemon Drop Lagoon</v>
      </c>
      <c r="D20" s="1">
        <v>5</v>
      </c>
      <c r="E20" s="1" t="str">
        <f>_xlfn.XLOOKUP(MODEL!D20,DATA!$A$2:$A$7,DATA!$B$2:$B$7)</f>
        <v>Twizzler Tunnels</v>
      </c>
      <c r="F20" s="1">
        <f>_xlfn.XLOOKUP(B20,DATA!$A$13:$A$16,DATA!$D$13:$D$16)</f>
        <v>42.71</v>
      </c>
      <c r="G20" s="1">
        <f>_xlfn.XLOOKUP(MODEL!B20,DATA!$A$13:$A$16,DATA!$E$13:$E$16)</f>
        <v>-109.2</v>
      </c>
      <c r="H20" s="1">
        <f>_xlfn.XLOOKUP(D20,DATA!$A$2:$A$7,DATA!$D$2:$D$7)</f>
        <v>32.090000000000003</v>
      </c>
      <c r="I20" s="1">
        <f>_xlfn.XLOOKUP(D20,DATA!$A$2:$A$7,DATA!$E$2:$E$7)</f>
        <v>-69.680000000000007</v>
      </c>
      <c r="J20" s="3">
        <f t="shared" si="0"/>
        <v>50.139999999999993</v>
      </c>
      <c r="L20" s="18" t="s">
        <v>31</v>
      </c>
      <c r="M20" cm="1">
        <f t="array" ref="M20:P20">_xlfn.TOROW(DATA!C13:C16)</f>
        <v>1399</v>
      </c>
      <c r="N20">
        <v>2196</v>
      </c>
      <c r="O20">
        <v>1231</v>
      </c>
      <c r="P20">
        <v>1894</v>
      </c>
    </row>
    <row r="21" spans="2:19" x14ac:dyDescent="0.35">
      <c r="B21" s="2">
        <v>3</v>
      </c>
      <c r="C21" s="1" t="str">
        <f>_xlfn.XLOOKUP(MODEL!B21,DATA!$A$13:$A$16,DATA!$B$13:$B$16)</f>
        <v>Lemon Drop Lagoon</v>
      </c>
      <c r="D21" s="1">
        <v>6</v>
      </c>
      <c r="E21" s="1" t="str">
        <f>_xlfn.XLOOKUP(MODEL!D21,DATA!$A$2:$A$7,DATA!$B$2:$B$7)</f>
        <v>Vanilla Chai Vortex</v>
      </c>
      <c r="F21" s="1">
        <f>_xlfn.XLOOKUP(B21,DATA!$A$13:$A$16,DATA!$D$13:$D$16)</f>
        <v>42.71</v>
      </c>
      <c r="G21" s="1">
        <f>_xlfn.XLOOKUP(MODEL!B21,DATA!$A$13:$A$16,DATA!$E$13:$E$16)</f>
        <v>-109.2</v>
      </c>
      <c r="H21" s="1">
        <f>_xlfn.XLOOKUP(D21,DATA!$A$2:$A$7,DATA!$D$2:$D$7)</f>
        <v>26.58</v>
      </c>
      <c r="I21" s="1">
        <f>_xlfn.XLOOKUP(D21,DATA!$A$2:$A$7,DATA!$E$2:$E$7)</f>
        <v>-84.26</v>
      </c>
      <c r="J21" s="3">
        <f t="shared" si="0"/>
        <v>41.07</v>
      </c>
      <c r="L21" s="17" t="s">
        <v>32</v>
      </c>
      <c r="M21">
        <f ca="1">M23*0</f>
        <v>0</v>
      </c>
      <c r="N21">
        <f ca="1">N23*0</f>
        <v>0</v>
      </c>
      <c r="O21">
        <f ca="1">O23*0</f>
        <v>0</v>
      </c>
      <c r="P21">
        <f ca="1">P23*0</f>
        <v>0</v>
      </c>
    </row>
    <row r="22" spans="2:19" x14ac:dyDescent="0.35">
      <c r="B22" s="2">
        <v>4</v>
      </c>
      <c r="C22" s="1" t="str">
        <f>_xlfn.XLOOKUP(MODEL!B22,DATA!$A$13:$A$16,DATA!$B$13:$B$16)</f>
        <v>Fudge Falls</v>
      </c>
      <c r="D22" s="1">
        <v>1</v>
      </c>
      <c r="E22" s="1" t="str">
        <f>_xlfn.XLOOKUP(MODEL!D22,DATA!$A$2:$A$7,DATA!$B$2:$B$7)</f>
        <v>Waffle Cone Wonderland</v>
      </c>
      <c r="F22" s="1">
        <f>_xlfn.XLOOKUP(B22,DATA!$A$13:$A$16,DATA!$D$13:$D$16)</f>
        <v>36.78</v>
      </c>
      <c r="G22" s="1">
        <f>_xlfn.XLOOKUP(MODEL!B22,DATA!$A$13:$A$16,DATA!$E$13:$E$16)</f>
        <v>-73.34</v>
      </c>
      <c r="H22" s="1">
        <f>_xlfn.XLOOKUP(D22,DATA!$A$2:$A$7,DATA!$D$2:$D$7)</f>
        <v>26.85</v>
      </c>
      <c r="I22" s="1">
        <f>_xlfn.XLOOKUP(D22,DATA!$A$2:$A$7,DATA!$E$2:$E$7)</f>
        <v>-92.4</v>
      </c>
      <c r="J22" s="3">
        <f t="shared" si="0"/>
        <v>28.990000000000002</v>
      </c>
    </row>
    <row r="23" spans="2:19" x14ac:dyDescent="0.35">
      <c r="B23" s="2">
        <v>4</v>
      </c>
      <c r="C23" s="1" t="str">
        <f>_xlfn.XLOOKUP(MODEL!B23,DATA!$A$13:$A$16,DATA!$B$13:$B$16)</f>
        <v>Fudge Falls</v>
      </c>
      <c r="D23" s="1">
        <v>2</v>
      </c>
      <c r="E23" s="1" t="str">
        <f>_xlfn.XLOOKUP(MODEL!D23,DATA!$A$2:$A$7,DATA!$B$2:$B$7)</f>
        <v>Meringue Mountains</v>
      </c>
      <c r="F23" s="1">
        <f>_xlfn.XLOOKUP(B23,DATA!$A$13:$A$16,DATA!$D$13:$D$16)</f>
        <v>36.78</v>
      </c>
      <c r="G23" s="1">
        <f>_xlfn.XLOOKUP(MODEL!B23,DATA!$A$13:$A$16,DATA!$E$13:$E$16)</f>
        <v>-73.34</v>
      </c>
      <c r="H23" s="1">
        <f>_xlfn.XLOOKUP(D23,DATA!$A$2:$A$7,DATA!$D$2:$D$7)</f>
        <v>48.87</v>
      </c>
      <c r="I23" s="1">
        <f>_xlfn.XLOOKUP(D23,DATA!$A$2:$A$7,DATA!$E$2:$E$7)</f>
        <v>-97.26</v>
      </c>
      <c r="J23" s="3">
        <f t="shared" si="0"/>
        <v>36.01</v>
      </c>
      <c r="L23" s="17" t="s">
        <v>33</v>
      </c>
      <c r="M23">
        <f ca="1">SUM(M23:P23)</f>
        <v>0</v>
      </c>
      <c r="N23">
        <f t="shared" ref="N23:P23" ca="1" si="8">SUM(N23:Q23)</f>
        <v>0</v>
      </c>
      <c r="O23">
        <f t="shared" ca="1" si="8"/>
        <v>0</v>
      </c>
      <c r="P23">
        <f t="shared" ca="1" si="8"/>
        <v>0</v>
      </c>
    </row>
    <row r="24" spans="2:19" x14ac:dyDescent="0.35">
      <c r="B24" s="2">
        <v>4</v>
      </c>
      <c r="C24" s="1" t="str">
        <f>_xlfn.XLOOKUP(MODEL!B24,DATA!$A$13:$A$16,DATA!$B$13:$B$16)</f>
        <v>Fudge Falls</v>
      </c>
      <c r="D24" s="1">
        <v>3</v>
      </c>
      <c r="E24" s="1" t="str">
        <f>_xlfn.XLOOKUP(MODEL!D24,DATA!$A$2:$A$7,DATA!$B$2:$B$7)</f>
        <v>Licorice Lanes</v>
      </c>
      <c r="F24" s="1">
        <f>_xlfn.XLOOKUP(B24,DATA!$A$13:$A$16,DATA!$D$13:$D$16)</f>
        <v>36.78</v>
      </c>
      <c r="G24" s="1">
        <f>_xlfn.XLOOKUP(MODEL!B24,DATA!$A$13:$A$16,DATA!$E$13:$E$16)</f>
        <v>-73.34</v>
      </c>
      <c r="H24" s="1">
        <f>_xlfn.XLOOKUP(D24,DATA!$A$2:$A$7,DATA!$D$2:$D$7)</f>
        <v>47</v>
      </c>
      <c r="I24" s="1">
        <f>_xlfn.XLOOKUP(D24,DATA!$A$2:$A$7,DATA!$E$2:$E$7)</f>
        <v>-97.06</v>
      </c>
      <c r="J24" s="3">
        <f t="shared" si="0"/>
        <v>33.94</v>
      </c>
      <c r="L24" s="17" t="s">
        <v>34</v>
      </c>
    </row>
    <row r="25" spans="2:19" x14ac:dyDescent="0.35">
      <c r="B25" s="2">
        <v>4</v>
      </c>
      <c r="C25" s="1" t="str">
        <f>_xlfn.XLOOKUP(MODEL!B25,DATA!$A$13:$A$16,DATA!$B$13:$B$16)</f>
        <v>Fudge Falls</v>
      </c>
      <c r="D25" s="1">
        <v>4</v>
      </c>
      <c r="E25" s="1" t="str">
        <f>_xlfn.XLOOKUP(MODEL!D25,DATA!$A$2:$A$7,DATA!$B$2:$B$7)</f>
        <v>Starburst Starlit Skies</v>
      </c>
      <c r="F25" s="1">
        <f>_xlfn.XLOOKUP(B25,DATA!$A$13:$A$16,DATA!$D$13:$D$16)</f>
        <v>36.78</v>
      </c>
      <c r="G25" s="1">
        <f>_xlfn.XLOOKUP(MODEL!B25,DATA!$A$13:$A$16,DATA!$E$13:$E$16)</f>
        <v>-73.34</v>
      </c>
      <c r="H25" s="1">
        <f>_xlfn.XLOOKUP(D25,DATA!$A$2:$A$7,DATA!$D$2:$D$7)</f>
        <v>42.2</v>
      </c>
      <c r="I25" s="1">
        <f>_xlfn.XLOOKUP(D25,DATA!$A$2:$A$7,DATA!$E$2:$E$7)</f>
        <v>-105.8</v>
      </c>
      <c r="J25" s="3">
        <f t="shared" si="0"/>
        <v>37.879999999999995</v>
      </c>
      <c r="L25" s="17" t="s">
        <v>35</v>
      </c>
    </row>
    <row r="26" spans="2:19" x14ac:dyDescent="0.35">
      <c r="B26" s="2">
        <v>4</v>
      </c>
      <c r="C26" s="1" t="str">
        <f>_xlfn.XLOOKUP(MODEL!B26,DATA!$A$13:$A$16,DATA!$B$13:$B$16)</f>
        <v>Fudge Falls</v>
      </c>
      <c r="D26" s="1">
        <v>5</v>
      </c>
      <c r="E26" s="1" t="str">
        <f>_xlfn.XLOOKUP(MODEL!D26,DATA!$A$2:$A$7,DATA!$B$2:$B$7)</f>
        <v>Twizzler Tunnels</v>
      </c>
      <c r="F26" s="1">
        <f>_xlfn.XLOOKUP(B26,DATA!$A$13:$A$16,DATA!$D$13:$D$16)</f>
        <v>36.78</v>
      </c>
      <c r="G26" s="1">
        <f>_xlfn.XLOOKUP(MODEL!B26,DATA!$A$13:$A$16,DATA!$E$13:$E$16)</f>
        <v>-73.34</v>
      </c>
      <c r="H26" s="1">
        <f>_xlfn.XLOOKUP(D26,DATA!$A$2:$A$7,DATA!$D$2:$D$7)</f>
        <v>32.090000000000003</v>
      </c>
      <c r="I26" s="1">
        <f>_xlfn.XLOOKUP(D26,DATA!$A$2:$A$7,DATA!$E$2:$E$7)</f>
        <v>-69.680000000000007</v>
      </c>
      <c r="J26" s="3">
        <f t="shared" si="0"/>
        <v>8.3499999999999943</v>
      </c>
    </row>
    <row r="27" spans="2:19" ht="15" thickBot="1" x14ac:dyDescent="0.4">
      <c r="B27" s="4">
        <v>4</v>
      </c>
      <c r="C27" s="5" t="str">
        <f>_xlfn.XLOOKUP(MODEL!B27,DATA!$A$13:$A$16,DATA!$B$13:$B$16)</f>
        <v>Fudge Falls</v>
      </c>
      <c r="D27" s="5">
        <v>6</v>
      </c>
      <c r="E27" s="5" t="str">
        <f>_xlfn.XLOOKUP(MODEL!D27,DATA!$A$2:$A$7,DATA!$B$2:$B$7)</f>
        <v>Vanilla Chai Vortex</v>
      </c>
      <c r="F27" s="5">
        <f>_xlfn.XLOOKUP(B27,DATA!$A$13:$A$16,DATA!$D$13:$D$16)</f>
        <v>36.78</v>
      </c>
      <c r="G27" s="5">
        <f>_xlfn.XLOOKUP(MODEL!B27,DATA!$A$13:$A$16,DATA!$E$13:$E$16)</f>
        <v>-73.34</v>
      </c>
      <c r="H27" s="5">
        <f>_xlfn.XLOOKUP(D27,DATA!$A$2:$A$7,DATA!$D$2:$D$7)</f>
        <v>26.58</v>
      </c>
      <c r="I27" s="5">
        <f>_xlfn.XLOOKUP(D27,DATA!$A$2:$A$7,DATA!$E$2:$E$7)</f>
        <v>-84.26</v>
      </c>
      <c r="J27" s="6">
        <f t="shared" si="0"/>
        <v>21.120000000000005</v>
      </c>
    </row>
  </sheetData>
  <mergeCells count="2">
    <mergeCell ref="B3:C3"/>
    <mergeCell ref="D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Torres Endara</dc:creator>
  <cp:lastModifiedBy>Victoria Torres Endara</cp:lastModifiedBy>
  <dcterms:created xsi:type="dcterms:W3CDTF">2025-04-09T22:27:46Z</dcterms:created>
  <dcterms:modified xsi:type="dcterms:W3CDTF">2025-04-10T00:22:58Z</dcterms:modified>
</cp:coreProperties>
</file>