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SCM 330\sweets_Module08_Data\"/>
    </mc:Choice>
  </mc:AlternateContent>
  <xr:revisionPtr revIDLastSave="0" documentId="13_ncr:9_{20394B77-C813-4D43-9AD1-3EC276C70F52}" xr6:coauthVersionLast="47" xr6:coauthVersionMax="47" xr10:uidLastSave="{00000000-0000-0000-0000-000000000000}"/>
  <bookViews>
    <workbookView xWindow="-110" yWindow="-110" windowWidth="19420" windowHeight="11500" firstSheet="2" activeTab="5" xr2:uid="{A86B17A8-4FE4-4379-9F9E-B9ABD5DDADA2}"/>
  </bookViews>
  <sheets>
    <sheet name="Estimated Foot Traffic" sheetId="1" r:id="rId1"/>
    <sheet name="Full time" sheetId="2" r:id="rId2"/>
    <sheet name="Temporary Workers" sheetId="3" r:id="rId3"/>
    <sheet name="Model" sheetId="4" r:id="rId4"/>
    <sheet name="Model Stipulation" sheetId="5" r:id="rId5"/>
    <sheet name="Model Stipulation #2" sheetId="7" r:id="rId6"/>
  </sheets>
  <definedNames>
    <definedName name="solver_adj" localSheetId="3" hidden="1">Model!$O$5:$O$11</definedName>
    <definedName name="solver_adj" localSheetId="4" hidden="1">'Model Stipulation'!$O$5:$O$11</definedName>
    <definedName name="solver_adj" localSheetId="5" hidden="1">'Model Stipulation #2'!$O$5:$O$11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Model!$C$12:$N$12</definedName>
    <definedName name="solver_lhs1" localSheetId="4" hidden="1">'Model Stipulation'!$C$12:$N$12</definedName>
    <definedName name="solver_lhs1" localSheetId="5" hidden="1">'Model Stipulation #2'!$C$12:$N$12</definedName>
    <definedName name="solver_lhs2" localSheetId="3" hidden="1">Model!$O$5:$O$11</definedName>
    <definedName name="solver_lhs2" localSheetId="4" hidden="1">'Model Stipulation'!$O$5</definedName>
    <definedName name="solver_lhs2" localSheetId="5" hidden="1">'Model Stipulation #2'!$O$5:$O$11</definedName>
    <definedName name="solver_lhs3" localSheetId="3" hidden="1">Model!$O$5:$O$11</definedName>
    <definedName name="solver_lhs3" localSheetId="4" hidden="1">'Model Stipulation'!$O$5:$O$11</definedName>
    <definedName name="solver_lhs3" localSheetId="5" hidden="1">'Model Stipulation #2'!$O$5:$O$11</definedName>
    <definedName name="solver_lhs4" localSheetId="4" hidden="1">'Model Stipulation'!$O$5:$O$11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3</definedName>
    <definedName name="solver_num" localSheetId="4" hidden="1">4</definedName>
    <definedName name="solver_num" localSheetId="5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Model!$P$14</definedName>
    <definedName name="solver_opt" localSheetId="4" hidden="1">'Model Stipulation'!$P$14</definedName>
    <definedName name="solver_opt" localSheetId="5" hidden="1">'Model Stipulation #2'!$P$14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3" hidden="1">4</definedName>
    <definedName name="solver_rel2" localSheetId="4" hidden="1">1</definedName>
    <definedName name="solver_rel2" localSheetId="5" hidden="1">4</definedName>
    <definedName name="solver_rel3" localSheetId="3" hidden="1">3</definedName>
    <definedName name="solver_rel3" localSheetId="4" hidden="1">4</definedName>
    <definedName name="solver_rel3" localSheetId="5" hidden="1">3</definedName>
    <definedName name="solver_rel4" localSheetId="4" hidden="1">3</definedName>
    <definedName name="solver_rhs1" localSheetId="3" hidden="1">Model!$C$13:$N$13</definedName>
    <definedName name="solver_rhs1" localSheetId="4" hidden="1">'Model Stipulation'!$C$13:$N$13</definedName>
    <definedName name="solver_rhs1" localSheetId="5" hidden="1">'Model Stipulation #2'!$C$13:$N$13</definedName>
    <definedName name="solver_rhs2" localSheetId="3" hidden="1">"integer"</definedName>
    <definedName name="solver_rhs2" localSheetId="4" hidden="1">'Model Stipulation'!$O$16</definedName>
    <definedName name="solver_rhs2" localSheetId="5" hidden="1">"integer"</definedName>
    <definedName name="solver_rhs3" localSheetId="3" hidden="1">0</definedName>
    <definedName name="solver_rhs3" localSheetId="4" hidden="1">"integer"</definedName>
    <definedName name="solver_rhs3" localSheetId="5" hidden="1">0</definedName>
    <definedName name="solver_rhs4" localSheetId="4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7" l="1"/>
  <c r="O16" i="7"/>
  <c r="N12" i="7"/>
  <c r="M12" i="7"/>
  <c r="L12" i="7"/>
  <c r="K12" i="7"/>
  <c r="J12" i="7"/>
  <c r="I12" i="7"/>
  <c r="H12" i="7"/>
  <c r="G12" i="7"/>
  <c r="F12" i="7"/>
  <c r="E12" i="7"/>
  <c r="D12" i="7"/>
  <c r="C12" i="7"/>
  <c r="P11" i="7"/>
  <c r="P10" i="7"/>
  <c r="P9" i="7"/>
  <c r="P8" i="7"/>
  <c r="P7" i="7"/>
  <c r="P6" i="7"/>
  <c r="P5" i="7"/>
  <c r="P14" i="7" s="1"/>
  <c r="O16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P10" i="5"/>
  <c r="P9" i="5"/>
  <c r="P8" i="5"/>
  <c r="P7" i="5"/>
  <c r="P6" i="5"/>
  <c r="P5" i="5"/>
  <c r="P14" i="5" s="1"/>
  <c r="F4" i="2"/>
  <c r="F5" i="2"/>
  <c r="F3" i="2"/>
  <c r="E3" i="2"/>
  <c r="E5" i="2"/>
  <c r="E4" i="2"/>
  <c r="P14" i="4"/>
  <c r="N12" i="4"/>
  <c r="M12" i="4"/>
  <c r="L12" i="4"/>
  <c r="K12" i="4"/>
  <c r="J12" i="4"/>
  <c r="I12" i="4"/>
  <c r="H12" i="4"/>
  <c r="G12" i="4"/>
  <c r="F12" i="4"/>
  <c r="E12" i="4"/>
  <c r="D12" i="4"/>
  <c r="C12" i="4"/>
  <c r="P11" i="4"/>
  <c r="P10" i="4"/>
  <c r="P9" i="4"/>
  <c r="P8" i="4"/>
  <c r="P7" i="4"/>
  <c r="P6" i="4"/>
  <c r="P5" i="4"/>
</calcChain>
</file>

<file path=xl/sharedStrings.xml><?xml version="1.0" encoding="utf-8"?>
<sst xmlns="http://schemas.openxmlformats.org/spreadsheetml/2006/main" count="159" uniqueCount="94">
  <si>
    <t>month</t>
  </si>
  <si>
    <t>foot_traffic</t>
  </si>
  <si>
    <t>employee</t>
  </si>
  <si>
    <t>monthly_salary</t>
  </si>
  <si>
    <t>Dottie Dotsworth</t>
  </si>
  <si>
    <t>Tina Tootsie</t>
  </si>
  <si>
    <t>Cocoa Clement</t>
  </si>
  <si>
    <t>Maple Marshmallow</t>
  </si>
  <si>
    <t>Chuck ChocoChip</t>
  </si>
  <si>
    <t>Twinkle Taffybell</t>
  </si>
  <si>
    <t>Pixie Peppermint</t>
  </si>
  <si>
    <t>Dizzy Dandelion</t>
  </si>
  <si>
    <t>Cherry Chewella</t>
  </si>
  <si>
    <t>Sprinkle Bea</t>
  </si>
  <si>
    <t>Truffle Tilda</t>
  </si>
  <si>
    <t>Sunny Sassafras</t>
  </si>
  <si>
    <t>Sparkle Sundae</t>
  </si>
  <si>
    <t>Fizzwick Frost</t>
  </si>
  <si>
    <t>Muffin McMint</t>
  </si>
  <si>
    <t>Benny Bonbon</t>
  </si>
  <si>
    <t>Nibbles Nectarine</t>
  </si>
  <si>
    <t>Scooter Snickerdoodle</t>
  </si>
  <si>
    <t>Jiggly Juliebean</t>
  </si>
  <si>
    <t>Tootsie McGiggly</t>
  </si>
  <si>
    <t>Caramel Clementine</t>
  </si>
  <si>
    <t>Sugarplum Sally</t>
  </si>
  <si>
    <t>Lolly McSprinkle</t>
  </si>
  <si>
    <t>Ginger Gumdrop</t>
  </si>
  <si>
    <t>Candyfloss Claire</t>
  </si>
  <si>
    <t>Gummy Gus</t>
  </si>
  <si>
    <t>Crispy Crumbcatcher</t>
  </si>
  <si>
    <t>Bubbles Butterbean</t>
  </si>
  <si>
    <t>Marshmallow Molly</t>
  </si>
  <si>
    <t>Jellybean Juniper</t>
  </si>
  <si>
    <t>Bonbon Bella</t>
  </si>
  <si>
    <t>Misty Mallow</t>
  </si>
  <si>
    <t>Taffy Twinkleton</t>
  </si>
  <si>
    <t>Sassy Sourstripe</t>
  </si>
  <si>
    <t>Whimsy Whiskers</t>
  </si>
  <si>
    <t>Candy Carmichael</t>
  </si>
  <si>
    <t>Poppi Lollipop</t>
  </si>
  <si>
    <t>Nougat Nelly</t>
  </si>
  <si>
    <t>Gumdrop Grace</t>
  </si>
  <si>
    <t>Snickersnack Sam</t>
  </si>
  <si>
    <t>Twizzle Taffeta</t>
  </si>
  <si>
    <t>Gingersnap Gwen</t>
  </si>
  <si>
    <t>Whirly Winnie</t>
  </si>
  <si>
    <t>Merry Marzipan</t>
  </si>
  <si>
    <t>agency</t>
  </si>
  <si>
    <t>beginning_month_of_service</t>
  </si>
  <si>
    <t>duration_of_service</t>
  </si>
  <si>
    <t>Tootie Fruity Trading Co.</t>
  </si>
  <si>
    <t>Marshmallow Moon</t>
  </si>
  <si>
    <t>The Gummy Gazette</t>
  </si>
  <si>
    <t>FizzleFizz Sweets</t>
  </si>
  <si>
    <t>Whisker Licks</t>
  </si>
  <si>
    <t>Candycap Cove</t>
  </si>
  <si>
    <t>Required</t>
  </si>
  <si>
    <t xml:space="preserve">Available </t>
  </si>
  <si>
    <t>Workers Schedule</t>
  </si>
  <si>
    <t xml:space="preserve">Wages per Worker </t>
  </si>
  <si>
    <t>Days On= 1, Days Off= 0</t>
  </si>
  <si>
    <t>Jan</t>
  </si>
  <si>
    <t>Fed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</si>
  <si>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</si>
  <si>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</si>
  <si>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</si>
  <si>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</si>
  <si>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</si>
  <si>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</si>
  <si>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</si>
  <si>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</si>
  <si>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</si>
  <si>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</si>
  <si>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Full-Time</t>
  </si>
  <si>
    <t xml:space="preserve">Workers </t>
  </si>
  <si>
    <t>total</t>
  </si>
  <si>
    <t>Mean</t>
  </si>
  <si>
    <t>Max</t>
  </si>
  <si>
    <t>Min</t>
  </si>
  <si>
    <t>monthly salary</t>
  </si>
  <si>
    <t>full time</t>
  </si>
  <si>
    <t>yearly</t>
  </si>
  <si>
    <t>Agency</t>
  </si>
  <si>
    <t>Months Off</t>
  </si>
  <si>
    <t>Monthly Salary</t>
  </si>
  <si>
    <t>Aug-May</t>
  </si>
  <si>
    <t>Jan-Oct</t>
  </si>
  <si>
    <t>Oct-July</t>
  </si>
  <si>
    <t>April-Dec</t>
  </si>
  <si>
    <t>June-Feb</t>
  </si>
  <si>
    <t>Dec-Aug</t>
  </si>
  <si>
    <t>Full time</t>
  </si>
  <si>
    <t xml:space="preserve">Including temporary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</si>
</sst>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8" xfId="0" applyFill="1" applyBorder="1"/>
    <xf numFmtId="44" fontId="2" fillId="3" borderId="20" xfId="1" applyFont="1" applyFill="1" applyBorder="1"/>
    <xf numFmtId="0" fontId="2" fillId="3" borderId="19" xfId="0" applyFont="1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7" xfId="0" applyFill="1" applyBorder="1"/>
    <xf numFmtId="2" fontId="0" fillId="6" borderId="11" xfId="0" applyNumberFormat="1" applyFill="1" applyBorder="1"/>
    <xf numFmtId="44" fontId="0" fillId="6" borderId="12" xfId="1" applyFont="1" applyFill="1" applyBorder="1"/>
    <xf numFmtId="2" fontId="0" fillId="6" borderId="1" xfId="0" applyNumberFormat="1" applyFill="1" applyBorder="1"/>
    <xf numFmtId="44" fontId="0" fillId="6" borderId="6" xfId="1" applyFont="1" applyFill="1" applyBorder="1"/>
    <xf numFmtId="0" fontId="2" fillId="7" borderId="16" xfId="0" applyFont="1" applyFill="1" applyBorder="1"/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4" xfId="0" applyFont="1" applyFill="1" applyBorder="1"/>
    <xf numFmtId="0" fontId="2" fillId="7" borderId="15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7" xfId="0" applyFont="1" applyFill="1" applyBorder="1"/>
    <xf numFmtId="44" fontId="0" fillId="0" borderId="1" xfId="1" applyFont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44" fontId="0" fillId="0" borderId="2" xfId="0" applyNumberFormat="1" applyBorder="1"/>
    <xf numFmtId="44" fontId="0" fillId="0" borderId="4" xfId="0" applyNumberFormat="1" applyBorder="1"/>
    <xf numFmtId="0" fontId="2" fillId="0" borderId="7" xfId="0" applyFont="1" applyBorder="1"/>
    <xf numFmtId="0" fontId="2" fillId="0" borderId="9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  <a:r>
              <a:rPr lang="en-US" baseline="0"/>
              <a:t> Month Foot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'Estimated Foot Traffic'!$B$1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'Estimated Foot Traffic'!$B$2:$B$13</c:f>
              <c:numCache>
                <c:formatCode>General</c:formatCode>
                <c:ptCount val="12"/>
                <c:pt idx="0">
                  <c:v>277</c:v>
                </c:pt>
                <c:pt idx="1">
                  <c:v>380</c:v>
                </c:pt>
                <c:pt idx="2">
                  <c:v>524</c:v>
                </c:pt>
                <c:pt idx="3">
                  <c:v>586</c:v>
                </c:pt>
                <c:pt idx="4">
                  <c:v>514</c:v>
                </c:pt>
                <c:pt idx="5">
                  <c:v>379</c:v>
                </c:pt>
                <c:pt idx="6">
                  <c:v>316</c:v>
                </c:pt>
                <c:pt idx="7">
                  <c:v>398</c:v>
                </c:pt>
                <c:pt idx="8">
                  <c:v>566</c:v>
                </c:pt>
                <c:pt idx="9">
                  <c:v>675</c:v>
                </c:pt>
                <c:pt idx="10">
                  <c:v>631</c:v>
                </c:pt>
                <c:pt idx="11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2-44D6-BA9C-AB57DC9B45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478304"/>
        <c:axId val="1137486944"/>
      </c:lineChart>
      <c:catAx>
        <c:axId val="11374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86944"/>
        <c:crosses val="autoZero"/>
        <c:auto val="1"/>
        <c:lblAlgn val="ctr"/>
        <c:lblOffset val="100"/>
        <c:noMultiLvlLbl val="0"/>
      </c:catAx>
      <c:valAx>
        <c:axId val="1137486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7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95250</xdr:rowOff>
    </xdr:from>
    <xdr:to>
      <xdr:col>13</xdr:col>
      <xdr:colOff>358775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28A46-B95A-EEED-25B7-4E461190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ED3-9124-4999-A43A-844DBCF4371A}">
  <dimension ref="A1:B13"/>
  <sheetViews>
    <sheetView workbookViewId="0">
      <selection activeCell="D4" sqref="D4"/>
    </sheetView>
  </sheetViews>
  <sheetFormatPr defaultRowHeight="14.5" x14ac:dyDescent="0.35"/>
  <cols>
    <col min="1" max="1" width="6" bestFit="1" customWidth="1"/>
    <col min="2" max="2" width="9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v>277</v>
      </c>
    </row>
    <row r="3" spans="1:2" x14ac:dyDescent="0.35">
      <c r="A3" s="1">
        <v>2</v>
      </c>
      <c r="B3" s="1">
        <v>380</v>
      </c>
    </row>
    <row r="4" spans="1:2" x14ac:dyDescent="0.35">
      <c r="A4" s="1">
        <v>3</v>
      </c>
      <c r="B4" s="1">
        <v>524</v>
      </c>
    </row>
    <row r="5" spans="1:2" x14ac:dyDescent="0.35">
      <c r="A5" s="1">
        <v>4</v>
      </c>
      <c r="B5" s="1">
        <v>586</v>
      </c>
    </row>
    <row r="6" spans="1:2" x14ac:dyDescent="0.35">
      <c r="A6" s="1">
        <v>5</v>
      </c>
      <c r="B6" s="1">
        <v>514</v>
      </c>
    </row>
    <row r="7" spans="1:2" x14ac:dyDescent="0.35">
      <c r="A7" s="1">
        <v>6</v>
      </c>
      <c r="B7" s="1">
        <v>379</v>
      </c>
    </row>
    <row r="8" spans="1:2" x14ac:dyDescent="0.35">
      <c r="A8" s="1">
        <v>7</v>
      </c>
      <c r="B8" s="1">
        <v>316</v>
      </c>
    </row>
    <row r="9" spans="1:2" x14ac:dyDescent="0.35">
      <c r="A9" s="1">
        <v>8</v>
      </c>
      <c r="B9" s="1">
        <v>398</v>
      </c>
    </row>
    <row r="10" spans="1:2" x14ac:dyDescent="0.35">
      <c r="A10" s="1">
        <v>9</v>
      </c>
      <c r="B10" s="1">
        <v>566</v>
      </c>
    </row>
    <row r="11" spans="1:2" x14ac:dyDescent="0.35">
      <c r="A11" s="1">
        <v>10</v>
      </c>
      <c r="B11" s="1">
        <v>675</v>
      </c>
    </row>
    <row r="12" spans="1:2" x14ac:dyDescent="0.35">
      <c r="A12" s="1">
        <v>11</v>
      </c>
      <c r="B12" s="1">
        <v>631</v>
      </c>
    </row>
    <row r="13" spans="1:2" x14ac:dyDescent="0.35">
      <c r="A13" s="1">
        <v>12</v>
      </c>
      <c r="B13" s="1">
        <v>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63B4-CE65-404B-8ADE-CFC116ABB757}">
  <dimension ref="A1:F45"/>
  <sheetViews>
    <sheetView workbookViewId="0">
      <selection activeCell="E12" sqref="E12"/>
    </sheetView>
  </sheetViews>
  <sheetFormatPr defaultRowHeight="14.5" x14ac:dyDescent="0.35"/>
  <cols>
    <col min="1" max="1" width="19.08984375" bestFit="1" customWidth="1"/>
    <col min="2" max="2" width="13" bestFit="1" customWidth="1"/>
    <col min="5" max="5" width="13.1796875" bestFit="1" customWidth="1"/>
    <col min="6" max="6" width="12.1796875" bestFit="1" customWidth="1"/>
  </cols>
  <sheetData>
    <row r="1" spans="1:6" x14ac:dyDescent="0.35">
      <c r="A1" s="1" t="s">
        <v>2</v>
      </c>
      <c r="B1" s="1" t="s">
        <v>3</v>
      </c>
    </row>
    <row r="2" spans="1:6" x14ac:dyDescent="0.35">
      <c r="A2" s="1" t="s">
        <v>4</v>
      </c>
      <c r="B2" s="1">
        <v>7341.48</v>
      </c>
      <c r="D2" s="32" t="s">
        <v>81</v>
      </c>
      <c r="E2" s="32" t="s">
        <v>80</v>
      </c>
      <c r="F2" s="32" t="s">
        <v>82</v>
      </c>
    </row>
    <row r="3" spans="1:6" x14ac:dyDescent="0.35">
      <c r="A3" s="1" t="s">
        <v>5</v>
      </c>
      <c r="B3" s="1">
        <v>9870.84</v>
      </c>
      <c r="D3" s="31" t="s">
        <v>77</v>
      </c>
      <c r="E3" s="30">
        <f>AVERAGE(B2:B45)</f>
        <v>9090.0015909090889</v>
      </c>
      <c r="F3" s="30">
        <f>12*E3</f>
        <v>109080.01909090907</v>
      </c>
    </row>
    <row r="4" spans="1:6" x14ac:dyDescent="0.35">
      <c r="A4" s="1" t="s">
        <v>6</v>
      </c>
      <c r="B4" s="1">
        <v>11852.44</v>
      </c>
      <c r="D4" s="31" t="s">
        <v>78</v>
      </c>
      <c r="E4" s="30">
        <f>MAX(B2:B45)</f>
        <v>12860.86</v>
      </c>
      <c r="F4" s="30">
        <f t="shared" ref="F4:F5" si="0">12*E4</f>
        <v>154330.32</v>
      </c>
    </row>
    <row r="5" spans="1:6" x14ac:dyDescent="0.35">
      <c r="A5" s="1" t="s">
        <v>7</v>
      </c>
      <c r="B5" s="1">
        <v>8032.78</v>
      </c>
      <c r="D5" s="31" t="s">
        <v>79</v>
      </c>
      <c r="E5" s="30">
        <f>MIN(B2:B45)</f>
        <v>2794.07</v>
      </c>
      <c r="F5" s="30">
        <f t="shared" si="0"/>
        <v>33528.840000000004</v>
      </c>
    </row>
    <row r="6" spans="1:6" x14ac:dyDescent="0.35">
      <c r="A6" s="1" t="s">
        <v>8</v>
      </c>
      <c r="B6" s="1">
        <v>7545.4</v>
      </c>
    </row>
    <row r="7" spans="1:6" x14ac:dyDescent="0.35">
      <c r="A7" s="1" t="s">
        <v>9</v>
      </c>
      <c r="B7" s="1">
        <v>9657.77</v>
      </c>
    </row>
    <row r="8" spans="1:6" x14ac:dyDescent="0.35">
      <c r="A8" s="1" t="s">
        <v>10</v>
      </c>
      <c r="B8" s="1">
        <v>5268.55</v>
      </c>
    </row>
    <row r="9" spans="1:6" x14ac:dyDescent="0.35">
      <c r="A9" s="1" t="s">
        <v>11</v>
      </c>
      <c r="B9" s="1">
        <v>8626.1200000000008</v>
      </c>
    </row>
    <row r="10" spans="1:6" x14ac:dyDescent="0.35">
      <c r="A10" s="1" t="s">
        <v>12</v>
      </c>
      <c r="B10" s="1">
        <v>12104.69</v>
      </c>
    </row>
    <row r="11" spans="1:6" x14ac:dyDescent="0.35">
      <c r="A11" s="1" t="s">
        <v>13</v>
      </c>
      <c r="B11" s="1">
        <v>9491.42</v>
      </c>
    </row>
    <row r="12" spans="1:6" x14ac:dyDescent="0.35">
      <c r="A12" s="1" t="s">
        <v>14</v>
      </c>
      <c r="B12" s="1">
        <v>7442.68</v>
      </c>
    </row>
    <row r="13" spans="1:6" x14ac:dyDescent="0.35">
      <c r="A13" s="1" t="s">
        <v>15</v>
      </c>
      <c r="B13" s="1">
        <v>10938.31</v>
      </c>
    </row>
    <row r="14" spans="1:6" x14ac:dyDescent="0.35">
      <c r="A14" s="1" t="s">
        <v>16</v>
      </c>
      <c r="B14" s="1">
        <v>11231.61</v>
      </c>
    </row>
    <row r="15" spans="1:6" x14ac:dyDescent="0.35">
      <c r="A15" s="1" t="s">
        <v>17</v>
      </c>
      <c r="B15" s="1">
        <v>11526.23</v>
      </c>
    </row>
    <row r="16" spans="1:6" x14ac:dyDescent="0.35">
      <c r="A16" s="1" t="s">
        <v>18</v>
      </c>
      <c r="B16" s="1">
        <v>8580.8700000000008</v>
      </c>
    </row>
    <row r="17" spans="1:2" x14ac:dyDescent="0.35">
      <c r="A17" s="1" t="s">
        <v>19</v>
      </c>
      <c r="B17" s="1">
        <v>10559.46</v>
      </c>
    </row>
    <row r="18" spans="1:2" x14ac:dyDescent="0.35">
      <c r="A18" s="1" t="s">
        <v>20</v>
      </c>
      <c r="B18" s="1">
        <v>11482.44</v>
      </c>
    </row>
    <row r="19" spans="1:2" x14ac:dyDescent="0.35">
      <c r="A19" s="1" t="s">
        <v>21</v>
      </c>
      <c r="B19" s="1">
        <v>6295.31</v>
      </c>
    </row>
    <row r="20" spans="1:2" x14ac:dyDescent="0.35">
      <c r="A20" s="1" t="s">
        <v>22</v>
      </c>
      <c r="B20" s="1">
        <v>10409.11</v>
      </c>
    </row>
    <row r="21" spans="1:2" x14ac:dyDescent="0.35">
      <c r="A21" s="1" t="s">
        <v>23</v>
      </c>
      <c r="B21" s="1">
        <v>6280.11</v>
      </c>
    </row>
    <row r="22" spans="1:2" x14ac:dyDescent="0.35">
      <c r="A22" s="1" t="s">
        <v>24</v>
      </c>
      <c r="B22" s="1">
        <v>8462.7999999999993</v>
      </c>
    </row>
    <row r="23" spans="1:2" x14ac:dyDescent="0.35">
      <c r="A23" s="1" t="s">
        <v>25</v>
      </c>
      <c r="B23" s="1">
        <v>10083.99</v>
      </c>
    </row>
    <row r="24" spans="1:2" x14ac:dyDescent="0.35">
      <c r="A24" s="1" t="s">
        <v>26</v>
      </c>
      <c r="B24" s="1">
        <v>6965.2</v>
      </c>
    </row>
    <row r="25" spans="1:2" x14ac:dyDescent="0.35">
      <c r="A25" s="1" t="s">
        <v>27</v>
      </c>
      <c r="B25" s="1">
        <v>9609.7800000000007</v>
      </c>
    </row>
    <row r="26" spans="1:2" x14ac:dyDescent="0.35">
      <c r="A26" s="1" t="s">
        <v>28</v>
      </c>
      <c r="B26" s="1">
        <v>2794.07</v>
      </c>
    </row>
    <row r="27" spans="1:2" x14ac:dyDescent="0.35">
      <c r="A27" s="1" t="s">
        <v>29</v>
      </c>
      <c r="B27" s="1">
        <v>8761.84</v>
      </c>
    </row>
    <row r="28" spans="1:2" x14ac:dyDescent="0.35">
      <c r="A28" s="1" t="s">
        <v>30</v>
      </c>
      <c r="B28" s="1">
        <v>9587.73</v>
      </c>
    </row>
    <row r="29" spans="1:2" x14ac:dyDescent="0.35">
      <c r="A29" s="1" t="s">
        <v>31</v>
      </c>
      <c r="B29" s="1">
        <v>6422.12</v>
      </c>
    </row>
    <row r="30" spans="1:2" x14ac:dyDescent="0.35">
      <c r="A30" s="1" t="s">
        <v>32</v>
      </c>
      <c r="B30" s="1">
        <v>10459.700000000001</v>
      </c>
    </row>
    <row r="31" spans="1:2" x14ac:dyDescent="0.35">
      <c r="A31" s="1" t="s">
        <v>33</v>
      </c>
      <c r="B31" s="1">
        <v>9086.86</v>
      </c>
    </row>
    <row r="32" spans="1:2" x14ac:dyDescent="0.35">
      <c r="A32" s="1" t="s">
        <v>34</v>
      </c>
      <c r="B32" s="1">
        <v>9800.8799999999992</v>
      </c>
    </row>
    <row r="33" spans="1:2" x14ac:dyDescent="0.35">
      <c r="A33" s="1" t="s">
        <v>35</v>
      </c>
      <c r="B33" s="1">
        <v>10740.67</v>
      </c>
    </row>
    <row r="34" spans="1:2" x14ac:dyDescent="0.35">
      <c r="A34" s="1" t="s">
        <v>36</v>
      </c>
      <c r="B34" s="1">
        <v>11575.82</v>
      </c>
    </row>
    <row r="35" spans="1:2" x14ac:dyDescent="0.35">
      <c r="A35" s="1" t="s">
        <v>37</v>
      </c>
      <c r="B35" s="1">
        <v>12860.86</v>
      </c>
    </row>
    <row r="36" spans="1:2" x14ac:dyDescent="0.35">
      <c r="A36" s="1" t="s">
        <v>38</v>
      </c>
      <c r="B36" s="1">
        <v>9019.4699999999993</v>
      </c>
    </row>
    <row r="37" spans="1:2" x14ac:dyDescent="0.35">
      <c r="A37" s="1" t="s">
        <v>39</v>
      </c>
      <c r="B37" s="1">
        <v>6929.63</v>
      </c>
    </row>
    <row r="38" spans="1:2" x14ac:dyDescent="0.35">
      <c r="A38" s="1" t="s">
        <v>40</v>
      </c>
      <c r="B38" s="1">
        <v>9776.0300000000007</v>
      </c>
    </row>
    <row r="39" spans="1:2" x14ac:dyDescent="0.35">
      <c r="A39" s="1" t="s">
        <v>41</v>
      </c>
      <c r="B39" s="1">
        <v>10552.57</v>
      </c>
    </row>
    <row r="40" spans="1:2" x14ac:dyDescent="0.35">
      <c r="A40" s="1" t="s">
        <v>42</v>
      </c>
      <c r="B40" s="1">
        <v>8522.92</v>
      </c>
    </row>
    <row r="41" spans="1:2" x14ac:dyDescent="0.35">
      <c r="A41" s="1" t="s">
        <v>43</v>
      </c>
      <c r="B41" s="1">
        <v>7620.02</v>
      </c>
    </row>
    <row r="42" spans="1:2" x14ac:dyDescent="0.35">
      <c r="A42" s="1" t="s">
        <v>44</v>
      </c>
      <c r="B42" s="1">
        <v>7971.91</v>
      </c>
    </row>
    <row r="43" spans="1:2" x14ac:dyDescent="0.35">
      <c r="A43" s="1" t="s">
        <v>45</v>
      </c>
      <c r="B43" s="1">
        <v>8437.2900000000009</v>
      </c>
    </row>
    <row r="44" spans="1:2" x14ac:dyDescent="0.35">
      <c r="A44" s="1" t="s">
        <v>46</v>
      </c>
      <c r="B44" s="1">
        <v>10099.23</v>
      </c>
    </row>
    <row r="45" spans="1:2" x14ac:dyDescent="0.35">
      <c r="A45" s="1" t="s">
        <v>47</v>
      </c>
      <c r="B45" s="1">
        <v>9281.06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1228-8760-43F9-879F-FB056F868BAE}">
  <dimension ref="A1:D16"/>
  <sheetViews>
    <sheetView workbookViewId="0">
      <selection activeCell="F12" sqref="F12"/>
    </sheetView>
  </sheetViews>
  <sheetFormatPr defaultRowHeight="14.5" x14ac:dyDescent="0.35"/>
  <cols>
    <col min="1" max="1" width="20.36328125" bestFit="1" customWidth="1"/>
    <col min="2" max="2" width="23.81640625" bestFit="1" customWidth="1"/>
    <col min="3" max="3" width="16.6328125" bestFit="1" customWidth="1"/>
    <col min="4" max="4" width="13" bestFit="1" customWidth="1"/>
  </cols>
  <sheetData>
    <row r="1" spans="1:4" x14ac:dyDescent="0.35">
      <c r="A1" s="1" t="s">
        <v>48</v>
      </c>
      <c r="B1" s="1" t="s">
        <v>49</v>
      </c>
      <c r="C1" s="1" t="s">
        <v>50</v>
      </c>
      <c r="D1" s="1" t="s">
        <v>3</v>
      </c>
    </row>
    <row r="2" spans="1:4" x14ac:dyDescent="0.35">
      <c r="A2" s="1" t="s">
        <v>51</v>
      </c>
      <c r="B2" s="1">
        <v>6</v>
      </c>
      <c r="C2" s="1">
        <v>2</v>
      </c>
      <c r="D2" s="1">
        <v>11902</v>
      </c>
    </row>
    <row r="3" spans="1:4" x14ac:dyDescent="0.35">
      <c r="A3" s="1" t="s">
        <v>52</v>
      </c>
      <c r="B3" s="1">
        <v>12</v>
      </c>
      <c r="C3" s="1">
        <v>2</v>
      </c>
      <c r="D3" s="1">
        <v>11609</v>
      </c>
    </row>
    <row r="4" spans="1:4" x14ac:dyDescent="0.35">
      <c r="A4" s="1" t="s">
        <v>53</v>
      </c>
      <c r="B4" s="1">
        <v>8</v>
      </c>
      <c r="C4" s="1">
        <v>2</v>
      </c>
      <c r="D4" s="1">
        <v>11334</v>
      </c>
    </row>
    <row r="5" spans="1:4" x14ac:dyDescent="0.35">
      <c r="A5" s="1" t="s">
        <v>54</v>
      </c>
      <c r="B5" s="1">
        <v>9</v>
      </c>
      <c r="C5" s="1">
        <v>3</v>
      </c>
      <c r="D5" s="1">
        <v>10878</v>
      </c>
    </row>
    <row r="6" spans="1:4" x14ac:dyDescent="0.35">
      <c r="A6" s="1" t="s">
        <v>55</v>
      </c>
      <c r="B6" s="1">
        <v>1</v>
      </c>
      <c r="C6" s="1">
        <v>3</v>
      </c>
      <c r="D6" s="1">
        <v>13098</v>
      </c>
    </row>
    <row r="7" spans="1:4" x14ac:dyDescent="0.35">
      <c r="A7" s="1" t="s">
        <v>56</v>
      </c>
      <c r="B7" s="1">
        <v>3</v>
      </c>
      <c r="C7" s="1">
        <v>3</v>
      </c>
      <c r="D7" s="1">
        <v>10642</v>
      </c>
    </row>
    <row r="9" spans="1:4" ht="15" thickBot="1" x14ac:dyDescent="0.4"/>
    <row r="10" spans="1:4" x14ac:dyDescent="0.35">
      <c r="B10" s="33" t="s">
        <v>83</v>
      </c>
      <c r="C10" s="34" t="s">
        <v>84</v>
      </c>
      <c r="D10" s="35" t="s">
        <v>85</v>
      </c>
    </row>
    <row r="11" spans="1:4" x14ac:dyDescent="0.35">
      <c r="B11" s="13" t="s">
        <v>51</v>
      </c>
      <c r="C11" s="1" t="s">
        <v>86</v>
      </c>
      <c r="D11" s="2">
        <v>11902</v>
      </c>
    </row>
    <row r="12" spans="1:4" x14ac:dyDescent="0.35">
      <c r="B12" s="13" t="s">
        <v>52</v>
      </c>
      <c r="C12" s="1" t="s">
        <v>87</v>
      </c>
      <c r="D12" s="2">
        <v>11609</v>
      </c>
    </row>
    <row r="13" spans="1:4" x14ac:dyDescent="0.35">
      <c r="B13" s="13" t="s">
        <v>53</v>
      </c>
      <c r="C13" s="1" t="s">
        <v>88</v>
      </c>
      <c r="D13" s="2">
        <v>11334</v>
      </c>
    </row>
    <row r="14" spans="1:4" x14ac:dyDescent="0.35">
      <c r="B14" s="13" t="s">
        <v>54</v>
      </c>
      <c r="C14" s="1" t="s">
        <v>91</v>
      </c>
      <c r="D14" s="2">
        <v>10878</v>
      </c>
    </row>
    <row r="15" spans="1:4" x14ac:dyDescent="0.35">
      <c r="B15" s="13" t="s">
        <v>55</v>
      </c>
      <c r="C15" s="1" t="s">
        <v>89</v>
      </c>
      <c r="D15" s="2">
        <v>13098</v>
      </c>
    </row>
    <row r="16" spans="1:4" ht="15" thickBot="1" x14ac:dyDescent="0.4">
      <c r="B16" s="14" t="s">
        <v>56</v>
      </c>
      <c r="C16" s="3" t="s">
        <v>90</v>
      </c>
      <c r="D16" s="4">
        <v>10642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1532-A292-477D-BF79-A80386D6578A}">
  <dimension ref="B2:P14"/>
  <sheetViews>
    <sheetView workbookViewId="0">
      <selection activeCell="P16" sqref="P16"/>
    </sheetView>
  </sheetViews>
  <sheetFormatPr defaultRowHeight="14.5" x14ac:dyDescent="0.35"/>
  <cols>
    <col min="2" max="2" width="20.36328125" bestFit="1" customWidth="1"/>
    <col min="15" max="15" width="15.453125" bestFit="1" customWidth="1"/>
    <col min="16" max="16" width="15.90625" bestFit="1" customWidth="1"/>
  </cols>
  <sheetData>
    <row r="2" spans="2:16" ht="15" thickBot="1" x14ac:dyDescent="0.4"/>
    <row r="3" spans="2:16" ht="15" thickBot="1" x14ac:dyDescent="0.4">
      <c r="B3" s="19"/>
      <c r="C3" s="20" t="s">
        <v>61</v>
      </c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2" t="s">
        <v>59</v>
      </c>
      <c r="P3" s="23" t="s">
        <v>60</v>
      </c>
    </row>
    <row r="4" spans="2:16" ht="15" thickBot="1" x14ac:dyDescent="0.4">
      <c r="B4" s="24" t="s">
        <v>75</v>
      </c>
      <c r="C4" s="25" t="s">
        <v>62</v>
      </c>
      <c r="D4" s="25" t="s">
        <v>63</v>
      </c>
      <c r="E4" s="25" t="s">
        <v>64</v>
      </c>
      <c r="F4" s="25" t="s">
        <v>65</v>
      </c>
      <c r="G4" s="25" t="s">
        <v>66</v>
      </c>
      <c r="H4" s="25" t="s">
        <v>67</v>
      </c>
      <c r="I4" s="25" t="s">
        <v>68</v>
      </c>
      <c r="J4" s="25" t="s">
        <v>69</v>
      </c>
      <c r="K4" s="25" t="s">
        <v>70</v>
      </c>
      <c r="L4" s="25" t="s">
        <v>71</v>
      </c>
      <c r="M4" s="25" t="s">
        <v>72</v>
      </c>
      <c r="N4" s="25" t="s">
        <v>73</v>
      </c>
      <c r="O4" s="26"/>
      <c r="P4" s="27"/>
    </row>
    <row r="5" spans="2:16" x14ac:dyDescent="0.35">
      <c r="B5" s="12" t="s">
        <v>74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15">
        <v>398</v>
      </c>
      <c r="P5" s="16">
        <f>12*9090.00159090909</f>
        <v>109080.01909090909</v>
      </c>
    </row>
    <row r="6" spans="2:16" x14ac:dyDescent="0.35">
      <c r="B6" s="13" t="s">
        <v>51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6">
        <v>1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17">
        <v>0</v>
      </c>
      <c r="P6" s="18">
        <f>2*11902</f>
        <v>23804</v>
      </c>
    </row>
    <row r="7" spans="2:16" x14ac:dyDescent="0.35">
      <c r="B7" s="13" t="s">
        <v>52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6">
        <v>1</v>
      </c>
      <c r="N7" s="6">
        <v>1</v>
      </c>
      <c r="O7" s="17">
        <v>81</v>
      </c>
      <c r="P7" s="18">
        <f>2*11609</f>
        <v>23218</v>
      </c>
    </row>
    <row r="8" spans="2:16" x14ac:dyDescent="0.35">
      <c r="B8" s="13" t="s">
        <v>53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">
        <v>1</v>
      </c>
      <c r="K8" s="6">
        <v>1</v>
      </c>
      <c r="L8" s="7">
        <v>0</v>
      </c>
      <c r="M8" s="7">
        <v>0</v>
      </c>
      <c r="N8" s="7">
        <v>0</v>
      </c>
      <c r="O8" s="17">
        <v>0</v>
      </c>
      <c r="P8" s="18">
        <f>2*11334</f>
        <v>22668</v>
      </c>
    </row>
    <row r="9" spans="2:16" x14ac:dyDescent="0.35">
      <c r="B9" s="13" t="s">
        <v>54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6">
        <v>1</v>
      </c>
      <c r="L9" s="6">
        <v>1</v>
      </c>
      <c r="M9" s="6">
        <v>1</v>
      </c>
      <c r="N9" s="7">
        <v>0</v>
      </c>
      <c r="O9" s="17">
        <v>277</v>
      </c>
      <c r="P9" s="18">
        <f>3*10878</f>
        <v>32634</v>
      </c>
    </row>
    <row r="10" spans="2:16" x14ac:dyDescent="0.35">
      <c r="B10" s="13" t="s">
        <v>55</v>
      </c>
      <c r="C10" s="6">
        <v>1</v>
      </c>
      <c r="D10" s="6">
        <v>1</v>
      </c>
      <c r="E10" s="6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7">
        <v>0</v>
      </c>
      <c r="P10" s="18">
        <f>3*13098</f>
        <v>39294</v>
      </c>
    </row>
    <row r="11" spans="2:16" x14ac:dyDescent="0.35">
      <c r="B11" s="13" t="s">
        <v>56</v>
      </c>
      <c r="C11" s="7">
        <v>0</v>
      </c>
      <c r="D11" s="7">
        <v>0</v>
      </c>
      <c r="E11" s="6">
        <v>1</v>
      </c>
      <c r="F11" s="6">
        <v>1</v>
      </c>
      <c r="G11" s="6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7">
        <v>188</v>
      </c>
      <c r="P11" s="18">
        <f>3*10642</f>
        <v>31926</v>
      </c>
    </row>
    <row r="12" spans="2:16" x14ac:dyDescent="0.35">
      <c r="B12" s="28" t="s">
        <v>58</v>
      </c>
      <c r="C12" s="8">
        <f>SUMPRODUCT(C5:C11,$O$5:$O$11)</f>
        <v>398</v>
      </c>
      <c r="D12" s="8">
        <f t="shared" ref="D12:N12" si="0">SUMPRODUCT(D5:D11,$O$5:$O$11)</f>
        <v>398</v>
      </c>
      <c r="E12" s="8">
        <f t="shared" si="0"/>
        <v>586</v>
      </c>
      <c r="F12" s="8">
        <f t="shared" si="0"/>
        <v>586</v>
      </c>
      <c r="G12" s="8">
        <f t="shared" si="0"/>
        <v>586</v>
      </c>
      <c r="H12" s="8">
        <f t="shared" si="0"/>
        <v>398</v>
      </c>
      <c r="I12" s="8">
        <f t="shared" si="0"/>
        <v>398</v>
      </c>
      <c r="J12" s="8">
        <f t="shared" si="0"/>
        <v>398</v>
      </c>
      <c r="K12" s="8">
        <f t="shared" si="0"/>
        <v>675</v>
      </c>
      <c r="L12" s="8">
        <f t="shared" si="0"/>
        <v>675</v>
      </c>
      <c r="M12" s="8">
        <f t="shared" si="0"/>
        <v>756</v>
      </c>
      <c r="N12" s="8">
        <f t="shared" si="0"/>
        <v>479</v>
      </c>
      <c r="O12" s="1"/>
      <c r="P12" s="2"/>
    </row>
    <row r="13" spans="2:16" ht="15" thickBot="1" x14ac:dyDescent="0.4">
      <c r="B13" s="29" t="s">
        <v>57</v>
      </c>
      <c r="C13" s="9">
        <v>277</v>
      </c>
      <c r="D13" s="9">
        <v>380</v>
      </c>
      <c r="E13" s="9">
        <v>524</v>
      </c>
      <c r="F13" s="9">
        <v>586</v>
      </c>
      <c r="G13" s="9">
        <v>514</v>
      </c>
      <c r="H13" s="9">
        <v>379</v>
      </c>
      <c r="I13" s="9">
        <v>316</v>
      </c>
      <c r="J13" s="9">
        <v>398</v>
      </c>
      <c r="K13" s="9">
        <v>566</v>
      </c>
      <c r="L13" s="9">
        <v>675</v>
      </c>
      <c r="M13" s="9">
        <v>631</v>
      </c>
      <c r="N13" s="9">
        <v>479</v>
      </c>
      <c r="O13" s="3"/>
      <c r="P13" s="4"/>
    </row>
    <row r="14" spans="2:16" ht="15" thickBot="1" x14ac:dyDescent="0.4">
      <c r="O14" s="11" t="s">
        <v>76</v>
      </c>
      <c r="P14" s="10">
        <f>SUMPRODUCT(P5:P11,O5:O11)</f>
        <v>60336211.598181814</v>
      </c>
    </row>
  </sheetData>
  <mergeCells count="3">
    <mergeCell ref="O3:O4"/>
    <mergeCell ref="P3:P4"/>
    <mergeCell ref="C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B74A-A434-4BFB-8E77-69326D69B496}">
  <dimension ref="B2:P16"/>
  <sheetViews>
    <sheetView workbookViewId="0">
      <selection activeCell="P16" sqref="P16"/>
    </sheetView>
  </sheetViews>
  <sheetFormatPr defaultRowHeight="14.5" x14ac:dyDescent="0.35"/>
  <cols>
    <col min="2" max="2" width="20.36328125" bestFit="1" customWidth="1"/>
    <col min="15" max="15" width="15.453125" bestFit="1" customWidth="1"/>
    <col min="16" max="16" width="15.90625" bestFit="1" customWidth="1"/>
  </cols>
  <sheetData>
    <row r="2" spans="2:16" ht="15" thickBot="1" x14ac:dyDescent="0.4"/>
    <row r="3" spans="2:16" ht="15" thickBot="1" x14ac:dyDescent="0.4">
      <c r="B3" s="19"/>
      <c r="C3" s="20" t="s">
        <v>61</v>
      </c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2" t="s">
        <v>59</v>
      </c>
      <c r="P3" s="23" t="s">
        <v>60</v>
      </c>
    </row>
    <row r="4" spans="2:16" ht="15" thickBot="1" x14ac:dyDescent="0.4">
      <c r="B4" s="24" t="s">
        <v>75</v>
      </c>
      <c r="C4" s="25" t="s">
        <v>62</v>
      </c>
      <c r="D4" s="25" t="s">
        <v>63</v>
      </c>
      <c r="E4" s="25" t="s">
        <v>64</v>
      </c>
      <c r="F4" s="25" t="s">
        <v>65</v>
      </c>
      <c r="G4" s="25" t="s">
        <v>66</v>
      </c>
      <c r="H4" s="25" t="s">
        <v>67</v>
      </c>
      <c r="I4" s="25" t="s">
        <v>68</v>
      </c>
      <c r="J4" s="25" t="s">
        <v>69</v>
      </c>
      <c r="K4" s="25" t="s">
        <v>70</v>
      </c>
      <c r="L4" s="25" t="s">
        <v>71</v>
      </c>
      <c r="M4" s="25" t="s">
        <v>72</v>
      </c>
      <c r="N4" s="25" t="s">
        <v>73</v>
      </c>
      <c r="O4" s="26"/>
      <c r="P4" s="27"/>
    </row>
    <row r="5" spans="2:16" x14ac:dyDescent="0.35">
      <c r="B5" s="12" t="s">
        <v>74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15">
        <v>318</v>
      </c>
      <c r="P5" s="16">
        <f>12*9090.00159090909</f>
        <v>109080.01909090909</v>
      </c>
    </row>
    <row r="6" spans="2:16" x14ac:dyDescent="0.35">
      <c r="B6" s="13" t="s">
        <v>51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6">
        <v>1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17">
        <v>61</v>
      </c>
      <c r="P6" s="18">
        <f>2*11902</f>
        <v>23804</v>
      </c>
    </row>
    <row r="7" spans="2:16" x14ac:dyDescent="0.35">
      <c r="B7" s="13" t="s">
        <v>52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6">
        <v>1</v>
      </c>
      <c r="N7" s="6">
        <v>1</v>
      </c>
      <c r="O7" s="17">
        <v>161</v>
      </c>
      <c r="P7" s="18">
        <f>2*11609</f>
        <v>23218</v>
      </c>
    </row>
    <row r="8" spans="2:16" x14ac:dyDescent="0.35">
      <c r="B8" s="13" t="s">
        <v>53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">
        <v>1</v>
      </c>
      <c r="K8" s="6">
        <v>1</v>
      </c>
      <c r="L8" s="7">
        <v>0</v>
      </c>
      <c r="M8" s="7">
        <v>0</v>
      </c>
      <c r="N8" s="7">
        <v>0</v>
      </c>
      <c r="O8" s="17">
        <v>80</v>
      </c>
      <c r="P8" s="18">
        <f>2*11334</f>
        <v>22668</v>
      </c>
    </row>
    <row r="9" spans="2:16" x14ac:dyDescent="0.35">
      <c r="B9" s="13" t="s">
        <v>54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6">
        <v>1</v>
      </c>
      <c r="L9" s="6">
        <v>1</v>
      </c>
      <c r="M9" s="6">
        <v>1</v>
      </c>
      <c r="N9" s="7">
        <v>0</v>
      </c>
      <c r="O9" s="17">
        <v>357</v>
      </c>
      <c r="P9" s="18">
        <f>3*10878</f>
        <v>32634</v>
      </c>
    </row>
    <row r="10" spans="2:16" x14ac:dyDescent="0.35">
      <c r="B10" s="13" t="s">
        <v>55</v>
      </c>
      <c r="C10" s="6">
        <v>1</v>
      </c>
      <c r="D10" s="6">
        <v>1</v>
      </c>
      <c r="E10" s="6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7">
        <v>62</v>
      </c>
      <c r="P10" s="18">
        <f>3*13098</f>
        <v>39294</v>
      </c>
    </row>
    <row r="11" spans="2:16" x14ac:dyDescent="0.35">
      <c r="B11" s="13" t="s">
        <v>56</v>
      </c>
      <c r="C11" s="7">
        <v>0</v>
      </c>
      <c r="D11" s="7">
        <v>0</v>
      </c>
      <c r="E11" s="6">
        <v>1</v>
      </c>
      <c r="F11" s="6">
        <v>1</v>
      </c>
      <c r="G11" s="6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7">
        <v>268</v>
      </c>
      <c r="P11" s="18">
        <f>3*10642</f>
        <v>31926</v>
      </c>
    </row>
    <row r="12" spans="2:16" x14ac:dyDescent="0.35">
      <c r="B12" s="28" t="s">
        <v>58</v>
      </c>
      <c r="C12" s="8">
        <f>SUMPRODUCT(C5:C11,$O$5:$O$11)</f>
        <v>380</v>
      </c>
      <c r="D12" s="8">
        <f t="shared" ref="D12:N12" si="0">SUMPRODUCT(D5:D11,$O$5:$O$11)</f>
        <v>380</v>
      </c>
      <c r="E12" s="8">
        <f t="shared" si="0"/>
        <v>648</v>
      </c>
      <c r="F12" s="8">
        <f t="shared" si="0"/>
        <v>586</v>
      </c>
      <c r="G12" s="8">
        <f t="shared" si="0"/>
        <v>586</v>
      </c>
      <c r="H12" s="8">
        <f t="shared" si="0"/>
        <v>379</v>
      </c>
      <c r="I12" s="8">
        <f t="shared" si="0"/>
        <v>379</v>
      </c>
      <c r="J12" s="8">
        <f t="shared" si="0"/>
        <v>398</v>
      </c>
      <c r="K12" s="8">
        <f t="shared" si="0"/>
        <v>755</v>
      </c>
      <c r="L12" s="8">
        <f t="shared" si="0"/>
        <v>675</v>
      </c>
      <c r="M12" s="8">
        <f t="shared" si="0"/>
        <v>836</v>
      </c>
      <c r="N12" s="8">
        <f t="shared" si="0"/>
        <v>479</v>
      </c>
      <c r="O12" s="1"/>
      <c r="P12" s="2"/>
    </row>
    <row r="13" spans="2:16" ht="15" thickBot="1" x14ac:dyDescent="0.4">
      <c r="B13" s="29" t="s">
        <v>57</v>
      </c>
      <c r="C13" s="9">
        <v>277</v>
      </c>
      <c r="D13" s="9">
        <v>380</v>
      </c>
      <c r="E13" s="9">
        <v>524</v>
      </c>
      <c r="F13" s="9">
        <v>586</v>
      </c>
      <c r="G13" s="9">
        <v>514</v>
      </c>
      <c r="H13" s="9">
        <v>379</v>
      </c>
      <c r="I13" s="9">
        <v>316</v>
      </c>
      <c r="J13" s="9">
        <v>398</v>
      </c>
      <c r="K13" s="9">
        <v>566</v>
      </c>
      <c r="L13" s="9">
        <v>675</v>
      </c>
      <c r="M13" s="9">
        <v>631</v>
      </c>
      <c r="N13" s="9">
        <v>479</v>
      </c>
      <c r="O13" s="3"/>
      <c r="P13" s="4"/>
    </row>
    <row r="14" spans="2:16" ht="15" thickBot="1" x14ac:dyDescent="0.4">
      <c r="O14" s="11" t="s">
        <v>76</v>
      </c>
      <c r="P14" s="10">
        <f>SUMPRODUCT(P5:P11,O5:O11)</f>
        <v>64333762.07090909</v>
      </c>
    </row>
    <row r="16" spans="2:16" x14ac:dyDescent="0.35">
      <c r="O16">
        <f>398*0.8</f>
        <v>318.40000000000003</v>
      </c>
    </row>
  </sheetData>
  <mergeCells count="3">
    <mergeCell ref="C3:N3"/>
    <mergeCell ref="O3:O4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0D4-E67D-4F38-B81F-371477E0ACFA}">
  <dimension ref="B2:P17"/>
  <sheetViews>
    <sheetView tabSelected="1" zoomScale="85" workbookViewId="0">
      <selection activeCell="I20" sqref="I20"/>
    </sheetView>
  </sheetViews>
  <sheetFormatPr defaultRowHeight="14.5" x14ac:dyDescent="0.35"/>
  <cols>
    <col min="2" max="2" width="20.36328125" bestFit="1" customWidth="1"/>
    <col min="14" max="14" width="17.26953125" bestFit="1" customWidth="1"/>
    <col min="15" max="15" width="15.453125" bestFit="1" customWidth="1"/>
    <col min="16" max="16" width="15.90625" bestFit="1" customWidth="1"/>
  </cols>
  <sheetData>
    <row r="2" spans="2:16" ht="15" thickBot="1" x14ac:dyDescent="0.4"/>
    <row r="3" spans="2:16" ht="15" thickBot="1" x14ac:dyDescent="0.4">
      <c r="B3" s="19"/>
      <c r="C3" s="20" t="s">
        <v>61</v>
      </c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2" t="s">
        <v>59</v>
      </c>
      <c r="P3" s="23" t="s">
        <v>60</v>
      </c>
    </row>
    <row r="4" spans="2:16" ht="15" thickBot="1" x14ac:dyDescent="0.4">
      <c r="B4" s="24" t="s">
        <v>75</v>
      </c>
      <c r="C4" s="25" t="s">
        <v>62</v>
      </c>
      <c r="D4" s="25" t="s">
        <v>63</v>
      </c>
      <c r="E4" s="25" t="s">
        <v>64</v>
      </c>
      <c r="F4" s="25" t="s">
        <v>65</v>
      </c>
      <c r="G4" s="25" t="s">
        <v>66</v>
      </c>
      <c r="H4" s="25" t="s">
        <v>67</v>
      </c>
      <c r="I4" s="25" t="s">
        <v>68</v>
      </c>
      <c r="J4" s="25" t="s">
        <v>69</v>
      </c>
      <c r="K4" s="25" t="s">
        <v>70</v>
      </c>
      <c r="L4" s="25" t="s">
        <v>71</v>
      </c>
      <c r="M4" s="25" t="s">
        <v>72</v>
      </c>
      <c r="N4" s="25" t="s">
        <v>73</v>
      </c>
      <c r="O4" s="26"/>
      <c r="P4" s="27"/>
    </row>
    <row r="5" spans="2:16" x14ac:dyDescent="0.35">
      <c r="B5" s="12" t="s">
        <v>74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15">
        <v>398</v>
      </c>
      <c r="P5" s="16">
        <f>12*9090.00159090909</f>
        <v>109080.01909090909</v>
      </c>
    </row>
    <row r="6" spans="2:16" x14ac:dyDescent="0.35">
      <c r="B6" s="13" t="s">
        <v>51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6">
        <v>1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17">
        <v>0</v>
      </c>
      <c r="P6" s="18">
        <f>2*11902</f>
        <v>23804</v>
      </c>
    </row>
    <row r="7" spans="2:16" x14ac:dyDescent="0.35">
      <c r="B7" s="13" t="s">
        <v>52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6">
        <v>1</v>
      </c>
      <c r="N7" s="6">
        <v>1</v>
      </c>
      <c r="O7" s="17">
        <v>81</v>
      </c>
      <c r="P7" s="18">
        <f>2*11609</f>
        <v>23218</v>
      </c>
    </row>
    <row r="8" spans="2:16" x14ac:dyDescent="0.35">
      <c r="B8" s="13" t="s">
        <v>53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">
        <v>1</v>
      </c>
      <c r="K8" s="6">
        <v>1</v>
      </c>
      <c r="L8" s="7">
        <v>0</v>
      </c>
      <c r="M8" s="7">
        <v>0</v>
      </c>
      <c r="N8" s="7">
        <v>0</v>
      </c>
      <c r="O8" s="17">
        <v>0</v>
      </c>
      <c r="P8" s="18">
        <f>2*11334</f>
        <v>22668</v>
      </c>
    </row>
    <row r="9" spans="2:16" x14ac:dyDescent="0.35">
      <c r="B9" s="13" t="s">
        <v>54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6">
        <v>1</v>
      </c>
      <c r="L9" s="6">
        <v>1</v>
      </c>
      <c r="M9" s="6">
        <v>1</v>
      </c>
      <c r="N9" s="7">
        <v>0</v>
      </c>
      <c r="O9" s="17">
        <v>277</v>
      </c>
      <c r="P9" s="18">
        <f>3*10878</f>
        <v>32634</v>
      </c>
    </row>
    <row r="10" spans="2:16" x14ac:dyDescent="0.35">
      <c r="B10" s="13" t="s">
        <v>55</v>
      </c>
      <c r="C10" s="6">
        <v>1</v>
      </c>
      <c r="D10" s="6">
        <v>1</v>
      </c>
      <c r="E10" s="6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7">
        <v>0</v>
      </c>
      <c r="P10" s="18">
        <f>3*13098</f>
        <v>39294</v>
      </c>
    </row>
    <row r="11" spans="2:16" x14ac:dyDescent="0.35">
      <c r="B11" s="13" t="s">
        <v>56</v>
      </c>
      <c r="C11" s="7">
        <v>0</v>
      </c>
      <c r="D11" s="7">
        <v>0</v>
      </c>
      <c r="E11" s="6">
        <v>1</v>
      </c>
      <c r="F11" s="6">
        <v>1</v>
      </c>
      <c r="G11" s="6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7">
        <v>188</v>
      </c>
      <c r="P11" s="18">
        <f>3*10642</f>
        <v>31926</v>
      </c>
    </row>
    <row r="12" spans="2:16" x14ac:dyDescent="0.35">
      <c r="B12" s="28" t="s">
        <v>58</v>
      </c>
      <c r="C12" s="8">
        <f>SUMPRODUCT(C5:C11,$O$5:$O$11)</f>
        <v>398</v>
      </c>
      <c r="D12" s="8">
        <f t="shared" ref="D12:N12" si="0">SUMPRODUCT(D5:D11,$O$5:$O$11)</f>
        <v>398</v>
      </c>
      <c r="E12" s="8">
        <f t="shared" si="0"/>
        <v>586</v>
      </c>
      <c r="F12" s="8">
        <f t="shared" si="0"/>
        <v>586</v>
      </c>
      <c r="G12" s="8">
        <f t="shared" si="0"/>
        <v>586</v>
      </c>
      <c r="H12" s="8">
        <f t="shared" si="0"/>
        <v>398</v>
      </c>
      <c r="I12" s="8">
        <f t="shared" si="0"/>
        <v>398</v>
      </c>
      <c r="J12" s="8">
        <f t="shared" si="0"/>
        <v>398</v>
      </c>
      <c r="K12" s="8">
        <f t="shared" si="0"/>
        <v>675</v>
      </c>
      <c r="L12" s="8">
        <f t="shared" si="0"/>
        <v>675</v>
      </c>
      <c r="M12" s="8">
        <f t="shared" si="0"/>
        <v>756</v>
      </c>
      <c r="N12" s="8">
        <f t="shared" si="0"/>
        <v>479</v>
      </c>
      <c r="O12" s="1"/>
      <c r="P12" s="2"/>
    </row>
    <row r="13" spans="2:16" ht="15" thickBot="1" x14ac:dyDescent="0.4">
      <c r="B13" s="29" t="s">
        <v>57</v>
      </c>
      <c r="C13" s="9">
        <v>277</v>
      </c>
      <c r="D13" s="9">
        <v>380</v>
      </c>
      <c r="E13" s="9">
        <v>524</v>
      </c>
      <c r="F13" s="9">
        <v>586</v>
      </c>
      <c r="G13" s="9">
        <v>514</v>
      </c>
      <c r="H13" s="9">
        <v>379</v>
      </c>
      <c r="I13" s="9">
        <v>316</v>
      </c>
      <c r="J13" s="9">
        <v>398</v>
      </c>
      <c r="K13" s="9">
        <v>566</v>
      </c>
      <c r="L13" s="9">
        <v>675</v>
      </c>
      <c r="M13" s="9">
        <v>631</v>
      </c>
      <c r="N13" s="9">
        <v>479</v>
      </c>
      <c r="O13" s="3"/>
      <c r="P13" s="4"/>
    </row>
    <row r="14" spans="2:16" ht="15" thickBot="1" x14ac:dyDescent="0.4">
      <c r="O14" s="11" t="s">
        <v>76</v>
      </c>
      <c r="P14" s="10">
        <f>SUMPRODUCT(P5:P11,O5:O11)</f>
        <v>60336211.598181814</v>
      </c>
    </row>
    <row r="15" spans="2:16" ht="15" thickBot="1" x14ac:dyDescent="0.4"/>
    <row r="16" spans="2:16" x14ac:dyDescent="0.35">
      <c r="N16" s="36">
        <f>P5/12</f>
        <v>9090.0015909090907</v>
      </c>
      <c r="O16" s="37">
        <f>P14/L12/12</f>
        <v>7448.9150121212115</v>
      </c>
    </row>
    <row r="17" spans="14:15" ht="15" thickBot="1" x14ac:dyDescent="0.4">
      <c r="N17" s="38" t="s">
        <v>93</v>
      </c>
      <c r="O17" s="39" t="s">
        <v>92</v>
      </c>
    </row>
  </sheetData>
  <mergeCells count="3">
    <mergeCell ref="C3:N3"/>
    <mergeCell ref="O3:O4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Estimated Foot Traffic</vt:lpstr>
      <vt:lpstr>Full time</vt:lpstr>
      <vt:lpstr>Temporary Workers</vt:lpstr>
      <vt:lpstr>Model</vt:lpstr>
      <vt:lpstr>Model Stipulation</vt:lpstr>
      <vt:lpstr>Model Stipulation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Torres Endara</dc:creator>
  <cp:lastModifiedBy>Victoria Torres Endara</cp:lastModifiedBy>
  <dcterms:created xsi:type="dcterms:W3CDTF">2025-04-02T22:22:20Z</dcterms:created>
  <dcterms:modified xsi:type="dcterms:W3CDTF">2025-04-08T00:32:44Z</dcterms:modified>
</cp:coreProperties>
</file>