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GSCM 330\"/>
    </mc:Choice>
  </mc:AlternateContent>
  <xr:revisionPtr revIDLastSave="0" documentId="8_{F071BC8B-12CF-4DE3-AF80-A212C4746521}" xr6:coauthVersionLast="47" xr6:coauthVersionMax="47" xr10:uidLastSave="{00000000-0000-0000-0000-000000000000}"/>
  <bookViews>
    <workbookView xWindow="-110" yWindow="-110" windowWidth="19420" windowHeight="11500" activeTab="2" xr2:uid="{05023CDD-182C-48CF-9A1A-7A3FEDDF89A0}"/>
  </bookViews>
  <sheets>
    <sheet name="Payment Methods" sheetId="1" r:id="rId1"/>
    <sheet name="Data &amp; Constraints" sheetId="2" r:id="rId2"/>
    <sheet name="Sheet3" sheetId="3" r:id="rId3"/>
  </sheets>
  <definedNames>
    <definedName name="solver_adj" localSheetId="2" hidden="1">Sheet3!$F$2:$F$18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Sheet3!$F$2:$F$18</definedName>
    <definedName name="solver_lhs2" localSheetId="2" hidden="1">Sheet3!$I$19:$Q$19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Sheet3!$F$19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2</definedName>
    <definedName name="solver_rhs1" localSheetId="2" hidden="1">0</definedName>
    <definedName name="solver_rhs2" localSheetId="2" hidden="1">Sheet3!$I$20:$Q$20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3" l="1"/>
  <c r="J19" i="3"/>
  <c r="K19" i="3"/>
  <c r="L19" i="3"/>
  <c r="M19" i="3"/>
  <c r="N19" i="3"/>
  <c r="O19" i="3"/>
  <c r="P19" i="3"/>
  <c r="Q19" i="3"/>
  <c r="I19" i="3"/>
  <c r="H3" i="3" a="1"/>
  <c r="H3" i="3"/>
  <c r="I3" i="3" a="1"/>
  <c r="I3" i="3"/>
  <c r="J3" i="3" a="1"/>
  <c r="J3" i="3"/>
  <c r="K3" i="3" a="1"/>
  <c r="K3" i="3"/>
  <c r="L3" i="3" a="1"/>
  <c r="L3" i="3"/>
  <c r="M3" i="3" a="1"/>
  <c r="M3" i="3"/>
  <c r="N3" i="3" a="1"/>
  <c r="N3" i="3"/>
  <c r="O3" i="3" a="1"/>
  <c r="O3" i="3"/>
  <c r="P3" i="3" a="1"/>
  <c r="P3" i="3"/>
  <c r="Q3" i="3" a="1"/>
  <c r="Q3" i="3"/>
  <c r="H4" i="3" a="1"/>
  <c r="H4" i="3"/>
  <c r="I4" i="3" a="1"/>
  <c r="I4" i="3"/>
  <c r="J4" i="3" a="1"/>
  <c r="J4" i="3"/>
  <c r="K4" i="3" a="1"/>
  <c r="K4" i="3"/>
  <c r="L4" i="3" a="1"/>
  <c r="L4" i="3"/>
  <c r="M4" i="3" a="1"/>
  <c r="M4" i="3"/>
  <c r="N4" i="3" a="1"/>
  <c r="N4" i="3"/>
  <c r="O4" i="3" a="1"/>
  <c r="O4" i="3"/>
  <c r="P4" i="3" a="1"/>
  <c r="P4" i="3"/>
  <c r="Q4" i="3" a="1"/>
  <c r="Q4" i="3"/>
  <c r="H5" i="3" a="1"/>
  <c r="H5" i="3"/>
  <c r="I5" i="3" a="1"/>
  <c r="I5" i="3"/>
  <c r="J5" i="3" a="1"/>
  <c r="J5" i="3"/>
  <c r="K5" i="3" a="1"/>
  <c r="K5" i="3"/>
  <c r="L5" i="3" a="1"/>
  <c r="L5" i="3"/>
  <c r="M5" i="3" a="1"/>
  <c r="M5" i="3"/>
  <c r="N5" i="3" a="1"/>
  <c r="N5" i="3"/>
  <c r="O5" i="3" a="1"/>
  <c r="O5" i="3"/>
  <c r="P5" i="3" a="1"/>
  <c r="P5" i="3"/>
  <c r="Q5" i="3" a="1"/>
  <c r="Q5" i="3"/>
  <c r="H6" i="3" a="1"/>
  <c r="H6" i="3"/>
  <c r="I6" i="3" a="1"/>
  <c r="I6" i="3"/>
  <c r="J6" i="3" a="1"/>
  <c r="J6" i="3"/>
  <c r="K6" i="3" a="1"/>
  <c r="K6" i="3"/>
  <c r="L6" i="3" a="1"/>
  <c r="L6" i="3"/>
  <c r="M6" i="3" a="1"/>
  <c r="M6" i="3"/>
  <c r="N6" i="3" a="1"/>
  <c r="N6" i="3"/>
  <c r="O6" i="3" a="1"/>
  <c r="O6" i="3"/>
  <c r="P6" i="3" a="1"/>
  <c r="P6" i="3"/>
  <c r="Q6" i="3" a="1"/>
  <c r="Q6" i="3"/>
  <c r="H7" i="3" a="1"/>
  <c r="H7" i="3"/>
  <c r="I7" i="3" a="1"/>
  <c r="I7" i="3"/>
  <c r="J7" i="3" a="1"/>
  <c r="J7" i="3"/>
  <c r="K7" i="3" a="1"/>
  <c r="K7" i="3"/>
  <c r="L7" i="3" a="1"/>
  <c r="L7" i="3"/>
  <c r="M7" i="3" a="1"/>
  <c r="M7" i="3"/>
  <c r="N7" i="3" a="1"/>
  <c r="N7" i="3"/>
  <c r="O7" i="3" a="1"/>
  <c r="O7" i="3"/>
  <c r="P7" i="3" a="1"/>
  <c r="P7" i="3"/>
  <c r="Q7" i="3" a="1"/>
  <c r="Q7" i="3"/>
  <c r="H8" i="3" a="1"/>
  <c r="H8" i="3"/>
  <c r="I8" i="3" a="1"/>
  <c r="I8" i="3"/>
  <c r="J8" i="3" a="1"/>
  <c r="J8" i="3"/>
  <c r="K8" i="3" a="1"/>
  <c r="K8" i="3"/>
  <c r="L8" i="3" a="1"/>
  <c r="L8" i="3"/>
  <c r="M8" i="3" a="1"/>
  <c r="M8" i="3"/>
  <c r="N8" i="3" a="1"/>
  <c r="N8" i="3"/>
  <c r="O8" i="3" a="1"/>
  <c r="O8" i="3"/>
  <c r="P8" i="3" a="1"/>
  <c r="P8" i="3"/>
  <c r="Q8" i="3" a="1"/>
  <c r="Q8" i="3"/>
  <c r="H9" i="3" a="1"/>
  <c r="H9" i="3"/>
  <c r="I9" i="3" a="1"/>
  <c r="I9" i="3"/>
  <c r="J9" i="3" a="1"/>
  <c r="J9" i="3"/>
  <c r="K9" i="3" a="1"/>
  <c r="K9" i="3"/>
  <c r="L9" i="3" a="1"/>
  <c r="L9" i="3"/>
  <c r="M9" i="3" a="1"/>
  <c r="M9" i="3"/>
  <c r="N9" i="3" a="1"/>
  <c r="N9" i="3"/>
  <c r="O9" i="3" a="1"/>
  <c r="O9" i="3"/>
  <c r="P9" i="3" a="1"/>
  <c r="P9" i="3"/>
  <c r="Q9" i="3" a="1"/>
  <c r="Q9" i="3"/>
  <c r="H10" i="3" a="1"/>
  <c r="H10" i="3"/>
  <c r="I10" i="3" a="1"/>
  <c r="I10" i="3"/>
  <c r="J10" i="3" a="1"/>
  <c r="J10" i="3"/>
  <c r="K10" i="3" a="1"/>
  <c r="K10" i="3"/>
  <c r="L10" i="3" a="1"/>
  <c r="L10" i="3"/>
  <c r="M10" i="3" a="1"/>
  <c r="M10" i="3"/>
  <c r="N10" i="3" a="1"/>
  <c r="N10" i="3"/>
  <c r="O10" i="3" a="1"/>
  <c r="O10" i="3"/>
  <c r="P10" i="3" a="1"/>
  <c r="P10" i="3"/>
  <c r="Q10" i="3" a="1"/>
  <c r="Q10" i="3"/>
  <c r="H11" i="3" a="1"/>
  <c r="H11" i="3"/>
  <c r="I11" i="3" a="1"/>
  <c r="I11" i="3"/>
  <c r="J11" i="3" a="1"/>
  <c r="J11" i="3"/>
  <c r="K11" i="3" a="1"/>
  <c r="K11" i="3"/>
  <c r="L11" i="3" a="1"/>
  <c r="L11" i="3"/>
  <c r="M11" i="3" a="1"/>
  <c r="M11" i="3"/>
  <c r="N11" i="3" a="1"/>
  <c r="N11" i="3"/>
  <c r="O11" i="3" a="1"/>
  <c r="O11" i="3"/>
  <c r="P11" i="3" a="1"/>
  <c r="P11" i="3"/>
  <c r="Q11" i="3" a="1"/>
  <c r="Q11" i="3"/>
  <c r="H12" i="3" a="1"/>
  <c r="H12" i="3"/>
  <c r="I12" i="3" a="1"/>
  <c r="I12" i="3"/>
  <c r="J12" i="3" a="1"/>
  <c r="J12" i="3"/>
  <c r="K12" i="3" a="1"/>
  <c r="K12" i="3"/>
  <c r="L12" i="3" a="1"/>
  <c r="L12" i="3"/>
  <c r="M12" i="3" a="1"/>
  <c r="M12" i="3"/>
  <c r="N12" i="3" a="1"/>
  <c r="N12" i="3"/>
  <c r="O12" i="3" a="1"/>
  <c r="O12" i="3"/>
  <c r="P12" i="3" a="1"/>
  <c r="P12" i="3"/>
  <c r="Q12" i="3" a="1"/>
  <c r="Q12" i="3"/>
  <c r="H13" i="3" a="1"/>
  <c r="H13" i="3"/>
  <c r="I13" i="3" a="1"/>
  <c r="I13" i="3"/>
  <c r="J13" i="3" a="1"/>
  <c r="J13" i="3"/>
  <c r="K13" i="3" a="1"/>
  <c r="K13" i="3"/>
  <c r="L13" i="3" a="1"/>
  <c r="L13" i="3"/>
  <c r="M13" i="3" a="1"/>
  <c r="M13" i="3"/>
  <c r="N13" i="3" a="1"/>
  <c r="N13" i="3"/>
  <c r="O13" i="3" a="1"/>
  <c r="O13" i="3"/>
  <c r="P13" i="3" a="1"/>
  <c r="P13" i="3"/>
  <c r="Q13" i="3" a="1"/>
  <c r="Q13" i="3"/>
  <c r="H14" i="3" a="1"/>
  <c r="H14" i="3"/>
  <c r="I14" i="3" a="1"/>
  <c r="I14" i="3"/>
  <c r="J14" i="3" a="1"/>
  <c r="J14" i="3"/>
  <c r="K14" i="3" a="1"/>
  <c r="K14" i="3"/>
  <c r="L14" i="3" a="1"/>
  <c r="L14" i="3"/>
  <c r="M14" i="3" a="1"/>
  <c r="M14" i="3"/>
  <c r="N14" i="3" a="1"/>
  <c r="N14" i="3"/>
  <c r="O14" i="3" a="1"/>
  <c r="O14" i="3"/>
  <c r="P14" i="3" a="1"/>
  <c r="P14" i="3"/>
  <c r="Q14" i="3" a="1"/>
  <c r="Q14" i="3"/>
  <c r="H15" i="3" a="1"/>
  <c r="H15" i="3"/>
  <c r="I15" i="3" a="1"/>
  <c r="I15" i="3"/>
  <c r="J15" i="3" a="1"/>
  <c r="J15" i="3"/>
  <c r="K15" i="3" a="1"/>
  <c r="K15" i="3"/>
  <c r="L15" i="3" a="1"/>
  <c r="L15" i="3"/>
  <c r="M15" i="3" a="1"/>
  <c r="M15" i="3"/>
  <c r="N15" i="3" a="1"/>
  <c r="N15" i="3"/>
  <c r="O15" i="3" a="1"/>
  <c r="O15" i="3"/>
  <c r="P15" i="3" a="1"/>
  <c r="P15" i="3"/>
  <c r="Q15" i="3" a="1"/>
  <c r="Q15" i="3"/>
  <c r="H16" i="3" a="1"/>
  <c r="H16" i="3"/>
  <c r="I16" i="3" a="1"/>
  <c r="I16" i="3"/>
  <c r="J16" i="3" a="1"/>
  <c r="J16" i="3"/>
  <c r="K16" i="3" a="1"/>
  <c r="K16" i="3"/>
  <c r="L16" i="3" a="1"/>
  <c r="L16" i="3"/>
  <c r="M16" i="3" a="1"/>
  <c r="M16" i="3"/>
  <c r="N16" i="3" a="1"/>
  <c r="N16" i="3"/>
  <c r="O16" i="3" a="1"/>
  <c r="O16" i="3"/>
  <c r="P16" i="3" a="1"/>
  <c r="P16" i="3"/>
  <c r="Q16" i="3" a="1"/>
  <c r="Q16" i="3"/>
  <c r="H17" i="3" a="1"/>
  <c r="H17" i="3"/>
  <c r="I17" i="3" a="1"/>
  <c r="I17" i="3"/>
  <c r="J17" i="3" a="1"/>
  <c r="J17" i="3"/>
  <c r="K17" i="3" a="1"/>
  <c r="K17" i="3"/>
  <c r="L17" i="3" a="1"/>
  <c r="L17" i="3"/>
  <c r="M17" i="3" a="1"/>
  <c r="M17" i="3"/>
  <c r="N17" i="3" a="1"/>
  <c r="N17" i="3"/>
  <c r="O17" i="3" a="1"/>
  <c r="O17" i="3"/>
  <c r="P17" i="3" a="1"/>
  <c r="P17" i="3"/>
  <c r="Q17" i="3" a="1"/>
  <c r="Q17" i="3"/>
  <c r="H18" i="3" a="1"/>
  <c r="H18" i="3"/>
  <c r="I18" i="3" a="1"/>
  <c r="I18" i="3"/>
  <c r="J18" i="3" a="1"/>
  <c r="J18" i="3"/>
  <c r="K18" i="3" a="1"/>
  <c r="K18" i="3"/>
  <c r="L18" i="3" a="1"/>
  <c r="L18" i="3"/>
  <c r="M18" i="3" a="1"/>
  <c r="M18" i="3"/>
  <c r="N18" i="3" a="1"/>
  <c r="N18" i="3"/>
  <c r="O18" i="3" a="1"/>
  <c r="O18" i="3"/>
  <c r="P18" i="3" a="1"/>
  <c r="P18" i="3"/>
  <c r="Q18" i="3" a="1"/>
  <c r="Q18" i="3"/>
  <c r="I2" i="3" a="1"/>
  <c r="I2" i="3"/>
  <c r="J2" i="3" a="1"/>
  <c r="J2" i="3"/>
  <c r="K2" i="3" a="1"/>
  <c r="K2" i="3"/>
  <c r="L2" i="3" a="1"/>
  <c r="L2" i="3"/>
  <c r="M2" i="3" a="1"/>
  <c r="M2" i="3"/>
  <c r="N2" i="3" a="1"/>
  <c r="N2" i="3"/>
  <c r="O2" i="3" a="1"/>
  <c r="O2" i="3"/>
  <c r="P2" i="3" a="1"/>
  <c r="P2" i="3"/>
  <c r="Q2" i="3" a="1"/>
  <c r="Q2" i="3"/>
  <c r="H2" i="3" a="1"/>
  <c r="H2" i="3" s="1"/>
  <c r="G10" i="3"/>
  <c r="G11" i="3"/>
  <c r="G12" i="3"/>
  <c r="G13" i="3"/>
  <c r="G14" i="3"/>
  <c r="G15" i="3"/>
  <c r="G16" i="3"/>
  <c r="G17" i="3"/>
  <c r="G18" i="3"/>
  <c r="T18" i="3"/>
  <c r="T17" i="3"/>
  <c r="S16" i="3"/>
  <c r="T16" i="3" s="1"/>
  <c r="T15" i="3"/>
  <c r="S13" i="3"/>
  <c r="T13" i="3"/>
  <c r="S14" i="3"/>
  <c r="T14" i="3"/>
  <c r="T11" i="3"/>
  <c r="T2" i="3"/>
  <c r="G7" i="3"/>
  <c r="G8" i="3"/>
  <c r="G9" i="3"/>
  <c r="G6" i="3"/>
  <c r="G5" i="3"/>
  <c r="G3" i="3"/>
  <c r="G4" i="3"/>
  <c r="G2" i="3"/>
  <c r="S3" i="3" l="1"/>
  <c r="T3" i="3" s="1"/>
  <c r="S4" i="3" s="1"/>
  <c r="T4" i="3" s="1"/>
  <c r="S12" i="3" s="1"/>
  <c r="T12" i="3" s="1"/>
  <c r="S5" i="3" s="1"/>
  <c r="T5" i="3" s="1"/>
  <c r="S6" i="3" s="1"/>
  <c r="T6" i="3" s="1"/>
  <c r="S7" i="3" s="1"/>
  <c r="T7" i="3" s="1"/>
  <c r="S8" i="3" s="1"/>
  <c r="T8" i="3" s="1"/>
  <c r="S9" i="3" s="1"/>
  <c r="T9" i="3" s="1"/>
  <c r="S10" i="3" s="1"/>
  <c r="T1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<sst xmlns="http://schemas.openxmlformats.org/spreadsheetml/2006/main" count="55" uniqueCount="19">
  <si>
    <t>final_payment_start_of_year</t>
  </si>
  <si>
    <t>first_payment_year</t>
  </si>
  <si>
    <t>second_payment_year</t>
  </si>
  <si>
    <t>investment_name</t>
  </si>
  <si>
    <t>investment_pct</t>
  </si>
  <si>
    <t>month_can_start_investing</t>
  </si>
  <si>
    <t>can_invest_every</t>
  </si>
  <si>
    <t>Bubblegum Benchmark Fund</t>
  </si>
  <si>
    <t>CandyCorn Capital Partners</t>
  </si>
  <si>
    <t>CottonCandy Capital</t>
  </si>
  <si>
    <t>Gumball Growth Group</t>
  </si>
  <si>
    <t>GummyBear Growth Fund</t>
  </si>
  <si>
    <t xml:space="preserve">Investment </t>
  </si>
  <si>
    <t>inflow</t>
  </si>
  <si>
    <t>outflow</t>
  </si>
  <si>
    <t>amount</t>
  </si>
  <si>
    <t>return</t>
  </si>
  <si>
    <t xml:space="preserve">Surplus Funds </t>
  </si>
  <si>
    <t>Req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</si>
</sst>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0" fontId="0" fillId="0" borderId="1" xfId="0" applyBorder="1"/>
    <xf numFmtId="0" fontId="0" fillId="0" borderId="0" xfId="0" applyBorder="1"/>
    <xf numFmtId="0" fontId="0" fillId="3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3" borderId="3" xfId="0" applyFill="1" applyBorder="1"/>
    <xf numFmtId="0" fontId="0" fillId="2" borderId="2" xfId="0" applyFill="1" applyBorder="1"/>
    <xf numFmtId="0" fontId="0" fillId="0" borderId="2" xfId="0" applyBorder="1"/>
    <xf numFmtId="164" fontId="0" fillId="0" borderId="2" xfId="2" applyNumberFormat="1" applyFont="1" applyBorder="1"/>
    <xf numFmtId="0" fontId="0" fillId="0" borderId="2" xfId="0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7326-926A-4CD3-987A-241C0AF2BE70}">
  <dimension ref="A1:C3"/>
  <sheetViews>
    <sheetView workbookViewId="0">
      <selection activeCell="E6" sqref="E6"/>
    </sheetView>
  </sheetViews>
  <sheetFormatPr defaultRowHeight="14.5" x14ac:dyDescent="0.35"/>
  <cols>
    <col min="1" max="1" width="23.6328125" bestFit="1" customWidth="1"/>
    <col min="2" max="2" width="16.1796875" bestFit="1" customWidth="1"/>
    <col min="3" max="3" width="1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3</v>
      </c>
      <c r="C2">
        <v>6</v>
      </c>
    </row>
    <row r="3" spans="1:3" x14ac:dyDescent="0.35">
      <c r="A3" s="1">
        <v>500</v>
      </c>
      <c r="B3" s="1">
        <v>250</v>
      </c>
      <c r="C3" s="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9E00-428F-40C8-95BC-B9E98F8CE0C1}">
  <dimension ref="A1:D6"/>
  <sheetViews>
    <sheetView workbookViewId="0">
      <selection activeCell="A6" sqref="A6"/>
    </sheetView>
  </sheetViews>
  <sheetFormatPr defaultRowHeight="14.5" x14ac:dyDescent="0.35"/>
  <cols>
    <col min="1" max="1" width="24" bestFit="1" customWidth="1"/>
    <col min="2" max="2" width="13.36328125" bestFit="1" customWidth="1"/>
    <col min="3" max="3" width="22.7265625" bestFit="1" customWidth="1"/>
    <col min="4" max="4" width="14.63281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7</v>
      </c>
      <c r="B2">
        <v>1.9900000000000001E-2</v>
      </c>
      <c r="C2">
        <v>1</v>
      </c>
      <c r="D2">
        <v>1</v>
      </c>
    </row>
    <row r="3" spans="1:4" x14ac:dyDescent="0.35">
      <c r="A3" t="s">
        <v>8</v>
      </c>
      <c r="B3">
        <v>4.2200000000000001E-2</v>
      </c>
      <c r="C3">
        <v>1</v>
      </c>
      <c r="D3">
        <v>2</v>
      </c>
    </row>
    <row r="4" spans="1:4" x14ac:dyDescent="0.35">
      <c r="A4" t="s">
        <v>9</v>
      </c>
      <c r="B4">
        <v>6.4600000000000005E-2</v>
      </c>
      <c r="C4">
        <v>2</v>
      </c>
      <c r="D4">
        <v>3</v>
      </c>
    </row>
    <row r="5" spans="1:4" x14ac:dyDescent="0.35">
      <c r="A5" t="s">
        <v>10</v>
      </c>
      <c r="B5">
        <v>8.6900000000000005E-2</v>
      </c>
      <c r="C5">
        <v>3</v>
      </c>
      <c r="D5">
        <v>4</v>
      </c>
    </row>
    <row r="6" spans="1:4" x14ac:dyDescent="0.35">
      <c r="A6" t="s">
        <v>11</v>
      </c>
      <c r="B6">
        <v>0.1095</v>
      </c>
      <c r="C6">
        <v>1</v>
      </c>
      <c r="D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10FA-8FCE-42E9-B567-76BEFE323050}">
  <dimension ref="A1:AN20"/>
  <sheetViews>
    <sheetView tabSelected="1" topLeftCell="E1" workbookViewId="0">
      <selection activeCell="J23" sqref="J23"/>
    </sheetView>
  </sheetViews>
  <sheetFormatPr defaultRowHeight="14.5" x14ac:dyDescent="0.35"/>
  <cols>
    <col min="3" max="3" width="24" bestFit="1" customWidth="1"/>
    <col min="4" max="4" width="5.54296875" bestFit="1" customWidth="1"/>
    <col min="5" max="5" width="6.7265625" bestFit="1" customWidth="1"/>
    <col min="6" max="6" width="7" bestFit="1" customWidth="1"/>
    <col min="7" max="7" width="6.81640625" bestFit="1" customWidth="1"/>
    <col min="8" max="8" width="12.26953125" bestFit="1" customWidth="1"/>
    <col min="9" max="17" width="6.81640625" bestFit="1" customWidth="1"/>
    <col min="18" max="18" width="24" bestFit="1" customWidth="1"/>
    <col min="19" max="19" width="5.54296875" bestFit="1" customWidth="1"/>
    <col min="20" max="20" width="6.7265625" bestFit="1" customWidth="1"/>
  </cols>
  <sheetData>
    <row r="1" spans="1:40" x14ac:dyDescent="0.35"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S1" s="7" t="s">
        <v>13</v>
      </c>
      <c r="T1" s="8" t="s">
        <v>14</v>
      </c>
    </row>
    <row r="2" spans="1:40" x14ac:dyDescent="0.35">
      <c r="C2" s="4" t="s">
        <v>7</v>
      </c>
      <c r="D2" s="11">
        <v>1</v>
      </c>
      <c r="E2" s="11">
        <v>2</v>
      </c>
      <c r="F2" s="11">
        <v>0</v>
      </c>
      <c r="G2" s="12">
        <f>_xlfn.XLOOKUP(Sheet3!C2,'Data &amp; Constraints'!$A$2:$A$6,'Data &amp; Constraints'!$B$2:$B$6)</f>
        <v>1.9900000000000001E-2</v>
      </c>
      <c r="H2" s="11" cm="1">
        <f t="array" ref="H2">_xlfn.IFS($D2=H$1,-1,$E2=H$1,1+$G2,AND($D2&lt;H$1,$E2&gt;H$1),"&lt;---&gt;",TRUE,"")</f>
        <v>-1</v>
      </c>
      <c r="I2" s="11" cm="1">
        <f t="array" ref="I2">_xlfn.IFS($D2=I$1,-1,$E2=I$1,1+$G2,AND($D2&lt;I$1,$E2&gt;I$1),"&lt;---&gt;",TRUE,"")</f>
        <v>1.0199</v>
      </c>
      <c r="J2" s="11" t="str" cm="1">
        <f t="array" ref="J2">_xlfn.IFS($D2=J$1,-1,$E2=J$1,1+$G2,AND($D2&lt;J$1,$E2&gt;J$1),"&lt;---&gt;",TRUE,"")</f>
        <v/>
      </c>
      <c r="K2" s="11" t="str" cm="1">
        <f t="array" ref="K2">_xlfn.IFS($D2=K$1,-1,$E2=K$1,1+$G2,AND($D2&lt;K$1,$E2&gt;K$1),"&lt;---&gt;",TRUE,"")</f>
        <v/>
      </c>
      <c r="L2" s="11" t="str" cm="1">
        <f t="array" ref="L2">_xlfn.IFS($D2=L$1,-1,$E2=L$1,1+$G2,AND($D2&lt;L$1,$E2&gt;L$1),"&lt;---&gt;",TRUE,"")</f>
        <v/>
      </c>
      <c r="M2" s="11" t="str" cm="1">
        <f t="array" ref="M2">_xlfn.IFS($D2=M$1,-1,$E2=M$1,1+$G2,AND($D2&lt;M$1,$E2&gt;M$1),"&lt;---&gt;",TRUE,"")</f>
        <v/>
      </c>
      <c r="N2" s="11" t="str" cm="1">
        <f t="array" ref="N2">_xlfn.IFS($D2=N$1,-1,$E2=N$1,1+$G2,AND($D2&lt;N$1,$E2&gt;N$1),"&lt;---&gt;",TRUE,"")</f>
        <v/>
      </c>
      <c r="O2" s="11" t="str" cm="1">
        <f t="array" ref="O2">_xlfn.IFS($D2=O$1,-1,$E2=O$1,1+$G2,AND($D2&lt;O$1,$E2&gt;O$1),"&lt;---&gt;",TRUE,"")</f>
        <v/>
      </c>
      <c r="P2" s="11" t="str" cm="1">
        <f t="array" ref="P2">_xlfn.IFS($D2=P$1,-1,$E2=P$1,1+$G2,AND($D2&lt;P$1,$E2&gt;P$1),"&lt;---&gt;",TRUE,"")</f>
        <v/>
      </c>
      <c r="Q2" s="11" t="str" cm="1">
        <f t="array" ref="Q2">_xlfn.IFS($D2=Q$1,-1,$E2=Q$1,1+$G2,AND($D2&lt;Q$1,$E2&gt;Q$1),"&lt;---&gt;",TRUE,"")</f>
        <v/>
      </c>
      <c r="R2" s="9" t="s">
        <v>7</v>
      </c>
      <c r="S2" s="5">
        <v>1</v>
      </c>
      <c r="T2" s="6">
        <f>S2+1</f>
        <v>2</v>
      </c>
    </row>
    <row r="3" spans="1:40" x14ac:dyDescent="0.35">
      <c r="C3" s="4" t="s">
        <v>8</v>
      </c>
      <c r="D3" s="11">
        <v>1</v>
      </c>
      <c r="E3" s="11">
        <v>3</v>
      </c>
      <c r="F3" s="11">
        <v>655.13774368849545</v>
      </c>
      <c r="G3" s="12">
        <f>_xlfn.XLOOKUP(Sheet3!C3,'Data &amp; Constraints'!$A$2:$A$6,'Data &amp; Constraints'!$B$2:$B$6)</f>
        <v>4.2200000000000001E-2</v>
      </c>
      <c r="H3" s="11" cm="1">
        <f t="array" ref="H3">_xlfn.IFS($D3=H$1,-1,$E3=H$1,1+$G3,AND($D3&lt;H$1,$E3&gt;H$1),"&lt;---&gt;",TRUE,"")</f>
        <v>-1</v>
      </c>
      <c r="I3" s="11" t="str" cm="1">
        <f t="array" ref="I3">_xlfn.IFS($D3=I$1,-1,$E3=I$1,1+$G3,AND($D3&lt;I$1,$E3&gt;I$1),"&lt;---&gt;",TRUE,"")</f>
        <v>&lt;---&gt;</v>
      </c>
      <c r="J3" s="11" cm="1">
        <f t="array" ref="J3">_xlfn.IFS($D3=J$1,-1,$E3=J$1,1+$G3,AND($D3&lt;J$1,$E3&gt;J$1),"&lt;---&gt;",TRUE,"")</f>
        <v>1.0422</v>
      </c>
      <c r="K3" s="11" t="str" cm="1">
        <f t="array" ref="K3">_xlfn.IFS($D3=K$1,-1,$E3=K$1,1+$G3,AND($D3&lt;K$1,$E3&gt;K$1),"&lt;---&gt;",TRUE,"")</f>
        <v/>
      </c>
      <c r="L3" s="11" t="str" cm="1">
        <f t="array" ref="L3">_xlfn.IFS($D3=L$1,-1,$E3=L$1,1+$G3,AND($D3&lt;L$1,$E3&gt;L$1),"&lt;---&gt;",TRUE,"")</f>
        <v/>
      </c>
      <c r="M3" s="11" t="str" cm="1">
        <f t="array" ref="M3">_xlfn.IFS($D3=M$1,-1,$E3=M$1,1+$G3,AND($D3&lt;M$1,$E3&gt;M$1),"&lt;---&gt;",TRUE,"")</f>
        <v/>
      </c>
      <c r="N3" s="11" t="str" cm="1">
        <f t="array" ref="N3">_xlfn.IFS($D3=N$1,-1,$E3=N$1,1+$G3,AND($D3&lt;N$1,$E3&gt;N$1),"&lt;---&gt;",TRUE,"")</f>
        <v/>
      </c>
      <c r="O3" s="11" t="str" cm="1">
        <f t="array" ref="O3">_xlfn.IFS($D3=O$1,-1,$E3=O$1,1+$G3,AND($D3&lt;O$1,$E3&gt;O$1),"&lt;---&gt;",TRUE,"")</f>
        <v/>
      </c>
      <c r="P3" s="11" t="str" cm="1">
        <f t="array" ref="P3">_xlfn.IFS($D3=P$1,-1,$E3=P$1,1+$G3,AND($D3&lt;P$1,$E3&gt;P$1),"&lt;---&gt;",TRUE,"")</f>
        <v/>
      </c>
      <c r="Q3" s="11" t="str" cm="1">
        <f t="array" ref="Q3">_xlfn.IFS($D3=Q$1,-1,$E3=Q$1,1+$G3,AND($D3&lt;Q$1,$E3&gt;Q$1),"&lt;---&gt;",TRUE,"")</f>
        <v/>
      </c>
      <c r="R3" s="9" t="s">
        <v>7</v>
      </c>
      <c r="S3" s="5">
        <f>T2</f>
        <v>2</v>
      </c>
      <c r="T3" s="6">
        <f>S3+1</f>
        <v>3</v>
      </c>
    </row>
    <row r="4" spans="1:40" x14ac:dyDescent="0.35">
      <c r="A4" s="3"/>
      <c r="B4" s="3"/>
      <c r="C4" s="4" t="s">
        <v>11</v>
      </c>
      <c r="D4" s="11">
        <v>1</v>
      </c>
      <c r="E4" s="11">
        <v>6</v>
      </c>
      <c r="F4" s="11">
        <v>225.3267237494367</v>
      </c>
      <c r="G4" s="12">
        <f>_xlfn.XLOOKUP(Sheet3!C4,'Data &amp; Constraints'!$A$2:$A$6,'Data &amp; Constraints'!$B$2:$B$6)</f>
        <v>0.1095</v>
      </c>
      <c r="H4" s="11" cm="1">
        <f t="array" ref="H4">_xlfn.IFS($D4=H$1,-1,$E4=H$1,1+$G4,AND($D4&lt;H$1,$E4&gt;H$1),"&lt;---&gt;",TRUE,"")</f>
        <v>-1</v>
      </c>
      <c r="I4" s="11" t="str" cm="1">
        <f t="array" ref="I4">_xlfn.IFS($D4=I$1,-1,$E4=I$1,1+$G4,AND($D4&lt;I$1,$E4&gt;I$1),"&lt;---&gt;",TRUE,"")</f>
        <v>&lt;---&gt;</v>
      </c>
      <c r="J4" s="11" t="str" cm="1">
        <f t="array" ref="J4">_xlfn.IFS($D4=J$1,-1,$E4=J$1,1+$G4,AND($D4&lt;J$1,$E4&gt;J$1),"&lt;---&gt;",TRUE,"")</f>
        <v>&lt;---&gt;</v>
      </c>
      <c r="K4" s="11" t="str" cm="1">
        <f t="array" ref="K4">_xlfn.IFS($D4=K$1,-1,$E4=K$1,1+$G4,AND($D4&lt;K$1,$E4&gt;K$1),"&lt;---&gt;",TRUE,"")</f>
        <v>&lt;---&gt;</v>
      </c>
      <c r="L4" s="11" t="str" cm="1">
        <f t="array" ref="L4">_xlfn.IFS($D4=L$1,-1,$E4=L$1,1+$G4,AND($D4&lt;L$1,$E4&gt;L$1),"&lt;---&gt;",TRUE,"")</f>
        <v>&lt;---&gt;</v>
      </c>
      <c r="M4" s="11" cm="1">
        <f t="array" ref="M4">_xlfn.IFS($D4=M$1,-1,$E4=M$1,1+$G4,AND($D4&lt;M$1,$E4&gt;M$1),"&lt;---&gt;",TRUE,"")</f>
        <v>1.1094999999999999</v>
      </c>
      <c r="N4" s="11" t="str" cm="1">
        <f t="array" ref="N4">_xlfn.IFS($D4=N$1,-1,$E4=N$1,1+$G4,AND($D4&lt;N$1,$E4&gt;N$1),"&lt;---&gt;",TRUE,"")</f>
        <v/>
      </c>
      <c r="O4" s="11" t="str" cm="1">
        <f t="array" ref="O4">_xlfn.IFS($D4=O$1,-1,$E4=O$1,1+$G4,AND($D4&lt;O$1,$E4&gt;O$1),"&lt;---&gt;",TRUE,"")</f>
        <v/>
      </c>
      <c r="P4" s="11" t="str" cm="1">
        <f t="array" ref="P4">_xlfn.IFS($D4=P$1,-1,$E4=P$1,1+$G4,AND($D4&lt;P$1,$E4&gt;P$1),"&lt;---&gt;",TRUE,"")</f>
        <v/>
      </c>
      <c r="Q4" s="11" t="str" cm="1">
        <f t="array" ref="Q4">_xlfn.IFS($D4=Q$1,-1,$E4=Q$1,1+$G4,AND($D4&lt;Q$1,$E4&gt;Q$1),"&lt;---&gt;",TRUE,"")</f>
        <v/>
      </c>
      <c r="R4" s="9" t="s">
        <v>7</v>
      </c>
      <c r="S4" s="5">
        <f>T3</f>
        <v>3</v>
      </c>
      <c r="T4" s="6">
        <f>S4+1</f>
        <v>4</v>
      </c>
    </row>
    <row r="5" spans="1:40" x14ac:dyDescent="0.35">
      <c r="A5" s="3"/>
      <c r="B5" s="3"/>
      <c r="C5" s="4" t="s">
        <v>7</v>
      </c>
      <c r="D5" s="11">
        <v>2</v>
      </c>
      <c r="E5" s="11">
        <v>3</v>
      </c>
      <c r="F5" s="11">
        <v>0</v>
      </c>
      <c r="G5" s="12">
        <f>_xlfn.XLOOKUP(Sheet3!C5,'Data &amp; Constraints'!$A$2:$A$6,'Data &amp; Constraints'!$B$2:$B$6)</f>
        <v>1.9900000000000001E-2</v>
      </c>
      <c r="H5" s="11" t="str" cm="1">
        <f t="array" ref="H5">_xlfn.IFS($D5=H$1,-1,$E5=H$1,1+$G5,AND($D5&lt;H$1,$E5&gt;H$1),"&lt;---&gt;",TRUE,"")</f>
        <v/>
      </c>
      <c r="I5" s="11" cm="1">
        <f t="array" ref="I5">_xlfn.IFS($D5=I$1,-1,$E5=I$1,1+$G5,AND($D5&lt;I$1,$E5&gt;I$1),"&lt;---&gt;",TRUE,"")</f>
        <v>-1</v>
      </c>
      <c r="J5" s="11" cm="1">
        <f t="array" ref="J5">_xlfn.IFS($D5=J$1,-1,$E5=J$1,1+$G5,AND($D5&lt;J$1,$E5&gt;J$1),"&lt;---&gt;",TRUE,"")</f>
        <v>1.0199</v>
      </c>
      <c r="K5" s="11" t="str" cm="1">
        <f t="array" ref="K5">_xlfn.IFS($D5=K$1,-1,$E5=K$1,1+$G5,AND($D5&lt;K$1,$E5&gt;K$1),"&lt;---&gt;",TRUE,"")</f>
        <v/>
      </c>
      <c r="L5" s="11" t="str" cm="1">
        <f t="array" ref="L5">_xlfn.IFS($D5=L$1,-1,$E5=L$1,1+$G5,AND($D5&lt;L$1,$E5&gt;L$1),"&lt;---&gt;",TRUE,"")</f>
        <v/>
      </c>
      <c r="M5" s="11" t="str" cm="1">
        <f t="array" ref="M5">_xlfn.IFS($D5=M$1,-1,$E5=M$1,1+$G5,AND($D5&lt;M$1,$E5&gt;M$1),"&lt;---&gt;",TRUE,"")</f>
        <v/>
      </c>
      <c r="N5" s="11" t="str" cm="1">
        <f t="array" ref="N5">_xlfn.IFS($D5=N$1,-1,$E5=N$1,1+$G5,AND($D5&lt;N$1,$E5&gt;N$1),"&lt;---&gt;",TRUE,"")</f>
        <v/>
      </c>
      <c r="O5" s="11" t="str" cm="1">
        <f t="array" ref="O5">_xlfn.IFS($D5=O$1,-1,$E5=O$1,1+$G5,AND($D5&lt;O$1,$E5&gt;O$1),"&lt;---&gt;",TRUE,"")</f>
        <v/>
      </c>
      <c r="P5" s="11" t="str" cm="1">
        <f t="array" ref="P5">_xlfn.IFS($D5=P$1,-1,$E5=P$1,1+$G5,AND($D5&lt;P$1,$E5&gt;P$1),"&lt;---&gt;",TRUE,"")</f>
        <v/>
      </c>
      <c r="Q5" s="11" t="str" cm="1">
        <f t="array" ref="Q5">_xlfn.IFS($D5=Q$1,-1,$E5=Q$1,1+$G5,AND($D5&lt;Q$1,$E5&gt;Q$1),"&lt;---&gt;",TRUE,"")</f>
        <v/>
      </c>
      <c r="R5" s="9" t="s">
        <v>7</v>
      </c>
      <c r="S5" s="5">
        <f>T4</f>
        <v>4</v>
      </c>
      <c r="T5" s="6">
        <f>S5+1</f>
        <v>5</v>
      </c>
    </row>
    <row r="6" spans="1:40" s="2" customFormat="1" ht="15" thickBot="1" x14ac:dyDescent="0.4">
      <c r="A6" s="3"/>
      <c r="B6" s="3"/>
      <c r="C6" s="4" t="s">
        <v>9</v>
      </c>
      <c r="D6" s="11">
        <v>2</v>
      </c>
      <c r="E6" s="11">
        <v>5</v>
      </c>
      <c r="F6" s="11">
        <v>0</v>
      </c>
      <c r="G6" s="12">
        <f>_xlfn.XLOOKUP(Sheet3!C6,'Data &amp; Constraints'!$A$2:$A$6,'Data &amp; Constraints'!$B$2:$B$6)</f>
        <v>6.4600000000000005E-2</v>
      </c>
      <c r="H6" s="11" t="str" cm="1">
        <f t="array" ref="H6">_xlfn.IFS($D6=H$1,-1,$E6=H$1,1+$G6,AND($D6&lt;H$1,$E6&gt;H$1),"&lt;---&gt;",TRUE,"")</f>
        <v/>
      </c>
      <c r="I6" s="11" cm="1">
        <f t="array" ref="I6">_xlfn.IFS($D6=I$1,-1,$E6=I$1,1+$G6,AND($D6&lt;I$1,$E6&gt;I$1),"&lt;---&gt;",TRUE,"")</f>
        <v>-1</v>
      </c>
      <c r="J6" s="11" t="str" cm="1">
        <f t="array" ref="J6">_xlfn.IFS($D6=J$1,-1,$E6=J$1,1+$G6,AND($D6&lt;J$1,$E6&gt;J$1),"&lt;---&gt;",TRUE,"")</f>
        <v>&lt;---&gt;</v>
      </c>
      <c r="K6" s="11" t="str" cm="1">
        <f t="array" ref="K6">_xlfn.IFS($D6=K$1,-1,$E6=K$1,1+$G6,AND($D6&lt;K$1,$E6&gt;K$1),"&lt;---&gt;",TRUE,"")</f>
        <v>&lt;---&gt;</v>
      </c>
      <c r="L6" s="11" cm="1">
        <f t="array" ref="L6">_xlfn.IFS($D6=L$1,-1,$E6=L$1,1+$G6,AND($D6&lt;L$1,$E6&gt;L$1),"&lt;---&gt;",TRUE,"")</f>
        <v>1.0646</v>
      </c>
      <c r="M6" s="11" t="str" cm="1">
        <f t="array" ref="M6">_xlfn.IFS($D6=M$1,-1,$E6=M$1,1+$G6,AND($D6&lt;M$1,$E6&gt;M$1),"&lt;---&gt;",TRUE,"")</f>
        <v/>
      </c>
      <c r="N6" s="11" t="str" cm="1">
        <f t="array" ref="N6">_xlfn.IFS($D6=N$1,-1,$E6=N$1,1+$G6,AND($D6&lt;N$1,$E6&gt;N$1),"&lt;---&gt;",TRUE,"")</f>
        <v/>
      </c>
      <c r="O6" s="11" t="str" cm="1">
        <f t="array" ref="O6">_xlfn.IFS($D6=O$1,-1,$E6=O$1,1+$G6,AND($D6&lt;O$1,$E6&gt;O$1),"&lt;---&gt;",TRUE,"")</f>
        <v/>
      </c>
      <c r="P6" s="11" t="str" cm="1">
        <f t="array" ref="P6">_xlfn.IFS($D6=P$1,-1,$E6=P$1,1+$G6,AND($D6&lt;P$1,$E6&gt;P$1),"&lt;---&gt;",TRUE,"")</f>
        <v/>
      </c>
      <c r="Q6" s="11" t="str" cm="1">
        <f t="array" ref="Q6">_xlfn.IFS($D6=Q$1,-1,$E6=Q$1,1+$G6,AND($D6&lt;Q$1,$E6&gt;Q$1),"&lt;---&gt;",TRUE,"")</f>
        <v/>
      </c>
      <c r="R6" s="9" t="s">
        <v>7</v>
      </c>
      <c r="S6" s="5">
        <f>T5</f>
        <v>5</v>
      </c>
      <c r="T6" s="6">
        <f>S6+1</f>
        <v>6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35">
      <c r="A7" s="3"/>
      <c r="B7" s="3"/>
      <c r="C7" s="4" t="s">
        <v>7</v>
      </c>
      <c r="D7" s="11">
        <v>3</v>
      </c>
      <c r="E7" s="11">
        <v>4</v>
      </c>
      <c r="F7" s="11">
        <v>0</v>
      </c>
      <c r="G7" s="12">
        <f>_xlfn.XLOOKUP(Sheet3!C7,'Data &amp; Constraints'!$A$2:$A$6,'Data &amp; Constraints'!$B$2:$B$6)</f>
        <v>1.9900000000000001E-2</v>
      </c>
      <c r="H7" s="11" t="str" cm="1">
        <f t="array" ref="H7">_xlfn.IFS($D7=H$1,-1,$E7=H$1,1+$G7,AND($D7&lt;H$1,$E7&gt;H$1),"&lt;---&gt;",TRUE,"")</f>
        <v/>
      </c>
      <c r="I7" s="11" t="str" cm="1">
        <f t="array" ref="I7">_xlfn.IFS($D7=I$1,-1,$E7=I$1,1+$G7,AND($D7&lt;I$1,$E7&gt;I$1),"&lt;---&gt;",TRUE,"")</f>
        <v/>
      </c>
      <c r="J7" s="11" cm="1">
        <f t="array" ref="J7">_xlfn.IFS($D7=J$1,-1,$E7=J$1,1+$G7,AND($D7&lt;J$1,$E7&gt;J$1),"&lt;---&gt;",TRUE,"")</f>
        <v>-1</v>
      </c>
      <c r="K7" s="11" cm="1">
        <f t="array" ref="K7">_xlfn.IFS($D7=K$1,-1,$E7=K$1,1+$G7,AND($D7&lt;K$1,$E7&gt;K$1),"&lt;---&gt;",TRUE,"")</f>
        <v>1.0199</v>
      </c>
      <c r="L7" s="11" t="str" cm="1">
        <f t="array" ref="L7">_xlfn.IFS($D7=L$1,-1,$E7=L$1,1+$G7,AND($D7&lt;L$1,$E7&gt;L$1),"&lt;---&gt;",TRUE,"")</f>
        <v/>
      </c>
      <c r="M7" s="11" t="str" cm="1">
        <f t="array" ref="M7">_xlfn.IFS($D7=M$1,-1,$E7=M$1,1+$G7,AND($D7&lt;M$1,$E7&gt;M$1),"&lt;---&gt;",TRUE,"")</f>
        <v/>
      </c>
      <c r="N7" s="11" t="str" cm="1">
        <f t="array" ref="N7">_xlfn.IFS($D7=N$1,-1,$E7=N$1,1+$G7,AND($D7&lt;N$1,$E7&gt;N$1),"&lt;---&gt;",TRUE,"")</f>
        <v/>
      </c>
      <c r="O7" s="11" t="str" cm="1">
        <f t="array" ref="O7">_xlfn.IFS($D7=O$1,-1,$E7=O$1,1+$G7,AND($D7&lt;O$1,$E7&gt;O$1),"&lt;---&gt;",TRUE,"")</f>
        <v/>
      </c>
      <c r="P7" s="11" t="str" cm="1">
        <f t="array" ref="P7">_xlfn.IFS($D7=P$1,-1,$E7=P$1,1+$G7,AND($D7&lt;P$1,$E7&gt;P$1),"&lt;---&gt;",TRUE,"")</f>
        <v/>
      </c>
      <c r="Q7" s="11" t="str" cm="1">
        <f t="array" ref="Q7">_xlfn.IFS($D7=Q$1,-1,$E7=Q$1,1+$G7,AND($D7&lt;Q$1,$E7&gt;Q$1),"&lt;---&gt;",TRUE,"")</f>
        <v/>
      </c>
      <c r="R7" s="9" t="s">
        <v>7</v>
      </c>
      <c r="S7" s="5">
        <f>T6</f>
        <v>6</v>
      </c>
      <c r="T7" s="6">
        <f>S7+1</f>
        <v>7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s="2" customFormat="1" ht="15" thickBot="1" x14ac:dyDescent="0.4">
      <c r="A8" s="3"/>
      <c r="B8" s="3"/>
      <c r="C8" s="4" t="s">
        <v>8</v>
      </c>
      <c r="D8" s="11">
        <v>3</v>
      </c>
      <c r="E8" s="11">
        <v>5</v>
      </c>
      <c r="F8" s="11">
        <v>0</v>
      </c>
      <c r="G8" s="12">
        <f>_xlfn.XLOOKUP(Sheet3!C8,'Data &amp; Constraints'!$A$2:$A$6,'Data &amp; Constraints'!$B$2:$B$6)</f>
        <v>4.2200000000000001E-2</v>
      </c>
      <c r="H8" s="11" t="str" cm="1">
        <f t="array" ref="H8">_xlfn.IFS($D8=H$1,-1,$E8=H$1,1+$G8,AND($D8&lt;H$1,$E8&gt;H$1),"&lt;---&gt;",TRUE,"")</f>
        <v/>
      </c>
      <c r="I8" s="11" t="str" cm="1">
        <f t="array" ref="I8">_xlfn.IFS($D8=I$1,-1,$E8=I$1,1+$G8,AND($D8&lt;I$1,$E8&gt;I$1),"&lt;---&gt;",TRUE,"")</f>
        <v/>
      </c>
      <c r="J8" s="11" cm="1">
        <f t="array" ref="J8">_xlfn.IFS($D8=J$1,-1,$E8=J$1,1+$G8,AND($D8&lt;J$1,$E8&gt;J$1),"&lt;---&gt;",TRUE,"")</f>
        <v>-1</v>
      </c>
      <c r="K8" s="11" t="str" cm="1">
        <f t="array" ref="K8">_xlfn.IFS($D8=K$1,-1,$E8=K$1,1+$G8,AND($D8&lt;K$1,$E8&gt;K$1),"&lt;---&gt;",TRUE,"")</f>
        <v>&lt;---&gt;</v>
      </c>
      <c r="L8" s="11" cm="1">
        <f t="array" ref="L8">_xlfn.IFS($D8=L$1,-1,$E8=L$1,1+$G8,AND($D8&lt;L$1,$E8&gt;L$1),"&lt;---&gt;",TRUE,"")</f>
        <v>1.0422</v>
      </c>
      <c r="M8" s="11" t="str" cm="1">
        <f t="array" ref="M8">_xlfn.IFS($D8=M$1,-1,$E8=M$1,1+$G8,AND($D8&lt;M$1,$E8&gt;M$1),"&lt;---&gt;",TRUE,"")</f>
        <v/>
      </c>
      <c r="N8" s="11" t="str" cm="1">
        <f t="array" ref="N8">_xlfn.IFS($D8=N$1,-1,$E8=N$1,1+$G8,AND($D8&lt;N$1,$E8&gt;N$1),"&lt;---&gt;",TRUE,"")</f>
        <v/>
      </c>
      <c r="O8" s="11" t="str" cm="1">
        <f t="array" ref="O8">_xlfn.IFS($D8=O$1,-1,$E8=O$1,1+$G8,AND($D8&lt;O$1,$E8&gt;O$1),"&lt;---&gt;",TRUE,"")</f>
        <v/>
      </c>
      <c r="P8" s="11" t="str" cm="1">
        <f t="array" ref="P8">_xlfn.IFS($D8=P$1,-1,$E8=P$1,1+$G8,AND($D8&lt;P$1,$E8&gt;P$1),"&lt;---&gt;",TRUE,"")</f>
        <v/>
      </c>
      <c r="Q8" s="11" t="str" cm="1">
        <f t="array" ref="Q8">_xlfn.IFS($D8=Q$1,-1,$E8=Q$1,1+$G8,AND($D8&lt;Q$1,$E8&gt;Q$1),"&lt;---&gt;",TRUE,"")</f>
        <v/>
      </c>
      <c r="R8" s="9" t="s">
        <v>7</v>
      </c>
      <c r="S8" s="5">
        <f>T7</f>
        <v>7</v>
      </c>
      <c r="T8" s="6">
        <f>S8+1</f>
        <v>8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35">
      <c r="A9" s="3"/>
      <c r="B9" s="3"/>
      <c r="C9" s="4" t="s">
        <v>10</v>
      </c>
      <c r="D9" s="11">
        <v>3</v>
      </c>
      <c r="E9" s="11">
        <v>7</v>
      </c>
      <c r="F9" s="11">
        <v>432.78455647214997</v>
      </c>
      <c r="G9" s="12">
        <f>_xlfn.XLOOKUP(Sheet3!C9,'Data &amp; Constraints'!$A$2:$A$6,'Data &amp; Constraints'!$B$2:$B$6)</f>
        <v>8.6900000000000005E-2</v>
      </c>
      <c r="H9" s="11" t="str" cm="1">
        <f t="array" ref="H9">_xlfn.IFS($D9=H$1,-1,$E9=H$1,1+$G9,AND($D9&lt;H$1,$E9&gt;H$1),"&lt;---&gt;",TRUE,"")</f>
        <v/>
      </c>
      <c r="I9" s="11" t="str" cm="1">
        <f t="array" ref="I9">_xlfn.IFS($D9=I$1,-1,$E9=I$1,1+$G9,AND($D9&lt;I$1,$E9&gt;I$1),"&lt;---&gt;",TRUE,"")</f>
        <v/>
      </c>
      <c r="J9" s="11" cm="1">
        <f t="array" ref="J9">_xlfn.IFS($D9=J$1,-1,$E9=J$1,1+$G9,AND($D9&lt;J$1,$E9&gt;J$1),"&lt;---&gt;",TRUE,"")</f>
        <v>-1</v>
      </c>
      <c r="K9" s="11" t="str" cm="1">
        <f t="array" ref="K9">_xlfn.IFS($D9=K$1,-1,$E9=K$1,1+$G9,AND($D9&lt;K$1,$E9&gt;K$1),"&lt;---&gt;",TRUE,"")</f>
        <v>&lt;---&gt;</v>
      </c>
      <c r="L9" s="11" t="str" cm="1">
        <f t="array" ref="L9">_xlfn.IFS($D9=L$1,-1,$E9=L$1,1+$G9,AND($D9&lt;L$1,$E9&gt;L$1),"&lt;---&gt;",TRUE,"")</f>
        <v>&lt;---&gt;</v>
      </c>
      <c r="M9" s="11" t="str" cm="1">
        <f t="array" ref="M9">_xlfn.IFS($D9=M$1,-1,$E9=M$1,1+$G9,AND($D9&lt;M$1,$E9&gt;M$1),"&lt;---&gt;",TRUE,"")</f>
        <v>&lt;---&gt;</v>
      </c>
      <c r="N9" s="11" cm="1">
        <f t="array" ref="N9">_xlfn.IFS($D9=N$1,-1,$E9=N$1,1+$G9,AND($D9&lt;N$1,$E9&gt;N$1),"&lt;---&gt;",TRUE,"")</f>
        <v>1.0869</v>
      </c>
      <c r="O9" s="11" t="str" cm="1">
        <f t="array" ref="O9">_xlfn.IFS($D9=O$1,-1,$E9=O$1,1+$G9,AND($D9&lt;O$1,$E9&gt;O$1),"&lt;---&gt;",TRUE,"")</f>
        <v/>
      </c>
      <c r="P9" s="11" t="str" cm="1">
        <f t="array" ref="P9">_xlfn.IFS($D9=P$1,-1,$E9=P$1,1+$G9,AND($D9&lt;P$1,$E9&gt;P$1),"&lt;---&gt;",TRUE,"")</f>
        <v/>
      </c>
      <c r="Q9" s="11" t="str" cm="1">
        <f t="array" ref="Q9">_xlfn.IFS($D9=Q$1,-1,$E9=Q$1,1+$G9,AND($D9&lt;Q$1,$E9&gt;Q$1),"&lt;---&gt;",TRUE,"")</f>
        <v/>
      </c>
      <c r="R9" s="9" t="s">
        <v>7</v>
      </c>
      <c r="S9" s="5">
        <f>T8</f>
        <v>8</v>
      </c>
      <c r="T9" s="6">
        <f>S9+1</f>
        <v>9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35">
      <c r="C10" s="4" t="s">
        <v>7</v>
      </c>
      <c r="D10" s="13">
        <v>4</v>
      </c>
      <c r="E10" s="13">
        <v>5</v>
      </c>
      <c r="F10" s="11">
        <v>0</v>
      </c>
      <c r="G10" s="12">
        <f>_xlfn.XLOOKUP(Sheet3!C10,'Data &amp; Constraints'!$A$2:$A$6,'Data &amp; Constraints'!$B$2:$B$6)</f>
        <v>1.9900000000000001E-2</v>
      </c>
      <c r="H10" s="11" t="str" cm="1">
        <f t="array" ref="H10">_xlfn.IFS($D10=H$1,-1,$E10=H$1,1+$G10,AND($D10&lt;H$1,$E10&gt;H$1),"&lt;---&gt;",TRUE,"")</f>
        <v/>
      </c>
      <c r="I10" s="11" t="str" cm="1">
        <f t="array" ref="I10">_xlfn.IFS($D10=I$1,-1,$E10=I$1,1+$G10,AND($D10&lt;I$1,$E10&gt;I$1),"&lt;---&gt;",TRUE,"")</f>
        <v/>
      </c>
      <c r="J10" s="11" t="str" cm="1">
        <f t="array" ref="J10">_xlfn.IFS($D10=J$1,-1,$E10=J$1,1+$G10,AND($D10&lt;J$1,$E10&gt;J$1),"&lt;---&gt;",TRUE,"")</f>
        <v/>
      </c>
      <c r="K10" s="11" cm="1">
        <f t="array" ref="K10">_xlfn.IFS($D10=K$1,-1,$E10=K$1,1+$G10,AND($D10&lt;K$1,$E10&gt;K$1),"&lt;---&gt;",TRUE,"")</f>
        <v>-1</v>
      </c>
      <c r="L10" s="11" cm="1">
        <f t="array" ref="L10">_xlfn.IFS($D10=L$1,-1,$E10=L$1,1+$G10,AND($D10&lt;L$1,$E10&gt;L$1),"&lt;---&gt;",TRUE,"")</f>
        <v>1.0199</v>
      </c>
      <c r="M10" s="11" t="str" cm="1">
        <f t="array" ref="M10">_xlfn.IFS($D10=M$1,-1,$E10=M$1,1+$G10,AND($D10&lt;M$1,$E10&gt;M$1),"&lt;---&gt;",TRUE,"")</f>
        <v/>
      </c>
      <c r="N10" s="11" t="str" cm="1">
        <f t="array" ref="N10">_xlfn.IFS($D10=N$1,-1,$E10=N$1,1+$G10,AND($D10&lt;N$1,$E10&gt;N$1),"&lt;---&gt;",TRUE,"")</f>
        <v/>
      </c>
      <c r="O10" s="11" t="str" cm="1">
        <f t="array" ref="O10">_xlfn.IFS($D10=O$1,-1,$E10=O$1,1+$G10,AND($D10&lt;O$1,$E10&gt;O$1),"&lt;---&gt;",TRUE,"")</f>
        <v/>
      </c>
      <c r="P10" s="11" t="str" cm="1">
        <f t="array" ref="P10">_xlfn.IFS($D10=P$1,-1,$E10=P$1,1+$G10,AND($D10&lt;P$1,$E10&gt;P$1),"&lt;---&gt;",TRUE,"")</f>
        <v/>
      </c>
      <c r="Q10" s="11" t="str" cm="1">
        <f t="array" ref="Q10">_xlfn.IFS($D10=Q$1,-1,$E10=Q$1,1+$G10,AND($D10&lt;Q$1,$E10&gt;Q$1),"&lt;---&gt;",TRUE,"")</f>
        <v/>
      </c>
      <c r="R10" s="9" t="s">
        <v>7</v>
      </c>
      <c r="S10" s="5">
        <f>T9</f>
        <v>9</v>
      </c>
      <c r="T10" s="6">
        <f>S10+1</f>
        <v>10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35">
      <c r="C11" s="4" t="s">
        <v>7</v>
      </c>
      <c r="D11" s="13">
        <v>5</v>
      </c>
      <c r="E11" s="13">
        <v>6</v>
      </c>
      <c r="F11" s="11">
        <v>0</v>
      </c>
      <c r="G11" s="12">
        <f>_xlfn.XLOOKUP(Sheet3!C11,'Data &amp; Constraints'!$A$2:$A$6,'Data &amp; Constraints'!$B$2:$B$6)</f>
        <v>1.9900000000000001E-2</v>
      </c>
      <c r="H11" s="11" t="str" cm="1">
        <f t="array" ref="H11">_xlfn.IFS($D11=H$1,-1,$E11=H$1,1+$G11,AND($D11&lt;H$1,$E11&gt;H$1),"&lt;---&gt;",TRUE,"")</f>
        <v/>
      </c>
      <c r="I11" s="11" t="str" cm="1">
        <f t="array" ref="I11">_xlfn.IFS($D11=I$1,-1,$E11=I$1,1+$G11,AND($D11&lt;I$1,$E11&gt;I$1),"&lt;---&gt;",TRUE,"")</f>
        <v/>
      </c>
      <c r="J11" s="11" t="str" cm="1">
        <f t="array" ref="J11">_xlfn.IFS($D11=J$1,-1,$E11=J$1,1+$G11,AND($D11&lt;J$1,$E11&gt;J$1),"&lt;---&gt;",TRUE,"")</f>
        <v/>
      </c>
      <c r="K11" s="11" t="str" cm="1">
        <f t="array" ref="K11">_xlfn.IFS($D11=K$1,-1,$E11=K$1,1+$G11,AND($D11&lt;K$1,$E11&gt;K$1),"&lt;---&gt;",TRUE,"")</f>
        <v/>
      </c>
      <c r="L11" s="11" cm="1">
        <f t="array" ref="L11">_xlfn.IFS($D11=L$1,-1,$E11=L$1,1+$G11,AND($D11&lt;L$1,$E11&gt;L$1),"&lt;---&gt;",TRUE,"")</f>
        <v>-1</v>
      </c>
      <c r="M11" s="11" cm="1">
        <f t="array" ref="M11">_xlfn.IFS($D11=M$1,-1,$E11=M$1,1+$G11,AND($D11&lt;M$1,$E11&gt;M$1),"&lt;---&gt;",TRUE,"")</f>
        <v>1.0199</v>
      </c>
      <c r="N11" s="11" t="str" cm="1">
        <f t="array" ref="N11">_xlfn.IFS($D11=N$1,-1,$E11=N$1,1+$G11,AND($D11&lt;N$1,$E11&gt;N$1),"&lt;---&gt;",TRUE,"")</f>
        <v/>
      </c>
      <c r="O11" s="11" t="str" cm="1">
        <f t="array" ref="O11">_xlfn.IFS($D11=O$1,-1,$E11=O$1,1+$G11,AND($D11&lt;O$1,$E11&gt;O$1),"&lt;---&gt;",TRUE,"")</f>
        <v/>
      </c>
      <c r="P11" s="11" t="str" cm="1">
        <f t="array" ref="P11">_xlfn.IFS($D11=P$1,-1,$E11=P$1,1+$G11,AND($D11&lt;P$1,$E11&gt;P$1),"&lt;---&gt;",TRUE,"")</f>
        <v/>
      </c>
      <c r="Q11" s="11" t="str" cm="1">
        <f t="array" ref="Q11">_xlfn.IFS($D11=Q$1,-1,$E11=Q$1,1+$G11,AND($D11&lt;Q$1,$E11&gt;Q$1),"&lt;---&gt;",TRUE,"")</f>
        <v/>
      </c>
      <c r="R11" s="9" t="s">
        <v>8</v>
      </c>
      <c r="S11" s="5">
        <v>1</v>
      </c>
      <c r="T11" s="6">
        <f>S11+2</f>
        <v>3</v>
      </c>
    </row>
    <row r="12" spans="1:40" x14ac:dyDescent="0.35">
      <c r="C12" s="4" t="s">
        <v>8</v>
      </c>
      <c r="D12" s="11">
        <v>5</v>
      </c>
      <c r="E12" s="11">
        <v>7</v>
      </c>
      <c r="F12" s="11">
        <v>0</v>
      </c>
      <c r="G12" s="12">
        <f>_xlfn.XLOOKUP(Sheet3!C12,'Data &amp; Constraints'!$A$2:$A$6,'Data &amp; Constraints'!$B$2:$B$6)</f>
        <v>4.2200000000000001E-2</v>
      </c>
      <c r="H12" s="11" t="str" cm="1">
        <f t="array" ref="H12">_xlfn.IFS($D12=H$1,-1,$E12=H$1,1+$G12,AND($D12&lt;H$1,$E12&gt;H$1),"&lt;---&gt;",TRUE,"")</f>
        <v/>
      </c>
      <c r="I12" s="11" t="str" cm="1">
        <f t="array" ref="I12">_xlfn.IFS($D12=I$1,-1,$E12=I$1,1+$G12,AND($D12&lt;I$1,$E12&gt;I$1),"&lt;---&gt;",TRUE,"")</f>
        <v/>
      </c>
      <c r="J12" s="11" t="str" cm="1">
        <f t="array" ref="J12">_xlfn.IFS($D12=J$1,-1,$E12=J$1,1+$G12,AND($D12&lt;J$1,$E12&gt;J$1),"&lt;---&gt;",TRUE,"")</f>
        <v/>
      </c>
      <c r="K12" s="11" t="str" cm="1">
        <f t="array" ref="K12">_xlfn.IFS($D12=K$1,-1,$E12=K$1,1+$G12,AND($D12&lt;K$1,$E12&gt;K$1),"&lt;---&gt;",TRUE,"")</f>
        <v/>
      </c>
      <c r="L12" s="11" cm="1">
        <f t="array" ref="L12">_xlfn.IFS($D12=L$1,-1,$E12=L$1,1+$G12,AND($D12&lt;L$1,$E12&gt;L$1),"&lt;---&gt;",TRUE,"")</f>
        <v>-1</v>
      </c>
      <c r="M12" s="11" t="str" cm="1">
        <f t="array" ref="M12">_xlfn.IFS($D12=M$1,-1,$E12=M$1,1+$G12,AND($D12&lt;M$1,$E12&gt;M$1),"&lt;---&gt;",TRUE,"")</f>
        <v>&lt;---&gt;</v>
      </c>
      <c r="N12" s="11" cm="1">
        <f t="array" ref="N12">_xlfn.IFS($D12=N$1,-1,$E12=N$1,1+$G12,AND($D12&lt;N$1,$E12&gt;N$1),"&lt;---&gt;",TRUE,"")</f>
        <v>1.0422</v>
      </c>
      <c r="O12" s="11" t="str" cm="1">
        <f t="array" ref="O12">_xlfn.IFS($D12=O$1,-1,$E12=O$1,1+$G12,AND($D12&lt;O$1,$E12&gt;O$1),"&lt;---&gt;",TRUE,"")</f>
        <v/>
      </c>
      <c r="P12" s="11" t="str" cm="1">
        <f t="array" ref="P12">_xlfn.IFS($D12=P$1,-1,$E12=P$1,1+$G12,AND($D12&lt;P$1,$E12&gt;P$1),"&lt;---&gt;",TRUE,"")</f>
        <v/>
      </c>
      <c r="Q12" s="11" t="str" cm="1">
        <f t="array" ref="Q12">_xlfn.IFS($D12=Q$1,-1,$E12=Q$1,1+$G12,AND($D12&lt;Q$1,$E12&gt;Q$1),"&lt;---&gt;",TRUE,"")</f>
        <v/>
      </c>
      <c r="R12" s="9" t="s">
        <v>8</v>
      </c>
      <c r="S12" s="5">
        <f>T11</f>
        <v>3</v>
      </c>
      <c r="T12" s="6">
        <f>S12+2</f>
        <v>5</v>
      </c>
    </row>
    <row r="13" spans="1:40" x14ac:dyDescent="0.35">
      <c r="C13" s="4" t="s">
        <v>9</v>
      </c>
      <c r="D13" s="11">
        <v>5</v>
      </c>
      <c r="E13" s="11">
        <v>8</v>
      </c>
      <c r="F13" s="11">
        <v>0</v>
      </c>
      <c r="G13" s="12">
        <f>_xlfn.XLOOKUP(Sheet3!C13,'Data &amp; Constraints'!$A$2:$A$6,'Data &amp; Constraints'!$B$2:$B$6)</f>
        <v>6.4600000000000005E-2</v>
      </c>
      <c r="H13" s="11" t="str" cm="1">
        <f t="array" ref="H13">_xlfn.IFS($D13=H$1,-1,$E13=H$1,1+$G13,AND($D13&lt;H$1,$E13&gt;H$1),"&lt;---&gt;",TRUE,"")</f>
        <v/>
      </c>
      <c r="I13" s="11" t="str" cm="1">
        <f t="array" ref="I13">_xlfn.IFS($D13=I$1,-1,$E13=I$1,1+$G13,AND($D13&lt;I$1,$E13&gt;I$1),"&lt;---&gt;",TRUE,"")</f>
        <v/>
      </c>
      <c r="J13" s="11" t="str" cm="1">
        <f t="array" ref="J13">_xlfn.IFS($D13=J$1,-1,$E13=J$1,1+$G13,AND($D13&lt;J$1,$E13&gt;J$1),"&lt;---&gt;",TRUE,"")</f>
        <v/>
      </c>
      <c r="K13" s="11" t="str" cm="1">
        <f t="array" ref="K13">_xlfn.IFS($D13=K$1,-1,$E13=K$1,1+$G13,AND($D13&lt;K$1,$E13&gt;K$1),"&lt;---&gt;",TRUE,"")</f>
        <v/>
      </c>
      <c r="L13" s="11" cm="1">
        <f t="array" ref="L13">_xlfn.IFS($D13=L$1,-1,$E13=L$1,1+$G13,AND($D13&lt;L$1,$E13&gt;L$1),"&lt;---&gt;",TRUE,"")</f>
        <v>-1</v>
      </c>
      <c r="M13" s="11" t="str" cm="1">
        <f t="array" ref="M13">_xlfn.IFS($D13=M$1,-1,$E13=M$1,1+$G13,AND($D13&lt;M$1,$E13&gt;M$1),"&lt;---&gt;",TRUE,"")</f>
        <v>&lt;---&gt;</v>
      </c>
      <c r="N13" s="11" t="str" cm="1">
        <f t="array" ref="N13">_xlfn.IFS($D13=N$1,-1,$E13=N$1,1+$G13,AND($D13&lt;N$1,$E13&gt;N$1),"&lt;---&gt;",TRUE,"")</f>
        <v>&lt;---&gt;</v>
      </c>
      <c r="O13" s="11" cm="1">
        <f t="array" ref="O13">_xlfn.IFS($D13=O$1,-1,$E13=O$1,1+$G13,AND($D13&lt;O$1,$E13&gt;O$1),"&lt;---&gt;",TRUE,"")</f>
        <v>1.0646</v>
      </c>
      <c r="P13" s="11" t="str" cm="1">
        <f t="array" ref="P13">_xlfn.IFS($D13=P$1,-1,$E13=P$1,1+$G13,AND($D13&lt;P$1,$E13&gt;P$1),"&lt;---&gt;",TRUE,"")</f>
        <v/>
      </c>
      <c r="Q13" s="11" t="str" cm="1">
        <f t="array" ref="Q13">_xlfn.IFS($D13=Q$1,-1,$E13=Q$1,1+$G13,AND($D13&lt;Q$1,$E13&gt;Q$1),"&lt;---&gt;",TRUE,"")</f>
        <v/>
      </c>
      <c r="R13" s="9" t="s">
        <v>8</v>
      </c>
      <c r="S13" s="5">
        <f t="shared" ref="S13:S14" si="0">T12</f>
        <v>5</v>
      </c>
      <c r="T13" s="6">
        <f t="shared" ref="T13:T14" si="1">S13+2</f>
        <v>7</v>
      </c>
    </row>
    <row r="14" spans="1:40" x14ac:dyDescent="0.35">
      <c r="C14" s="4" t="s">
        <v>7</v>
      </c>
      <c r="D14" s="13">
        <v>6</v>
      </c>
      <c r="E14" s="13">
        <v>7</v>
      </c>
      <c r="F14" s="11">
        <v>0</v>
      </c>
      <c r="G14" s="12">
        <f>_xlfn.XLOOKUP(Sheet3!C14,'Data &amp; Constraints'!$A$2:$A$6,'Data &amp; Constraints'!$B$2:$B$6)</f>
        <v>1.9900000000000001E-2</v>
      </c>
      <c r="H14" s="11" t="str" cm="1">
        <f t="array" ref="H14">_xlfn.IFS($D14=H$1,-1,$E14=H$1,1+$G14,AND($D14&lt;H$1,$E14&gt;H$1),"&lt;---&gt;",TRUE,"")</f>
        <v/>
      </c>
      <c r="I14" s="11" t="str" cm="1">
        <f t="array" ref="I14">_xlfn.IFS($D14=I$1,-1,$E14=I$1,1+$G14,AND($D14&lt;I$1,$E14&gt;I$1),"&lt;---&gt;",TRUE,"")</f>
        <v/>
      </c>
      <c r="J14" s="11" t="str" cm="1">
        <f t="array" ref="J14">_xlfn.IFS($D14=J$1,-1,$E14=J$1,1+$G14,AND($D14&lt;J$1,$E14&gt;J$1),"&lt;---&gt;",TRUE,"")</f>
        <v/>
      </c>
      <c r="K14" s="11" t="str" cm="1">
        <f t="array" ref="K14">_xlfn.IFS($D14=K$1,-1,$E14=K$1,1+$G14,AND($D14&lt;K$1,$E14&gt;K$1),"&lt;---&gt;",TRUE,"")</f>
        <v/>
      </c>
      <c r="L14" s="11" t="str" cm="1">
        <f t="array" ref="L14">_xlfn.IFS($D14=L$1,-1,$E14=L$1,1+$G14,AND($D14&lt;L$1,$E14&gt;L$1),"&lt;---&gt;",TRUE,"")</f>
        <v/>
      </c>
      <c r="M14" s="11" cm="1">
        <f t="array" ref="M14">_xlfn.IFS($D14=M$1,-1,$E14=M$1,1+$G14,AND($D14&lt;M$1,$E14&gt;M$1),"&lt;---&gt;",TRUE,"")</f>
        <v>-1</v>
      </c>
      <c r="N14" s="11" cm="1">
        <f t="array" ref="N14">_xlfn.IFS($D14=N$1,-1,$E14=N$1,1+$G14,AND($D14&lt;N$1,$E14&gt;N$1),"&lt;---&gt;",TRUE,"")</f>
        <v>1.0199</v>
      </c>
      <c r="O14" s="11" t="str" cm="1">
        <f t="array" ref="O14">_xlfn.IFS($D14=O$1,-1,$E14=O$1,1+$G14,AND($D14&lt;O$1,$E14&gt;O$1),"&lt;---&gt;",TRUE,"")</f>
        <v/>
      </c>
      <c r="P14" s="11" t="str" cm="1">
        <f t="array" ref="P14">_xlfn.IFS($D14=P$1,-1,$E14=P$1,1+$G14,AND($D14&lt;P$1,$E14&gt;P$1),"&lt;---&gt;",TRUE,"")</f>
        <v/>
      </c>
      <c r="Q14" s="11" t="str" cm="1">
        <f t="array" ref="Q14">_xlfn.IFS($D14=Q$1,-1,$E14=Q$1,1+$G14,AND($D14&lt;Q$1,$E14&gt;Q$1),"&lt;---&gt;",TRUE,"")</f>
        <v/>
      </c>
      <c r="R14" s="9" t="s">
        <v>8</v>
      </c>
      <c r="S14" s="5">
        <f t="shared" si="0"/>
        <v>7</v>
      </c>
      <c r="T14" s="6">
        <f t="shared" si="1"/>
        <v>9</v>
      </c>
    </row>
    <row r="15" spans="1:40" x14ac:dyDescent="0.35">
      <c r="C15" s="4" t="s">
        <v>7</v>
      </c>
      <c r="D15" s="13">
        <v>7</v>
      </c>
      <c r="E15" s="13">
        <v>8</v>
      </c>
      <c r="F15" s="11">
        <v>0</v>
      </c>
      <c r="G15" s="12">
        <f>_xlfn.XLOOKUP(Sheet3!C15,'Data &amp; Constraints'!$A$2:$A$6,'Data &amp; Constraints'!$B$2:$B$6)</f>
        <v>1.9900000000000001E-2</v>
      </c>
      <c r="H15" s="11" t="str" cm="1">
        <f t="array" ref="H15">_xlfn.IFS($D15=H$1,-1,$E15=H$1,1+$G15,AND($D15&lt;H$1,$E15&gt;H$1),"&lt;---&gt;",TRUE,"")</f>
        <v/>
      </c>
      <c r="I15" s="11" t="str" cm="1">
        <f t="array" ref="I15">_xlfn.IFS($D15=I$1,-1,$E15=I$1,1+$G15,AND($D15&lt;I$1,$E15&gt;I$1),"&lt;---&gt;",TRUE,"")</f>
        <v/>
      </c>
      <c r="J15" s="11" t="str" cm="1">
        <f t="array" ref="J15">_xlfn.IFS($D15=J$1,-1,$E15=J$1,1+$G15,AND($D15&lt;J$1,$E15&gt;J$1),"&lt;---&gt;",TRUE,"")</f>
        <v/>
      </c>
      <c r="K15" s="11" t="str" cm="1">
        <f t="array" ref="K15">_xlfn.IFS($D15=K$1,-1,$E15=K$1,1+$G15,AND($D15&lt;K$1,$E15&gt;K$1),"&lt;---&gt;",TRUE,"")</f>
        <v/>
      </c>
      <c r="L15" s="11" t="str" cm="1">
        <f t="array" ref="L15">_xlfn.IFS($D15=L$1,-1,$E15=L$1,1+$G15,AND($D15&lt;L$1,$E15&gt;L$1),"&lt;---&gt;",TRUE,"")</f>
        <v/>
      </c>
      <c r="M15" s="11" t="str" cm="1">
        <f t="array" ref="M15">_xlfn.IFS($D15=M$1,-1,$E15=M$1,1+$G15,AND($D15&lt;M$1,$E15&gt;M$1),"&lt;---&gt;",TRUE,"")</f>
        <v/>
      </c>
      <c r="N15" s="11" cm="1">
        <f t="array" ref="N15">_xlfn.IFS($D15=N$1,-1,$E15=N$1,1+$G15,AND($D15&lt;N$1,$E15&gt;N$1),"&lt;---&gt;",TRUE,"")</f>
        <v>-1</v>
      </c>
      <c r="O15" s="11" cm="1">
        <f t="array" ref="O15">_xlfn.IFS($D15=O$1,-1,$E15=O$1,1+$G15,AND($D15&lt;O$1,$E15&gt;O$1),"&lt;---&gt;",TRUE,"")</f>
        <v>1.0199</v>
      </c>
      <c r="P15" s="11" t="str" cm="1">
        <f t="array" ref="P15">_xlfn.IFS($D15=P$1,-1,$E15=P$1,1+$G15,AND($D15&lt;P$1,$E15&gt;P$1),"&lt;---&gt;",TRUE,"")</f>
        <v/>
      </c>
      <c r="Q15" s="11" t="str" cm="1">
        <f t="array" ref="Q15">_xlfn.IFS($D15=Q$1,-1,$E15=Q$1,1+$G15,AND($D15&lt;Q$1,$E15&gt;Q$1),"&lt;---&gt;",TRUE,"")</f>
        <v/>
      </c>
      <c r="R15" s="9" t="s">
        <v>9</v>
      </c>
      <c r="S15" s="5">
        <v>2</v>
      </c>
      <c r="T15" s="6">
        <f>S15+3</f>
        <v>5</v>
      </c>
    </row>
    <row r="16" spans="1:40" x14ac:dyDescent="0.35">
      <c r="C16" s="4" t="s">
        <v>8</v>
      </c>
      <c r="D16" s="11">
        <v>7</v>
      </c>
      <c r="E16" s="11">
        <v>9</v>
      </c>
      <c r="F16" s="11">
        <v>470.3935344295798</v>
      </c>
      <c r="G16" s="12">
        <f>_xlfn.XLOOKUP(Sheet3!C16,'Data &amp; Constraints'!$A$2:$A$6,'Data &amp; Constraints'!$B$2:$B$6)</f>
        <v>4.2200000000000001E-2</v>
      </c>
      <c r="H16" s="11" t="str" cm="1">
        <f t="array" ref="H16">_xlfn.IFS($D16=H$1,-1,$E16=H$1,1+$G16,AND($D16&lt;H$1,$E16&gt;H$1),"&lt;---&gt;",TRUE,"")</f>
        <v/>
      </c>
      <c r="I16" s="11" t="str" cm="1">
        <f t="array" ref="I16">_xlfn.IFS($D16=I$1,-1,$E16=I$1,1+$G16,AND($D16&lt;I$1,$E16&gt;I$1),"&lt;---&gt;",TRUE,"")</f>
        <v/>
      </c>
      <c r="J16" s="11" t="str" cm="1">
        <f t="array" ref="J16">_xlfn.IFS($D16=J$1,-1,$E16=J$1,1+$G16,AND($D16&lt;J$1,$E16&gt;J$1),"&lt;---&gt;",TRUE,"")</f>
        <v/>
      </c>
      <c r="K16" s="11" t="str" cm="1">
        <f t="array" ref="K16">_xlfn.IFS($D16=K$1,-1,$E16=K$1,1+$G16,AND($D16&lt;K$1,$E16&gt;K$1),"&lt;---&gt;",TRUE,"")</f>
        <v/>
      </c>
      <c r="L16" s="11" t="str" cm="1">
        <f t="array" ref="L16">_xlfn.IFS($D16=L$1,-1,$E16=L$1,1+$G16,AND($D16&lt;L$1,$E16&gt;L$1),"&lt;---&gt;",TRUE,"")</f>
        <v/>
      </c>
      <c r="M16" s="11" t="str" cm="1">
        <f t="array" ref="M16">_xlfn.IFS($D16=M$1,-1,$E16=M$1,1+$G16,AND($D16&lt;M$1,$E16&gt;M$1),"&lt;---&gt;",TRUE,"")</f>
        <v/>
      </c>
      <c r="N16" s="11" cm="1">
        <f t="array" ref="N16">_xlfn.IFS($D16=N$1,-1,$E16=N$1,1+$G16,AND($D16&lt;N$1,$E16&gt;N$1),"&lt;---&gt;",TRUE,"")</f>
        <v>-1</v>
      </c>
      <c r="O16" s="11" t="str" cm="1">
        <f t="array" ref="O16">_xlfn.IFS($D16=O$1,-1,$E16=O$1,1+$G16,AND($D16&lt;O$1,$E16&gt;O$1),"&lt;---&gt;",TRUE,"")</f>
        <v>&lt;---&gt;</v>
      </c>
      <c r="P16" s="11" cm="1">
        <f t="array" ref="P16">_xlfn.IFS($D16=P$1,-1,$E16=P$1,1+$G16,AND($D16&lt;P$1,$E16&gt;P$1),"&lt;---&gt;",TRUE,"")</f>
        <v>1.0422</v>
      </c>
      <c r="Q16" s="11" t="str" cm="1">
        <f t="array" ref="Q16">_xlfn.IFS($D16=Q$1,-1,$E16=Q$1,1+$G16,AND($D16&lt;Q$1,$E16&gt;Q$1),"&lt;---&gt;",TRUE,"")</f>
        <v/>
      </c>
      <c r="R16" s="9" t="s">
        <v>9</v>
      </c>
      <c r="S16" s="5">
        <f>T15</f>
        <v>5</v>
      </c>
      <c r="T16" s="6">
        <f>S16+3</f>
        <v>8</v>
      </c>
    </row>
    <row r="17" spans="3:20" x14ac:dyDescent="0.35">
      <c r="C17" s="4" t="s">
        <v>7</v>
      </c>
      <c r="D17" s="13">
        <v>8</v>
      </c>
      <c r="E17" s="13">
        <v>9</v>
      </c>
      <c r="F17" s="11">
        <v>0</v>
      </c>
      <c r="G17" s="12">
        <f>_xlfn.XLOOKUP(Sheet3!C17,'Data &amp; Constraints'!$A$2:$A$6,'Data &amp; Constraints'!$B$2:$B$6)</f>
        <v>1.9900000000000001E-2</v>
      </c>
      <c r="H17" s="11" t="str" cm="1">
        <f t="array" ref="H17">_xlfn.IFS($D17=H$1,-1,$E17=H$1,1+$G17,AND($D17&lt;H$1,$E17&gt;H$1),"&lt;---&gt;",TRUE,"")</f>
        <v/>
      </c>
      <c r="I17" s="11" t="str" cm="1">
        <f t="array" ref="I17">_xlfn.IFS($D17=I$1,-1,$E17=I$1,1+$G17,AND($D17&lt;I$1,$E17&gt;I$1),"&lt;---&gt;",TRUE,"")</f>
        <v/>
      </c>
      <c r="J17" s="11" t="str" cm="1">
        <f t="array" ref="J17">_xlfn.IFS($D17=J$1,-1,$E17=J$1,1+$G17,AND($D17&lt;J$1,$E17&gt;J$1),"&lt;---&gt;",TRUE,"")</f>
        <v/>
      </c>
      <c r="K17" s="11" t="str" cm="1">
        <f t="array" ref="K17">_xlfn.IFS($D17=K$1,-1,$E17=K$1,1+$G17,AND($D17&lt;K$1,$E17&gt;K$1),"&lt;---&gt;",TRUE,"")</f>
        <v/>
      </c>
      <c r="L17" s="11" t="str" cm="1">
        <f t="array" ref="L17">_xlfn.IFS($D17=L$1,-1,$E17=L$1,1+$G17,AND($D17&lt;L$1,$E17&gt;L$1),"&lt;---&gt;",TRUE,"")</f>
        <v/>
      </c>
      <c r="M17" s="11" t="str" cm="1">
        <f t="array" ref="M17">_xlfn.IFS($D17=M$1,-1,$E17=M$1,1+$G17,AND($D17&lt;M$1,$E17&gt;M$1),"&lt;---&gt;",TRUE,"")</f>
        <v/>
      </c>
      <c r="N17" s="11" t="str" cm="1">
        <f t="array" ref="N17">_xlfn.IFS($D17=N$1,-1,$E17=N$1,1+$G17,AND($D17&lt;N$1,$E17&gt;N$1),"&lt;---&gt;",TRUE,"")</f>
        <v/>
      </c>
      <c r="O17" s="11" cm="1">
        <f t="array" ref="O17">_xlfn.IFS($D17=O$1,-1,$E17=O$1,1+$G17,AND($D17&lt;O$1,$E17&gt;O$1),"&lt;---&gt;",TRUE,"")</f>
        <v>-1</v>
      </c>
      <c r="P17" s="11" cm="1">
        <f t="array" ref="P17">_xlfn.IFS($D17=P$1,-1,$E17=P$1,1+$G17,AND($D17&lt;P$1,$E17&gt;P$1),"&lt;---&gt;",TRUE,"")</f>
        <v>1.0199</v>
      </c>
      <c r="Q17" s="11" t="str" cm="1">
        <f t="array" ref="Q17">_xlfn.IFS($D17=Q$1,-1,$E17=Q$1,1+$G17,AND($D17&lt;Q$1,$E17&gt;Q$1),"&lt;---&gt;",TRUE,"")</f>
        <v/>
      </c>
      <c r="R17" s="9" t="s">
        <v>10</v>
      </c>
      <c r="S17" s="5">
        <v>3</v>
      </c>
      <c r="T17" s="6">
        <f>S17+4</f>
        <v>7</v>
      </c>
    </row>
    <row r="18" spans="3:20" x14ac:dyDescent="0.35">
      <c r="C18" s="4" t="s">
        <v>7</v>
      </c>
      <c r="D18" s="13">
        <v>9</v>
      </c>
      <c r="E18" s="13">
        <v>10</v>
      </c>
      <c r="F18" s="11">
        <v>490.24414158250806</v>
      </c>
      <c r="G18" s="12">
        <f>_xlfn.XLOOKUP(Sheet3!C18,'Data &amp; Constraints'!$A$2:$A$6,'Data &amp; Constraints'!$B$2:$B$6)</f>
        <v>1.9900000000000001E-2</v>
      </c>
      <c r="H18" s="11" t="str" cm="1">
        <f t="array" ref="H18">_xlfn.IFS($D18=H$1,-1,$E18=H$1,1+$G18,AND($D18&lt;H$1,$E18&gt;H$1),"&lt;---&gt;",TRUE,"")</f>
        <v/>
      </c>
      <c r="I18" s="11" t="str" cm="1">
        <f t="array" ref="I18">_xlfn.IFS($D18=I$1,-1,$E18=I$1,1+$G18,AND($D18&lt;I$1,$E18&gt;I$1),"&lt;---&gt;",TRUE,"")</f>
        <v/>
      </c>
      <c r="J18" s="11" t="str" cm="1">
        <f t="array" ref="J18">_xlfn.IFS($D18=J$1,-1,$E18=J$1,1+$G18,AND($D18&lt;J$1,$E18&gt;J$1),"&lt;---&gt;",TRUE,"")</f>
        <v/>
      </c>
      <c r="K18" s="11" t="str" cm="1">
        <f t="array" ref="K18">_xlfn.IFS($D18=K$1,-1,$E18=K$1,1+$G18,AND($D18&lt;K$1,$E18&gt;K$1),"&lt;---&gt;",TRUE,"")</f>
        <v/>
      </c>
      <c r="L18" s="11" t="str" cm="1">
        <f t="array" ref="L18">_xlfn.IFS($D18=L$1,-1,$E18=L$1,1+$G18,AND($D18&lt;L$1,$E18&gt;L$1),"&lt;---&gt;",TRUE,"")</f>
        <v/>
      </c>
      <c r="M18" s="11" t="str" cm="1">
        <f t="array" ref="M18">_xlfn.IFS($D18=M$1,-1,$E18=M$1,1+$G18,AND($D18&lt;M$1,$E18&gt;M$1),"&lt;---&gt;",TRUE,"")</f>
        <v/>
      </c>
      <c r="N18" s="11" t="str" cm="1">
        <f t="array" ref="N18">_xlfn.IFS($D18=N$1,-1,$E18=N$1,1+$G18,AND($D18&lt;N$1,$E18&gt;N$1),"&lt;---&gt;",TRUE,"")</f>
        <v/>
      </c>
      <c r="O18" s="11" t="str" cm="1">
        <f t="array" ref="O18">_xlfn.IFS($D18=O$1,-1,$E18=O$1,1+$G18,AND($D18&lt;O$1,$E18&gt;O$1),"&lt;---&gt;",TRUE,"")</f>
        <v/>
      </c>
      <c r="P18" s="11" cm="1">
        <f t="array" ref="P18">_xlfn.IFS($D18=P$1,-1,$E18=P$1,1+$G18,AND($D18&lt;P$1,$E18&gt;P$1),"&lt;---&gt;",TRUE,"")</f>
        <v>-1</v>
      </c>
      <c r="Q18" s="11" cm="1">
        <f t="array" ref="Q18">_xlfn.IFS($D18=Q$1,-1,$E18=Q$1,1+$G18,AND($D18&lt;Q$1,$E18&gt;Q$1),"&lt;---&gt;",TRUE,"")</f>
        <v>1.0199</v>
      </c>
      <c r="R18" s="9" t="s">
        <v>11</v>
      </c>
      <c r="S18" s="5">
        <v>1</v>
      </c>
      <c r="T18" s="6">
        <f>S18+5</f>
        <v>6</v>
      </c>
    </row>
    <row r="19" spans="3:20" x14ac:dyDescent="0.35">
      <c r="C19" s="11"/>
      <c r="D19" s="11"/>
      <c r="E19" s="11"/>
      <c r="F19" s="11">
        <f>SUM(F2:F4)</f>
        <v>880.46446743793217</v>
      </c>
      <c r="G19" s="11"/>
      <c r="H19" s="11" t="s">
        <v>17</v>
      </c>
      <c r="I19" s="11">
        <f>SUMPRODUCT($F$2:$F$18,I2:I18)</f>
        <v>0</v>
      </c>
      <c r="J19" s="11">
        <f t="shared" ref="J19:Q19" si="2">SUMPRODUCT($F$2:$F$18,J2:J18)</f>
        <v>249.99999999999994</v>
      </c>
      <c r="K19" s="11">
        <f t="shared" si="2"/>
        <v>0</v>
      </c>
      <c r="L19" s="11">
        <f t="shared" si="2"/>
        <v>0</v>
      </c>
      <c r="M19" s="11">
        <f t="shared" si="2"/>
        <v>250</v>
      </c>
      <c r="N19" s="11">
        <f t="shared" si="2"/>
        <v>0</v>
      </c>
      <c r="O19" s="11">
        <f t="shared" si="2"/>
        <v>0</v>
      </c>
      <c r="P19" s="11">
        <f t="shared" si="2"/>
        <v>0</v>
      </c>
      <c r="Q19" s="11">
        <f t="shared" si="2"/>
        <v>500</v>
      </c>
    </row>
    <row r="20" spans="3:20" x14ac:dyDescent="0.35">
      <c r="C20" s="11"/>
      <c r="D20" s="11"/>
      <c r="E20" s="11"/>
      <c r="F20" s="11"/>
      <c r="G20" s="11"/>
      <c r="H20" s="11" t="s">
        <v>18</v>
      </c>
      <c r="I20" s="11">
        <v>0</v>
      </c>
      <c r="J20" s="11">
        <v>250</v>
      </c>
      <c r="K20" s="11">
        <v>0</v>
      </c>
      <c r="L20" s="11">
        <v>0</v>
      </c>
      <c r="M20" s="11">
        <v>250</v>
      </c>
      <c r="N20" s="11">
        <v>0</v>
      </c>
      <c r="O20" s="11">
        <v>0</v>
      </c>
      <c r="P20" s="11">
        <v>0</v>
      </c>
      <c r="Q20" s="11">
        <v>500</v>
      </c>
    </row>
  </sheetData>
  <sortState xmlns:xlrd2="http://schemas.microsoft.com/office/spreadsheetml/2017/richdata2" ref="C2:E18">
    <sortCondition ref="D2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 Methods</vt:lpstr>
      <vt:lpstr>Data &amp; Constraints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Torres Endara</dc:creator>
  <cp:lastModifiedBy>Victoria Torres Endara</cp:lastModifiedBy>
  <dcterms:created xsi:type="dcterms:W3CDTF">2025-02-26T23:33:47Z</dcterms:created>
  <dcterms:modified xsi:type="dcterms:W3CDTF">2025-02-27T01:33:09Z</dcterms:modified>
</cp:coreProperties>
</file>