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GSCM 330\"/>
    </mc:Choice>
  </mc:AlternateContent>
  <xr:revisionPtr revIDLastSave="0" documentId="8_{026AD3BC-DB04-40C4-B354-7B178C401227}" xr6:coauthVersionLast="47" xr6:coauthVersionMax="47" xr10:uidLastSave="{00000000-0000-0000-0000-000000000000}"/>
  <bookViews>
    <workbookView xWindow="-110" yWindow="-110" windowWidth="19420" windowHeight="11500" xr2:uid="{0EAFA718-B480-44E0-A057-EEA1373435E8}"/>
  </bookViews>
  <sheets>
    <sheet name="Total Distance Travel" sheetId="4" r:id="rId1"/>
    <sheet name="DATA" sheetId="1" r:id="rId2"/>
    <sheet name="MODEL " sheetId="3" r:id="rId3"/>
  </sheets>
  <definedNames>
    <definedName name="solver_adj" localSheetId="2" hidden="1">'MODEL '!$A$2:$A$25</definedName>
    <definedName name="solver_adj" localSheetId="0" hidden="1">'Total Distance Travel'!$A$2:$A$25</definedName>
    <definedName name="solver_cvg" localSheetId="2" hidden="1">0.0001</definedName>
    <definedName name="solver_cvg" localSheetId="0" hidden="1">0.0001</definedName>
    <definedName name="solver_drv" localSheetId="2" hidden="1">2</definedName>
    <definedName name="solver_drv" localSheetId="0" hidden="1">2</definedName>
    <definedName name="solver_eng" localSheetId="2" hidden="1">2</definedName>
    <definedName name="solver_eng" localSheetId="0" hidden="1">2</definedName>
    <definedName name="solver_est" localSheetId="2" hidden="1">1</definedName>
    <definedName name="solver_est" localSheetId="0" hidden="1">1</definedName>
    <definedName name="solver_itr" localSheetId="2" hidden="1">2147483647</definedName>
    <definedName name="solver_itr" localSheetId="0" hidden="1">2147483647</definedName>
    <definedName name="solver_lhs1" localSheetId="2" hidden="1">'MODEL '!$A$2:$A$25</definedName>
    <definedName name="solver_lhs1" localSheetId="0" hidden="1">'Total Distance Travel'!$A$2:$A$25</definedName>
    <definedName name="solver_lhs2" localSheetId="2" hidden="1">'MODEL '!$Q$2:$Q$8</definedName>
    <definedName name="solver_lhs2" localSheetId="0" hidden="1">'Total Distance Travel'!$Q$2:$Q$8</definedName>
    <definedName name="solver_mip" localSheetId="2" hidden="1">2147483647</definedName>
    <definedName name="solver_mip" localSheetId="0" hidden="1">2147483647</definedName>
    <definedName name="solver_mni" localSheetId="2" hidden="1">30</definedName>
    <definedName name="solver_mni" localSheetId="0" hidden="1">30</definedName>
    <definedName name="solver_mrt" localSheetId="2" hidden="1">0.075</definedName>
    <definedName name="solver_mrt" localSheetId="0" hidden="1">0.075</definedName>
    <definedName name="solver_msl" localSheetId="2" hidden="1">2</definedName>
    <definedName name="solver_msl" localSheetId="0" hidden="1">2</definedName>
    <definedName name="solver_neg" localSheetId="2" hidden="1">1</definedName>
    <definedName name="solver_neg" localSheetId="0" hidden="1">1</definedName>
    <definedName name="solver_nod" localSheetId="2" hidden="1">2147483647</definedName>
    <definedName name="solver_nod" localSheetId="0" hidden="1">2147483647</definedName>
    <definedName name="solver_num" localSheetId="2" hidden="1">2</definedName>
    <definedName name="solver_num" localSheetId="0" hidden="1">2</definedName>
    <definedName name="solver_nwt" localSheetId="2" hidden="1">1</definedName>
    <definedName name="solver_nwt" localSheetId="0" hidden="1">1</definedName>
    <definedName name="solver_opt" localSheetId="2" hidden="1">'MODEL '!$N$11</definedName>
    <definedName name="solver_opt" localSheetId="0" hidden="1">'Total Distance Travel'!$N$11</definedName>
    <definedName name="solver_pre" localSheetId="2" hidden="1">0.000001</definedName>
    <definedName name="solver_pre" localSheetId="0" hidden="1">0.000001</definedName>
    <definedName name="solver_rbv" localSheetId="2" hidden="1">2</definedName>
    <definedName name="solver_rbv" localSheetId="0" hidden="1">2</definedName>
    <definedName name="solver_rel1" localSheetId="2" hidden="1">3</definedName>
    <definedName name="solver_rel1" localSheetId="0" hidden="1">3</definedName>
    <definedName name="solver_rel2" localSheetId="2" hidden="1">2</definedName>
    <definedName name="solver_rel2" localSheetId="0" hidden="1">2</definedName>
    <definedName name="solver_rhs1" localSheetId="2" hidden="1">0</definedName>
    <definedName name="solver_rhs1" localSheetId="0" hidden="1">0</definedName>
    <definedName name="solver_rhs2" localSheetId="2" hidden="1">'MODEL '!$R$2:$R$8</definedName>
    <definedName name="solver_rhs2" localSheetId="0" hidden="1">'Total Distance Travel'!$R$2:$R$8</definedName>
    <definedName name="solver_rlx" localSheetId="2" hidden="1">2</definedName>
    <definedName name="solver_rlx" localSheetId="0" hidden="1">2</definedName>
    <definedName name="solver_rsd" localSheetId="2" hidden="1">0</definedName>
    <definedName name="solver_rsd" localSheetId="0" hidden="1">0</definedName>
    <definedName name="solver_scl" localSheetId="2" hidden="1">2</definedName>
    <definedName name="solver_scl" localSheetId="0" hidden="1">2</definedName>
    <definedName name="solver_sho" localSheetId="2" hidden="1">2</definedName>
    <definedName name="solver_sho" localSheetId="0" hidden="1">2</definedName>
    <definedName name="solver_ssz" localSheetId="2" hidden="1">100</definedName>
    <definedName name="solver_ssz" localSheetId="0" hidden="1">100</definedName>
    <definedName name="solver_tim" localSheetId="2" hidden="1">2147483647</definedName>
    <definedName name="solver_tim" localSheetId="0" hidden="1">2147483647</definedName>
    <definedName name="solver_tol" localSheetId="2" hidden="1">0.01</definedName>
    <definedName name="solver_tol" localSheetId="0" hidden="1">0.01</definedName>
    <definedName name="solver_typ" localSheetId="2" hidden="1">2</definedName>
    <definedName name="solver_typ" localSheetId="0" hidden="1">2</definedName>
    <definedName name="solver_val" localSheetId="2" hidden="1">0</definedName>
    <definedName name="solver_val" localSheetId="0" hidden="1">0</definedName>
    <definedName name="solver_ver" localSheetId="2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4" l="1"/>
  <c r="H25" i="4"/>
  <c r="G25" i="4"/>
  <c r="I25" i="4" s="1"/>
  <c r="F25" i="4"/>
  <c r="E25" i="4"/>
  <c r="H24" i="4"/>
  <c r="G24" i="4"/>
  <c r="I24" i="4" s="1"/>
  <c r="F24" i="4"/>
  <c r="E24" i="4"/>
  <c r="H23" i="4"/>
  <c r="I23" i="4" s="1"/>
  <c r="G23" i="4"/>
  <c r="F23" i="4"/>
  <c r="E23" i="4"/>
  <c r="H22" i="4"/>
  <c r="G22" i="4"/>
  <c r="I22" i="4" s="1"/>
  <c r="F22" i="4"/>
  <c r="E22" i="4"/>
  <c r="H21" i="4"/>
  <c r="G21" i="4"/>
  <c r="I21" i="4" s="1"/>
  <c r="F21" i="4"/>
  <c r="E21" i="4"/>
  <c r="H20" i="4"/>
  <c r="G20" i="4"/>
  <c r="I20" i="4" s="1"/>
  <c r="F20" i="4"/>
  <c r="E20" i="4"/>
  <c r="H19" i="4"/>
  <c r="G19" i="4"/>
  <c r="I19" i="4" s="1"/>
  <c r="F19" i="4"/>
  <c r="E19" i="4"/>
  <c r="I18" i="4"/>
  <c r="H18" i="4"/>
  <c r="G18" i="4"/>
  <c r="F18" i="4"/>
  <c r="E18" i="4"/>
  <c r="H17" i="4"/>
  <c r="G17" i="4"/>
  <c r="I17" i="4" s="1"/>
  <c r="F17" i="4"/>
  <c r="E17" i="4"/>
  <c r="H16" i="4"/>
  <c r="G16" i="4"/>
  <c r="I16" i="4" s="1"/>
  <c r="F16" i="4"/>
  <c r="E16" i="4"/>
  <c r="H15" i="4"/>
  <c r="G15" i="4"/>
  <c r="I15" i="4" s="1"/>
  <c r="F15" i="4"/>
  <c r="E15" i="4"/>
  <c r="H14" i="4"/>
  <c r="G14" i="4"/>
  <c r="I14" i="4" s="1"/>
  <c r="F14" i="4"/>
  <c r="E14" i="4"/>
  <c r="H13" i="4"/>
  <c r="G13" i="4"/>
  <c r="I13" i="4" s="1"/>
  <c r="F13" i="4"/>
  <c r="E13" i="4"/>
  <c r="H12" i="4"/>
  <c r="G12" i="4"/>
  <c r="I12" i="4" s="1"/>
  <c r="F12" i="4"/>
  <c r="E12" i="4"/>
  <c r="I11" i="4"/>
  <c r="H11" i="4"/>
  <c r="G11" i="4"/>
  <c r="F11" i="4"/>
  <c r="E11" i="4"/>
  <c r="H10" i="4"/>
  <c r="G10" i="4"/>
  <c r="I10" i="4" s="1"/>
  <c r="F10" i="4"/>
  <c r="E10" i="4"/>
  <c r="H9" i="4"/>
  <c r="G9" i="4"/>
  <c r="I9" i="4" s="1"/>
  <c r="F9" i="4"/>
  <c r="E9" i="4"/>
  <c r="P8" i="4"/>
  <c r="O8" i="4"/>
  <c r="H8" i="4"/>
  <c r="G8" i="4"/>
  <c r="I8" i="4" s="1"/>
  <c r="F8" i="4"/>
  <c r="E8" i="4"/>
  <c r="P7" i="4"/>
  <c r="O7" i="4"/>
  <c r="H7" i="4"/>
  <c r="G7" i="4"/>
  <c r="I7" i="4" s="1"/>
  <c r="F7" i="4"/>
  <c r="E7" i="4"/>
  <c r="P6" i="4"/>
  <c r="O6" i="4"/>
  <c r="H6" i="4"/>
  <c r="G6" i="4"/>
  <c r="I6" i="4" s="1"/>
  <c r="F6" i="4"/>
  <c r="E6" i="4"/>
  <c r="P5" i="4"/>
  <c r="O5" i="4"/>
  <c r="H5" i="4"/>
  <c r="G5" i="4"/>
  <c r="I5" i="4" s="1"/>
  <c r="F5" i="4"/>
  <c r="E5" i="4"/>
  <c r="P4" i="4"/>
  <c r="O4" i="4"/>
  <c r="H4" i="4"/>
  <c r="G4" i="4"/>
  <c r="I4" i="4" s="1"/>
  <c r="F4" i="4"/>
  <c r="E4" i="4"/>
  <c r="P3" i="4"/>
  <c r="O3" i="4"/>
  <c r="H3" i="4"/>
  <c r="G3" i="4"/>
  <c r="I3" i="4" s="1"/>
  <c r="F3" i="4"/>
  <c r="E3" i="4"/>
  <c r="P2" i="4"/>
  <c r="O2" i="4"/>
  <c r="H2" i="4"/>
  <c r="G2" i="4"/>
  <c r="I2" i="4" s="1"/>
  <c r="F2" i="4"/>
  <c r="E2" i="4"/>
  <c r="P3" i="3"/>
  <c r="P4" i="3"/>
  <c r="P5" i="3"/>
  <c r="P6" i="3"/>
  <c r="P7" i="3"/>
  <c r="P8" i="3"/>
  <c r="P2" i="3"/>
  <c r="O3" i="3"/>
  <c r="O4" i="3"/>
  <c r="O5" i="3"/>
  <c r="O6" i="3"/>
  <c r="O7" i="3"/>
  <c r="O8" i="3"/>
  <c r="O2" i="3"/>
  <c r="N11" i="3"/>
  <c r="Q5" i="4" l="1"/>
  <c r="Q3" i="4"/>
  <c r="Q2" i="4"/>
  <c r="Q6" i="4"/>
  <c r="Q8" i="4"/>
  <c r="Q4" i="4"/>
  <c r="Q7" i="4"/>
  <c r="Q2" i="3"/>
  <c r="Q3" i="3"/>
  <c r="Q6" i="3"/>
  <c r="Q7" i="3"/>
  <c r="Q8" i="3"/>
  <c r="Q5" i="3"/>
  <c r="Q4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" i="3"/>
  <c r="G3" i="3"/>
  <c r="I3" i="3" s="1"/>
  <c r="G4" i="3"/>
  <c r="I4" i="3" s="1"/>
  <c r="G5" i="3"/>
  <c r="I5" i="3" s="1"/>
  <c r="G6" i="3"/>
  <c r="I6" i="3" s="1"/>
  <c r="G7" i="3"/>
  <c r="I7" i="3" s="1"/>
  <c r="G8" i="3"/>
  <c r="I8" i="3" s="1"/>
  <c r="G9" i="3"/>
  <c r="I9" i="3" s="1"/>
  <c r="G10" i="3"/>
  <c r="I10" i="3" s="1"/>
  <c r="G11" i="3"/>
  <c r="I11" i="3" s="1"/>
  <c r="G12" i="3"/>
  <c r="I12" i="3" s="1"/>
  <c r="G13" i="3"/>
  <c r="I13" i="3" s="1"/>
  <c r="G14" i="3"/>
  <c r="I14" i="3" s="1"/>
  <c r="G15" i="3"/>
  <c r="I15" i="3" s="1"/>
  <c r="G16" i="3"/>
  <c r="I16" i="3" s="1"/>
  <c r="G17" i="3"/>
  <c r="I17" i="3" s="1"/>
  <c r="G18" i="3"/>
  <c r="I18" i="3" s="1"/>
  <c r="G19" i="3"/>
  <c r="I19" i="3" s="1"/>
  <c r="G20" i="3"/>
  <c r="I20" i="3" s="1"/>
  <c r="G21" i="3"/>
  <c r="I21" i="3" s="1"/>
  <c r="G22" i="3"/>
  <c r="I22" i="3" s="1"/>
  <c r="G23" i="3"/>
  <c r="I23" i="3" s="1"/>
  <c r="G24" i="3"/>
  <c r="I24" i="3" s="1"/>
  <c r="G25" i="3"/>
  <c r="I25" i="3" s="1"/>
  <c r="G2" i="3"/>
  <c r="I2" i="3" s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" i="3"/>
</calcChain>
</file>

<file path=xl/sharedStrings.xml><?xml version="1.0" encoding="utf-8"?>
<sst xmlns="http://schemas.openxmlformats.org/spreadsheetml/2006/main" count="122" uniqueCount="35">
  <si>
    <t>from</t>
  </si>
  <si>
    <t>to</t>
  </si>
  <si>
    <t>cost_per_unit_shipped</t>
  </si>
  <si>
    <t>transportation_method</t>
  </si>
  <si>
    <t>congestion_level</t>
  </si>
  <si>
    <t>Diesel Trucks</t>
  </si>
  <si>
    <t>Diesel Rail</t>
  </si>
  <si>
    <t>Air Freight</t>
  </si>
  <si>
    <t>Wind-powered Ships</t>
  </si>
  <si>
    <t>Electric/Hybrid Trucks</t>
  </si>
  <si>
    <t>Electrified Rail</t>
  </si>
  <si>
    <t>Cargo Ships (Heavy Fuel Oil)</t>
  </si>
  <si>
    <t>location_id</t>
  </si>
  <si>
    <t>location_name</t>
  </si>
  <si>
    <t>latitude</t>
  </si>
  <si>
    <t>longitude</t>
  </si>
  <si>
    <t>supply</t>
  </si>
  <si>
    <t>demand</t>
  </si>
  <si>
    <t>Butter Pecan Bluff</t>
  </si>
  <si>
    <t>Cinnamon Swamp</t>
  </si>
  <si>
    <t>Cocoa Bean Crater</t>
  </si>
  <si>
    <t>Pineapple Pop Paradise</t>
  </si>
  <si>
    <t>Tartberry Thicket</t>
  </si>
  <si>
    <t>Twizzler Tunnels</t>
  </si>
  <si>
    <t>Vanilla Valley</t>
  </si>
  <si>
    <t>latitude B</t>
  </si>
  <si>
    <t>longitude B</t>
  </si>
  <si>
    <t xml:space="preserve">distance </t>
  </si>
  <si>
    <t>Notes</t>
  </si>
  <si>
    <t>Inflow</t>
  </si>
  <si>
    <t>Outflow</t>
  </si>
  <si>
    <t>Net flow</t>
  </si>
  <si>
    <t>Supply/Demand</t>
  </si>
  <si>
    <t>Total Transportation Cost</t>
  </si>
  <si>
    <t>Total Distance Traveled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</si>
</sst>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2" xfId="0" applyFont="1" applyFill="1" applyBorder="1"/>
    <xf numFmtId="0" fontId="0" fillId="0" borderId="11" xfId="0" applyBorder="1"/>
    <xf numFmtId="0" fontId="1" fillId="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FADDA-F962-4162-9082-8974D28B5C2D}">
  <dimension ref="A1:R25"/>
  <sheetViews>
    <sheetView tabSelected="1" workbookViewId="0">
      <selection activeCell="N11" sqref="N11"/>
    </sheetView>
  </sheetViews>
  <sheetFormatPr defaultRowHeight="14.5" x14ac:dyDescent="0.35"/>
  <cols>
    <col min="4" max="4" width="19.08984375" bestFit="1" customWidth="1"/>
    <col min="8" max="8" width="9.7265625" bestFit="1" customWidth="1"/>
    <col min="9" max="9" width="11.81640625" bestFit="1" customWidth="1"/>
    <col min="10" max="10" width="23.6328125" bestFit="1" customWidth="1"/>
    <col min="11" max="11" width="14.36328125" bestFit="1" customWidth="1"/>
    <col min="14" max="14" width="21.453125" bestFit="1" customWidth="1"/>
    <col min="18" max="18" width="13.6328125" bestFit="1" customWidth="1"/>
  </cols>
  <sheetData>
    <row r="1" spans="1:18" x14ac:dyDescent="0.35">
      <c r="A1" s="8"/>
      <c r="B1" s="9" t="s">
        <v>0</v>
      </c>
      <c r="C1" s="9" t="s">
        <v>1</v>
      </c>
      <c r="D1" s="9" t="s">
        <v>2</v>
      </c>
      <c r="E1" s="9" t="s">
        <v>14</v>
      </c>
      <c r="F1" s="9" t="s">
        <v>15</v>
      </c>
      <c r="G1" s="9" t="s">
        <v>25</v>
      </c>
      <c r="H1" s="9" t="s">
        <v>26</v>
      </c>
      <c r="I1" s="9" t="s">
        <v>27</v>
      </c>
      <c r="J1" s="9" t="s">
        <v>3</v>
      </c>
      <c r="K1" s="10" t="s">
        <v>4</v>
      </c>
      <c r="N1" s="11" t="s">
        <v>28</v>
      </c>
      <c r="O1" s="9" t="s">
        <v>29</v>
      </c>
      <c r="P1" s="9" t="s">
        <v>30</v>
      </c>
      <c r="Q1" s="9" t="s">
        <v>31</v>
      </c>
      <c r="R1" s="10" t="s">
        <v>32</v>
      </c>
    </row>
    <row r="2" spans="1:18" x14ac:dyDescent="0.35">
      <c r="A2" s="3">
        <v>6191</v>
      </c>
      <c r="B2" s="2">
        <v>1</v>
      </c>
      <c r="C2" s="2">
        <v>4</v>
      </c>
      <c r="D2" s="2">
        <v>10</v>
      </c>
      <c r="E2" s="2">
        <f>_xlfn.XLOOKUP('Total Distance Travel'!B2,DATA!$I$2:$I$8,DATA!$K$2:$K$8)</f>
        <v>37.5</v>
      </c>
      <c r="F2" s="2">
        <f>_xlfn.XLOOKUP(B2,DATA!$I$2:$I$8,DATA!$L$2:$L$8)</f>
        <v>-102.5</v>
      </c>
      <c r="G2" s="2">
        <f>_xlfn.XLOOKUP(C2,DATA!$I$2:$I$8,DATA!$K$2:$K$8)</f>
        <v>43.22</v>
      </c>
      <c r="H2" s="2">
        <f>_xlfn.XLOOKUP(C2,DATA!$I$2:$I$8,DATA!$L$2:$L$8)</f>
        <v>-119.94</v>
      </c>
      <c r="I2" s="2">
        <f>SQRT(((G2-E2)^2)+((H2-F2)^2))</f>
        <v>18.354073117430907</v>
      </c>
      <c r="J2" s="2" t="s">
        <v>5</v>
      </c>
      <c r="K2" s="4">
        <v>32</v>
      </c>
      <c r="N2" s="3">
        <v>1</v>
      </c>
      <c r="O2" s="2">
        <f>SUMIF($C$2:$C$25,N2,$A$2:$A$25)</f>
        <v>0</v>
      </c>
      <c r="P2" s="2">
        <f>SUMIF($B$2:$B$25,N2,$A$2:$A$25)</f>
        <v>9623</v>
      </c>
      <c r="Q2" s="2">
        <f>O2-P2</f>
        <v>-9623</v>
      </c>
      <c r="R2" s="4">
        <v>-9623</v>
      </c>
    </row>
    <row r="3" spans="1:18" x14ac:dyDescent="0.35">
      <c r="A3" s="3">
        <v>3432</v>
      </c>
      <c r="B3" s="2">
        <v>1</v>
      </c>
      <c r="C3" s="2">
        <v>7</v>
      </c>
      <c r="D3" s="2">
        <v>19</v>
      </c>
      <c r="E3" s="2">
        <f>_xlfn.XLOOKUP('Total Distance Travel'!B3,DATA!$I$2:$I$8,DATA!$K$2:$K$8)</f>
        <v>37.5</v>
      </c>
      <c r="F3" s="2">
        <f>_xlfn.XLOOKUP(B3,DATA!$I$2:$I$8,DATA!$L$2:$L$8)</f>
        <v>-102.5</v>
      </c>
      <c r="G3" s="2">
        <f>_xlfn.XLOOKUP(C3,DATA!$I$2:$I$8,DATA!$K$2:$K$8)</f>
        <v>41.11</v>
      </c>
      <c r="H3" s="2">
        <f>_xlfn.XLOOKUP(C3,DATA!$I$2:$I$8,DATA!$L$2:$L$8)</f>
        <v>-118.56</v>
      </c>
      <c r="I3" s="2">
        <f t="shared" ref="I3:I25" si="0">SQRT(((G3-E3)^2)+((H3-F3)^2))</f>
        <v>16.460732061484997</v>
      </c>
      <c r="J3" s="2" t="s">
        <v>6</v>
      </c>
      <c r="K3" s="4">
        <v>80</v>
      </c>
      <c r="N3" s="3">
        <v>2</v>
      </c>
      <c r="O3" s="2">
        <f t="shared" ref="O3:O8" si="1">SUMIF($C$2:$C$25,N3,$A$2:$A$25)</f>
        <v>1379</v>
      </c>
      <c r="P3" s="2">
        <f t="shared" ref="P3:P8" si="2">SUMIF($B$2:$B$25,N3,$A$2:$A$25)</f>
        <v>0</v>
      </c>
      <c r="Q3" s="2">
        <f>O3-P3</f>
        <v>1379</v>
      </c>
      <c r="R3" s="4">
        <v>1379</v>
      </c>
    </row>
    <row r="4" spans="1:18" x14ac:dyDescent="0.35">
      <c r="A4" s="3">
        <v>0</v>
      </c>
      <c r="B4" s="2">
        <v>2</v>
      </c>
      <c r="C4" s="2">
        <v>1</v>
      </c>
      <c r="D4" s="2">
        <v>10</v>
      </c>
      <c r="E4" s="2">
        <f>_xlfn.XLOOKUP('Total Distance Travel'!B4,DATA!$I$2:$I$8,DATA!$K$2:$K$8)</f>
        <v>40.270000000000003</v>
      </c>
      <c r="F4" s="2">
        <f>_xlfn.XLOOKUP(B4,DATA!$I$2:$I$8,DATA!$L$2:$L$8)</f>
        <v>-109.63</v>
      </c>
      <c r="G4" s="2">
        <f>_xlfn.XLOOKUP(C4,DATA!$I$2:$I$8,DATA!$K$2:$K$8)</f>
        <v>37.5</v>
      </c>
      <c r="H4" s="2">
        <f>_xlfn.XLOOKUP(C4,DATA!$I$2:$I$8,DATA!$L$2:$L$8)</f>
        <v>-102.5</v>
      </c>
      <c r="I4" s="2">
        <f t="shared" si="0"/>
        <v>7.6491698896023976</v>
      </c>
      <c r="J4" s="2" t="s">
        <v>7</v>
      </c>
      <c r="K4" s="4">
        <v>84</v>
      </c>
      <c r="N4" s="3">
        <v>3</v>
      </c>
      <c r="O4" s="2">
        <f t="shared" si="1"/>
        <v>1417</v>
      </c>
      <c r="P4" s="2">
        <f t="shared" si="2"/>
        <v>0</v>
      </c>
      <c r="Q4" s="2">
        <f t="shared" ref="Q4:Q8" si="3">O4-P4</f>
        <v>1417</v>
      </c>
      <c r="R4" s="4">
        <v>1417</v>
      </c>
    </row>
    <row r="5" spans="1:18" x14ac:dyDescent="0.35">
      <c r="A5" s="3">
        <v>0</v>
      </c>
      <c r="B5" s="2">
        <v>2</v>
      </c>
      <c r="C5" s="2">
        <v>3</v>
      </c>
      <c r="D5" s="2">
        <v>11</v>
      </c>
      <c r="E5" s="2">
        <f>_xlfn.XLOOKUP('Total Distance Travel'!B5,DATA!$I$2:$I$8,DATA!$K$2:$K$8)</f>
        <v>40.270000000000003</v>
      </c>
      <c r="F5" s="2">
        <f>_xlfn.XLOOKUP(B5,DATA!$I$2:$I$8,DATA!$L$2:$L$8)</f>
        <v>-109.63</v>
      </c>
      <c r="G5" s="2">
        <f>_xlfn.XLOOKUP(C5,DATA!$I$2:$I$8,DATA!$K$2:$K$8)</f>
        <v>33.53</v>
      </c>
      <c r="H5" s="2">
        <f>_xlfn.XLOOKUP(C5,DATA!$I$2:$I$8,DATA!$L$2:$L$8)</f>
        <v>-119.1</v>
      </c>
      <c r="I5" s="2">
        <f t="shared" si="0"/>
        <v>11.623618197446094</v>
      </c>
      <c r="J5" s="2" t="s">
        <v>5</v>
      </c>
      <c r="K5" s="4">
        <v>12</v>
      </c>
      <c r="N5" s="3">
        <v>4</v>
      </c>
      <c r="O5" s="2">
        <f t="shared" si="1"/>
        <v>6191</v>
      </c>
      <c r="P5" s="2">
        <f t="shared" si="2"/>
        <v>4355</v>
      </c>
      <c r="Q5" s="2">
        <f t="shared" si="3"/>
        <v>1836</v>
      </c>
      <c r="R5" s="4">
        <v>1836</v>
      </c>
    </row>
    <row r="6" spans="1:18" x14ac:dyDescent="0.35">
      <c r="A6" s="3">
        <v>0</v>
      </c>
      <c r="B6" s="2">
        <v>2</v>
      </c>
      <c r="C6" s="2">
        <v>5</v>
      </c>
      <c r="D6" s="2">
        <v>14</v>
      </c>
      <c r="E6" s="2">
        <f>_xlfn.XLOOKUP('Total Distance Travel'!B6,DATA!$I$2:$I$8,DATA!$K$2:$K$8)</f>
        <v>40.270000000000003</v>
      </c>
      <c r="F6" s="2">
        <f>_xlfn.XLOOKUP(B6,DATA!$I$2:$I$8,DATA!$L$2:$L$8)</f>
        <v>-109.63</v>
      </c>
      <c r="G6" s="2">
        <f>_xlfn.XLOOKUP(C6,DATA!$I$2:$I$8,DATA!$K$2:$K$8)</f>
        <v>34.4</v>
      </c>
      <c r="H6" s="2">
        <f>_xlfn.XLOOKUP(C6,DATA!$I$2:$I$8,DATA!$L$2:$L$8)</f>
        <v>-111.46</v>
      </c>
      <c r="I6" s="2">
        <f t="shared" si="0"/>
        <v>6.1486421265186708</v>
      </c>
      <c r="J6" s="2" t="s">
        <v>7</v>
      </c>
      <c r="K6" s="4">
        <v>95</v>
      </c>
      <c r="N6" s="3">
        <v>5</v>
      </c>
      <c r="O6" s="2">
        <f t="shared" si="1"/>
        <v>2938</v>
      </c>
      <c r="P6" s="2">
        <f t="shared" si="2"/>
        <v>1379</v>
      </c>
      <c r="Q6" s="2">
        <f t="shared" si="3"/>
        <v>1559</v>
      </c>
      <c r="R6" s="4">
        <v>1559</v>
      </c>
    </row>
    <row r="7" spans="1:18" x14ac:dyDescent="0.35">
      <c r="A7" s="3">
        <v>0</v>
      </c>
      <c r="B7" s="2">
        <v>2</v>
      </c>
      <c r="C7" s="2">
        <v>6</v>
      </c>
      <c r="D7" s="2">
        <v>11</v>
      </c>
      <c r="E7" s="2">
        <f>_xlfn.XLOOKUP('Total Distance Travel'!B7,DATA!$I$2:$I$8,DATA!$K$2:$K$8)</f>
        <v>40.270000000000003</v>
      </c>
      <c r="F7" s="2">
        <f>_xlfn.XLOOKUP(B7,DATA!$I$2:$I$8,DATA!$L$2:$L$8)</f>
        <v>-109.63</v>
      </c>
      <c r="G7" s="2">
        <f>_xlfn.XLOOKUP(C7,DATA!$I$2:$I$8,DATA!$K$2:$K$8)</f>
        <v>39.04</v>
      </c>
      <c r="H7" s="2">
        <f>_xlfn.XLOOKUP(C7,DATA!$I$2:$I$8,DATA!$L$2:$L$8)</f>
        <v>-88.2</v>
      </c>
      <c r="I7" s="2">
        <f t="shared" si="0"/>
        <v>21.465269623277496</v>
      </c>
      <c r="J7" s="2" t="s">
        <v>7</v>
      </c>
      <c r="K7" s="4">
        <v>31</v>
      </c>
      <c r="N7" s="3">
        <v>6</v>
      </c>
      <c r="O7" s="2">
        <f t="shared" si="1"/>
        <v>1527</v>
      </c>
      <c r="P7" s="2">
        <f t="shared" si="2"/>
        <v>0</v>
      </c>
      <c r="Q7" s="2">
        <f t="shared" si="3"/>
        <v>1527</v>
      </c>
      <c r="R7" s="4">
        <v>1527</v>
      </c>
    </row>
    <row r="8" spans="1:18" ht="15" thickBot="1" x14ac:dyDescent="0.4">
      <c r="A8" s="3">
        <v>0</v>
      </c>
      <c r="B8" s="2">
        <v>3</v>
      </c>
      <c r="C8" s="2">
        <v>2</v>
      </c>
      <c r="D8" s="2">
        <v>9</v>
      </c>
      <c r="E8" s="2">
        <f>_xlfn.XLOOKUP('Total Distance Travel'!B8,DATA!$I$2:$I$8,DATA!$K$2:$K$8)</f>
        <v>33.53</v>
      </c>
      <c r="F8" s="2">
        <f>_xlfn.XLOOKUP(B8,DATA!$I$2:$I$8,DATA!$L$2:$L$8)</f>
        <v>-119.1</v>
      </c>
      <c r="G8" s="2">
        <f>_xlfn.XLOOKUP(C8,DATA!$I$2:$I$8,DATA!$K$2:$K$8)</f>
        <v>40.270000000000003</v>
      </c>
      <c r="H8" s="2">
        <f>_xlfn.XLOOKUP(C8,DATA!$I$2:$I$8,DATA!$L$2:$L$8)</f>
        <v>-109.63</v>
      </c>
      <c r="I8" s="2">
        <f t="shared" si="0"/>
        <v>11.623618197446094</v>
      </c>
      <c r="J8" s="2" t="s">
        <v>6</v>
      </c>
      <c r="K8" s="4">
        <v>22</v>
      </c>
      <c r="N8" s="5">
        <v>7</v>
      </c>
      <c r="O8" s="2">
        <f t="shared" si="1"/>
        <v>3432</v>
      </c>
      <c r="P8" s="2">
        <f t="shared" si="2"/>
        <v>1527</v>
      </c>
      <c r="Q8" s="6">
        <f t="shared" si="3"/>
        <v>1905</v>
      </c>
      <c r="R8" s="7">
        <v>1905</v>
      </c>
    </row>
    <row r="9" spans="1:18" ht="15" thickBot="1" x14ac:dyDescent="0.4">
      <c r="A9" s="3">
        <v>0</v>
      </c>
      <c r="B9" s="2">
        <v>3</v>
      </c>
      <c r="C9" s="2">
        <v>4</v>
      </c>
      <c r="D9" s="2">
        <v>20</v>
      </c>
      <c r="E9" s="2">
        <f>_xlfn.XLOOKUP('Total Distance Travel'!B9,DATA!$I$2:$I$8,DATA!$K$2:$K$8)</f>
        <v>33.53</v>
      </c>
      <c r="F9" s="2">
        <f>_xlfn.XLOOKUP(B9,DATA!$I$2:$I$8,DATA!$L$2:$L$8)</f>
        <v>-119.1</v>
      </c>
      <c r="G9" s="2">
        <f>_xlfn.XLOOKUP(C9,DATA!$I$2:$I$8,DATA!$K$2:$K$8)</f>
        <v>43.22</v>
      </c>
      <c r="H9" s="2">
        <f>_xlfn.XLOOKUP(C9,DATA!$I$2:$I$8,DATA!$L$2:$L$8)</f>
        <v>-119.94</v>
      </c>
      <c r="I9" s="2">
        <f t="shared" si="0"/>
        <v>9.7263405245755177</v>
      </c>
      <c r="J9" s="2" t="s">
        <v>8</v>
      </c>
      <c r="K9" s="4">
        <v>33</v>
      </c>
    </row>
    <row r="10" spans="1:18" x14ac:dyDescent="0.35">
      <c r="A10" s="3">
        <v>0</v>
      </c>
      <c r="B10" s="2">
        <v>3</v>
      </c>
      <c r="C10" s="2">
        <v>5</v>
      </c>
      <c r="D10" s="2">
        <v>16</v>
      </c>
      <c r="E10" s="2">
        <f>_xlfn.XLOOKUP('Total Distance Travel'!B10,DATA!$I$2:$I$8,DATA!$K$2:$K$8)</f>
        <v>33.53</v>
      </c>
      <c r="F10" s="2">
        <f>_xlfn.XLOOKUP(B10,DATA!$I$2:$I$8,DATA!$L$2:$L$8)</f>
        <v>-119.1</v>
      </c>
      <c r="G10" s="2">
        <f>_xlfn.XLOOKUP(C10,DATA!$I$2:$I$8,DATA!$K$2:$K$8)</f>
        <v>34.4</v>
      </c>
      <c r="H10" s="2">
        <f>_xlfn.XLOOKUP(C10,DATA!$I$2:$I$8,DATA!$L$2:$L$8)</f>
        <v>-111.46</v>
      </c>
      <c r="I10" s="2">
        <f t="shared" si="0"/>
        <v>7.689375787409535</v>
      </c>
      <c r="J10" s="2" t="s">
        <v>9</v>
      </c>
      <c r="K10" s="4">
        <v>88</v>
      </c>
      <c r="N10" s="13" t="s">
        <v>34</v>
      </c>
    </row>
    <row r="11" spans="1:18" ht="15" thickBot="1" x14ac:dyDescent="0.4">
      <c r="A11" s="3">
        <v>0</v>
      </c>
      <c r="B11" s="2">
        <v>3</v>
      </c>
      <c r="C11" s="2">
        <v>6</v>
      </c>
      <c r="D11" s="2">
        <v>19</v>
      </c>
      <c r="E11" s="2">
        <f>_xlfn.XLOOKUP('Total Distance Travel'!B11,DATA!$I$2:$I$8,DATA!$K$2:$K$8)</f>
        <v>33.53</v>
      </c>
      <c r="F11" s="2">
        <f>_xlfn.XLOOKUP(B11,DATA!$I$2:$I$8,DATA!$L$2:$L$8)</f>
        <v>-119.1</v>
      </c>
      <c r="G11" s="2">
        <f>_xlfn.XLOOKUP(C11,DATA!$I$2:$I$8,DATA!$K$2:$K$8)</f>
        <v>39.04</v>
      </c>
      <c r="H11" s="2">
        <f>_xlfn.XLOOKUP(C11,DATA!$I$2:$I$8,DATA!$L$2:$L$8)</f>
        <v>-88.2</v>
      </c>
      <c r="I11" s="2">
        <f t="shared" si="0"/>
        <v>31.38741945429728</v>
      </c>
      <c r="J11" s="2" t="s">
        <v>10</v>
      </c>
      <c r="K11" s="4">
        <v>70</v>
      </c>
      <c r="N11" s="12">
        <f>SUMPRODUCT(I2:I25,A2:A25)</f>
        <v>274799.19327367569</v>
      </c>
    </row>
    <row r="12" spans="1:18" x14ac:dyDescent="0.35">
      <c r="A12" s="3">
        <v>0</v>
      </c>
      <c r="B12" s="2">
        <v>3</v>
      </c>
      <c r="C12" s="2">
        <v>7</v>
      </c>
      <c r="D12" s="2">
        <v>13</v>
      </c>
      <c r="E12" s="2">
        <f>_xlfn.XLOOKUP('Total Distance Travel'!B12,DATA!$I$2:$I$8,DATA!$K$2:$K$8)</f>
        <v>33.53</v>
      </c>
      <c r="F12" s="2">
        <f>_xlfn.XLOOKUP(B12,DATA!$I$2:$I$8,DATA!$L$2:$L$8)</f>
        <v>-119.1</v>
      </c>
      <c r="G12" s="2">
        <f>_xlfn.XLOOKUP(C12,DATA!$I$2:$I$8,DATA!$K$2:$K$8)</f>
        <v>41.11</v>
      </c>
      <c r="H12" s="2">
        <f>_xlfn.XLOOKUP(C12,DATA!$I$2:$I$8,DATA!$L$2:$L$8)</f>
        <v>-118.56</v>
      </c>
      <c r="I12" s="2">
        <f t="shared" si="0"/>
        <v>7.5992104853070073</v>
      </c>
      <c r="J12" s="2" t="s">
        <v>5</v>
      </c>
      <c r="K12" s="4">
        <v>81</v>
      </c>
    </row>
    <row r="13" spans="1:18" x14ac:dyDescent="0.35">
      <c r="A13" s="3">
        <v>1417</v>
      </c>
      <c r="B13" s="2">
        <v>4</v>
      </c>
      <c r="C13" s="2">
        <v>3</v>
      </c>
      <c r="D13" s="2">
        <v>7</v>
      </c>
      <c r="E13" s="2">
        <f>_xlfn.XLOOKUP('Total Distance Travel'!B13,DATA!$I$2:$I$8,DATA!$K$2:$K$8)</f>
        <v>43.22</v>
      </c>
      <c r="F13" s="2">
        <f>_xlfn.XLOOKUP(B13,DATA!$I$2:$I$8,DATA!$L$2:$L$8)</f>
        <v>-119.94</v>
      </c>
      <c r="G13" s="2">
        <f>_xlfn.XLOOKUP(C13,DATA!$I$2:$I$8,DATA!$K$2:$K$8)</f>
        <v>33.53</v>
      </c>
      <c r="H13" s="2">
        <f>_xlfn.XLOOKUP(C13,DATA!$I$2:$I$8,DATA!$L$2:$L$8)</f>
        <v>-119.1</v>
      </c>
      <c r="I13" s="2">
        <f t="shared" si="0"/>
        <v>9.7263405245755177</v>
      </c>
      <c r="J13" s="2" t="s">
        <v>6</v>
      </c>
      <c r="K13" s="4">
        <v>84</v>
      </c>
    </row>
    <row r="14" spans="1:18" x14ac:dyDescent="0.35">
      <c r="A14" s="3">
        <v>2938</v>
      </c>
      <c r="B14" s="2">
        <v>4</v>
      </c>
      <c r="C14" s="2">
        <v>5</v>
      </c>
      <c r="D14" s="2">
        <v>11</v>
      </c>
      <c r="E14" s="2">
        <f>_xlfn.XLOOKUP('Total Distance Travel'!B14,DATA!$I$2:$I$8,DATA!$K$2:$K$8)</f>
        <v>43.22</v>
      </c>
      <c r="F14" s="2">
        <f>_xlfn.XLOOKUP(B14,DATA!$I$2:$I$8,DATA!$L$2:$L$8)</f>
        <v>-119.94</v>
      </c>
      <c r="G14" s="2">
        <f>_xlfn.XLOOKUP(C14,DATA!$I$2:$I$8,DATA!$K$2:$K$8)</f>
        <v>34.4</v>
      </c>
      <c r="H14" s="2">
        <f>_xlfn.XLOOKUP(C14,DATA!$I$2:$I$8,DATA!$L$2:$L$8)</f>
        <v>-111.46</v>
      </c>
      <c r="I14" s="2">
        <f t="shared" si="0"/>
        <v>12.235309558813789</v>
      </c>
      <c r="J14" s="2" t="s">
        <v>7</v>
      </c>
      <c r="K14" s="4">
        <v>70</v>
      </c>
    </row>
    <row r="15" spans="1:18" x14ac:dyDescent="0.35">
      <c r="A15" s="3">
        <v>0</v>
      </c>
      <c r="B15" s="2">
        <v>4</v>
      </c>
      <c r="C15" s="2">
        <v>7</v>
      </c>
      <c r="D15" s="2">
        <v>9</v>
      </c>
      <c r="E15" s="2">
        <f>_xlfn.XLOOKUP('Total Distance Travel'!B15,DATA!$I$2:$I$8,DATA!$K$2:$K$8)</f>
        <v>43.22</v>
      </c>
      <c r="F15" s="2">
        <f>_xlfn.XLOOKUP(B15,DATA!$I$2:$I$8,DATA!$L$2:$L$8)</f>
        <v>-119.94</v>
      </c>
      <c r="G15" s="2">
        <f>_xlfn.XLOOKUP(C15,DATA!$I$2:$I$8,DATA!$K$2:$K$8)</f>
        <v>41.11</v>
      </c>
      <c r="H15" s="2">
        <f>_xlfn.XLOOKUP(C15,DATA!$I$2:$I$8,DATA!$L$2:$L$8)</f>
        <v>-118.56</v>
      </c>
      <c r="I15" s="2">
        <f t="shared" si="0"/>
        <v>2.5212100269513416</v>
      </c>
      <c r="J15" s="2" t="s">
        <v>11</v>
      </c>
      <c r="K15" s="4">
        <v>29</v>
      </c>
    </row>
    <row r="16" spans="1:18" x14ac:dyDescent="0.35">
      <c r="A16" s="3">
        <v>1379</v>
      </c>
      <c r="B16" s="2">
        <v>5</v>
      </c>
      <c r="C16" s="2">
        <v>2</v>
      </c>
      <c r="D16" s="2">
        <v>6</v>
      </c>
      <c r="E16" s="2">
        <f>_xlfn.XLOOKUP('Total Distance Travel'!B16,DATA!$I$2:$I$8,DATA!$K$2:$K$8)</f>
        <v>34.4</v>
      </c>
      <c r="F16" s="2">
        <f>_xlfn.XLOOKUP(B16,DATA!$I$2:$I$8,DATA!$L$2:$L$8)</f>
        <v>-111.46</v>
      </c>
      <c r="G16" s="2">
        <f>_xlfn.XLOOKUP(C16,DATA!$I$2:$I$8,DATA!$K$2:$K$8)</f>
        <v>40.270000000000003</v>
      </c>
      <c r="H16" s="2">
        <f>_xlfn.XLOOKUP(C16,DATA!$I$2:$I$8,DATA!$L$2:$L$8)</f>
        <v>-109.63</v>
      </c>
      <c r="I16" s="2">
        <f t="shared" si="0"/>
        <v>6.1486421265186708</v>
      </c>
      <c r="J16" s="2" t="s">
        <v>8</v>
      </c>
      <c r="K16" s="4">
        <v>87</v>
      </c>
    </row>
    <row r="17" spans="1:11" x14ac:dyDescent="0.35">
      <c r="A17" s="3">
        <v>0</v>
      </c>
      <c r="B17" s="2">
        <v>5</v>
      </c>
      <c r="C17" s="2">
        <v>4</v>
      </c>
      <c r="D17" s="2">
        <v>7</v>
      </c>
      <c r="E17" s="2">
        <f>_xlfn.XLOOKUP('Total Distance Travel'!B17,DATA!$I$2:$I$8,DATA!$K$2:$K$8)</f>
        <v>34.4</v>
      </c>
      <c r="F17" s="2">
        <f>_xlfn.XLOOKUP(B17,DATA!$I$2:$I$8,DATA!$L$2:$L$8)</f>
        <v>-111.46</v>
      </c>
      <c r="G17" s="2">
        <f>_xlfn.XLOOKUP(C17,DATA!$I$2:$I$8,DATA!$K$2:$K$8)</f>
        <v>43.22</v>
      </c>
      <c r="H17" s="2">
        <f>_xlfn.XLOOKUP(C17,DATA!$I$2:$I$8,DATA!$L$2:$L$8)</f>
        <v>-119.94</v>
      </c>
      <c r="I17" s="2">
        <f t="shared" si="0"/>
        <v>12.235309558813789</v>
      </c>
      <c r="J17" s="2" t="s">
        <v>10</v>
      </c>
      <c r="K17" s="4">
        <v>98</v>
      </c>
    </row>
    <row r="18" spans="1:11" x14ac:dyDescent="0.35">
      <c r="A18" s="3">
        <v>0</v>
      </c>
      <c r="B18" s="2">
        <v>5</v>
      </c>
      <c r="C18" s="2">
        <v>6</v>
      </c>
      <c r="D18" s="2">
        <v>18</v>
      </c>
      <c r="E18" s="2">
        <f>_xlfn.XLOOKUP('Total Distance Travel'!B18,DATA!$I$2:$I$8,DATA!$K$2:$K$8)</f>
        <v>34.4</v>
      </c>
      <c r="F18" s="2">
        <f>_xlfn.XLOOKUP(B18,DATA!$I$2:$I$8,DATA!$L$2:$L$8)</f>
        <v>-111.46</v>
      </c>
      <c r="G18" s="2">
        <f>_xlfn.XLOOKUP(C18,DATA!$I$2:$I$8,DATA!$K$2:$K$8)</f>
        <v>39.04</v>
      </c>
      <c r="H18" s="2">
        <f>_xlfn.XLOOKUP(C18,DATA!$I$2:$I$8,DATA!$L$2:$L$8)</f>
        <v>-88.2</v>
      </c>
      <c r="I18" s="2">
        <f t="shared" si="0"/>
        <v>23.718288302489274</v>
      </c>
      <c r="J18" s="2" t="s">
        <v>5</v>
      </c>
      <c r="K18" s="4">
        <v>92</v>
      </c>
    </row>
    <row r="19" spans="1:11" x14ac:dyDescent="0.35">
      <c r="A19" s="3">
        <v>0</v>
      </c>
      <c r="B19" s="2">
        <v>5</v>
      </c>
      <c r="C19" s="2">
        <v>7</v>
      </c>
      <c r="D19" s="2">
        <v>7</v>
      </c>
      <c r="E19" s="2">
        <f>_xlfn.XLOOKUP('Total Distance Travel'!B19,DATA!$I$2:$I$8,DATA!$K$2:$K$8)</f>
        <v>34.4</v>
      </c>
      <c r="F19" s="2">
        <f>_xlfn.XLOOKUP(B19,DATA!$I$2:$I$8,DATA!$L$2:$L$8)</f>
        <v>-111.46</v>
      </c>
      <c r="G19" s="2">
        <f>_xlfn.XLOOKUP(C19,DATA!$I$2:$I$8,DATA!$K$2:$K$8)</f>
        <v>41.11</v>
      </c>
      <c r="H19" s="2">
        <f>_xlfn.XLOOKUP(C19,DATA!$I$2:$I$8,DATA!$L$2:$L$8)</f>
        <v>-118.56</v>
      </c>
      <c r="I19" s="2">
        <f t="shared" si="0"/>
        <v>9.7690378236549034</v>
      </c>
      <c r="J19" s="2" t="s">
        <v>11</v>
      </c>
      <c r="K19" s="4">
        <v>94</v>
      </c>
    </row>
    <row r="20" spans="1:11" x14ac:dyDescent="0.35">
      <c r="A20" s="3">
        <v>0</v>
      </c>
      <c r="B20" s="2">
        <v>6</v>
      </c>
      <c r="C20" s="2">
        <v>1</v>
      </c>
      <c r="D20" s="2">
        <v>5</v>
      </c>
      <c r="E20" s="2">
        <f>_xlfn.XLOOKUP('Total Distance Travel'!B20,DATA!$I$2:$I$8,DATA!$K$2:$K$8)</f>
        <v>39.04</v>
      </c>
      <c r="F20" s="2">
        <f>_xlfn.XLOOKUP(B20,DATA!$I$2:$I$8,DATA!$L$2:$L$8)</f>
        <v>-88.2</v>
      </c>
      <c r="G20" s="2">
        <f>_xlfn.XLOOKUP(C20,DATA!$I$2:$I$8,DATA!$K$2:$K$8)</f>
        <v>37.5</v>
      </c>
      <c r="H20" s="2">
        <f>_xlfn.XLOOKUP(C20,DATA!$I$2:$I$8,DATA!$L$2:$L$8)</f>
        <v>-102.5</v>
      </c>
      <c r="I20" s="2">
        <f t="shared" si="0"/>
        <v>14.382684033239412</v>
      </c>
      <c r="J20" s="2" t="s">
        <v>5</v>
      </c>
      <c r="K20" s="4">
        <v>25</v>
      </c>
    </row>
    <row r="21" spans="1:11" x14ac:dyDescent="0.35">
      <c r="A21" s="3">
        <v>0</v>
      </c>
      <c r="B21" s="2">
        <v>6</v>
      </c>
      <c r="C21" s="2">
        <v>2</v>
      </c>
      <c r="D21" s="2">
        <v>21</v>
      </c>
      <c r="E21" s="2">
        <f>_xlfn.XLOOKUP('Total Distance Travel'!B21,DATA!$I$2:$I$8,DATA!$K$2:$K$8)</f>
        <v>39.04</v>
      </c>
      <c r="F21" s="2">
        <f>_xlfn.XLOOKUP(B21,DATA!$I$2:$I$8,DATA!$L$2:$L$8)</f>
        <v>-88.2</v>
      </c>
      <c r="G21" s="2">
        <f>_xlfn.XLOOKUP(C21,DATA!$I$2:$I$8,DATA!$K$2:$K$8)</f>
        <v>40.270000000000003</v>
      </c>
      <c r="H21" s="2">
        <f>_xlfn.XLOOKUP(C21,DATA!$I$2:$I$8,DATA!$L$2:$L$8)</f>
        <v>-109.63</v>
      </c>
      <c r="I21" s="2">
        <f t="shared" si="0"/>
        <v>21.465269623277496</v>
      </c>
      <c r="J21" s="2" t="s">
        <v>8</v>
      </c>
      <c r="K21" s="4">
        <v>110</v>
      </c>
    </row>
    <row r="22" spans="1:11" x14ac:dyDescent="0.35">
      <c r="A22" s="3">
        <v>0</v>
      </c>
      <c r="B22" s="2">
        <v>6</v>
      </c>
      <c r="C22" s="2">
        <v>3</v>
      </c>
      <c r="D22" s="2">
        <v>16</v>
      </c>
      <c r="E22" s="2">
        <f>_xlfn.XLOOKUP('Total Distance Travel'!B22,DATA!$I$2:$I$8,DATA!$K$2:$K$8)</f>
        <v>39.04</v>
      </c>
      <c r="F22" s="2">
        <f>_xlfn.XLOOKUP(B22,DATA!$I$2:$I$8,DATA!$L$2:$L$8)</f>
        <v>-88.2</v>
      </c>
      <c r="G22" s="2">
        <f>_xlfn.XLOOKUP(C22,DATA!$I$2:$I$8,DATA!$K$2:$K$8)</f>
        <v>33.53</v>
      </c>
      <c r="H22" s="2">
        <f>_xlfn.XLOOKUP(C22,DATA!$I$2:$I$8,DATA!$L$2:$L$8)</f>
        <v>-119.1</v>
      </c>
      <c r="I22" s="2">
        <f t="shared" si="0"/>
        <v>31.38741945429728</v>
      </c>
      <c r="J22" s="2" t="s">
        <v>11</v>
      </c>
      <c r="K22" s="4">
        <v>27</v>
      </c>
    </row>
    <row r="23" spans="1:11" x14ac:dyDescent="0.35">
      <c r="A23" s="3">
        <v>0</v>
      </c>
      <c r="B23" s="2">
        <v>6</v>
      </c>
      <c r="C23" s="2">
        <v>4</v>
      </c>
      <c r="D23" s="2">
        <v>11</v>
      </c>
      <c r="E23" s="2">
        <f>_xlfn.XLOOKUP('Total Distance Travel'!B23,DATA!$I$2:$I$8,DATA!$K$2:$K$8)</f>
        <v>39.04</v>
      </c>
      <c r="F23" s="2">
        <f>_xlfn.XLOOKUP(B23,DATA!$I$2:$I$8,DATA!$L$2:$L$8)</f>
        <v>-88.2</v>
      </c>
      <c r="G23" s="2">
        <f>_xlfn.XLOOKUP(C23,DATA!$I$2:$I$8,DATA!$K$2:$K$8)</f>
        <v>43.22</v>
      </c>
      <c r="H23" s="2">
        <f>_xlfn.XLOOKUP(C23,DATA!$I$2:$I$8,DATA!$L$2:$L$8)</f>
        <v>-119.94</v>
      </c>
      <c r="I23" s="2">
        <f t="shared" si="0"/>
        <v>32.01405941145233</v>
      </c>
      <c r="J23" s="2" t="s">
        <v>10</v>
      </c>
      <c r="K23" s="4">
        <v>85</v>
      </c>
    </row>
    <row r="24" spans="1:11" x14ac:dyDescent="0.35">
      <c r="A24" s="3">
        <v>0</v>
      </c>
      <c r="B24" s="2">
        <v>7</v>
      </c>
      <c r="C24" s="2">
        <v>1</v>
      </c>
      <c r="D24" s="2">
        <v>11</v>
      </c>
      <c r="E24" s="2">
        <f>_xlfn.XLOOKUP('Total Distance Travel'!B24,DATA!$I$2:$I$8,DATA!$K$2:$K$8)</f>
        <v>41.11</v>
      </c>
      <c r="F24" s="2">
        <f>_xlfn.XLOOKUP(B24,DATA!$I$2:$I$8,DATA!$L$2:$L$8)</f>
        <v>-118.56</v>
      </c>
      <c r="G24" s="2">
        <f>_xlfn.XLOOKUP(C24,DATA!$I$2:$I$8,DATA!$K$2:$K$8)</f>
        <v>37.5</v>
      </c>
      <c r="H24" s="2">
        <f>_xlfn.XLOOKUP(C24,DATA!$I$2:$I$8,DATA!$L$2:$L$8)</f>
        <v>-102.5</v>
      </c>
      <c r="I24" s="2">
        <f t="shared" si="0"/>
        <v>16.460732061484997</v>
      </c>
      <c r="J24" s="2" t="s">
        <v>7</v>
      </c>
      <c r="K24" s="4">
        <v>92</v>
      </c>
    </row>
    <row r="25" spans="1:11" ht="15" thickBot="1" x14ac:dyDescent="0.4">
      <c r="A25" s="5">
        <v>1527</v>
      </c>
      <c r="B25" s="6">
        <v>7</v>
      </c>
      <c r="C25" s="6">
        <v>6</v>
      </c>
      <c r="D25" s="6">
        <v>20</v>
      </c>
      <c r="E25" s="6">
        <f>_xlfn.XLOOKUP('Total Distance Travel'!B25,DATA!$I$2:$I$8,DATA!$K$2:$K$8)</f>
        <v>41.11</v>
      </c>
      <c r="F25" s="6">
        <f>_xlfn.XLOOKUP(B25,DATA!$I$2:$I$8,DATA!$L$2:$L$8)</f>
        <v>-118.56</v>
      </c>
      <c r="G25" s="6">
        <f>_xlfn.XLOOKUP(C25,DATA!$I$2:$I$8,DATA!$K$2:$K$8)</f>
        <v>39.04</v>
      </c>
      <c r="H25" s="6">
        <f>_xlfn.XLOOKUP(C25,DATA!$I$2:$I$8,DATA!$L$2:$L$8)</f>
        <v>-88.2</v>
      </c>
      <c r="I25" s="6">
        <f t="shared" si="0"/>
        <v>30.430486358255926</v>
      </c>
      <c r="J25" s="6" t="s">
        <v>5</v>
      </c>
      <c r="K25" s="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1F2A-0AB3-428B-95E2-0B62EC29D348}">
  <dimension ref="A1:N25"/>
  <sheetViews>
    <sheetView workbookViewId="0">
      <selection activeCell="M2" sqref="M2"/>
    </sheetView>
  </sheetViews>
  <sheetFormatPr defaultRowHeight="14.5" x14ac:dyDescent="0.35"/>
  <cols>
    <col min="1" max="1" width="4.54296875" bestFit="1" customWidth="1"/>
    <col min="2" max="2" width="2.453125" bestFit="1" customWidth="1"/>
    <col min="3" max="3" width="19.08984375" bestFit="1" customWidth="1"/>
    <col min="4" max="4" width="23.6328125" bestFit="1" customWidth="1"/>
    <col min="5" max="5" width="14.36328125" bestFit="1" customWidth="1"/>
    <col min="9" max="9" width="9.6328125" bestFit="1" customWidth="1"/>
    <col min="10" max="10" width="19.9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35">
      <c r="A2" s="2">
        <v>1</v>
      </c>
      <c r="B2" s="2">
        <v>4</v>
      </c>
      <c r="C2" s="2">
        <v>10</v>
      </c>
      <c r="D2" s="2" t="s">
        <v>5</v>
      </c>
      <c r="E2" s="2">
        <v>32</v>
      </c>
      <c r="I2" s="2">
        <v>1</v>
      </c>
      <c r="J2" s="2" t="s">
        <v>18</v>
      </c>
      <c r="K2" s="2">
        <v>37.5</v>
      </c>
      <c r="L2" s="2">
        <v>-102.5</v>
      </c>
      <c r="M2" s="2">
        <v>9623</v>
      </c>
      <c r="N2" s="2"/>
    </row>
    <row r="3" spans="1:14" x14ac:dyDescent="0.35">
      <c r="A3" s="2">
        <v>1</v>
      </c>
      <c r="B3" s="2">
        <v>7</v>
      </c>
      <c r="C3" s="2">
        <v>19</v>
      </c>
      <c r="D3" s="2" t="s">
        <v>6</v>
      </c>
      <c r="E3" s="2">
        <v>80</v>
      </c>
      <c r="I3" s="2">
        <v>2</v>
      </c>
      <c r="J3" s="2" t="s">
        <v>19</v>
      </c>
      <c r="K3" s="2">
        <v>40.270000000000003</v>
      </c>
      <c r="L3" s="2">
        <v>-109.63</v>
      </c>
      <c r="M3" s="2"/>
      <c r="N3" s="2">
        <v>1379</v>
      </c>
    </row>
    <row r="4" spans="1:14" x14ac:dyDescent="0.35">
      <c r="A4" s="2">
        <v>2</v>
      </c>
      <c r="B4" s="2">
        <v>1</v>
      </c>
      <c r="C4" s="2">
        <v>10</v>
      </c>
      <c r="D4" s="2" t="s">
        <v>7</v>
      </c>
      <c r="E4" s="2">
        <v>84</v>
      </c>
      <c r="I4" s="2">
        <v>3</v>
      </c>
      <c r="J4" s="2" t="s">
        <v>20</v>
      </c>
      <c r="K4" s="2">
        <v>33.53</v>
      </c>
      <c r="L4" s="2">
        <v>-119.1</v>
      </c>
      <c r="M4" s="2"/>
      <c r="N4" s="2">
        <v>1417</v>
      </c>
    </row>
    <row r="5" spans="1:14" x14ac:dyDescent="0.35">
      <c r="A5" s="2">
        <v>2</v>
      </c>
      <c r="B5" s="2">
        <v>3</v>
      </c>
      <c r="C5" s="2">
        <v>11</v>
      </c>
      <c r="D5" s="2" t="s">
        <v>5</v>
      </c>
      <c r="E5" s="2">
        <v>12</v>
      </c>
      <c r="I5" s="2">
        <v>4</v>
      </c>
      <c r="J5" s="2" t="s">
        <v>21</v>
      </c>
      <c r="K5" s="2">
        <v>43.22</v>
      </c>
      <c r="L5" s="2">
        <v>-119.94</v>
      </c>
      <c r="M5" s="2"/>
      <c r="N5" s="2">
        <v>1836</v>
      </c>
    </row>
    <row r="6" spans="1:14" x14ac:dyDescent="0.35">
      <c r="A6" s="2">
        <v>2</v>
      </c>
      <c r="B6" s="2">
        <v>5</v>
      </c>
      <c r="C6" s="2">
        <v>14</v>
      </c>
      <c r="D6" s="2" t="s">
        <v>7</v>
      </c>
      <c r="E6" s="2">
        <v>95</v>
      </c>
      <c r="I6" s="2">
        <v>5</v>
      </c>
      <c r="J6" s="2" t="s">
        <v>22</v>
      </c>
      <c r="K6" s="2">
        <v>34.4</v>
      </c>
      <c r="L6" s="2">
        <v>-111.46</v>
      </c>
      <c r="M6" s="2"/>
      <c r="N6" s="2">
        <v>1559</v>
      </c>
    </row>
    <row r="7" spans="1:14" x14ac:dyDescent="0.35">
      <c r="A7" s="2">
        <v>2</v>
      </c>
      <c r="B7" s="2">
        <v>6</v>
      </c>
      <c r="C7" s="2">
        <v>11</v>
      </c>
      <c r="D7" s="2" t="s">
        <v>7</v>
      </c>
      <c r="E7" s="2">
        <v>31</v>
      </c>
      <c r="I7" s="2">
        <v>6</v>
      </c>
      <c r="J7" s="2" t="s">
        <v>23</v>
      </c>
      <c r="K7" s="2">
        <v>39.04</v>
      </c>
      <c r="L7" s="2">
        <v>-88.2</v>
      </c>
      <c r="M7" s="2"/>
      <c r="N7" s="2">
        <v>1527</v>
      </c>
    </row>
    <row r="8" spans="1:14" x14ac:dyDescent="0.35">
      <c r="A8" s="2">
        <v>3</v>
      </c>
      <c r="B8" s="2">
        <v>2</v>
      </c>
      <c r="C8" s="2">
        <v>9</v>
      </c>
      <c r="D8" s="2" t="s">
        <v>6</v>
      </c>
      <c r="E8" s="2">
        <v>22</v>
      </c>
      <c r="I8" s="2">
        <v>7</v>
      </c>
      <c r="J8" s="2" t="s">
        <v>24</v>
      </c>
      <c r="K8" s="2">
        <v>41.11</v>
      </c>
      <c r="L8" s="2">
        <v>-118.56</v>
      </c>
      <c r="M8" s="2"/>
      <c r="N8" s="2">
        <v>1905</v>
      </c>
    </row>
    <row r="9" spans="1:14" x14ac:dyDescent="0.35">
      <c r="A9" s="2">
        <v>3</v>
      </c>
      <c r="B9" s="2">
        <v>4</v>
      </c>
      <c r="C9" s="2">
        <v>20</v>
      </c>
      <c r="D9" s="2" t="s">
        <v>8</v>
      </c>
      <c r="E9" s="2">
        <v>33</v>
      </c>
    </row>
    <row r="10" spans="1:14" x14ac:dyDescent="0.35">
      <c r="A10" s="2">
        <v>3</v>
      </c>
      <c r="B10" s="2">
        <v>5</v>
      </c>
      <c r="C10" s="2">
        <v>16</v>
      </c>
      <c r="D10" s="2" t="s">
        <v>9</v>
      </c>
      <c r="E10" s="2">
        <v>88</v>
      </c>
    </row>
    <row r="11" spans="1:14" x14ac:dyDescent="0.35">
      <c r="A11" s="2">
        <v>3</v>
      </c>
      <c r="B11" s="2">
        <v>6</v>
      </c>
      <c r="C11" s="2">
        <v>19</v>
      </c>
      <c r="D11" s="2" t="s">
        <v>10</v>
      </c>
      <c r="E11" s="2">
        <v>70</v>
      </c>
    </row>
    <row r="12" spans="1:14" x14ac:dyDescent="0.35">
      <c r="A12" s="2">
        <v>3</v>
      </c>
      <c r="B12" s="2">
        <v>7</v>
      </c>
      <c r="C12" s="2">
        <v>13</v>
      </c>
      <c r="D12" s="2" t="s">
        <v>5</v>
      </c>
      <c r="E12" s="2">
        <v>81</v>
      </c>
    </row>
    <row r="13" spans="1:14" x14ac:dyDescent="0.35">
      <c r="A13" s="2">
        <v>4</v>
      </c>
      <c r="B13" s="2">
        <v>3</v>
      </c>
      <c r="C13" s="2">
        <v>7</v>
      </c>
      <c r="D13" s="2" t="s">
        <v>6</v>
      </c>
      <c r="E13" s="2">
        <v>84</v>
      </c>
    </row>
    <row r="14" spans="1:14" x14ac:dyDescent="0.35">
      <c r="A14" s="2">
        <v>4</v>
      </c>
      <c r="B14" s="2">
        <v>5</v>
      </c>
      <c r="C14" s="2">
        <v>11</v>
      </c>
      <c r="D14" s="2" t="s">
        <v>7</v>
      </c>
      <c r="E14" s="2">
        <v>70</v>
      </c>
    </row>
    <row r="15" spans="1:14" x14ac:dyDescent="0.35">
      <c r="A15" s="2">
        <v>4</v>
      </c>
      <c r="B15" s="2">
        <v>7</v>
      </c>
      <c r="C15" s="2">
        <v>9</v>
      </c>
      <c r="D15" s="2" t="s">
        <v>11</v>
      </c>
      <c r="E15" s="2">
        <v>29</v>
      </c>
    </row>
    <row r="16" spans="1:14" x14ac:dyDescent="0.35">
      <c r="A16" s="2">
        <v>5</v>
      </c>
      <c r="B16" s="2">
        <v>2</v>
      </c>
      <c r="C16" s="2">
        <v>6</v>
      </c>
      <c r="D16" s="2" t="s">
        <v>8</v>
      </c>
      <c r="E16" s="2">
        <v>87</v>
      </c>
    </row>
    <row r="17" spans="1:5" x14ac:dyDescent="0.35">
      <c r="A17" s="2">
        <v>5</v>
      </c>
      <c r="B17" s="2">
        <v>4</v>
      </c>
      <c r="C17" s="2">
        <v>7</v>
      </c>
      <c r="D17" s="2" t="s">
        <v>10</v>
      </c>
      <c r="E17" s="2">
        <v>98</v>
      </c>
    </row>
    <row r="18" spans="1:5" x14ac:dyDescent="0.35">
      <c r="A18" s="2">
        <v>5</v>
      </c>
      <c r="B18" s="2">
        <v>6</v>
      </c>
      <c r="C18" s="2">
        <v>18</v>
      </c>
      <c r="D18" s="2" t="s">
        <v>5</v>
      </c>
      <c r="E18" s="2">
        <v>92</v>
      </c>
    </row>
    <row r="19" spans="1:5" x14ac:dyDescent="0.35">
      <c r="A19" s="2">
        <v>5</v>
      </c>
      <c r="B19" s="2">
        <v>7</v>
      </c>
      <c r="C19" s="2">
        <v>7</v>
      </c>
      <c r="D19" s="2" t="s">
        <v>11</v>
      </c>
      <c r="E19" s="2">
        <v>94</v>
      </c>
    </row>
    <row r="20" spans="1:5" x14ac:dyDescent="0.35">
      <c r="A20" s="2">
        <v>6</v>
      </c>
      <c r="B20" s="2">
        <v>1</v>
      </c>
      <c r="C20" s="2">
        <v>5</v>
      </c>
      <c r="D20" s="2" t="s">
        <v>5</v>
      </c>
      <c r="E20" s="2">
        <v>25</v>
      </c>
    </row>
    <row r="21" spans="1:5" x14ac:dyDescent="0.35">
      <c r="A21" s="2">
        <v>6</v>
      </c>
      <c r="B21" s="2">
        <v>2</v>
      </c>
      <c r="C21" s="2">
        <v>21</v>
      </c>
      <c r="D21" s="2" t="s">
        <v>8</v>
      </c>
      <c r="E21" s="2">
        <v>110</v>
      </c>
    </row>
    <row r="22" spans="1:5" x14ac:dyDescent="0.35">
      <c r="A22" s="2">
        <v>6</v>
      </c>
      <c r="B22" s="2">
        <v>3</v>
      </c>
      <c r="C22" s="2">
        <v>16</v>
      </c>
      <c r="D22" s="2" t="s">
        <v>11</v>
      </c>
      <c r="E22" s="2">
        <v>27</v>
      </c>
    </row>
    <row r="23" spans="1:5" x14ac:dyDescent="0.35">
      <c r="A23" s="2">
        <v>6</v>
      </c>
      <c r="B23" s="2">
        <v>4</v>
      </c>
      <c r="C23" s="2">
        <v>11</v>
      </c>
      <c r="D23" s="2" t="s">
        <v>10</v>
      </c>
      <c r="E23" s="2">
        <v>85</v>
      </c>
    </row>
    <row r="24" spans="1:5" x14ac:dyDescent="0.35">
      <c r="A24" s="2">
        <v>7</v>
      </c>
      <c r="B24" s="2">
        <v>1</v>
      </c>
      <c r="C24" s="2">
        <v>11</v>
      </c>
      <c r="D24" s="2" t="s">
        <v>7</v>
      </c>
      <c r="E24" s="2">
        <v>92</v>
      </c>
    </row>
    <row r="25" spans="1:5" x14ac:dyDescent="0.35">
      <c r="A25" s="2">
        <v>7</v>
      </c>
      <c r="B25" s="2">
        <v>6</v>
      </c>
      <c r="C25" s="2">
        <v>20</v>
      </c>
      <c r="D25" s="2" t="s">
        <v>5</v>
      </c>
      <c r="E25" s="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B6BC-6F24-4957-A083-654C6F8F90DA}">
  <dimension ref="A1:R25"/>
  <sheetViews>
    <sheetView workbookViewId="0">
      <selection activeCell="N11" sqref="N11"/>
    </sheetView>
  </sheetViews>
  <sheetFormatPr defaultRowHeight="14.5" x14ac:dyDescent="0.35"/>
  <cols>
    <col min="4" max="4" width="19.08984375" bestFit="1" customWidth="1"/>
    <col min="8" max="8" width="9.7265625" bestFit="1" customWidth="1"/>
    <col min="9" max="9" width="11.81640625" bestFit="1" customWidth="1"/>
    <col min="10" max="10" width="23.6328125" bestFit="1" customWidth="1"/>
    <col min="11" max="11" width="14.36328125" bestFit="1" customWidth="1"/>
    <col min="14" max="14" width="21.453125" bestFit="1" customWidth="1"/>
    <col min="18" max="18" width="13.6328125" bestFit="1" customWidth="1"/>
  </cols>
  <sheetData>
    <row r="1" spans="1:18" x14ac:dyDescent="0.35">
      <c r="A1" s="8"/>
      <c r="B1" s="9" t="s">
        <v>0</v>
      </c>
      <c r="C1" s="9" t="s">
        <v>1</v>
      </c>
      <c r="D1" s="9" t="s">
        <v>2</v>
      </c>
      <c r="E1" s="9" t="s">
        <v>14</v>
      </c>
      <c r="F1" s="9" t="s">
        <v>15</v>
      </c>
      <c r="G1" s="9" t="s">
        <v>25</v>
      </c>
      <c r="H1" s="9" t="s">
        <v>26</v>
      </c>
      <c r="I1" s="9" t="s">
        <v>27</v>
      </c>
      <c r="J1" s="9" t="s">
        <v>3</v>
      </c>
      <c r="K1" s="10" t="s">
        <v>4</v>
      </c>
      <c r="N1" s="11" t="s">
        <v>28</v>
      </c>
      <c r="O1" s="9" t="s">
        <v>29</v>
      </c>
      <c r="P1" s="9" t="s">
        <v>30</v>
      </c>
      <c r="Q1" s="9" t="s">
        <v>31</v>
      </c>
      <c r="R1" s="10" t="s">
        <v>32</v>
      </c>
    </row>
    <row r="2" spans="1:18" x14ac:dyDescent="0.35">
      <c r="A2" s="3">
        <v>7718</v>
      </c>
      <c r="B2" s="2">
        <v>1</v>
      </c>
      <c r="C2" s="2">
        <v>4</v>
      </c>
      <c r="D2" s="2">
        <v>10</v>
      </c>
      <c r="E2" s="2">
        <f>_xlfn.XLOOKUP('MODEL '!B2,DATA!$I$2:$I$8,DATA!$K$2:$K$8)</f>
        <v>37.5</v>
      </c>
      <c r="F2" s="2">
        <f>_xlfn.XLOOKUP(B2,DATA!$I$2:$I$8,DATA!$L$2:$L$8)</f>
        <v>-102.5</v>
      </c>
      <c r="G2" s="2">
        <f>_xlfn.XLOOKUP(C2,DATA!$I$2:$I$8,DATA!$K$2:$K$8)</f>
        <v>43.22</v>
      </c>
      <c r="H2" s="2">
        <f>_xlfn.XLOOKUP(C2,DATA!$I$2:$I$8,DATA!$L$2:$L$8)</f>
        <v>-119.94</v>
      </c>
      <c r="I2" s="2">
        <f>SQRT(((G2-E2)^2)+((H2-F2)^2))</f>
        <v>18.354073117430907</v>
      </c>
      <c r="J2" s="2" t="s">
        <v>5</v>
      </c>
      <c r="K2" s="4">
        <v>32</v>
      </c>
      <c r="N2" s="3">
        <v>1</v>
      </c>
      <c r="O2" s="2">
        <f>SUMIF($C$2:$C$25,N2,$A$2:$A$25)</f>
        <v>0</v>
      </c>
      <c r="P2" s="2">
        <f>SUMIF($B$2:$B$25,N2,$A$2:$A$25)</f>
        <v>9623</v>
      </c>
      <c r="Q2" s="2">
        <f>O2-P2</f>
        <v>-9623</v>
      </c>
      <c r="R2" s="4">
        <v>-9623</v>
      </c>
    </row>
    <row r="3" spans="1:18" x14ac:dyDescent="0.35">
      <c r="A3" s="3">
        <v>1905</v>
      </c>
      <c r="B3" s="2">
        <v>1</v>
      </c>
      <c r="C3" s="2">
        <v>7</v>
      </c>
      <c r="D3" s="2">
        <v>19</v>
      </c>
      <c r="E3" s="2">
        <f>_xlfn.XLOOKUP('MODEL '!B3,DATA!$I$2:$I$8,DATA!$K$2:$K$8)</f>
        <v>37.5</v>
      </c>
      <c r="F3" s="2">
        <f>_xlfn.XLOOKUP(B3,DATA!$I$2:$I$8,DATA!$L$2:$L$8)</f>
        <v>-102.5</v>
      </c>
      <c r="G3" s="2">
        <f>_xlfn.XLOOKUP(C3,DATA!$I$2:$I$8,DATA!$K$2:$K$8)</f>
        <v>41.11</v>
      </c>
      <c r="H3" s="2">
        <f>_xlfn.XLOOKUP(C3,DATA!$I$2:$I$8,DATA!$L$2:$L$8)</f>
        <v>-118.56</v>
      </c>
      <c r="I3" s="2">
        <f t="shared" ref="I3:I25" si="0">SQRT(((G3-E3)^2)+((H3-F3)^2))</f>
        <v>16.460732061484997</v>
      </c>
      <c r="J3" s="2" t="s">
        <v>6</v>
      </c>
      <c r="K3" s="4">
        <v>80</v>
      </c>
      <c r="N3" s="3">
        <v>2</v>
      </c>
      <c r="O3" s="2">
        <f t="shared" ref="O3:O8" si="1">SUMIF($C$2:$C$25,N3,$A$2:$A$25)</f>
        <v>1379</v>
      </c>
      <c r="P3" s="2">
        <f t="shared" ref="P3:P8" si="2">SUMIF($B$2:$B$25,N3,$A$2:$A$25)</f>
        <v>0</v>
      </c>
      <c r="Q3" s="2">
        <f>O3-P3</f>
        <v>1379</v>
      </c>
      <c r="R3" s="4">
        <v>1379</v>
      </c>
    </row>
    <row r="4" spans="1:18" x14ac:dyDescent="0.35">
      <c r="A4" s="3">
        <v>0</v>
      </c>
      <c r="B4" s="2">
        <v>2</v>
      </c>
      <c r="C4" s="2">
        <v>1</v>
      </c>
      <c r="D4" s="2">
        <v>10</v>
      </c>
      <c r="E4" s="2">
        <f>_xlfn.XLOOKUP('MODEL '!B4,DATA!$I$2:$I$8,DATA!$K$2:$K$8)</f>
        <v>40.270000000000003</v>
      </c>
      <c r="F4" s="2">
        <f>_xlfn.XLOOKUP(B4,DATA!$I$2:$I$8,DATA!$L$2:$L$8)</f>
        <v>-109.63</v>
      </c>
      <c r="G4" s="2">
        <f>_xlfn.XLOOKUP(C4,DATA!$I$2:$I$8,DATA!$K$2:$K$8)</f>
        <v>37.5</v>
      </c>
      <c r="H4" s="2">
        <f>_xlfn.XLOOKUP(C4,DATA!$I$2:$I$8,DATA!$L$2:$L$8)</f>
        <v>-102.5</v>
      </c>
      <c r="I4" s="2">
        <f t="shared" si="0"/>
        <v>7.6491698896023976</v>
      </c>
      <c r="J4" s="2" t="s">
        <v>7</v>
      </c>
      <c r="K4" s="4">
        <v>84</v>
      </c>
      <c r="N4" s="3">
        <v>3</v>
      </c>
      <c r="O4" s="2">
        <f t="shared" si="1"/>
        <v>4323</v>
      </c>
      <c r="P4" s="2">
        <f t="shared" si="2"/>
        <v>2906</v>
      </c>
      <c r="Q4" s="2">
        <f t="shared" ref="Q3:Q8" si="3">O4-P4</f>
        <v>1417</v>
      </c>
      <c r="R4" s="4">
        <v>1417</v>
      </c>
    </row>
    <row r="5" spans="1:18" x14ac:dyDescent="0.35">
      <c r="A5" s="3">
        <v>0</v>
      </c>
      <c r="B5" s="2">
        <v>2</v>
      </c>
      <c r="C5" s="2">
        <v>3</v>
      </c>
      <c r="D5" s="2">
        <v>11</v>
      </c>
      <c r="E5" s="2">
        <f>_xlfn.XLOOKUP('MODEL '!B5,DATA!$I$2:$I$8,DATA!$K$2:$K$8)</f>
        <v>40.270000000000003</v>
      </c>
      <c r="F5" s="2">
        <f>_xlfn.XLOOKUP(B5,DATA!$I$2:$I$8,DATA!$L$2:$L$8)</f>
        <v>-109.63</v>
      </c>
      <c r="G5" s="2">
        <f>_xlfn.XLOOKUP(C5,DATA!$I$2:$I$8,DATA!$K$2:$K$8)</f>
        <v>33.53</v>
      </c>
      <c r="H5" s="2">
        <f>_xlfn.XLOOKUP(C5,DATA!$I$2:$I$8,DATA!$L$2:$L$8)</f>
        <v>-119.1</v>
      </c>
      <c r="I5" s="2">
        <f t="shared" si="0"/>
        <v>11.623618197446094</v>
      </c>
      <c r="J5" s="2" t="s">
        <v>5</v>
      </c>
      <c r="K5" s="4">
        <v>12</v>
      </c>
      <c r="N5" s="3">
        <v>4</v>
      </c>
      <c r="O5" s="2">
        <f t="shared" si="1"/>
        <v>7718</v>
      </c>
      <c r="P5" s="2">
        <f t="shared" si="2"/>
        <v>5882</v>
      </c>
      <c r="Q5" s="2">
        <f t="shared" si="3"/>
        <v>1836</v>
      </c>
      <c r="R5" s="4">
        <v>1836</v>
      </c>
    </row>
    <row r="6" spans="1:18" x14ac:dyDescent="0.35">
      <c r="A6" s="3">
        <v>0</v>
      </c>
      <c r="B6" s="2">
        <v>2</v>
      </c>
      <c r="C6" s="2">
        <v>5</v>
      </c>
      <c r="D6" s="2">
        <v>14</v>
      </c>
      <c r="E6" s="2">
        <f>_xlfn.XLOOKUP('MODEL '!B6,DATA!$I$2:$I$8,DATA!$K$2:$K$8)</f>
        <v>40.270000000000003</v>
      </c>
      <c r="F6" s="2">
        <f>_xlfn.XLOOKUP(B6,DATA!$I$2:$I$8,DATA!$L$2:$L$8)</f>
        <v>-109.63</v>
      </c>
      <c r="G6" s="2">
        <f>_xlfn.XLOOKUP(C6,DATA!$I$2:$I$8,DATA!$K$2:$K$8)</f>
        <v>34.4</v>
      </c>
      <c r="H6" s="2">
        <f>_xlfn.XLOOKUP(C6,DATA!$I$2:$I$8,DATA!$L$2:$L$8)</f>
        <v>-111.46</v>
      </c>
      <c r="I6" s="2">
        <f t="shared" si="0"/>
        <v>6.1486421265186708</v>
      </c>
      <c r="J6" s="2" t="s">
        <v>7</v>
      </c>
      <c r="K6" s="4">
        <v>95</v>
      </c>
      <c r="N6" s="3">
        <v>5</v>
      </c>
      <c r="O6" s="2">
        <f t="shared" si="1"/>
        <v>1559</v>
      </c>
      <c r="P6" s="2">
        <f t="shared" si="2"/>
        <v>0</v>
      </c>
      <c r="Q6" s="2">
        <f t="shared" si="3"/>
        <v>1559</v>
      </c>
      <c r="R6" s="4">
        <v>1559</v>
      </c>
    </row>
    <row r="7" spans="1:18" x14ac:dyDescent="0.35">
      <c r="A7" s="3">
        <v>0</v>
      </c>
      <c r="B7" s="2">
        <v>2</v>
      </c>
      <c r="C7" s="2">
        <v>6</v>
      </c>
      <c r="D7" s="2">
        <v>11</v>
      </c>
      <c r="E7" s="2">
        <f>_xlfn.XLOOKUP('MODEL '!B7,DATA!$I$2:$I$8,DATA!$K$2:$K$8)</f>
        <v>40.270000000000003</v>
      </c>
      <c r="F7" s="2">
        <f>_xlfn.XLOOKUP(B7,DATA!$I$2:$I$8,DATA!$L$2:$L$8)</f>
        <v>-109.63</v>
      </c>
      <c r="G7" s="2">
        <f>_xlfn.XLOOKUP(C7,DATA!$I$2:$I$8,DATA!$K$2:$K$8)</f>
        <v>39.04</v>
      </c>
      <c r="H7" s="2">
        <f>_xlfn.XLOOKUP(C7,DATA!$I$2:$I$8,DATA!$L$2:$L$8)</f>
        <v>-88.2</v>
      </c>
      <c r="I7" s="2">
        <f t="shared" si="0"/>
        <v>21.465269623277496</v>
      </c>
      <c r="J7" s="2" t="s">
        <v>7</v>
      </c>
      <c r="K7" s="4">
        <v>31</v>
      </c>
      <c r="N7" s="3">
        <v>6</v>
      </c>
      <c r="O7" s="2">
        <f t="shared" si="1"/>
        <v>1527</v>
      </c>
      <c r="P7" s="2">
        <f t="shared" si="2"/>
        <v>0</v>
      </c>
      <c r="Q7" s="2">
        <f t="shared" si="3"/>
        <v>1527</v>
      </c>
      <c r="R7" s="4">
        <v>1527</v>
      </c>
    </row>
    <row r="8" spans="1:18" ht="15" thickBot="1" x14ac:dyDescent="0.4">
      <c r="A8" s="3">
        <v>1379</v>
      </c>
      <c r="B8" s="2">
        <v>3</v>
      </c>
      <c r="C8" s="2">
        <v>2</v>
      </c>
      <c r="D8" s="2">
        <v>9</v>
      </c>
      <c r="E8" s="2">
        <f>_xlfn.XLOOKUP('MODEL '!B8,DATA!$I$2:$I$8,DATA!$K$2:$K$8)</f>
        <v>33.53</v>
      </c>
      <c r="F8" s="2">
        <f>_xlfn.XLOOKUP(B8,DATA!$I$2:$I$8,DATA!$L$2:$L$8)</f>
        <v>-119.1</v>
      </c>
      <c r="G8" s="2">
        <f>_xlfn.XLOOKUP(C8,DATA!$I$2:$I$8,DATA!$K$2:$K$8)</f>
        <v>40.270000000000003</v>
      </c>
      <c r="H8" s="2">
        <f>_xlfn.XLOOKUP(C8,DATA!$I$2:$I$8,DATA!$L$2:$L$8)</f>
        <v>-109.63</v>
      </c>
      <c r="I8" s="2">
        <f t="shared" si="0"/>
        <v>11.623618197446094</v>
      </c>
      <c r="J8" s="2" t="s">
        <v>6</v>
      </c>
      <c r="K8" s="4">
        <v>22</v>
      </c>
      <c r="N8" s="5">
        <v>7</v>
      </c>
      <c r="O8" s="2">
        <f t="shared" si="1"/>
        <v>1905</v>
      </c>
      <c r="P8" s="2">
        <f t="shared" si="2"/>
        <v>0</v>
      </c>
      <c r="Q8" s="6">
        <f t="shared" si="3"/>
        <v>1905</v>
      </c>
      <c r="R8" s="7">
        <v>1905</v>
      </c>
    </row>
    <row r="9" spans="1:18" ht="15" thickBot="1" x14ac:dyDescent="0.4">
      <c r="A9" s="3">
        <v>0</v>
      </c>
      <c r="B9" s="2">
        <v>3</v>
      </c>
      <c r="C9" s="2">
        <v>4</v>
      </c>
      <c r="D9" s="2">
        <v>20</v>
      </c>
      <c r="E9" s="2">
        <f>_xlfn.XLOOKUP('MODEL '!B9,DATA!$I$2:$I$8,DATA!$K$2:$K$8)</f>
        <v>33.53</v>
      </c>
      <c r="F9" s="2">
        <f>_xlfn.XLOOKUP(B9,DATA!$I$2:$I$8,DATA!$L$2:$L$8)</f>
        <v>-119.1</v>
      </c>
      <c r="G9" s="2">
        <f>_xlfn.XLOOKUP(C9,DATA!$I$2:$I$8,DATA!$K$2:$K$8)</f>
        <v>43.22</v>
      </c>
      <c r="H9" s="2">
        <f>_xlfn.XLOOKUP(C9,DATA!$I$2:$I$8,DATA!$L$2:$L$8)</f>
        <v>-119.94</v>
      </c>
      <c r="I9" s="2">
        <f t="shared" si="0"/>
        <v>9.7263405245755177</v>
      </c>
      <c r="J9" s="2" t="s">
        <v>8</v>
      </c>
      <c r="K9" s="4">
        <v>33</v>
      </c>
    </row>
    <row r="10" spans="1:18" x14ac:dyDescent="0.35">
      <c r="A10" s="3">
        <v>0</v>
      </c>
      <c r="B10" s="2">
        <v>3</v>
      </c>
      <c r="C10" s="2">
        <v>5</v>
      </c>
      <c r="D10" s="2">
        <v>16</v>
      </c>
      <c r="E10" s="2">
        <f>_xlfn.XLOOKUP('MODEL '!B10,DATA!$I$2:$I$8,DATA!$K$2:$K$8)</f>
        <v>33.53</v>
      </c>
      <c r="F10" s="2">
        <f>_xlfn.XLOOKUP(B10,DATA!$I$2:$I$8,DATA!$L$2:$L$8)</f>
        <v>-119.1</v>
      </c>
      <c r="G10" s="2">
        <f>_xlfn.XLOOKUP(C10,DATA!$I$2:$I$8,DATA!$K$2:$K$8)</f>
        <v>34.4</v>
      </c>
      <c r="H10" s="2">
        <f>_xlfn.XLOOKUP(C10,DATA!$I$2:$I$8,DATA!$L$2:$L$8)</f>
        <v>-111.46</v>
      </c>
      <c r="I10" s="2">
        <f t="shared" si="0"/>
        <v>7.689375787409535</v>
      </c>
      <c r="J10" s="2" t="s">
        <v>9</v>
      </c>
      <c r="K10" s="4">
        <v>88</v>
      </c>
      <c r="N10" s="13" t="s">
        <v>33</v>
      </c>
    </row>
    <row r="11" spans="1:18" ht="15" thickBot="1" x14ac:dyDescent="0.4">
      <c r="A11" s="3">
        <v>1527</v>
      </c>
      <c r="B11" s="2">
        <v>3</v>
      </c>
      <c r="C11" s="2">
        <v>6</v>
      </c>
      <c r="D11" s="2">
        <v>19</v>
      </c>
      <c r="E11" s="2">
        <f>_xlfn.XLOOKUP('MODEL '!B11,DATA!$I$2:$I$8,DATA!$K$2:$K$8)</f>
        <v>33.53</v>
      </c>
      <c r="F11" s="2">
        <f>_xlfn.XLOOKUP(B11,DATA!$I$2:$I$8,DATA!$L$2:$L$8)</f>
        <v>-119.1</v>
      </c>
      <c r="G11" s="2">
        <f>_xlfn.XLOOKUP(C11,DATA!$I$2:$I$8,DATA!$K$2:$K$8)</f>
        <v>39.04</v>
      </c>
      <c r="H11" s="2">
        <f>_xlfn.XLOOKUP(C11,DATA!$I$2:$I$8,DATA!$L$2:$L$8)</f>
        <v>-88.2</v>
      </c>
      <c r="I11" s="2">
        <f t="shared" si="0"/>
        <v>31.38741945429728</v>
      </c>
      <c r="J11" s="2" t="s">
        <v>10</v>
      </c>
      <c r="K11" s="4">
        <v>70</v>
      </c>
      <c r="N11" s="12">
        <f>SUMPRODUCT(D2:D25,A2:A25)</f>
        <v>202209</v>
      </c>
    </row>
    <row r="12" spans="1:18" x14ac:dyDescent="0.35">
      <c r="A12" s="3">
        <v>0</v>
      </c>
      <c r="B12" s="2">
        <v>3</v>
      </c>
      <c r="C12" s="2">
        <v>7</v>
      </c>
      <c r="D12" s="2">
        <v>13</v>
      </c>
      <c r="E12" s="2">
        <f>_xlfn.XLOOKUP('MODEL '!B12,DATA!$I$2:$I$8,DATA!$K$2:$K$8)</f>
        <v>33.53</v>
      </c>
      <c r="F12" s="2">
        <f>_xlfn.XLOOKUP(B12,DATA!$I$2:$I$8,DATA!$L$2:$L$8)</f>
        <v>-119.1</v>
      </c>
      <c r="G12" s="2">
        <f>_xlfn.XLOOKUP(C12,DATA!$I$2:$I$8,DATA!$K$2:$K$8)</f>
        <v>41.11</v>
      </c>
      <c r="H12" s="2">
        <f>_xlfn.XLOOKUP(C12,DATA!$I$2:$I$8,DATA!$L$2:$L$8)</f>
        <v>-118.56</v>
      </c>
      <c r="I12" s="2">
        <f t="shared" si="0"/>
        <v>7.5992104853070073</v>
      </c>
      <c r="J12" s="2" t="s">
        <v>5</v>
      </c>
      <c r="K12" s="4">
        <v>81</v>
      </c>
    </row>
    <row r="13" spans="1:18" x14ac:dyDescent="0.35">
      <c r="A13" s="3">
        <v>4323</v>
      </c>
      <c r="B13" s="2">
        <v>4</v>
      </c>
      <c r="C13" s="2">
        <v>3</v>
      </c>
      <c r="D13" s="2">
        <v>7</v>
      </c>
      <c r="E13" s="2">
        <f>_xlfn.XLOOKUP('MODEL '!B13,DATA!$I$2:$I$8,DATA!$K$2:$K$8)</f>
        <v>43.22</v>
      </c>
      <c r="F13" s="2">
        <f>_xlfn.XLOOKUP(B13,DATA!$I$2:$I$8,DATA!$L$2:$L$8)</f>
        <v>-119.94</v>
      </c>
      <c r="G13" s="2">
        <f>_xlfn.XLOOKUP(C13,DATA!$I$2:$I$8,DATA!$K$2:$K$8)</f>
        <v>33.53</v>
      </c>
      <c r="H13" s="2">
        <f>_xlfn.XLOOKUP(C13,DATA!$I$2:$I$8,DATA!$L$2:$L$8)</f>
        <v>-119.1</v>
      </c>
      <c r="I13" s="2">
        <f t="shared" si="0"/>
        <v>9.7263405245755177</v>
      </c>
      <c r="J13" s="2" t="s">
        <v>6</v>
      </c>
      <c r="K13" s="4">
        <v>84</v>
      </c>
    </row>
    <row r="14" spans="1:18" x14ac:dyDescent="0.35">
      <c r="A14" s="3">
        <v>1559</v>
      </c>
      <c r="B14" s="2">
        <v>4</v>
      </c>
      <c r="C14" s="2">
        <v>5</v>
      </c>
      <c r="D14" s="2">
        <v>11</v>
      </c>
      <c r="E14" s="2">
        <f>_xlfn.XLOOKUP('MODEL '!B14,DATA!$I$2:$I$8,DATA!$K$2:$K$8)</f>
        <v>43.22</v>
      </c>
      <c r="F14" s="2">
        <f>_xlfn.XLOOKUP(B14,DATA!$I$2:$I$8,DATA!$L$2:$L$8)</f>
        <v>-119.94</v>
      </c>
      <c r="G14" s="2">
        <f>_xlfn.XLOOKUP(C14,DATA!$I$2:$I$8,DATA!$K$2:$K$8)</f>
        <v>34.4</v>
      </c>
      <c r="H14" s="2">
        <f>_xlfn.XLOOKUP(C14,DATA!$I$2:$I$8,DATA!$L$2:$L$8)</f>
        <v>-111.46</v>
      </c>
      <c r="I14" s="2">
        <f t="shared" si="0"/>
        <v>12.235309558813789</v>
      </c>
      <c r="J14" s="2" t="s">
        <v>7</v>
      </c>
      <c r="K14" s="4">
        <v>70</v>
      </c>
    </row>
    <row r="15" spans="1:18" x14ac:dyDescent="0.35">
      <c r="A15" s="3">
        <v>0</v>
      </c>
      <c r="B15" s="2">
        <v>4</v>
      </c>
      <c r="C15" s="2">
        <v>7</v>
      </c>
      <c r="D15" s="2">
        <v>9</v>
      </c>
      <c r="E15" s="2">
        <f>_xlfn.XLOOKUP('MODEL '!B15,DATA!$I$2:$I$8,DATA!$K$2:$K$8)</f>
        <v>43.22</v>
      </c>
      <c r="F15" s="2">
        <f>_xlfn.XLOOKUP(B15,DATA!$I$2:$I$8,DATA!$L$2:$L$8)</f>
        <v>-119.94</v>
      </c>
      <c r="G15" s="2">
        <f>_xlfn.XLOOKUP(C15,DATA!$I$2:$I$8,DATA!$K$2:$K$8)</f>
        <v>41.11</v>
      </c>
      <c r="H15" s="2">
        <f>_xlfn.XLOOKUP(C15,DATA!$I$2:$I$8,DATA!$L$2:$L$8)</f>
        <v>-118.56</v>
      </c>
      <c r="I15" s="2">
        <f t="shared" si="0"/>
        <v>2.5212100269513416</v>
      </c>
      <c r="J15" s="2" t="s">
        <v>11</v>
      </c>
      <c r="K15" s="4">
        <v>29</v>
      </c>
    </row>
    <row r="16" spans="1:18" x14ac:dyDescent="0.35">
      <c r="A16" s="3">
        <v>0</v>
      </c>
      <c r="B16" s="2">
        <v>5</v>
      </c>
      <c r="C16" s="2">
        <v>2</v>
      </c>
      <c r="D16" s="2">
        <v>6</v>
      </c>
      <c r="E16" s="2">
        <f>_xlfn.XLOOKUP('MODEL '!B16,DATA!$I$2:$I$8,DATA!$K$2:$K$8)</f>
        <v>34.4</v>
      </c>
      <c r="F16" s="2">
        <f>_xlfn.XLOOKUP(B16,DATA!$I$2:$I$8,DATA!$L$2:$L$8)</f>
        <v>-111.46</v>
      </c>
      <c r="G16" s="2">
        <f>_xlfn.XLOOKUP(C16,DATA!$I$2:$I$8,DATA!$K$2:$K$8)</f>
        <v>40.270000000000003</v>
      </c>
      <c r="H16" s="2">
        <f>_xlfn.XLOOKUP(C16,DATA!$I$2:$I$8,DATA!$L$2:$L$8)</f>
        <v>-109.63</v>
      </c>
      <c r="I16" s="2">
        <f t="shared" si="0"/>
        <v>6.1486421265186708</v>
      </c>
      <c r="J16" s="2" t="s">
        <v>8</v>
      </c>
      <c r="K16" s="4">
        <v>87</v>
      </c>
    </row>
    <row r="17" spans="1:11" x14ac:dyDescent="0.35">
      <c r="A17" s="3">
        <v>0</v>
      </c>
      <c r="B17" s="2">
        <v>5</v>
      </c>
      <c r="C17" s="2">
        <v>4</v>
      </c>
      <c r="D17" s="2">
        <v>7</v>
      </c>
      <c r="E17" s="2">
        <f>_xlfn.XLOOKUP('MODEL '!B17,DATA!$I$2:$I$8,DATA!$K$2:$K$8)</f>
        <v>34.4</v>
      </c>
      <c r="F17" s="2">
        <f>_xlfn.XLOOKUP(B17,DATA!$I$2:$I$8,DATA!$L$2:$L$8)</f>
        <v>-111.46</v>
      </c>
      <c r="G17" s="2">
        <f>_xlfn.XLOOKUP(C17,DATA!$I$2:$I$8,DATA!$K$2:$K$8)</f>
        <v>43.22</v>
      </c>
      <c r="H17" s="2">
        <f>_xlfn.XLOOKUP(C17,DATA!$I$2:$I$8,DATA!$L$2:$L$8)</f>
        <v>-119.94</v>
      </c>
      <c r="I17" s="2">
        <f t="shared" si="0"/>
        <v>12.235309558813789</v>
      </c>
      <c r="J17" s="2" t="s">
        <v>10</v>
      </c>
      <c r="K17" s="4">
        <v>98</v>
      </c>
    </row>
    <row r="18" spans="1:11" x14ac:dyDescent="0.35">
      <c r="A18" s="3">
        <v>0</v>
      </c>
      <c r="B18" s="2">
        <v>5</v>
      </c>
      <c r="C18" s="2">
        <v>6</v>
      </c>
      <c r="D18" s="2">
        <v>18</v>
      </c>
      <c r="E18" s="2">
        <f>_xlfn.XLOOKUP('MODEL '!B18,DATA!$I$2:$I$8,DATA!$K$2:$K$8)</f>
        <v>34.4</v>
      </c>
      <c r="F18" s="2">
        <f>_xlfn.XLOOKUP(B18,DATA!$I$2:$I$8,DATA!$L$2:$L$8)</f>
        <v>-111.46</v>
      </c>
      <c r="G18" s="2">
        <f>_xlfn.XLOOKUP(C18,DATA!$I$2:$I$8,DATA!$K$2:$K$8)</f>
        <v>39.04</v>
      </c>
      <c r="H18" s="2">
        <f>_xlfn.XLOOKUP(C18,DATA!$I$2:$I$8,DATA!$L$2:$L$8)</f>
        <v>-88.2</v>
      </c>
      <c r="I18" s="2">
        <f t="shared" si="0"/>
        <v>23.718288302489274</v>
      </c>
      <c r="J18" s="2" t="s">
        <v>5</v>
      </c>
      <c r="K18" s="4">
        <v>92</v>
      </c>
    </row>
    <row r="19" spans="1:11" x14ac:dyDescent="0.35">
      <c r="A19" s="3">
        <v>0</v>
      </c>
      <c r="B19" s="2">
        <v>5</v>
      </c>
      <c r="C19" s="2">
        <v>7</v>
      </c>
      <c r="D19" s="2">
        <v>7</v>
      </c>
      <c r="E19" s="2">
        <f>_xlfn.XLOOKUP('MODEL '!B19,DATA!$I$2:$I$8,DATA!$K$2:$K$8)</f>
        <v>34.4</v>
      </c>
      <c r="F19" s="2">
        <f>_xlfn.XLOOKUP(B19,DATA!$I$2:$I$8,DATA!$L$2:$L$8)</f>
        <v>-111.46</v>
      </c>
      <c r="G19" s="2">
        <f>_xlfn.XLOOKUP(C19,DATA!$I$2:$I$8,DATA!$K$2:$K$8)</f>
        <v>41.11</v>
      </c>
      <c r="H19" s="2">
        <f>_xlfn.XLOOKUP(C19,DATA!$I$2:$I$8,DATA!$L$2:$L$8)</f>
        <v>-118.56</v>
      </c>
      <c r="I19" s="2">
        <f t="shared" si="0"/>
        <v>9.7690378236549034</v>
      </c>
      <c r="J19" s="2" t="s">
        <v>11</v>
      </c>
      <c r="K19" s="4">
        <v>94</v>
      </c>
    </row>
    <row r="20" spans="1:11" x14ac:dyDescent="0.35">
      <c r="A20" s="3">
        <v>0</v>
      </c>
      <c r="B20" s="2">
        <v>6</v>
      </c>
      <c r="C20" s="2">
        <v>1</v>
      </c>
      <c r="D20" s="2">
        <v>5</v>
      </c>
      <c r="E20" s="2">
        <f>_xlfn.XLOOKUP('MODEL '!B20,DATA!$I$2:$I$8,DATA!$K$2:$K$8)</f>
        <v>39.04</v>
      </c>
      <c r="F20" s="2">
        <f>_xlfn.XLOOKUP(B20,DATA!$I$2:$I$8,DATA!$L$2:$L$8)</f>
        <v>-88.2</v>
      </c>
      <c r="G20" s="2">
        <f>_xlfn.XLOOKUP(C20,DATA!$I$2:$I$8,DATA!$K$2:$K$8)</f>
        <v>37.5</v>
      </c>
      <c r="H20" s="2">
        <f>_xlfn.XLOOKUP(C20,DATA!$I$2:$I$8,DATA!$L$2:$L$8)</f>
        <v>-102.5</v>
      </c>
      <c r="I20" s="2">
        <f t="shared" si="0"/>
        <v>14.382684033239412</v>
      </c>
      <c r="J20" s="2" t="s">
        <v>5</v>
      </c>
      <c r="K20" s="4">
        <v>25</v>
      </c>
    </row>
    <row r="21" spans="1:11" x14ac:dyDescent="0.35">
      <c r="A21" s="3">
        <v>0</v>
      </c>
      <c r="B21" s="2">
        <v>6</v>
      </c>
      <c r="C21" s="2">
        <v>2</v>
      </c>
      <c r="D21" s="2">
        <v>21</v>
      </c>
      <c r="E21" s="2">
        <f>_xlfn.XLOOKUP('MODEL '!B21,DATA!$I$2:$I$8,DATA!$K$2:$K$8)</f>
        <v>39.04</v>
      </c>
      <c r="F21" s="2">
        <f>_xlfn.XLOOKUP(B21,DATA!$I$2:$I$8,DATA!$L$2:$L$8)</f>
        <v>-88.2</v>
      </c>
      <c r="G21" s="2">
        <f>_xlfn.XLOOKUP(C21,DATA!$I$2:$I$8,DATA!$K$2:$K$8)</f>
        <v>40.270000000000003</v>
      </c>
      <c r="H21" s="2">
        <f>_xlfn.XLOOKUP(C21,DATA!$I$2:$I$8,DATA!$L$2:$L$8)</f>
        <v>-109.63</v>
      </c>
      <c r="I21" s="2">
        <f t="shared" si="0"/>
        <v>21.465269623277496</v>
      </c>
      <c r="J21" s="2" t="s">
        <v>8</v>
      </c>
      <c r="K21" s="4">
        <v>110</v>
      </c>
    </row>
    <row r="22" spans="1:11" x14ac:dyDescent="0.35">
      <c r="A22" s="3">
        <v>0</v>
      </c>
      <c r="B22" s="2">
        <v>6</v>
      </c>
      <c r="C22" s="2">
        <v>3</v>
      </c>
      <c r="D22" s="2">
        <v>16</v>
      </c>
      <c r="E22" s="2">
        <f>_xlfn.XLOOKUP('MODEL '!B22,DATA!$I$2:$I$8,DATA!$K$2:$K$8)</f>
        <v>39.04</v>
      </c>
      <c r="F22" s="2">
        <f>_xlfn.XLOOKUP(B22,DATA!$I$2:$I$8,DATA!$L$2:$L$8)</f>
        <v>-88.2</v>
      </c>
      <c r="G22" s="2">
        <f>_xlfn.XLOOKUP(C22,DATA!$I$2:$I$8,DATA!$K$2:$K$8)</f>
        <v>33.53</v>
      </c>
      <c r="H22" s="2">
        <f>_xlfn.XLOOKUP(C22,DATA!$I$2:$I$8,DATA!$L$2:$L$8)</f>
        <v>-119.1</v>
      </c>
      <c r="I22" s="2">
        <f t="shared" si="0"/>
        <v>31.38741945429728</v>
      </c>
      <c r="J22" s="2" t="s">
        <v>11</v>
      </c>
      <c r="K22" s="4">
        <v>27</v>
      </c>
    </row>
    <row r="23" spans="1:11" x14ac:dyDescent="0.35">
      <c r="A23" s="3">
        <v>0</v>
      </c>
      <c r="B23" s="2">
        <v>6</v>
      </c>
      <c r="C23" s="2">
        <v>4</v>
      </c>
      <c r="D23" s="2">
        <v>11</v>
      </c>
      <c r="E23" s="2">
        <f>_xlfn.XLOOKUP('MODEL '!B23,DATA!$I$2:$I$8,DATA!$K$2:$K$8)</f>
        <v>39.04</v>
      </c>
      <c r="F23" s="2">
        <f>_xlfn.XLOOKUP(B23,DATA!$I$2:$I$8,DATA!$L$2:$L$8)</f>
        <v>-88.2</v>
      </c>
      <c r="G23" s="2">
        <f>_xlfn.XLOOKUP(C23,DATA!$I$2:$I$8,DATA!$K$2:$K$8)</f>
        <v>43.22</v>
      </c>
      <c r="H23" s="2">
        <f>_xlfn.XLOOKUP(C23,DATA!$I$2:$I$8,DATA!$L$2:$L$8)</f>
        <v>-119.94</v>
      </c>
      <c r="I23" s="2">
        <f t="shared" si="0"/>
        <v>32.01405941145233</v>
      </c>
      <c r="J23" s="2" t="s">
        <v>10</v>
      </c>
      <c r="K23" s="4">
        <v>85</v>
      </c>
    </row>
    <row r="24" spans="1:11" x14ac:dyDescent="0.35">
      <c r="A24" s="3">
        <v>0</v>
      </c>
      <c r="B24" s="2">
        <v>7</v>
      </c>
      <c r="C24" s="2">
        <v>1</v>
      </c>
      <c r="D24" s="2">
        <v>11</v>
      </c>
      <c r="E24" s="2">
        <f>_xlfn.XLOOKUP('MODEL '!B24,DATA!$I$2:$I$8,DATA!$K$2:$K$8)</f>
        <v>41.11</v>
      </c>
      <c r="F24" s="2">
        <f>_xlfn.XLOOKUP(B24,DATA!$I$2:$I$8,DATA!$L$2:$L$8)</f>
        <v>-118.56</v>
      </c>
      <c r="G24" s="2">
        <f>_xlfn.XLOOKUP(C24,DATA!$I$2:$I$8,DATA!$K$2:$K$8)</f>
        <v>37.5</v>
      </c>
      <c r="H24" s="2">
        <f>_xlfn.XLOOKUP(C24,DATA!$I$2:$I$8,DATA!$L$2:$L$8)</f>
        <v>-102.5</v>
      </c>
      <c r="I24" s="2">
        <f t="shared" si="0"/>
        <v>16.460732061484997</v>
      </c>
      <c r="J24" s="2" t="s">
        <v>7</v>
      </c>
      <c r="K24" s="4">
        <v>92</v>
      </c>
    </row>
    <row r="25" spans="1:11" ht="15" thickBot="1" x14ac:dyDescent="0.4">
      <c r="A25" s="5">
        <v>0</v>
      </c>
      <c r="B25" s="6">
        <v>7</v>
      </c>
      <c r="C25" s="6">
        <v>6</v>
      </c>
      <c r="D25" s="6">
        <v>20</v>
      </c>
      <c r="E25" s="6">
        <f>_xlfn.XLOOKUP('MODEL '!B25,DATA!$I$2:$I$8,DATA!$K$2:$K$8)</f>
        <v>41.11</v>
      </c>
      <c r="F25" s="6">
        <f>_xlfn.XLOOKUP(B25,DATA!$I$2:$I$8,DATA!$L$2:$L$8)</f>
        <v>-118.56</v>
      </c>
      <c r="G25" s="6">
        <f>_xlfn.XLOOKUP(C25,DATA!$I$2:$I$8,DATA!$K$2:$K$8)</f>
        <v>39.04</v>
      </c>
      <c r="H25" s="6">
        <f>_xlfn.XLOOKUP(C25,DATA!$I$2:$I$8,DATA!$L$2:$L$8)</f>
        <v>-88.2</v>
      </c>
      <c r="I25" s="6">
        <f t="shared" si="0"/>
        <v>30.430486358255926</v>
      </c>
      <c r="J25" s="6" t="s">
        <v>5</v>
      </c>
      <c r="K25" s="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Distance Travel</vt:lpstr>
      <vt:lpstr>DATA</vt:lpstr>
      <vt:lpstr>MODEL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Torres Endara</dc:creator>
  <cp:lastModifiedBy>Victoria Torres Endara</cp:lastModifiedBy>
  <dcterms:created xsi:type="dcterms:W3CDTF">2025-04-16T22:50:40Z</dcterms:created>
  <dcterms:modified xsi:type="dcterms:W3CDTF">2025-04-17T00:08:27Z</dcterms:modified>
</cp:coreProperties>
</file>