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GSCM 330\"/>
    </mc:Choice>
  </mc:AlternateContent>
  <xr:revisionPtr revIDLastSave="0" documentId="8_{1B69455C-31EB-4700-91D1-9A877A600AF4}" xr6:coauthVersionLast="47" xr6:coauthVersionMax="47" xr10:uidLastSave="{00000000-0000-0000-0000-000000000000}"/>
  <bookViews>
    <workbookView xWindow="-110" yWindow="-110" windowWidth="19420" windowHeight="11500" activeTab="2" xr2:uid="{7C55EBB6-55E8-492E-8996-52067C846C33}"/>
  </bookViews>
  <sheets>
    <sheet name="Constratints" sheetId="2" r:id="rId1"/>
    <sheet name="Past Demands " sheetId="1" r:id="rId2"/>
    <sheet name="Workshop Production Planning Mo" sheetId="3" r:id="rId3"/>
  </sheets>
  <definedNames>
    <definedName name="solver_adj" localSheetId="2" hidden="1">'Workshop Production Planning Mo'!$B$12:$E$12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'Workshop Production Planning Mo'!$B$12:$E$12</definedName>
    <definedName name="solver_lhs2" localSheetId="2" hidden="1">'Workshop Production Planning Mo'!$B$14:$E$14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'Workshop Production Planning Mo'!$E$27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'Workshop Production Planning Mo'!$B$17:$E$17</definedName>
    <definedName name="solver_rhs2" localSheetId="2" hidden="1">'Workshop Production Planning Mo'!$B$16:$E$16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3" l="1"/>
  <c r="D24" i="3"/>
  <c r="E24" i="3"/>
  <c r="B24" i="3"/>
  <c r="E22" i="3"/>
  <c r="D22" i="3"/>
  <c r="C22" i="3"/>
  <c r="B22" i="3"/>
  <c r="B21" i="3" a="1"/>
  <c r="B21" i="3" s="1"/>
  <c r="B17" i="3" a="1"/>
  <c r="B17" i="3" s="1"/>
  <c r="B16" i="3" a="1"/>
  <c r="B16" i="3" s="1"/>
  <c r="B14" i="3"/>
  <c r="B19" i="3" s="1"/>
  <c r="B25" i="3" s="1"/>
  <c r="E13" i="3"/>
  <c r="D13" i="3"/>
  <c r="C13" i="3"/>
  <c r="B1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3" i="3"/>
  <c r="E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3" i="3"/>
  <c r="C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B3" i="3"/>
  <c r="D6" i="3"/>
  <c r="D3" i="3"/>
  <c r="E4" i="3"/>
  <c r="E5" i="3"/>
  <c r="E6" i="3"/>
  <c r="C4" i="3"/>
  <c r="D4" i="3" s="1"/>
  <c r="C5" i="3"/>
  <c r="D5" i="3" s="1"/>
  <c r="C6" i="3"/>
  <c r="C7" i="3"/>
  <c r="B4" i="3"/>
  <c r="B5" i="3"/>
  <c r="B6" i="3"/>
  <c r="C11" i="3" l="1"/>
  <c r="C14" i="3" s="1"/>
  <c r="D11" i="3" s="1"/>
  <c r="E7" i="3"/>
  <c r="D7" i="3"/>
  <c r="B7" i="3"/>
  <c r="C19" i="3" l="1"/>
  <c r="C25" i="3" s="1"/>
  <c r="D14" i="3"/>
  <c r="E11" i="3" s="1"/>
  <c r="E14" i="3" l="1"/>
  <c r="E19" i="3" s="1"/>
  <c r="E25" i="3" s="1"/>
  <c r="D19" i="3"/>
  <c r="D25" i="3" s="1"/>
  <c r="E27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<sst xmlns="http://schemas.openxmlformats.org/spreadsheetml/2006/main" count="30" uniqueCount="28">
  <si>
    <t>year</t>
  </si>
  <si>
    <t>quarter</t>
  </si>
  <si>
    <t>capacity</t>
  </si>
  <si>
    <t>demand</t>
  </si>
  <si>
    <t>production_cost</t>
  </si>
  <si>
    <t>starting_inventory</t>
  </si>
  <si>
    <t>carry_cost</t>
  </si>
  <si>
    <t>safety_stock_pct</t>
  </si>
  <si>
    <t>Quarter</t>
  </si>
  <si>
    <t>Capacity</t>
  </si>
  <si>
    <t>Demand</t>
  </si>
  <si>
    <t>safety stock</t>
  </si>
  <si>
    <t>Production Cost</t>
  </si>
  <si>
    <t>Safety Stock</t>
  </si>
  <si>
    <t>Average</t>
  </si>
  <si>
    <t>Beginning Inventory</t>
  </si>
  <si>
    <t>Units Produced</t>
  </si>
  <si>
    <t>Units Demand</t>
  </si>
  <si>
    <t>Ending Inventory</t>
  </si>
  <si>
    <t>Min inventory</t>
  </si>
  <si>
    <t>Max Production</t>
  </si>
  <si>
    <t>Unit Production Cost</t>
  </si>
  <si>
    <t>Average Inventory</t>
  </si>
  <si>
    <t xml:space="preserve">Unit Carrying Cost </t>
  </si>
  <si>
    <t>Monthly Production Cost</t>
  </si>
  <si>
    <t>Monthly Carrying Cost</t>
  </si>
  <si>
    <t>years</t>
  </si>
  <si>
    <t>production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</si>
</sst>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2" fillId="0" borderId="1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7" xfId="0" applyFont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4" xfId="0" applyFont="1" applyFill="1" applyBorder="1"/>
    <xf numFmtId="0" fontId="2" fillId="3" borderId="5" xfId="0" applyFont="1" applyFill="1" applyBorder="1"/>
    <xf numFmtId="0" fontId="0" fillId="11" borderId="6" xfId="0" applyFill="1" applyBorder="1"/>
    <xf numFmtId="0" fontId="2" fillId="0" borderId="5" xfId="0" applyFont="1" applyBorder="1"/>
    <xf numFmtId="44" fontId="0" fillId="12" borderId="9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'Workshop Production Planning Mo'!$H$2</c:f>
              <c:strCache>
                <c:ptCount val="1"/>
                <c:pt idx="0">
                  <c:v>capacity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'Workshop Production Planning Mo'!$G$3:$G$26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'Workshop Production Planning Mo'!$H$3:$H$26</c:f>
              <c:numCache>
                <c:formatCode>General</c:formatCode>
                <c:ptCount val="24"/>
                <c:pt idx="0">
                  <c:v>369.83750000000003</c:v>
                </c:pt>
                <c:pt idx="1">
                  <c:v>354.33499999999998</c:v>
                </c:pt>
                <c:pt idx="2">
                  <c:v>361.99250000000001</c:v>
                </c:pt>
                <c:pt idx="3">
                  <c:v>369.76499999999999</c:v>
                </c:pt>
                <c:pt idx="4">
                  <c:v>407.04250000000002</c:v>
                </c:pt>
                <c:pt idx="5">
                  <c:v>367.59500000000003</c:v>
                </c:pt>
                <c:pt idx="6">
                  <c:v>387.1925</c:v>
                </c:pt>
                <c:pt idx="7">
                  <c:v>386.39000000000004</c:v>
                </c:pt>
                <c:pt idx="8">
                  <c:v>408.69</c:v>
                </c:pt>
                <c:pt idx="9">
                  <c:v>433.77499999999998</c:v>
                </c:pt>
                <c:pt idx="10">
                  <c:v>444.41249999999997</c:v>
                </c:pt>
                <c:pt idx="11">
                  <c:v>444.76499999999999</c:v>
                </c:pt>
                <c:pt idx="12">
                  <c:v>487.72249999999997</c:v>
                </c:pt>
                <c:pt idx="13">
                  <c:v>483.5675</c:v>
                </c:pt>
                <c:pt idx="14">
                  <c:v>542.51250000000005</c:v>
                </c:pt>
                <c:pt idx="15">
                  <c:v>498.74499999999995</c:v>
                </c:pt>
                <c:pt idx="16">
                  <c:v>553.46</c:v>
                </c:pt>
                <c:pt idx="17">
                  <c:v>478.50749999999999</c:v>
                </c:pt>
                <c:pt idx="18">
                  <c:v>508.02749999999997</c:v>
                </c:pt>
                <c:pt idx="19">
                  <c:v>529.625</c:v>
                </c:pt>
                <c:pt idx="20">
                  <c:v>557.26750000000004</c:v>
                </c:pt>
                <c:pt idx="21">
                  <c:v>502.25499999999994</c:v>
                </c:pt>
                <c:pt idx="22">
                  <c:v>556.375</c:v>
                </c:pt>
                <c:pt idx="23">
                  <c:v>534.14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D-4E0C-BD7C-7804B19F61F8}"/>
            </c:ext>
          </c:extLst>
        </c:ser>
        <c:ser>
          <c:idx val="1"/>
          <c:order val="1"/>
          <c:tx>
            <c:strRef>
              <c:f>'Workshop Production Planning Mo'!$I$2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'Workshop Production Planning Mo'!$G$3:$G$26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'Workshop Production Planning Mo'!$I$3:$I$26</c:f>
              <c:numCache>
                <c:formatCode>General</c:formatCode>
                <c:ptCount val="24"/>
                <c:pt idx="0">
                  <c:v>490.34500000000003</c:v>
                </c:pt>
                <c:pt idx="1">
                  <c:v>710.69749999999999</c:v>
                </c:pt>
                <c:pt idx="2">
                  <c:v>717.45749999999998</c:v>
                </c:pt>
                <c:pt idx="3">
                  <c:v>672.82249999999999</c:v>
                </c:pt>
                <c:pt idx="4">
                  <c:v>637.1925</c:v>
                </c:pt>
                <c:pt idx="5">
                  <c:v>684.73</c:v>
                </c:pt>
                <c:pt idx="6">
                  <c:v>642.94000000000005</c:v>
                </c:pt>
                <c:pt idx="7">
                  <c:v>775.38</c:v>
                </c:pt>
                <c:pt idx="8">
                  <c:v>640.19999999999993</c:v>
                </c:pt>
                <c:pt idx="9">
                  <c:v>704.88</c:v>
                </c:pt>
                <c:pt idx="10">
                  <c:v>641.64250000000004</c:v>
                </c:pt>
                <c:pt idx="11">
                  <c:v>564.88499999999999</c:v>
                </c:pt>
                <c:pt idx="12">
                  <c:v>497.8075</c:v>
                </c:pt>
                <c:pt idx="13">
                  <c:v>702.47499999999991</c:v>
                </c:pt>
                <c:pt idx="14">
                  <c:v>557.81000000000006</c:v>
                </c:pt>
                <c:pt idx="15">
                  <c:v>530.52750000000003</c:v>
                </c:pt>
                <c:pt idx="16">
                  <c:v>460.77249999999998</c:v>
                </c:pt>
                <c:pt idx="17">
                  <c:v>512.65250000000003</c:v>
                </c:pt>
                <c:pt idx="18">
                  <c:v>605.04250000000002</c:v>
                </c:pt>
                <c:pt idx="19">
                  <c:v>596.625</c:v>
                </c:pt>
                <c:pt idx="20">
                  <c:v>548.005</c:v>
                </c:pt>
                <c:pt idx="21">
                  <c:v>561.96749999999997</c:v>
                </c:pt>
                <c:pt idx="22">
                  <c:v>455.96250000000003</c:v>
                </c:pt>
                <c:pt idx="23">
                  <c:v>535.17750000000001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D-4E0C-BD7C-7804B19F61F8}"/>
            </c:ext>
          </c:extLst>
        </c:ser>
        <c:ser>
          <c:idx val="2"/>
          <c:order val="2"/>
          <c:tx>
            <c:strRef>
              <c:f>'Workshop Production Planning Mo'!$J$2</c:f>
              <c:strCache>
                <c:ptCount val="1"/>
                <c:pt idx="0">
                  <c:v>safety stock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'Workshop Production Planning Mo'!$G$3:$G$26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'Workshop Production Planning Mo'!$J$3:$J$26</c:f>
              <c:numCache>
                <c:formatCode>General</c:formatCode>
                <c:ptCount val="24"/>
                <c:pt idx="0">
                  <c:v>49.034500000000008</c:v>
                </c:pt>
                <c:pt idx="1">
                  <c:v>71.069749999999999</c:v>
                </c:pt>
                <c:pt idx="2">
                  <c:v>71.745750000000001</c:v>
                </c:pt>
                <c:pt idx="3">
                  <c:v>67.282250000000005</c:v>
                </c:pt>
                <c:pt idx="4">
                  <c:v>63.719250000000002</c:v>
                </c:pt>
                <c:pt idx="5">
                  <c:v>68.472999999999999</c:v>
                </c:pt>
                <c:pt idx="6">
                  <c:v>64.294000000000011</c:v>
                </c:pt>
                <c:pt idx="7">
                  <c:v>77.538000000000011</c:v>
                </c:pt>
                <c:pt idx="8">
                  <c:v>64.02</c:v>
                </c:pt>
                <c:pt idx="9">
                  <c:v>70.488</c:v>
                </c:pt>
                <c:pt idx="10">
                  <c:v>64.16425000000001</c:v>
                </c:pt>
                <c:pt idx="11">
                  <c:v>56.488500000000002</c:v>
                </c:pt>
                <c:pt idx="12">
                  <c:v>49.780750000000005</c:v>
                </c:pt>
                <c:pt idx="13">
                  <c:v>70.247499999999988</c:v>
                </c:pt>
                <c:pt idx="14">
                  <c:v>55.781000000000006</c:v>
                </c:pt>
                <c:pt idx="15">
                  <c:v>53.052750000000003</c:v>
                </c:pt>
                <c:pt idx="16">
                  <c:v>46.077249999999999</c:v>
                </c:pt>
                <c:pt idx="17">
                  <c:v>51.265250000000009</c:v>
                </c:pt>
                <c:pt idx="18">
                  <c:v>60.504250000000006</c:v>
                </c:pt>
                <c:pt idx="19">
                  <c:v>59.662500000000001</c:v>
                </c:pt>
                <c:pt idx="20">
                  <c:v>54.8005</c:v>
                </c:pt>
                <c:pt idx="21">
                  <c:v>56.196750000000002</c:v>
                </c:pt>
                <c:pt idx="22">
                  <c:v>45.596250000000005</c:v>
                </c:pt>
                <c:pt idx="23">
                  <c:v>53.517750000000007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D-4E0C-BD7C-7804B19F61F8}"/>
            </c:ext>
          </c:extLst>
        </c:ser>
        <c:ser>
          <c:idx val="3"/>
          <c:order val="3"/>
          <c:tx>
            <c:strRef>
              <c:f>'Workshop Production Planning Mo'!$K$2</c:f>
              <c:strCache>
                <c:ptCount val="1"/>
                <c:pt idx="0">
                  <c:v>production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'Workshop Production Planning Mo'!$G$3:$G$26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'Workshop Production Planning Mo'!$K$3:$K$26</c:f>
              <c:numCache>
                <c:formatCode>General</c:formatCode>
                <c:ptCount val="24"/>
                <c:pt idx="0">
                  <c:v>49.28</c:v>
                </c:pt>
                <c:pt idx="1">
                  <c:v>52.03</c:v>
                </c:pt>
                <c:pt idx="2">
                  <c:v>49.739999999999995</c:v>
                </c:pt>
                <c:pt idx="3">
                  <c:v>48.662500000000001</c:v>
                </c:pt>
                <c:pt idx="4">
                  <c:v>50.292500000000004</c:v>
                </c:pt>
                <c:pt idx="5">
                  <c:v>49.8</c:v>
                </c:pt>
                <c:pt idx="6">
                  <c:v>46.379999999999995</c:v>
                </c:pt>
                <c:pt idx="7">
                  <c:v>52.325000000000003</c:v>
                </c:pt>
                <c:pt idx="8">
                  <c:v>45.285000000000004</c:v>
                </c:pt>
                <c:pt idx="9">
                  <c:v>50.784999999999997</c:v>
                </c:pt>
                <c:pt idx="10">
                  <c:v>51.844999999999999</c:v>
                </c:pt>
                <c:pt idx="11">
                  <c:v>48.432499999999997</c:v>
                </c:pt>
                <c:pt idx="12">
                  <c:v>51.077500000000001</c:v>
                </c:pt>
                <c:pt idx="13">
                  <c:v>51.727500000000006</c:v>
                </c:pt>
                <c:pt idx="14">
                  <c:v>49.99</c:v>
                </c:pt>
                <c:pt idx="15">
                  <c:v>53.617500000000007</c:v>
                </c:pt>
                <c:pt idx="16">
                  <c:v>52.125</c:v>
                </c:pt>
                <c:pt idx="17">
                  <c:v>47.427499999999995</c:v>
                </c:pt>
                <c:pt idx="18">
                  <c:v>51.512500000000003</c:v>
                </c:pt>
                <c:pt idx="19">
                  <c:v>53.69</c:v>
                </c:pt>
                <c:pt idx="20">
                  <c:v>51.427500000000002</c:v>
                </c:pt>
                <c:pt idx="21">
                  <c:v>52.832500000000003</c:v>
                </c:pt>
                <c:pt idx="22">
                  <c:v>46.01</c:v>
                </c:pt>
                <c:pt idx="23">
                  <c:v>51.995000000000005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D-4E0C-BD7C-7804B19F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634191"/>
        <c:axId val="335631311"/>
      </c:barChart>
      <c:catAx>
        <c:axId val="33563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631311"/>
        <c:crosses val="autoZero"/>
        <c:auto val="1"/>
        <c:lblAlgn val="ctr"/>
        <c:lblOffset val="100"/>
        <c:noMultiLvlLbl val="0"/>
      </c:catAx>
      <c:valAx>
        <c:axId val="3356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63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388937</xdr:colOff>
      <xdr:row>2</xdr:row>
      <xdr:rowOff>100805</xdr:rowOff>
    </xdr:from>
    <xdr:to>
      <xdr:col>23</xdr:col>
      <xdr:colOff>293687</xdr:colOff>
      <xdr:row>23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249720-265A-2FF5-2132-09F3F65E8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83B6-58B0-4A90-BB82-8AE1ED89FBD0}">
  <dimension ref="A1:C2"/>
  <sheetViews>
    <sheetView workbookViewId="0">
      <selection activeCell="C12" sqref="C12"/>
    </sheetView>
  </sheetViews>
  <sheetFormatPr defaultRowHeight="14.5" x14ac:dyDescent="0.35"/>
  <cols>
    <col min="1" max="1" width="15.26953125" bestFit="1" customWidth="1"/>
    <col min="2" max="2" width="9.26953125" bestFit="1" customWidth="1"/>
    <col min="3" max="3" width="14.54296875" bestFit="1" customWidth="1"/>
  </cols>
  <sheetData>
    <row r="1" spans="1:3" x14ac:dyDescent="0.35">
      <c r="A1" s="17" t="s">
        <v>5</v>
      </c>
      <c r="B1" s="17" t="s">
        <v>6</v>
      </c>
      <c r="C1" s="17" t="s">
        <v>7</v>
      </c>
    </row>
    <row r="2" spans="1:3" x14ac:dyDescent="0.35">
      <c r="A2" s="1">
        <v>700</v>
      </c>
      <c r="B2" s="1">
        <v>1.7</v>
      </c>
      <c r="C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A182-0940-49F3-AF59-8BB02AFC11D3}">
  <dimension ref="A1:H97"/>
  <sheetViews>
    <sheetView workbookViewId="0">
      <selection activeCell="C14" sqref="C14"/>
    </sheetView>
  </sheetViews>
  <sheetFormatPr defaultRowHeight="14.5" x14ac:dyDescent="0.35"/>
  <cols>
    <col min="1" max="1" width="4.81640625" style="15" bestFit="1" customWidth="1"/>
    <col min="2" max="2" width="6.7265625" style="16" bestFit="1" customWidth="1"/>
    <col min="3" max="3" width="7.7265625" style="16" bestFit="1" customWidth="1"/>
    <col min="4" max="4" width="7.81640625" style="16" bestFit="1" customWidth="1"/>
    <col min="5" max="5" width="14" style="16" bestFit="1" customWidth="1"/>
    <col min="6" max="16384" width="8.7265625" style="16"/>
  </cols>
  <sheetData>
    <row r="1" spans="1:8" s="14" customFormat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x14ac:dyDescent="0.35">
      <c r="A2" s="3">
        <v>2000</v>
      </c>
      <c r="B2" s="1">
        <v>1</v>
      </c>
      <c r="C2" s="1">
        <v>414.87</v>
      </c>
      <c r="D2" s="1">
        <v>309.52</v>
      </c>
      <c r="E2" s="4">
        <v>39.65</v>
      </c>
      <c r="H2" s="18">
        <v>2000</v>
      </c>
    </row>
    <row r="3" spans="1:8" x14ac:dyDescent="0.35">
      <c r="A3" s="3">
        <v>2000</v>
      </c>
      <c r="B3" s="1">
        <v>2</v>
      </c>
      <c r="C3" s="1">
        <v>382.49</v>
      </c>
      <c r="D3" s="1">
        <v>207.96</v>
      </c>
      <c r="E3" s="4">
        <v>38.44</v>
      </c>
      <c r="H3" s="18">
        <v>2001</v>
      </c>
    </row>
    <row r="4" spans="1:8" x14ac:dyDescent="0.35">
      <c r="A4" s="3">
        <v>2000</v>
      </c>
      <c r="B4" s="1">
        <v>3</v>
      </c>
      <c r="C4" s="1">
        <v>366.05</v>
      </c>
      <c r="D4" s="1">
        <v>784.04</v>
      </c>
      <c r="E4" s="4">
        <v>55.08</v>
      </c>
      <c r="H4" s="18">
        <v>2002</v>
      </c>
    </row>
    <row r="5" spans="1:8" x14ac:dyDescent="0.35">
      <c r="A5" s="3">
        <v>2000</v>
      </c>
      <c r="B5" s="1">
        <v>4</v>
      </c>
      <c r="C5" s="1">
        <v>315.94</v>
      </c>
      <c r="D5" s="1">
        <v>659.86</v>
      </c>
      <c r="E5" s="4">
        <v>63.95</v>
      </c>
      <c r="H5" s="18">
        <v>2003</v>
      </c>
    </row>
    <row r="6" spans="1:8" x14ac:dyDescent="0.35">
      <c r="A6" s="3">
        <v>2001</v>
      </c>
      <c r="B6" s="1">
        <v>1</v>
      </c>
      <c r="C6" s="1">
        <v>323.27999999999997</v>
      </c>
      <c r="D6" s="1">
        <v>933.43</v>
      </c>
      <c r="E6" s="4">
        <v>37.36</v>
      </c>
      <c r="H6" s="18">
        <v>2004</v>
      </c>
    </row>
    <row r="7" spans="1:8" x14ac:dyDescent="0.35">
      <c r="A7" s="3">
        <v>2001</v>
      </c>
      <c r="B7" s="1">
        <v>2</v>
      </c>
      <c r="C7" s="1">
        <v>384.37</v>
      </c>
      <c r="D7" s="1">
        <v>239.78</v>
      </c>
      <c r="E7" s="4">
        <v>43.67</v>
      </c>
      <c r="H7" s="18">
        <v>2005</v>
      </c>
    </row>
    <row r="8" spans="1:8" x14ac:dyDescent="0.35">
      <c r="A8" s="3">
        <v>2001</v>
      </c>
      <c r="B8" s="1">
        <v>3</v>
      </c>
      <c r="C8" s="1">
        <v>389.26</v>
      </c>
      <c r="D8" s="1">
        <v>879.67</v>
      </c>
      <c r="E8" s="4">
        <v>62.49</v>
      </c>
      <c r="H8" s="18">
        <v>2006</v>
      </c>
    </row>
    <row r="9" spans="1:8" x14ac:dyDescent="0.35">
      <c r="A9" s="3">
        <v>2001</v>
      </c>
      <c r="B9" s="1">
        <v>4</v>
      </c>
      <c r="C9" s="1">
        <v>320.43</v>
      </c>
      <c r="D9" s="1">
        <v>789.91</v>
      </c>
      <c r="E9" s="4">
        <v>64.599999999999994</v>
      </c>
      <c r="H9" s="18">
        <v>2007</v>
      </c>
    </row>
    <row r="10" spans="1:8" x14ac:dyDescent="0.35">
      <c r="A10" s="3">
        <v>2002</v>
      </c>
      <c r="B10" s="1">
        <v>1</v>
      </c>
      <c r="C10" s="1">
        <v>384.09</v>
      </c>
      <c r="D10" s="1">
        <v>1002.73</v>
      </c>
      <c r="E10" s="4">
        <v>37.99</v>
      </c>
      <c r="H10" s="18">
        <v>2008</v>
      </c>
    </row>
    <row r="11" spans="1:8" x14ac:dyDescent="0.35">
      <c r="A11" s="3">
        <v>2002</v>
      </c>
      <c r="B11" s="1">
        <v>2</v>
      </c>
      <c r="C11" s="1">
        <v>310.95</v>
      </c>
      <c r="D11" s="1">
        <v>171.79</v>
      </c>
      <c r="E11" s="4">
        <v>44.51</v>
      </c>
      <c r="H11" s="18">
        <v>2009</v>
      </c>
    </row>
    <row r="12" spans="1:8" x14ac:dyDescent="0.35">
      <c r="A12" s="3">
        <v>2002</v>
      </c>
      <c r="B12" s="1">
        <v>3</v>
      </c>
      <c r="C12" s="1">
        <v>392.26</v>
      </c>
      <c r="D12" s="1">
        <v>633.91</v>
      </c>
      <c r="E12" s="4">
        <v>62.48</v>
      </c>
      <c r="H12" s="18">
        <v>2010</v>
      </c>
    </row>
    <row r="13" spans="1:8" x14ac:dyDescent="0.35">
      <c r="A13" s="3">
        <v>2002</v>
      </c>
      <c r="B13" s="1">
        <v>4</v>
      </c>
      <c r="C13" s="1">
        <v>360.67</v>
      </c>
      <c r="D13" s="1">
        <v>1061.4000000000001</v>
      </c>
      <c r="E13" s="4">
        <v>53.98</v>
      </c>
      <c r="H13" s="18">
        <v>2011</v>
      </c>
    </row>
    <row r="14" spans="1:8" x14ac:dyDescent="0.35">
      <c r="A14" s="3">
        <v>2003</v>
      </c>
      <c r="B14" s="1">
        <v>1</v>
      </c>
      <c r="C14" s="1">
        <v>436.25</v>
      </c>
      <c r="D14" s="1">
        <v>663.15</v>
      </c>
      <c r="E14" s="4">
        <v>39.4</v>
      </c>
      <c r="H14" s="18">
        <v>2012</v>
      </c>
    </row>
    <row r="15" spans="1:8" x14ac:dyDescent="0.35">
      <c r="A15" s="3">
        <v>2003</v>
      </c>
      <c r="B15" s="1">
        <v>2</v>
      </c>
      <c r="C15" s="1">
        <v>340.72</v>
      </c>
      <c r="D15" s="1">
        <v>354.52</v>
      </c>
      <c r="E15" s="4">
        <v>45.05</v>
      </c>
      <c r="H15" s="18">
        <v>2013</v>
      </c>
    </row>
    <row r="16" spans="1:8" x14ac:dyDescent="0.35">
      <c r="A16" s="3">
        <v>2003</v>
      </c>
      <c r="B16" s="1">
        <v>3</v>
      </c>
      <c r="C16" s="1">
        <v>431.49</v>
      </c>
      <c r="D16" s="1">
        <v>647.47</v>
      </c>
      <c r="E16" s="4">
        <v>53.02</v>
      </c>
      <c r="H16" s="18">
        <v>2014</v>
      </c>
    </row>
    <row r="17" spans="1:8" x14ac:dyDescent="0.35">
      <c r="A17" s="3">
        <v>2003</v>
      </c>
      <c r="B17" s="1">
        <v>4</v>
      </c>
      <c r="C17" s="1">
        <v>270.60000000000002</v>
      </c>
      <c r="D17" s="1">
        <v>1026.1500000000001</v>
      </c>
      <c r="E17" s="4">
        <v>57.18</v>
      </c>
      <c r="H17" s="18">
        <v>2015</v>
      </c>
    </row>
    <row r="18" spans="1:8" x14ac:dyDescent="0.35">
      <c r="A18" s="3">
        <v>2004</v>
      </c>
      <c r="B18" s="1">
        <v>1</v>
      </c>
      <c r="C18" s="1">
        <v>365.63</v>
      </c>
      <c r="D18" s="1">
        <v>1054.26</v>
      </c>
      <c r="E18" s="4">
        <v>41.16</v>
      </c>
      <c r="H18" s="18">
        <v>2016</v>
      </c>
    </row>
    <row r="19" spans="1:8" x14ac:dyDescent="0.35">
      <c r="A19" s="3">
        <v>2004</v>
      </c>
      <c r="B19" s="1">
        <v>2</v>
      </c>
      <c r="C19" s="1">
        <v>421.83</v>
      </c>
      <c r="D19" s="1">
        <v>292.18</v>
      </c>
      <c r="E19" s="4">
        <v>42.2</v>
      </c>
      <c r="H19" s="18">
        <v>2017</v>
      </c>
    </row>
    <row r="20" spans="1:8" x14ac:dyDescent="0.35">
      <c r="A20" s="3">
        <v>2004</v>
      </c>
      <c r="B20" s="1">
        <v>3</v>
      </c>
      <c r="C20" s="1">
        <v>486.65</v>
      </c>
      <c r="D20" s="1">
        <v>511.59</v>
      </c>
      <c r="E20" s="4">
        <v>66.040000000000006</v>
      </c>
      <c r="H20" s="18">
        <v>2018</v>
      </c>
    </row>
    <row r="21" spans="1:8" x14ac:dyDescent="0.35">
      <c r="A21" s="3">
        <v>2004</v>
      </c>
      <c r="B21" s="1">
        <v>4</v>
      </c>
      <c r="C21" s="1">
        <v>354.06</v>
      </c>
      <c r="D21" s="1">
        <v>690.74</v>
      </c>
      <c r="E21" s="4">
        <v>51.77</v>
      </c>
      <c r="H21" s="18">
        <v>2019</v>
      </c>
    </row>
    <row r="22" spans="1:8" x14ac:dyDescent="0.35">
      <c r="A22" s="3">
        <v>2005</v>
      </c>
      <c r="B22" s="1">
        <v>1</v>
      </c>
      <c r="C22" s="1">
        <v>364.4</v>
      </c>
      <c r="D22" s="1">
        <v>900.45</v>
      </c>
      <c r="E22" s="4">
        <v>34.69</v>
      </c>
      <c r="H22" s="18">
        <v>2020</v>
      </c>
    </row>
    <row r="23" spans="1:8" x14ac:dyDescent="0.35">
      <c r="A23" s="3">
        <v>2005</v>
      </c>
      <c r="B23" s="1">
        <v>2</v>
      </c>
      <c r="C23" s="1">
        <v>338.72</v>
      </c>
      <c r="D23" s="1">
        <v>339.67</v>
      </c>
      <c r="E23" s="4">
        <v>55.23</v>
      </c>
      <c r="H23" s="18">
        <v>2021</v>
      </c>
    </row>
    <row r="24" spans="1:8" x14ac:dyDescent="0.35">
      <c r="A24" s="3">
        <v>2005</v>
      </c>
      <c r="B24" s="1">
        <v>3</v>
      </c>
      <c r="C24" s="1">
        <v>454.37</v>
      </c>
      <c r="D24" s="1">
        <v>506.7</v>
      </c>
      <c r="E24" s="4">
        <v>58.41</v>
      </c>
      <c r="H24" s="18">
        <v>2022</v>
      </c>
    </row>
    <row r="25" spans="1:8" x14ac:dyDescent="0.35">
      <c r="A25" s="3">
        <v>2005</v>
      </c>
      <c r="B25" s="1">
        <v>4</v>
      </c>
      <c r="C25" s="1">
        <v>312.89</v>
      </c>
      <c r="D25" s="1">
        <v>992.1</v>
      </c>
      <c r="E25" s="4">
        <v>50.87</v>
      </c>
      <c r="H25" s="18">
        <v>2023</v>
      </c>
    </row>
    <row r="26" spans="1:8" x14ac:dyDescent="0.35">
      <c r="A26" s="3">
        <v>2006</v>
      </c>
      <c r="B26" s="1">
        <v>1</v>
      </c>
      <c r="C26" s="1">
        <v>421.54</v>
      </c>
      <c r="D26" s="1">
        <v>952.24</v>
      </c>
      <c r="E26" s="4">
        <v>40.17</v>
      </c>
      <c r="H26" s="18">
        <v>2024</v>
      </c>
    </row>
    <row r="27" spans="1:8" x14ac:dyDescent="0.35">
      <c r="A27" s="3">
        <v>2006</v>
      </c>
      <c r="B27" s="1">
        <v>2</v>
      </c>
      <c r="C27" s="1">
        <v>389.97</v>
      </c>
      <c r="D27" s="1">
        <v>281.92</v>
      </c>
      <c r="E27" s="4">
        <v>45.2</v>
      </c>
      <c r="H27" s="18">
        <v>2025</v>
      </c>
    </row>
    <row r="28" spans="1:8" x14ac:dyDescent="0.35">
      <c r="A28" s="3">
        <v>2006</v>
      </c>
      <c r="B28" s="1">
        <v>3</v>
      </c>
      <c r="C28" s="1">
        <v>408.65</v>
      </c>
      <c r="D28" s="1">
        <v>671.88</v>
      </c>
      <c r="E28" s="4">
        <v>47.76</v>
      </c>
      <c r="H28" s="18">
        <v>2026</v>
      </c>
    </row>
    <row r="29" spans="1:8" x14ac:dyDescent="0.35">
      <c r="A29" s="3">
        <v>2006</v>
      </c>
      <c r="B29" s="1">
        <v>4</v>
      </c>
      <c r="C29" s="1">
        <v>328.61</v>
      </c>
      <c r="D29" s="1">
        <v>665.72</v>
      </c>
      <c r="E29" s="4">
        <v>52.39</v>
      </c>
    </row>
    <row r="30" spans="1:8" x14ac:dyDescent="0.35">
      <c r="A30" s="3">
        <v>2007</v>
      </c>
      <c r="B30" s="1">
        <v>1</v>
      </c>
      <c r="C30" s="1">
        <v>330.05</v>
      </c>
      <c r="D30" s="1">
        <v>1022.62</v>
      </c>
      <c r="E30" s="4">
        <v>42.74</v>
      </c>
    </row>
    <row r="31" spans="1:8" x14ac:dyDescent="0.35">
      <c r="A31" s="3">
        <v>2007</v>
      </c>
      <c r="B31" s="1">
        <v>2</v>
      </c>
      <c r="C31" s="1">
        <v>430.11</v>
      </c>
      <c r="D31" s="1">
        <v>371.74</v>
      </c>
      <c r="E31" s="4">
        <v>55.09</v>
      </c>
    </row>
    <row r="32" spans="1:8" x14ac:dyDescent="0.35">
      <c r="A32" s="3">
        <v>2007</v>
      </c>
      <c r="B32" s="1">
        <v>3</v>
      </c>
      <c r="C32" s="1">
        <v>480.17</v>
      </c>
      <c r="D32" s="1">
        <v>809.39</v>
      </c>
      <c r="E32" s="4">
        <v>56.1</v>
      </c>
    </row>
    <row r="33" spans="1:5" x14ac:dyDescent="0.35">
      <c r="A33" s="3">
        <v>2007</v>
      </c>
      <c r="B33" s="1">
        <v>4</v>
      </c>
      <c r="C33" s="1">
        <v>305.23</v>
      </c>
      <c r="D33" s="1">
        <v>897.77</v>
      </c>
      <c r="E33" s="4">
        <v>55.37</v>
      </c>
    </row>
    <row r="34" spans="1:5" x14ac:dyDescent="0.35">
      <c r="A34" s="3">
        <v>2008</v>
      </c>
      <c r="B34" s="1">
        <v>1</v>
      </c>
      <c r="C34" s="1">
        <v>417.9</v>
      </c>
      <c r="D34" s="1">
        <v>1079.8399999999999</v>
      </c>
      <c r="E34" s="4">
        <v>37.25</v>
      </c>
    </row>
    <row r="35" spans="1:5" x14ac:dyDescent="0.35">
      <c r="A35" s="3">
        <v>2008</v>
      </c>
      <c r="B35" s="1">
        <v>2</v>
      </c>
      <c r="C35" s="1">
        <v>422.05</v>
      </c>
      <c r="D35" s="1">
        <v>328.52</v>
      </c>
      <c r="E35" s="4">
        <v>46.58</v>
      </c>
    </row>
    <row r="36" spans="1:5" x14ac:dyDescent="0.35">
      <c r="A36" s="3">
        <v>2008</v>
      </c>
      <c r="B36" s="1">
        <v>3</v>
      </c>
      <c r="C36" s="1">
        <v>399.05</v>
      </c>
      <c r="D36" s="1">
        <v>520.65</v>
      </c>
      <c r="E36" s="4">
        <v>53.35</v>
      </c>
    </row>
    <row r="37" spans="1:5" x14ac:dyDescent="0.35">
      <c r="A37" s="3">
        <v>2008</v>
      </c>
      <c r="B37" s="1">
        <v>4</v>
      </c>
      <c r="C37" s="1">
        <v>395.76</v>
      </c>
      <c r="D37" s="1">
        <v>631.79</v>
      </c>
      <c r="E37" s="4">
        <v>43.96</v>
      </c>
    </row>
    <row r="38" spans="1:5" x14ac:dyDescent="0.35">
      <c r="A38" s="3">
        <v>2009</v>
      </c>
      <c r="B38" s="1">
        <v>1</v>
      </c>
      <c r="C38" s="1">
        <v>512.46</v>
      </c>
      <c r="D38" s="1">
        <v>1174.6500000000001</v>
      </c>
      <c r="E38" s="4">
        <v>41.05</v>
      </c>
    </row>
    <row r="39" spans="1:5" x14ac:dyDescent="0.35">
      <c r="A39" s="3">
        <v>2009</v>
      </c>
      <c r="B39" s="1">
        <v>2</v>
      </c>
      <c r="C39" s="1">
        <v>374.64</v>
      </c>
      <c r="D39" s="1">
        <v>204.51</v>
      </c>
      <c r="E39" s="4">
        <v>51.36</v>
      </c>
    </row>
    <row r="40" spans="1:5" x14ac:dyDescent="0.35">
      <c r="A40" s="3">
        <v>2009</v>
      </c>
      <c r="B40" s="1">
        <v>3</v>
      </c>
      <c r="C40" s="1">
        <v>513.19000000000005</v>
      </c>
      <c r="D40" s="1">
        <v>531.98</v>
      </c>
      <c r="E40" s="4">
        <v>64.38</v>
      </c>
    </row>
    <row r="41" spans="1:5" x14ac:dyDescent="0.35">
      <c r="A41" s="3">
        <v>2009</v>
      </c>
      <c r="B41" s="1">
        <v>4</v>
      </c>
      <c r="C41" s="1">
        <v>334.81</v>
      </c>
      <c r="D41" s="1">
        <v>908.38</v>
      </c>
      <c r="E41" s="4">
        <v>46.35</v>
      </c>
    </row>
    <row r="42" spans="1:5" x14ac:dyDescent="0.35">
      <c r="A42" s="3">
        <v>2010</v>
      </c>
      <c r="B42" s="1">
        <v>1</v>
      </c>
      <c r="C42" s="1">
        <v>459.19</v>
      </c>
      <c r="D42" s="1">
        <v>810.44</v>
      </c>
      <c r="E42" s="4">
        <v>47.22</v>
      </c>
    </row>
    <row r="43" spans="1:5" x14ac:dyDescent="0.35">
      <c r="A43" s="3">
        <v>2010</v>
      </c>
      <c r="B43" s="1">
        <v>2</v>
      </c>
      <c r="C43" s="1">
        <v>434.68</v>
      </c>
      <c r="D43" s="1">
        <v>331.74</v>
      </c>
      <c r="E43" s="4">
        <v>47.54</v>
      </c>
    </row>
    <row r="44" spans="1:5" x14ac:dyDescent="0.35">
      <c r="A44" s="3">
        <v>2010</v>
      </c>
      <c r="B44" s="1">
        <v>3</v>
      </c>
      <c r="C44" s="1">
        <v>530.21</v>
      </c>
      <c r="D44" s="1">
        <v>714.25</v>
      </c>
      <c r="E44" s="4">
        <v>56.69</v>
      </c>
    </row>
    <row r="45" spans="1:5" x14ac:dyDescent="0.35">
      <c r="A45" s="3">
        <v>2010</v>
      </c>
      <c r="B45" s="1">
        <v>4</v>
      </c>
      <c r="C45" s="1">
        <v>353.57</v>
      </c>
      <c r="D45" s="1">
        <v>710.14</v>
      </c>
      <c r="E45" s="4">
        <v>55.93</v>
      </c>
    </row>
    <row r="46" spans="1:5" x14ac:dyDescent="0.35">
      <c r="A46" s="3">
        <v>2011</v>
      </c>
      <c r="B46" s="1">
        <v>1</v>
      </c>
      <c r="C46" s="1">
        <v>417.38</v>
      </c>
      <c r="D46" s="1">
        <v>612.47</v>
      </c>
      <c r="E46" s="4">
        <v>53.6</v>
      </c>
    </row>
    <row r="47" spans="1:5" x14ac:dyDescent="0.35">
      <c r="A47" s="3">
        <v>2011</v>
      </c>
      <c r="B47" s="1">
        <v>2</v>
      </c>
      <c r="C47" s="1">
        <v>489.02</v>
      </c>
      <c r="D47" s="1">
        <v>266.52999999999997</v>
      </c>
      <c r="E47" s="4">
        <v>50.97</v>
      </c>
    </row>
    <row r="48" spans="1:5" x14ac:dyDescent="0.35">
      <c r="A48" s="3">
        <v>2011</v>
      </c>
      <c r="B48" s="1">
        <v>3</v>
      </c>
      <c r="C48" s="1">
        <v>497.99</v>
      </c>
      <c r="D48" s="1">
        <v>636.04999999999995</v>
      </c>
      <c r="E48" s="4">
        <v>46.54</v>
      </c>
    </row>
    <row r="49" spans="1:5" x14ac:dyDescent="0.35">
      <c r="A49" s="3">
        <v>2011</v>
      </c>
      <c r="B49" s="1">
        <v>4</v>
      </c>
      <c r="C49" s="1">
        <v>374.67</v>
      </c>
      <c r="D49" s="1">
        <v>744.49</v>
      </c>
      <c r="E49" s="4">
        <v>42.62</v>
      </c>
    </row>
    <row r="50" spans="1:5" x14ac:dyDescent="0.35">
      <c r="A50" s="3">
        <v>2012</v>
      </c>
      <c r="B50" s="1">
        <v>1</v>
      </c>
      <c r="C50" s="1">
        <v>517.55999999999995</v>
      </c>
      <c r="D50" s="1">
        <v>841.28</v>
      </c>
      <c r="E50" s="4">
        <v>51.67</v>
      </c>
    </row>
    <row r="51" spans="1:5" x14ac:dyDescent="0.35">
      <c r="A51" s="3">
        <v>2012</v>
      </c>
      <c r="B51" s="1">
        <v>2</v>
      </c>
      <c r="C51" s="1">
        <v>431.52</v>
      </c>
      <c r="D51" s="1">
        <v>258.92</v>
      </c>
      <c r="E51" s="4">
        <v>58.22</v>
      </c>
    </row>
    <row r="52" spans="1:5" x14ac:dyDescent="0.35">
      <c r="A52" s="3">
        <v>2012</v>
      </c>
      <c r="B52" s="1">
        <v>3</v>
      </c>
      <c r="C52" s="1">
        <v>590.21</v>
      </c>
      <c r="D52" s="1">
        <v>350.04</v>
      </c>
      <c r="E52" s="4">
        <v>50.93</v>
      </c>
    </row>
    <row r="53" spans="1:5" x14ac:dyDescent="0.35">
      <c r="A53" s="3">
        <v>2012</v>
      </c>
      <c r="B53" s="1">
        <v>4</v>
      </c>
      <c r="C53" s="1">
        <v>411.6</v>
      </c>
      <c r="D53" s="1">
        <v>540.99</v>
      </c>
      <c r="E53" s="4">
        <v>43.49</v>
      </c>
    </row>
    <row r="54" spans="1:5" x14ac:dyDescent="0.35">
      <c r="A54" s="3">
        <v>2013</v>
      </c>
      <c r="B54" s="1">
        <v>1</v>
      </c>
      <c r="C54" s="1">
        <v>536.52</v>
      </c>
      <c r="D54" s="1">
        <v>887.65</v>
      </c>
      <c r="E54" s="4">
        <v>53.86</v>
      </c>
    </row>
    <row r="55" spans="1:5" x14ac:dyDescent="0.35">
      <c r="A55" s="3">
        <v>2013</v>
      </c>
      <c r="B55" s="1">
        <v>2</v>
      </c>
      <c r="C55" s="1">
        <v>495.02</v>
      </c>
      <c r="D55" s="1">
        <v>419.99</v>
      </c>
      <c r="E55" s="4">
        <v>53.7</v>
      </c>
    </row>
    <row r="56" spans="1:5" x14ac:dyDescent="0.35">
      <c r="A56" s="3">
        <v>2013</v>
      </c>
      <c r="B56" s="1">
        <v>3</v>
      </c>
      <c r="C56" s="1">
        <v>488.85</v>
      </c>
      <c r="D56" s="1">
        <v>687.05</v>
      </c>
      <c r="E56" s="4">
        <v>52.24</v>
      </c>
    </row>
    <row r="57" spans="1:5" x14ac:dyDescent="0.35">
      <c r="A57" s="3">
        <v>2013</v>
      </c>
      <c r="B57" s="1">
        <v>4</v>
      </c>
      <c r="C57" s="1">
        <v>413.88</v>
      </c>
      <c r="D57" s="1">
        <v>815.21</v>
      </c>
      <c r="E57" s="4">
        <v>47.11</v>
      </c>
    </row>
    <row r="58" spans="1:5" x14ac:dyDescent="0.35">
      <c r="A58" s="3">
        <v>2014</v>
      </c>
      <c r="B58" s="1">
        <v>1</v>
      </c>
      <c r="C58" s="1">
        <v>555.85</v>
      </c>
      <c r="D58" s="1">
        <v>703.41</v>
      </c>
      <c r="E58" s="4">
        <v>44.42</v>
      </c>
    </row>
    <row r="59" spans="1:5" x14ac:dyDescent="0.35">
      <c r="A59" s="3">
        <v>2014</v>
      </c>
      <c r="B59" s="1">
        <v>2</v>
      </c>
      <c r="C59" s="1">
        <v>593.84</v>
      </c>
      <c r="D59" s="1">
        <v>450.49</v>
      </c>
      <c r="E59" s="4">
        <v>52.02</v>
      </c>
    </row>
    <row r="60" spans="1:5" x14ac:dyDescent="0.35">
      <c r="A60" s="3">
        <v>2014</v>
      </c>
      <c r="B60" s="1">
        <v>3</v>
      </c>
      <c r="C60" s="1">
        <v>603.79</v>
      </c>
      <c r="D60" s="1">
        <v>548.9</v>
      </c>
      <c r="E60" s="4">
        <v>57.81</v>
      </c>
    </row>
    <row r="61" spans="1:5" x14ac:dyDescent="0.35">
      <c r="A61" s="3">
        <v>2014</v>
      </c>
      <c r="B61" s="1">
        <v>4</v>
      </c>
      <c r="C61" s="1">
        <v>416.57</v>
      </c>
      <c r="D61" s="1">
        <v>528.44000000000005</v>
      </c>
      <c r="E61" s="4">
        <v>45.71</v>
      </c>
    </row>
    <row r="62" spans="1:5" x14ac:dyDescent="0.35">
      <c r="A62" s="3">
        <v>2015</v>
      </c>
      <c r="B62" s="1">
        <v>1</v>
      </c>
      <c r="C62" s="1">
        <v>485.74</v>
      </c>
      <c r="D62" s="1">
        <v>616.07000000000005</v>
      </c>
      <c r="E62" s="4">
        <v>64.260000000000005</v>
      </c>
    </row>
    <row r="63" spans="1:5" x14ac:dyDescent="0.35">
      <c r="A63" s="3">
        <v>2015</v>
      </c>
      <c r="B63" s="1">
        <v>2</v>
      </c>
      <c r="C63" s="1">
        <v>415.08</v>
      </c>
      <c r="D63" s="1">
        <v>377.12</v>
      </c>
      <c r="E63" s="4">
        <v>56.2</v>
      </c>
    </row>
    <row r="64" spans="1:5" x14ac:dyDescent="0.35">
      <c r="A64" s="3">
        <v>2015</v>
      </c>
      <c r="B64" s="1">
        <v>3</v>
      </c>
      <c r="C64" s="1">
        <v>597.88</v>
      </c>
      <c r="D64" s="1">
        <v>515.02</v>
      </c>
      <c r="E64" s="4">
        <v>38.369999999999997</v>
      </c>
    </row>
    <row r="65" spans="1:5" x14ac:dyDescent="0.35">
      <c r="A65" s="3">
        <v>2015</v>
      </c>
      <c r="B65" s="1">
        <v>4</v>
      </c>
      <c r="C65" s="1">
        <v>496.28</v>
      </c>
      <c r="D65" s="1">
        <v>613.9</v>
      </c>
      <c r="E65" s="4">
        <v>55.64</v>
      </c>
    </row>
    <row r="66" spans="1:5" x14ac:dyDescent="0.35">
      <c r="A66" s="3">
        <v>2016</v>
      </c>
      <c r="B66" s="1">
        <v>1</v>
      </c>
      <c r="C66" s="1">
        <v>551.51</v>
      </c>
      <c r="D66" s="1">
        <v>629.24</v>
      </c>
      <c r="E66" s="4">
        <v>57.92</v>
      </c>
    </row>
    <row r="67" spans="1:5" x14ac:dyDescent="0.35">
      <c r="A67" s="3">
        <v>2016</v>
      </c>
      <c r="B67" s="1">
        <v>2</v>
      </c>
      <c r="C67" s="1">
        <v>572.54999999999995</v>
      </c>
      <c r="D67" s="1">
        <v>377.31</v>
      </c>
      <c r="E67" s="4">
        <v>58.33</v>
      </c>
    </row>
    <row r="68" spans="1:5" x14ac:dyDescent="0.35">
      <c r="A68" s="3">
        <v>2016</v>
      </c>
      <c r="B68" s="1">
        <v>3</v>
      </c>
      <c r="C68" s="1">
        <v>624.99</v>
      </c>
      <c r="D68" s="1">
        <v>300.01</v>
      </c>
      <c r="E68" s="4">
        <v>56.3</v>
      </c>
    </row>
    <row r="69" spans="1:5" x14ac:dyDescent="0.35">
      <c r="A69" s="3">
        <v>2016</v>
      </c>
      <c r="B69" s="1">
        <v>4</v>
      </c>
      <c r="C69" s="1">
        <v>464.79</v>
      </c>
      <c r="D69" s="1">
        <v>536.53</v>
      </c>
      <c r="E69" s="4">
        <v>35.950000000000003</v>
      </c>
    </row>
    <row r="70" spans="1:5" x14ac:dyDescent="0.35">
      <c r="A70" s="3">
        <v>2017</v>
      </c>
      <c r="B70" s="1">
        <v>1</v>
      </c>
      <c r="C70" s="1">
        <v>589.07000000000005</v>
      </c>
      <c r="D70" s="1">
        <v>649.66999999999996</v>
      </c>
      <c r="E70" s="4">
        <v>53.31</v>
      </c>
    </row>
    <row r="71" spans="1:5" x14ac:dyDescent="0.35">
      <c r="A71" s="3">
        <v>2017</v>
      </c>
      <c r="B71" s="1">
        <v>2</v>
      </c>
      <c r="C71" s="1">
        <v>379.28</v>
      </c>
      <c r="D71" s="1">
        <v>323.55</v>
      </c>
      <c r="E71" s="4">
        <v>59.67</v>
      </c>
    </row>
    <row r="72" spans="1:5" x14ac:dyDescent="0.35">
      <c r="A72" s="3">
        <v>2017</v>
      </c>
      <c r="B72" s="1">
        <v>3</v>
      </c>
      <c r="C72" s="1">
        <v>533.39</v>
      </c>
      <c r="D72" s="1">
        <v>369.73</v>
      </c>
      <c r="E72" s="4">
        <v>35.47</v>
      </c>
    </row>
    <row r="73" spans="1:5" x14ac:dyDescent="0.35">
      <c r="A73" s="3">
        <v>2017</v>
      </c>
      <c r="B73" s="1">
        <v>4</v>
      </c>
      <c r="C73" s="1">
        <v>412.29</v>
      </c>
      <c r="D73" s="1">
        <v>707.66</v>
      </c>
      <c r="E73" s="4">
        <v>41.26</v>
      </c>
    </row>
    <row r="74" spans="1:5" x14ac:dyDescent="0.35">
      <c r="A74" s="3">
        <v>2018</v>
      </c>
      <c r="B74" s="1">
        <v>1</v>
      </c>
      <c r="C74" s="1">
        <v>448.14</v>
      </c>
      <c r="D74" s="1">
        <v>756.53</v>
      </c>
      <c r="E74" s="4">
        <v>58.2</v>
      </c>
    </row>
    <row r="75" spans="1:5" x14ac:dyDescent="0.35">
      <c r="A75" s="3">
        <v>2018</v>
      </c>
      <c r="B75" s="1">
        <v>2</v>
      </c>
      <c r="C75" s="1">
        <v>498.4</v>
      </c>
      <c r="D75" s="1">
        <v>464.3</v>
      </c>
      <c r="E75" s="4">
        <v>63.07</v>
      </c>
    </row>
    <row r="76" spans="1:5" x14ac:dyDescent="0.35">
      <c r="A76" s="3">
        <v>2018</v>
      </c>
      <c r="B76" s="1">
        <v>3</v>
      </c>
      <c r="C76" s="1">
        <v>618.91</v>
      </c>
      <c r="D76" s="1">
        <v>390.02</v>
      </c>
      <c r="E76" s="4">
        <v>46.14</v>
      </c>
    </row>
    <row r="77" spans="1:5" x14ac:dyDescent="0.35">
      <c r="A77" s="3">
        <v>2018</v>
      </c>
      <c r="B77" s="1">
        <v>4</v>
      </c>
      <c r="C77" s="1">
        <v>466.66</v>
      </c>
      <c r="D77" s="1">
        <v>809.32</v>
      </c>
      <c r="E77" s="4">
        <v>38.64</v>
      </c>
    </row>
    <row r="78" spans="1:5" x14ac:dyDescent="0.35">
      <c r="A78" s="3">
        <v>2019</v>
      </c>
      <c r="B78" s="1">
        <v>1</v>
      </c>
      <c r="C78" s="1">
        <v>579.87</v>
      </c>
      <c r="D78" s="1">
        <v>679.07</v>
      </c>
      <c r="E78" s="4">
        <v>62.81</v>
      </c>
    </row>
    <row r="79" spans="1:5" x14ac:dyDescent="0.35">
      <c r="A79" s="3">
        <v>2019</v>
      </c>
      <c r="B79" s="1">
        <v>2</v>
      </c>
      <c r="C79" s="1">
        <v>554.08000000000004</v>
      </c>
      <c r="D79" s="1">
        <v>511.44</v>
      </c>
      <c r="E79" s="4">
        <v>68.81</v>
      </c>
    </row>
    <row r="80" spans="1:5" x14ac:dyDescent="0.35">
      <c r="A80" s="3">
        <v>2019</v>
      </c>
      <c r="B80" s="1">
        <v>3</v>
      </c>
      <c r="C80" s="1">
        <v>574.04999999999995</v>
      </c>
      <c r="D80" s="1">
        <v>618.15</v>
      </c>
      <c r="E80" s="4">
        <v>40.090000000000003</v>
      </c>
    </row>
    <row r="81" spans="1:5" x14ac:dyDescent="0.35">
      <c r="A81" s="3">
        <v>2019</v>
      </c>
      <c r="B81" s="1">
        <v>4</v>
      </c>
      <c r="C81" s="1">
        <v>410.5</v>
      </c>
      <c r="D81" s="1">
        <v>577.84</v>
      </c>
      <c r="E81" s="4">
        <v>43.05</v>
      </c>
    </row>
    <row r="82" spans="1:5" x14ac:dyDescent="0.35">
      <c r="A82" s="3">
        <v>2020</v>
      </c>
      <c r="B82" s="1">
        <v>1</v>
      </c>
      <c r="C82" s="1">
        <v>464.81</v>
      </c>
      <c r="D82" s="1">
        <v>646.35</v>
      </c>
      <c r="E82" s="4">
        <v>65.290000000000006</v>
      </c>
    </row>
    <row r="83" spans="1:5" x14ac:dyDescent="0.35">
      <c r="A83" s="3">
        <v>2020</v>
      </c>
      <c r="B83" s="1">
        <v>2</v>
      </c>
      <c r="C83" s="1">
        <v>583.12</v>
      </c>
      <c r="D83" s="1">
        <v>377.92</v>
      </c>
      <c r="E83" s="4">
        <v>56.34</v>
      </c>
    </row>
    <row r="84" spans="1:5" x14ac:dyDescent="0.35">
      <c r="A84" s="3">
        <v>2020</v>
      </c>
      <c r="B84" s="1">
        <v>3</v>
      </c>
      <c r="C84" s="1">
        <v>658.96</v>
      </c>
      <c r="D84" s="1">
        <v>496.79</v>
      </c>
      <c r="E84" s="4">
        <v>37.07</v>
      </c>
    </row>
    <row r="85" spans="1:5" x14ac:dyDescent="0.35">
      <c r="A85" s="3">
        <v>2020</v>
      </c>
      <c r="B85" s="1">
        <v>4</v>
      </c>
      <c r="C85" s="1">
        <v>522.17999999999995</v>
      </c>
      <c r="D85" s="1">
        <v>670.96</v>
      </c>
      <c r="E85" s="4">
        <v>47.01</v>
      </c>
    </row>
    <row r="86" spans="1:5" x14ac:dyDescent="0.35">
      <c r="A86" s="3">
        <v>2021</v>
      </c>
      <c r="B86" s="1">
        <v>1</v>
      </c>
      <c r="C86" s="1">
        <v>541.15</v>
      </c>
      <c r="D86" s="1">
        <v>739.26</v>
      </c>
      <c r="E86" s="4">
        <v>56.8</v>
      </c>
    </row>
    <row r="87" spans="1:5" x14ac:dyDescent="0.35">
      <c r="A87" s="3">
        <v>2021</v>
      </c>
      <c r="B87" s="1">
        <v>2</v>
      </c>
      <c r="C87" s="1">
        <v>455.78</v>
      </c>
      <c r="D87" s="1">
        <v>397.45</v>
      </c>
      <c r="E87" s="4">
        <v>69.650000000000006</v>
      </c>
    </row>
    <row r="88" spans="1:5" x14ac:dyDescent="0.35">
      <c r="A88" s="3">
        <v>2021</v>
      </c>
      <c r="B88" s="1">
        <v>3</v>
      </c>
      <c r="C88" s="1">
        <v>529.30999999999995</v>
      </c>
      <c r="D88" s="1">
        <v>521.49</v>
      </c>
      <c r="E88" s="4">
        <v>37.729999999999997</v>
      </c>
    </row>
    <row r="89" spans="1:5" x14ac:dyDescent="0.35">
      <c r="A89" s="3">
        <v>2021</v>
      </c>
      <c r="B89" s="1">
        <v>4</v>
      </c>
      <c r="C89" s="1">
        <v>482.78</v>
      </c>
      <c r="D89" s="1">
        <v>589.66999999999996</v>
      </c>
      <c r="E89" s="4">
        <v>47.15</v>
      </c>
    </row>
    <row r="90" spans="1:5" x14ac:dyDescent="0.35">
      <c r="A90" s="3">
        <v>2022</v>
      </c>
      <c r="B90" s="1">
        <v>1</v>
      </c>
      <c r="C90" s="1">
        <v>602.20000000000005</v>
      </c>
      <c r="D90" s="1">
        <v>511.3</v>
      </c>
      <c r="E90" s="4">
        <v>51.07</v>
      </c>
    </row>
    <row r="91" spans="1:5" x14ac:dyDescent="0.35">
      <c r="A91" s="3">
        <v>2022</v>
      </c>
      <c r="B91" s="1">
        <v>2</v>
      </c>
      <c r="C91" s="1">
        <v>601.49</v>
      </c>
      <c r="D91" s="1">
        <v>471.3</v>
      </c>
      <c r="E91" s="4">
        <v>67.53</v>
      </c>
    </row>
    <row r="92" spans="1:5" x14ac:dyDescent="0.35">
      <c r="A92" s="3">
        <v>2022</v>
      </c>
      <c r="B92" s="1">
        <v>3</v>
      </c>
      <c r="C92" s="1">
        <v>611.71</v>
      </c>
      <c r="D92" s="1">
        <v>405.55</v>
      </c>
      <c r="E92" s="4">
        <v>34.729999999999997</v>
      </c>
    </row>
    <row r="93" spans="1:5" x14ac:dyDescent="0.35">
      <c r="A93" s="3">
        <v>2022</v>
      </c>
      <c r="B93" s="1">
        <v>4</v>
      </c>
      <c r="C93" s="1">
        <v>410.1</v>
      </c>
      <c r="D93" s="1">
        <v>435.7</v>
      </c>
      <c r="E93" s="4">
        <v>30.71</v>
      </c>
    </row>
    <row r="94" spans="1:5" x14ac:dyDescent="0.35">
      <c r="A94" s="3">
        <v>2023</v>
      </c>
      <c r="B94" s="1">
        <v>1</v>
      </c>
      <c r="C94" s="1">
        <v>512.53</v>
      </c>
      <c r="D94" s="1">
        <v>544.35</v>
      </c>
      <c r="E94" s="4">
        <v>70.39</v>
      </c>
    </row>
    <row r="95" spans="1:5" x14ac:dyDescent="0.35">
      <c r="A95" s="3">
        <v>2023</v>
      </c>
      <c r="B95" s="1">
        <v>2</v>
      </c>
      <c r="C95" s="1">
        <v>620.28</v>
      </c>
      <c r="D95" s="1">
        <v>555.35</v>
      </c>
      <c r="E95" s="4">
        <v>67.61</v>
      </c>
    </row>
    <row r="96" spans="1:5" x14ac:dyDescent="0.35">
      <c r="A96" s="3">
        <v>2023</v>
      </c>
      <c r="B96" s="1">
        <v>3</v>
      </c>
      <c r="C96" s="1">
        <v>530.62</v>
      </c>
      <c r="D96" s="1">
        <v>341.67</v>
      </c>
      <c r="E96" s="4">
        <v>41.56</v>
      </c>
    </row>
    <row r="97" spans="1:5" ht="15" thickBot="1" x14ac:dyDescent="0.4">
      <c r="A97" s="5">
        <v>2023</v>
      </c>
      <c r="B97" s="6">
        <v>4</v>
      </c>
      <c r="C97" s="6">
        <v>473.13</v>
      </c>
      <c r="D97" s="6">
        <v>699.34</v>
      </c>
      <c r="E97" s="7">
        <v>28.42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4346-8FF1-4658-A7E0-19A9CDE97C70}">
  <dimension ref="A1:K27"/>
  <sheetViews>
    <sheetView tabSelected="1" zoomScale="60" zoomScaleNormal="60" workbookViewId="0">
      <selection activeCell="B14" sqref="B14"/>
    </sheetView>
  </sheetViews>
  <sheetFormatPr defaultRowHeight="14.5" x14ac:dyDescent="0.35"/>
  <cols>
    <col min="1" max="1" width="20.7265625" bestFit="1" customWidth="1"/>
    <col min="2" max="4" width="11.81640625" bestFit="1" customWidth="1"/>
    <col min="5" max="5" width="14.26953125" bestFit="1" customWidth="1"/>
    <col min="7" max="7" width="5.26953125" bestFit="1" customWidth="1"/>
    <col min="8" max="8" width="8" bestFit="1" customWidth="1"/>
    <col min="9" max="9" width="7.7265625" bestFit="1" customWidth="1"/>
    <col min="10" max="10" width="10.81640625" bestFit="1" customWidth="1"/>
    <col min="11" max="11" width="14" bestFit="1" customWidth="1"/>
  </cols>
  <sheetData>
    <row r="1" spans="1:11" ht="15" thickBot="1" x14ac:dyDescent="0.4"/>
    <row r="2" spans="1:11" x14ac:dyDescent="0.35">
      <c r="A2" s="11" t="s">
        <v>8</v>
      </c>
      <c r="B2" s="12" t="s">
        <v>9</v>
      </c>
      <c r="C2" s="12" t="s">
        <v>10</v>
      </c>
      <c r="D2" s="12" t="s">
        <v>13</v>
      </c>
      <c r="E2" s="13" t="s">
        <v>12</v>
      </c>
      <c r="G2" s="11" t="s">
        <v>26</v>
      </c>
      <c r="H2" s="12" t="s">
        <v>2</v>
      </c>
      <c r="I2" s="12" t="s">
        <v>3</v>
      </c>
      <c r="J2" s="12" t="s">
        <v>11</v>
      </c>
      <c r="K2" s="13" t="s">
        <v>27</v>
      </c>
    </row>
    <row r="3" spans="1:11" x14ac:dyDescent="0.35">
      <c r="A3" s="3">
        <v>1</v>
      </c>
      <c r="B3" s="1">
        <f>AVERAGEIF('Past Demands '!$B$2:$B$97,'Workshop Production Planning Mo'!$A3,'Past Demands '!C$2:C$97)</f>
        <v>467.99958333333342</v>
      </c>
      <c r="C3" s="1">
        <f>AVERAGEIF('Past Demands '!$B$2:$B$97,'Workshop Production Planning Mo'!$A3,'Past Demands '!D$2:D$97)</f>
        <v>779.9991666666665</v>
      </c>
      <c r="D3" s="1">
        <f>C3*0.1</f>
        <v>77.99991666666665</v>
      </c>
      <c r="E3" s="4">
        <f>AVERAGEIF('Past Demands '!$B$2:$B$97,'Workshop Production Planning Mo'!$A3,'Past Demands '!E$2:E$97)</f>
        <v>49.261666666666663</v>
      </c>
      <c r="G3" s="19">
        <v>2000</v>
      </c>
      <c r="H3" s="1">
        <f>AVERAGEIF('Past Demands '!$A$2:$A$97,'Workshop Production Planning Mo'!$G3,'Past Demands '!C$2:C$97)</f>
        <v>369.83750000000003</v>
      </c>
      <c r="I3" s="1">
        <f>AVERAGEIF('Past Demands '!$A$2:$A$97,'Workshop Production Planning Mo'!$G3,'Past Demands '!D$2:D$97)</f>
        <v>490.34500000000003</v>
      </c>
      <c r="J3" s="1">
        <f>I3*0.1</f>
        <v>49.034500000000008</v>
      </c>
      <c r="K3" s="4">
        <f>AVERAGEIF('Past Demands '!$A$2:$A$97,'Workshop Production Planning Mo'!$G3,'Past Demands '!E$2:E$97)</f>
        <v>49.28</v>
      </c>
    </row>
    <row r="4" spans="1:11" x14ac:dyDescent="0.35">
      <c r="A4" s="3">
        <v>2</v>
      </c>
      <c r="B4" s="1">
        <f>AVERAGEIF('Past Demands '!$B$2:$B$97,'Workshop Production Planning Mo'!$A4,'Past Demands '!C$2:C$97)</f>
        <v>454.99958333333348</v>
      </c>
      <c r="C4" s="1">
        <f>AVERAGEIF('Past Demands '!$B$2:$B$97,'Workshop Production Planning Mo'!$A4,'Past Demands '!D$2:D$97)</f>
        <v>349</v>
      </c>
      <c r="D4" s="1">
        <f t="shared" ref="D4:D6" si="0">C4*0.1</f>
        <v>34.9</v>
      </c>
      <c r="E4" s="4">
        <f>AVERAGEIF('Past Demands '!$B$2:$B$97,'Workshop Production Planning Mo'!$A4,'Past Demands '!E$2:E$97)</f>
        <v>54.041249999999998</v>
      </c>
      <c r="G4" s="19">
        <v>2001</v>
      </c>
      <c r="H4" s="1">
        <f>AVERAGEIF('Past Demands '!$A$2:$A$97,'Workshop Production Planning Mo'!$G4,'Past Demands '!C$2:C$97)</f>
        <v>354.33499999999998</v>
      </c>
      <c r="I4" s="1">
        <f>AVERAGEIF('Past Demands '!$A$2:$A$97,'Workshop Production Planning Mo'!$G4,'Past Demands '!D$2:D$97)</f>
        <v>710.69749999999999</v>
      </c>
      <c r="J4" s="1">
        <f t="shared" ref="J4:J26" si="1">I4*0.1</f>
        <v>71.069749999999999</v>
      </c>
      <c r="K4" s="4">
        <f>AVERAGEIF('Past Demands '!$A$2:$A$97,'Workshop Production Planning Mo'!$G4,'Past Demands '!E$2:E$97)</f>
        <v>52.03</v>
      </c>
    </row>
    <row r="5" spans="1:11" x14ac:dyDescent="0.35">
      <c r="A5" s="3">
        <v>3</v>
      </c>
      <c r="B5" s="1">
        <f>AVERAGEIF('Past Demands '!$B$2:$B$97,'Workshop Production Planning Mo'!$A5,'Past Demands '!C$2:C$97)</f>
        <v>513.00041666666664</v>
      </c>
      <c r="C5" s="1">
        <f>AVERAGEIF('Past Demands '!$B$2:$B$97,'Workshop Production Planning Mo'!$A5,'Past Demands '!D$2:D$97)</f>
        <v>558</v>
      </c>
      <c r="D5" s="1">
        <f t="shared" si="0"/>
        <v>55.800000000000004</v>
      </c>
      <c r="E5" s="4">
        <f>AVERAGEIF('Past Demands '!$B$2:$B$97,'Workshop Production Planning Mo'!$A5,'Past Demands '!E$2:E$97)</f>
        <v>50.449166666666656</v>
      </c>
      <c r="G5" s="19">
        <v>2002</v>
      </c>
      <c r="H5" s="1">
        <f>AVERAGEIF('Past Demands '!$A$2:$A$97,'Workshop Production Planning Mo'!$G5,'Past Demands '!C$2:C$97)</f>
        <v>361.99250000000001</v>
      </c>
      <c r="I5" s="1">
        <f>AVERAGEIF('Past Demands '!$A$2:$A$97,'Workshop Production Planning Mo'!$G5,'Past Demands '!D$2:D$97)</f>
        <v>717.45749999999998</v>
      </c>
      <c r="J5" s="1">
        <f t="shared" si="1"/>
        <v>71.745750000000001</v>
      </c>
      <c r="K5" s="4">
        <f>AVERAGEIF('Past Demands '!$A$2:$A$97,'Workshop Production Planning Mo'!$G5,'Past Demands '!E$2:E$97)</f>
        <v>49.739999999999995</v>
      </c>
    </row>
    <row r="6" spans="1:11" x14ac:dyDescent="0.35">
      <c r="A6" s="3">
        <v>4</v>
      </c>
      <c r="B6" s="1">
        <f>AVERAGEIF('Past Demands '!$B$2:$B$97,'Workshop Production Planning Mo'!$A6,'Past Demands '!C$2:C$97)</f>
        <v>392</v>
      </c>
      <c r="C6" s="1">
        <f>AVERAGEIF('Past Demands '!$B$2:$B$97,'Workshop Production Planning Mo'!$A6,'Past Demands '!D$2:D$97)</f>
        <v>721.00041666666675</v>
      </c>
      <c r="D6" s="1">
        <f t="shared" si="0"/>
        <v>72.100041666666684</v>
      </c>
      <c r="E6" s="4">
        <f>AVERAGEIF('Past Demands '!$B$2:$B$97,'Workshop Production Planning Mo'!$A6,'Past Demands '!E$2:E$97)</f>
        <v>47.629583333333336</v>
      </c>
      <c r="G6" s="19">
        <v>2003</v>
      </c>
      <c r="H6" s="1">
        <f>AVERAGEIF('Past Demands '!$A$2:$A$97,'Workshop Production Planning Mo'!$G6,'Past Demands '!C$2:C$97)</f>
        <v>369.76499999999999</v>
      </c>
      <c r="I6" s="1">
        <f>AVERAGEIF('Past Demands '!$A$2:$A$97,'Workshop Production Planning Mo'!$G6,'Past Demands '!D$2:D$97)</f>
        <v>672.82249999999999</v>
      </c>
      <c r="J6" s="1">
        <f t="shared" si="1"/>
        <v>67.282250000000005</v>
      </c>
      <c r="K6" s="4">
        <f>AVERAGEIF('Past Demands '!$A$2:$A$97,'Workshop Production Planning Mo'!$G6,'Past Demands '!E$2:E$97)</f>
        <v>48.662500000000001</v>
      </c>
    </row>
    <row r="7" spans="1:11" ht="15" thickBot="1" x14ac:dyDescent="0.4">
      <c r="A7" s="21" t="s">
        <v>14</v>
      </c>
      <c r="B7" s="6">
        <f>AVERAGE(B3:B6)</f>
        <v>456.99989583333343</v>
      </c>
      <c r="C7" s="6">
        <f t="shared" ref="C7:E7" si="2">AVERAGE(C3:C6)</f>
        <v>601.99989583333331</v>
      </c>
      <c r="D7" s="6">
        <f t="shared" si="2"/>
        <v>60.199989583333334</v>
      </c>
      <c r="E7" s="7">
        <f t="shared" si="2"/>
        <v>50.345416666666658</v>
      </c>
      <c r="G7" s="19">
        <v>2004</v>
      </c>
      <c r="H7" s="1">
        <f>AVERAGEIF('Past Demands '!$A$2:$A$97,'Workshop Production Planning Mo'!$G7,'Past Demands '!C$2:C$97)</f>
        <v>407.04250000000002</v>
      </c>
      <c r="I7" s="1">
        <f>AVERAGEIF('Past Demands '!$A$2:$A$97,'Workshop Production Planning Mo'!$G7,'Past Demands '!D$2:D$97)</f>
        <v>637.1925</v>
      </c>
      <c r="J7" s="1">
        <f t="shared" si="1"/>
        <v>63.719250000000002</v>
      </c>
      <c r="K7" s="4">
        <f>AVERAGEIF('Past Demands '!$A$2:$A$97,'Workshop Production Planning Mo'!$G7,'Past Demands '!E$2:E$97)</f>
        <v>50.292500000000004</v>
      </c>
    </row>
    <row r="8" spans="1:11" x14ac:dyDescent="0.35">
      <c r="G8" s="19">
        <v>2005</v>
      </c>
      <c r="H8" s="1">
        <f>AVERAGEIF('Past Demands '!$A$2:$A$97,'Workshop Production Planning Mo'!$G8,'Past Demands '!C$2:C$97)</f>
        <v>367.59500000000003</v>
      </c>
      <c r="I8" s="1">
        <f>AVERAGEIF('Past Demands '!$A$2:$A$97,'Workshop Production Planning Mo'!$G8,'Past Demands '!D$2:D$97)</f>
        <v>684.73</v>
      </c>
      <c r="J8" s="1">
        <f t="shared" si="1"/>
        <v>68.472999999999999</v>
      </c>
      <c r="K8" s="4">
        <f>AVERAGEIF('Past Demands '!$A$2:$A$97,'Workshop Production Planning Mo'!$G8,'Past Demands '!E$2:E$97)</f>
        <v>49.8</v>
      </c>
    </row>
    <row r="9" spans="1:11" ht="15" thickBot="1" x14ac:dyDescent="0.4">
      <c r="G9" s="19">
        <v>2006</v>
      </c>
      <c r="H9" s="1">
        <f>AVERAGEIF('Past Demands '!$A$2:$A$97,'Workshop Production Planning Mo'!$G9,'Past Demands '!C$2:C$97)</f>
        <v>387.1925</v>
      </c>
      <c r="I9" s="1">
        <f>AVERAGEIF('Past Demands '!$A$2:$A$97,'Workshop Production Planning Mo'!$G9,'Past Demands '!D$2:D$97)</f>
        <v>642.94000000000005</v>
      </c>
      <c r="J9" s="1">
        <f t="shared" si="1"/>
        <v>64.294000000000011</v>
      </c>
      <c r="K9" s="4">
        <f>AVERAGEIF('Past Demands '!$A$2:$A$97,'Workshop Production Planning Mo'!$G9,'Past Demands '!E$2:E$97)</f>
        <v>46.379999999999995</v>
      </c>
    </row>
    <row r="10" spans="1:11" x14ac:dyDescent="0.35">
      <c r="A10" s="2"/>
      <c r="B10" s="25">
        <v>1</v>
      </c>
      <c r="C10" s="26">
        <v>2</v>
      </c>
      <c r="D10" s="27">
        <v>3</v>
      </c>
      <c r="E10" s="28">
        <v>4</v>
      </c>
      <c r="G10" s="19">
        <v>2007</v>
      </c>
      <c r="H10" s="1">
        <f>AVERAGEIF('Past Demands '!$A$2:$A$97,'Workshop Production Planning Mo'!$G10,'Past Demands '!C$2:C$97)</f>
        <v>386.39000000000004</v>
      </c>
      <c r="I10" s="1">
        <f>AVERAGEIF('Past Demands '!$A$2:$A$97,'Workshop Production Planning Mo'!$G10,'Past Demands '!D$2:D$97)</f>
        <v>775.38</v>
      </c>
      <c r="J10" s="1">
        <f t="shared" si="1"/>
        <v>77.538000000000011</v>
      </c>
      <c r="K10" s="4">
        <f>AVERAGEIF('Past Demands '!$A$2:$A$97,'Workshop Production Planning Mo'!$G10,'Past Demands '!E$2:E$97)</f>
        <v>52.325000000000003</v>
      </c>
    </row>
    <row r="11" spans="1:11" x14ac:dyDescent="0.35">
      <c r="A11" s="29" t="s">
        <v>15</v>
      </c>
      <c r="B11" s="22">
        <v>700</v>
      </c>
      <c r="C11" s="23">
        <f>B14</f>
        <v>388.00041666666698</v>
      </c>
      <c r="D11" s="24">
        <f>C14</f>
        <v>446.1000416666667</v>
      </c>
      <c r="E11" s="30">
        <f>D14</f>
        <v>401.10045833333334</v>
      </c>
      <c r="G11" s="19">
        <v>2008</v>
      </c>
      <c r="H11" s="1">
        <f>AVERAGEIF('Past Demands '!$A$2:$A$97,'Workshop Production Planning Mo'!$G11,'Past Demands '!C$2:C$97)</f>
        <v>408.69</v>
      </c>
      <c r="I11" s="1">
        <f>AVERAGEIF('Past Demands '!$A$2:$A$97,'Workshop Production Planning Mo'!$G11,'Past Demands '!D$2:D$97)</f>
        <v>640.19999999999993</v>
      </c>
      <c r="J11" s="1">
        <f t="shared" si="1"/>
        <v>64.02</v>
      </c>
      <c r="K11" s="4">
        <f>AVERAGEIF('Past Demands '!$A$2:$A$97,'Workshop Production Planning Mo'!$G11,'Past Demands '!E$2:E$97)</f>
        <v>45.285000000000004</v>
      </c>
    </row>
    <row r="12" spans="1:11" x14ac:dyDescent="0.35">
      <c r="A12" s="29" t="s">
        <v>16</v>
      </c>
      <c r="B12" s="22">
        <v>467.99958333333342</v>
      </c>
      <c r="C12" s="23">
        <v>407.09962499999972</v>
      </c>
      <c r="D12" s="24">
        <v>513.00041666666664</v>
      </c>
      <c r="E12" s="30">
        <v>392</v>
      </c>
      <c r="G12" s="19">
        <v>2009</v>
      </c>
      <c r="H12" s="1">
        <f>AVERAGEIF('Past Demands '!$A$2:$A$97,'Workshop Production Planning Mo'!$G12,'Past Demands '!C$2:C$97)</f>
        <v>433.77499999999998</v>
      </c>
      <c r="I12" s="1">
        <f>AVERAGEIF('Past Demands '!$A$2:$A$97,'Workshop Production Planning Mo'!$G12,'Past Demands '!D$2:D$97)</f>
        <v>704.88</v>
      </c>
      <c r="J12" s="1">
        <f t="shared" si="1"/>
        <v>70.488</v>
      </c>
      <c r="K12" s="4">
        <f>AVERAGEIF('Past Demands '!$A$2:$A$97,'Workshop Production Planning Mo'!$G12,'Past Demands '!E$2:E$97)</f>
        <v>50.784999999999997</v>
      </c>
    </row>
    <row r="13" spans="1:11" x14ac:dyDescent="0.35">
      <c r="A13" s="29" t="s">
        <v>17</v>
      </c>
      <c r="B13" s="22">
        <f>C3</f>
        <v>779.9991666666665</v>
      </c>
      <c r="C13" s="23">
        <f>C4</f>
        <v>349</v>
      </c>
      <c r="D13" s="24">
        <f>C5</f>
        <v>558</v>
      </c>
      <c r="E13" s="30">
        <f>C6</f>
        <v>721.00041666666675</v>
      </c>
      <c r="G13" s="19">
        <v>2010</v>
      </c>
      <c r="H13" s="1">
        <f>AVERAGEIF('Past Demands '!$A$2:$A$97,'Workshop Production Planning Mo'!$G13,'Past Demands '!C$2:C$97)</f>
        <v>444.41249999999997</v>
      </c>
      <c r="I13" s="1">
        <f>AVERAGEIF('Past Demands '!$A$2:$A$97,'Workshop Production Planning Mo'!$G13,'Past Demands '!D$2:D$97)</f>
        <v>641.64250000000004</v>
      </c>
      <c r="J13" s="1">
        <f t="shared" si="1"/>
        <v>64.16425000000001</v>
      </c>
      <c r="K13" s="4">
        <f>AVERAGEIF('Past Demands '!$A$2:$A$97,'Workshop Production Planning Mo'!$G13,'Past Demands '!E$2:E$97)</f>
        <v>51.844999999999999</v>
      </c>
    </row>
    <row r="14" spans="1:11" x14ac:dyDescent="0.35">
      <c r="A14" s="29" t="s">
        <v>18</v>
      </c>
      <c r="B14" s="22">
        <f>B11+B12-B13</f>
        <v>388.00041666666698</v>
      </c>
      <c r="C14" s="23">
        <f>C11+C12-C13</f>
        <v>446.1000416666667</v>
      </c>
      <c r="D14" s="24">
        <f t="shared" ref="D14:E14" si="3">D11+D12-D13</f>
        <v>401.10045833333334</v>
      </c>
      <c r="E14" s="30">
        <f t="shared" si="3"/>
        <v>72.100041666666584</v>
      </c>
      <c r="G14" s="19">
        <v>2011</v>
      </c>
      <c r="H14" s="1">
        <f>AVERAGEIF('Past Demands '!$A$2:$A$97,'Workshop Production Planning Mo'!$G14,'Past Demands '!C$2:C$97)</f>
        <v>444.76499999999999</v>
      </c>
      <c r="I14" s="1">
        <f>AVERAGEIF('Past Demands '!$A$2:$A$97,'Workshop Production Planning Mo'!$G14,'Past Demands '!D$2:D$97)</f>
        <v>564.88499999999999</v>
      </c>
      <c r="J14" s="1">
        <f t="shared" si="1"/>
        <v>56.488500000000002</v>
      </c>
      <c r="K14" s="4">
        <f>AVERAGEIF('Past Demands '!$A$2:$A$97,'Workshop Production Planning Mo'!$G14,'Past Demands '!E$2:E$97)</f>
        <v>48.432499999999997</v>
      </c>
    </row>
    <row r="15" spans="1:11" x14ac:dyDescent="0.35">
      <c r="A15" s="31"/>
      <c r="B15" s="1"/>
      <c r="C15" s="1"/>
      <c r="D15" s="1"/>
      <c r="E15" s="4"/>
      <c r="G15" s="19">
        <v>2012</v>
      </c>
      <c r="H15" s="1">
        <f>AVERAGEIF('Past Demands '!$A$2:$A$97,'Workshop Production Planning Mo'!$G15,'Past Demands '!C$2:C$97)</f>
        <v>487.72249999999997</v>
      </c>
      <c r="I15" s="1">
        <f>AVERAGEIF('Past Demands '!$A$2:$A$97,'Workshop Production Planning Mo'!$G15,'Past Demands '!D$2:D$97)</f>
        <v>497.8075</v>
      </c>
      <c r="J15" s="1">
        <f t="shared" si="1"/>
        <v>49.780750000000005</v>
      </c>
      <c r="K15" s="4">
        <f>AVERAGEIF('Past Demands '!$A$2:$A$97,'Workshop Production Planning Mo'!$G15,'Past Demands '!E$2:E$97)</f>
        <v>51.077500000000001</v>
      </c>
    </row>
    <row r="16" spans="1:11" x14ac:dyDescent="0.35">
      <c r="A16" s="29" t="s">
        <v>19</v>
      </c>
      <c r="B16" s="22" cm="1">
        <f t="array" ref="B16:E16">_xlfn.TOROW(D3:D6)</f>
        <v>77.99991666666665</v>
      </c>
      <c r="C16" s="23">
        <v>34.9</v>
      </c>
      <c r="D16" s="24">
        <v>55.800000000000004</v>
      </c>
      <c r="E16" s="30">
        <v>72.100041666666684</v>
      </c>
      <c r="G16" s="19">
        <v>2013</v>
      </c>
      <c r="H16" s="1">
        <f>AVERAGEIF('Past Demands '!$A$2:$A$97,'Workshop Production Planning Mo'!$G16,'Past Demands '!C$2:C$97)</f>
        <v>483.5675</v>
      </c>
      <c r="I16" s="1">
        <f>AVERAGEIF('Past Demands '!$A$2:$A$97,'Workshop Production Planning Mo'!$G16,'Past Demands '!D$2:D$97)</f>
        <v>702.47499999999991</v>
      </c>
      <c r="J16" s="1">
        <f t="shared" si="1"/>
        <v>70.247499999999988</v>
      </c>
      <c r="K16" s="4">
        <f>AVERAGEIF('Past Demands '!$A$2:$A$97,'Workshop Production Planning Mo'!$G16,'Past Demands '!E$2:E$97)</f>
        <v>51.727500000000006</v>
      </c>
    </row>
    <row r="17" spans="1:11" x14ac:dyDescent="0.35">
      <c r="A17" s="29" t="s">
        <v>20</v>
      </c>
      <c r="B17" s="22" cm="1">
        <f t="array" ref="B17:E17">_xlfn.TOROW(B3:B6)</f>
        <v>467.99958333333342</v>
      </c>
      <c r="C17" s="23">
        <v>454.99958333333348</v>
      </c>
      <c r="D17" s="24">
        <v>513.00041666666664</v>
      </c>
      <c r="E17" s="30">
        <v>392</v>
      </c>
      <c r="G17" s="19">
        <v>2014</v>
      </c>
      <c r="H17" s="1">
        <f>AVERAGEIF('Past Demands '!$A$2:$A$97,'Workshop Production Planning Mo'!$G17,'Past Demands '!C$2:C$97)</f>
        <v>542.51250000000005</v>
      </c>
      <c r="I17" s="1">
        <f>AVERAGEIF('Past Demands '!$A$2:$A$97,'Workshop Production Planning Mo'!$G17,'Past Demands '!D$2:D$97)</f>
        <v>557.81000000000006</v>
      </c>
      <c r="J17" s="1">
        <f t="shared" si="1"/>
        <v>55.781000000000006</v>
      </c>
      <c r="K17" s="4">
        <f>AVERAGEIF('Past Demands '!$A$2:$A$97,'Workshop Production Planning Mo'!$G17,'Past Demands '!E$2:E$97)</f>
        <v>49.99</v>
      </c>
    </row>
    <row r="18" spans="1:11" x14ac:dyDescent="0.35">
      <c r="A18" s="31"/>
      <c r="B18" s="1"/>
      <c r="C18" s="1"/>
      <c r="D18" s="1"/>
      <c r="E18" s="4"/>
      <c r="G18" s="19">
        <v>2015</v>
      </c>
      <c r="H18" s="1">
        <f>AVERAGEIF('Past Demands '!$A$2:$A$97,'Workshop Production Planning Mo'!$G18,'Past Demands '!C$2:C$97)</f>
        <v>498.74499999999995</v>
      </c>
      <c r="I18" s="1">
        <f>AVERAGEIF('Past Demands '!$A$2:$A$97,'Workshop Production Planning Mo'!$G18,'Past Demands '!D$2:D$97)</f>
        <v>530.52750000000003</v>
      </c>
      <c r="J18" s="1">
        <f t="shared" si="1"/>
        <v>53.052750000000003</v>
      </c>
      <c r="K18" s="4">
        <f>AVERAGEIF('Past Demands '!$A$2:$A$97,'Workshop Production Planning Mo'!$G18,'Past Demands '!E$2:E$97)</f>
        <v>53.617500000000007</v>
      </c>
    </row>
    <row r="19" spans="1:11" x14ac:dyDescent="0.35">
      <c r="A19" s="29" t="s">
        <v>22</v>
      </c>
      <c r="B19" s="22">
        <f>B11+B14/2</f>
        <v>894.00020833333349</v>
      </c>
      <c r="C19" s="23">
        <f t="shared" ref="C19:E19" si="4">C11+C14/2</f>
        <v>611.05043750000027</v>
      </c>
      <c r="D19" s="24">
        <f t="shared" si="4"/>
        <v>646.65027083333337</v>
      </c>
      <c r="E19" s="30">
        <f t="shared" si="4"/>
        <v>437.15047916666663</v>
      </c>
      <c r="G19" s="19">
        <v>2016</v>
      </c>
      <c r="H19" s="1">
        <f>AVERAGEIF('Past Demands '!$A$2:$A$97,'Workshop Production Planning Mo'!$G19,'Past Demands '!C$2:C$97)</f>
        <v>553.46</v>
      </c>
      <c r="I19" s="1">
        <f>AVERAGEIF('Past Demands '!$A$2:$A$97,'Workshop Production Planning Mo'!$G19,'Past Demands '!D$2:D$97)</f>
        <v>460.77249999999998</v>
      </c>
      <c r="J19" s="1">
        <f t="shared" si="1"/>
        <v>46.077249999999999</v>
      </c>
      <c r="K19" s="4">
        <f>AVERAGEIF('Past Demands '!$A$2:$A$97,'Workshop Production Planning Mo'!$G19,'Past Demands '!E$2:E$97)</f>
        <v>52.125</v>
      </c>
    </row>
    <row r="20" spans="1:11" x14ac:dyDescent="0.35">
      <c r="A20" s="31"/>
      <c r="B20" s="1"/>
      <c r="C20" s="1"/>
      <c r="D20" s="1"/>
      <c r="E20" s="4"/>
      <c r="G20" s="19">
        <v>2017</v>
      </c>
      <c r="H20" s="1">
        <f>AVERAGEIF('Past Demands '!$A$2:$A$97,'Workshop Production Planning Mo'!$G20,'Past Demands '!C$2:C$97)</f>
        <v>478.50749999999999</v>
      </c>
      <c r="I20" s="1">
        <f>AVERAGEIF('Past Demands '!$A$2:$A$97,'Workshop Production Planning Mo'!$G20,'Past Demands '!D$2:D$97)</f>
        <v>512.65250000000003</v>
      </c>
      <c r="J20" s="1">
        <f t="shared" si="1"/>
        <v>51.265250000000009</v>
      </c>
      <c r="K20" s="4">
        <f>AVERAGEIF('Past Demands '!$A$2:$A$97,'Workshop Production Planning Mo'!$G20,'Past Demands '!E$2:E$97)</f>
        <v>47.427499999999995</v>
      </c>
    </row>
    <row r="21" spans="1:11" x14ac:dyDescent="0.35">
      <c r="A21" s="29" t="s">
        <v>21</v>
      </c>
      <c r="B21" s="22" cm="1">
        <f t="array" ref="B21:E21">_xlfn.TOROW(E3:E6)</f>
        <v>49.261666666666663</v>
      </c>
      <c r="C21" s="23">
        <v>54.041249999999998</v>
      </c>
      <c r="D21" s="24">
        <v>50.449166666666656</v>
      </c>
      <c r="E21" s="30">
        <v>47.629583333333336</v>
      </c>
      <c r="G21" s="19">
        <v>2018</v>
      </c>
      <c r="H21" s="1">
        <f>AVERAGEIF('Past Demands '!$A$2:$A$97,'Workshop Production Planning Mo'!$G21,'Past Demands '!C$2:C$97)</f>
        <v>508.02749999999997</v>
      </c>
      <c r="I21" s="1">
        <f>AVERAGEIF('Past Demands '!$A$2:$A$97,'Workshop Production Planning Mo'!$G21,'Past Demands '!D$2:D$97)</f>
        <v>605.04250000000002</v>
      </c>
      <c r="J21" s="1">
        <f t="shared" si="1"/>
        <v>60.504250000000006</v>
      </c>
      <c r="K21" s="4">
        <f>AVERAGEIF('Past Demands '!$A$2:$A$97,'Workshop Production Planning Mo'!$G21,'Past Demands '!E$2:E$97)</f>
        <v>51.512500000000003</v>
      </c>
    </row>
    <row r="22" spans="1:11" x14ac:dyDescent="0.35">
      <c r="A22" s="29" t="s">
        <v>23</v>
      </c>
      <c r="B22" s="22">
        <f>Constratints!B2</f>
        <v>1.7</v>
      </c>
      <c r="C22" s="23">
        <f>Constratints!B2</f>
        <v>1.7</v>
      </c>
      <c r="D22" s="24">
        <f>Constratints!B2</f>
        <v>1.7</v>
      </c>
      <c r="E22" s="30">
        <f>Constratints!B2</f>
        <v>1.7</v>
      </c>
      <c r="G22" s="19">
        <v>2019</v>
      </c>
      <c r="H22" s="1">
        <f>AVERAGEIF('Past Demands '!$A$2:$A$97,'Workshop Production Planning Mo'!$G22,'Past Demands '!C$2:C$97)</f>
        <v>529.625</v>
      </c>
      <c r="I22" s="1">
        <f>AVERAGEIF('Past Demands '!$A$2:$A$97,'Workshop Production Planning Mo'!$G22,'Past Demands '!D$2:D$97)</f>
        <v>596.625</v>
      </c>
      <c r="J22" s="1">
        <f t="shared" si="1"/>
        <v>59.662500000000001</v>
      </c>
      <c r="K22" s="4">
        <f>AVERAGEIF('Past Demands '!$A$2:$A$97,'Workshop Production Planning Mo'!$G22,'Past Demands '!E$2:E$97)</f>
        <v>53.69</v>
      </c>
    </row>
    <row r="23" spans="1:11" x14ac:dyDescent="0.35">
      <c r="A23" s="31"/>
      <c r="B23" s="1"/>
      <c r="C23" s="1"/>
      <c r="D23" s="1"/>
      <c r="E23" s="4"/>
      <c r="G23" s="19">
        <v>2020</v>
      </c>
      <c r="H23" s="1">
        <f>AVERAGEIF('Past Demands '!$A$2:$A$97,'Workshop Production Planning Mo'!$G23,'Past Demands '!C$2:C$97)</f>
        <v>557.26750000000004</v>
      </c>
      <c r="I23" s="1">
        <f>AVERAGEIF('Past Demands '!$A$2:$A$97,'Workshop Production Planning Mo'!$G23,'Past Demands '!D$2:D$97)</f>
        <v>548.005</v>
      </c>
      <c r="J23" s="1">
        <f t="shared" si="1"/>
        <v>54.8005</v>
      </c>
      <c r="K23" s="4">
        <f>AVERAGEIF('Past Demands '!$A$2:$A$97,'Workshop Production Planning Mo'!$G23,'Past Demands '!E$2:E$97)</f>
        <v>51.427500000000002</v>
      </c>
    </row>
    <row r="24" spans="1:11" x14ac:dyDescent="0.35">
      <c r="A24" s="29" t="s">
        <v>24</v>
      </c>
      <c r="B24" s="22">
        <f>B21*B12</f>
        <v>23054.439474305556</v>
      </c>
      <c r="C24" s="23">
        <f t="shared" ref="C24:E24" si="5">C21*C12</f>
        <v>22000.172609531233</v>
      </c>
      <c r="D24" s="24">
        <f t="shared" si="5"/>
        <v>25880.443520486104</v>
      </c>
      <c r="E24" s="30">
        <f t="shared" si="5"/>
        <v>18670.796666666669</v>
      </c>
      <c r="G24" s="19">
        <v>2021</v>
      </c>
      <c r="H24" s="1">
        <f>AVERAGEIF('Past Demands '!$A$2:$A$97,'Workshop Production Planning Mo'!$G24,'Past Demands '!C$2:C$97)</f>
        <v>502.25499999999994</v>
      </c>
      <c r="I24" s="1">
        <f>AVERAGEIF('Past Demands '!$A$2:$A$97,'Workshop Production Planning Mo'!$G24,'Past Demands '!D$2:D$97)</f>
        <v>561.96749999999997</v>
      </c>
      <c r="J24" s="1">
        <f t="shared" si="1"/>
        <v>56.196750000000002</v>
      </c>
      <c r="K24" s="4">
        <f>AVERAGEIF('Past Demands '!$A$2:$A$97,'Workshop Production Planning Mo'!$G24,'Past Demands '!E$2:E$97)</f>
        <v>52.832500000000003</v>
      </c>
    </row>
    <row r="25" spans="1:11" x14ac:dyDescent="0.35">
      <c r="A25" s="29" t="s">
        <v>25</v>
      </c>
      <c r="B25" s="22">
        <f>B22*B19</f>
        <v>1519.8003541666669</v>
      </c>
      <c r="C25" s="23">
        <f t="shared" ref="C25:E25" si="6">C22*C19</f>
        <v>1038.7857437500004</v>
      </c>
      <c r="D25" s="24">
        <f t="shared" si="6"/>
        <v>1099.3054604166666</v>
      </c>
      <c r="E25" s="30">
        <f t="shared" si="6"/>
        <v>743.15581458333327</v>
      </c>
      <c r="G25" s="19">
        <v>2022</v>
      </c>
      <c r="H25" s="1">
        <f>AVERAGEIF('Past Demands '!$A$2:$A$97,'Workshop Production Planning Mo'!$G25,'Past Demands '!C$2:C$97)</f>
        <v>556.375</v>
      </c>
      <c r="I25" s="1">
        <f>AVERAGEIF('Past Demands '!$A$2:$A$97,'Workshop Production Planning Mo'!$G25,'Past Demands '!D$2:D$97)</f>
        <v>455.96250000000003</v>
      </c>
      <c r="J25" s="1">
        <f t="shared" si="1"/>
        <v>45.596250000000005</v>
      </c>
      <c r="K25" s="4">
        <f>AVERAGEIF('Past Demands '!$A$2:$A$97,'Workshop Production Planning Mo'!$G25,'Past Demands '!E$2:E$97)</f>
        <v>46.01</v>
      </c>
    </row>
    <row r="26" spans="1:11" ht="15" thickBot="1" x14ac:dyDescent="0.4">
      <c r="A26" s="3"/>
      <c r="B26" s="1"/>
      <c r="C26" s="1"/>
      <c r="D26" s="1"/>
      <c r="E26" s="4"/>
      <c r="G26" s="20">
        <v>2023</v>
      </c>
      <c r="H26" s="6">
        <f>AVERAGEIF('Past Demands '!$A$2:$A$97,'Workshop Production Planning Mo'!$G26,'Past Demands '!C$2:C$97)</f>
        <v>534.14</v>
      </c>
      <c r="I26" s="6">
        <f>AVERAGEIF('Past Demands '!$A$2:$A$97,'Workshop Production Planning Mo'!$G26,'Past Demands '!D$2:D$97)</f>
        <v>535.17750000000001</v>
      </c>
      <c r="J26" s="6">
        <f t="shared" si="1"/>
        <v>53.517750000000007</v>
      </c>
      <c r="K26" s="7">
        <f>AVERAGEIF('Past Demands '!$A$2:$A$97,'Workshop Production Planning Mo'!$G26,'Past Demands '!E$2:E$97)</f>
        <v>51.995000000000005</v>
      </c>
    </row>
    <row r="27" spans="1:11" ht="15" thickBot="1" x14ac:dyDescent="0.4">
      <c r="A27" s="5"/>
      <c r="B27" s="6"/>
      <c r="C27" s="6"/>
      <c r="D27" s="6"/>
      <c r="E27" s="32">
        <f>SUM(B24:E25)</f>
        <v>94006.899643906247</v>
      </c>
    </row>
  </sheetData>
  <conditionalFormatting sqref="B3:B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A95CE2F-5319-4604-A020-CD6CA62B1B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'Workshop Production Planning Mo'!B3:B6</xm:f>
              <xm:sqref>B7</xm:sqref>
            </x14:sparkline>
            <x14:sparkline>
              <xm:f>'Workshop Production Planning Mo'!C3:C6</xm:f>
              <xm:sqref>C7</xm:sqref>
            </x14:sparkline>
            <x14:sparkline>
              <xm:f>'Workshop Production Planning Mo'!D3:D6</xm:f>
              <xm:sqref>D7</xm:sqref>
            </x14:sparkline>
            <x14:sparkline>
              <xm:f>'Workshop Production Planning Mo'!E3:E6</xm:f>
              <xm:sqref>E7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Constratints</vt:lpstr>
      <vt:lpstr>Past Demands </vt:lpstr>
      <vt:lpstr>Workshop Production Planning 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Torres Endara</dc:creator>
  <cp:lastModifiedBy>Victoria Torres Endara</cp:lastModifiedBy>
  <dcterms:created xsi:type="dcterms:W3CDTF">2025-02-20T00:12:19Z</dcterms:created>
  <dcterms:modified xsi:type="dcterms:W3CDTF">2025-02-20T14:03:20Z</dcterms:modified>
</cp:coreProperties>
</file>