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SCM 330\"/>
    </mc:Choice>
  </mc:AlternateContent>
  <xr:revisionPtr revIDLastSave="0" documentId="8_{08B13960-9C5C-4760-AF78-F2C1558DA2AD}" xr6:coauthVersionLast="47" xr6:coauthVersionMax="47" xr10:uidLastSave="{00000000-0000-0000-0000-000000000000}"/>
  <bookViews>
    <workbookView xWindow="-110" yWindow="-110" windowWidth="19420" windowHeight="11500" activeTab="2" xr2:uid="{D94F2AA6-80BB-4E1C-B9FD-AE9EA01FC3DC}"/>
  </bookViews>
  <sheets>
    <sheet name="DATA" sheetId="1" r:id="rId1"/>
    <sheet name="MODEL" sheetId="2" r:id="rId2"/>
    <sheet name="STIPULATION" sheetId="4" r:id="rId3"/>
  </sheets>
  <definedNames>
    <definedName name="solver_adj" localSheetId="1" hidden="1">MODEL!$I$2:$J$2</definedName>
    <definedName name="solver_adj" localSheetId="2" hidden="1">STIPULATION!$K$2:$L$2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MODEL!$J$15</definedName>
    <definedName name="solver_opt" localSheetId="2" hidden="1">STIPULATION!$L$15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7" i="4"/>
  <c r="F3" i="1"/>
  <c r="F4" i="1"/>
  <c r="F5" i="1"/>
  <c r="F6" i="1"/>
  <c r="F7" i="1"/>
  <c r="F8" i="1"/>
  <c r="F9" i="1"/>
  <c r="F2" i="1"/>
  <c r="J14" i="4"/>
  <c r="N14" i="4" s="1"/>
  <c r="K14" i="4" s="1"/>
  <c r="L14" i="4" s="1"/>
  <c r="E14" i="4"/>
  <c r="J13" i="4"/>
  <c r="N13" i="4" s="1"/>
  <c r="K13" i="4" s="1"/>
  <c r="L13" i="4" s="1"/>
  <c r="E13" i="4"/>
  <c r="J12" i="4"/>
  <c r="N12" i="4" s="1"/>
  <c r="K12" i="4" s="1"/>
  <c r="L12" i="4" s="1"/>
  <c r="E12" i="4"/>
  <c r="J11" i="4"/>
  <c r="N11" i="4" s="1"/>
  <c r="K11" i="4" s="1"/>
  <c r="L11" i="4" s="1"/>
  <c r="E11" i="4"/>
  <c r="J10" i="4"/>
  <c r="N10" i="4" s="1"/>
  <c r="K10" i="4" s="1"/>
  <c r="L10" i="4" s="1"/>
  <c r="E10" i="4"/>
  <c r="J9" i="4"/>
  <c r="N9" i="4" s="1"/>
  <c r="K9" i="4" s="1"/>
  <c r="L9" i="4" s="1"/>
  <c r="E9" i="4"/>
  <c r="J8" i="4"/>
  <c r="N8" i="4" s="1"/>
  <c r="K8" i="4" s="1"/>
  <c r="L8" i="4" s="1"/>
  <c r="E8" i="4"/>
  <c r="J7" i="4"/>
  <c r="N7" i="4" s="1"/>
  <c r="K7" i="4" s="1"/>
  <c r="L7" i="4" s="1"/>
  <c r="E7" i="4"/>
  <c r="E14" i="2"/>
  <c r="H8" i="2"/>
  <c r="I8" i="2" s="1"/>
  <c r="J8" i="2" s="1"/>
  <c r="H9" i="2"/>
  <c r="H10" i="2"/>
  <c r="H11" i="2"/>
  <c r="H12" i="2"/>
  <c r="I12" i="2" s="1"/>
  <c r="J12" i="2" s="1"/>
  <c r="H13" i="2"/>
  <c r="I13" i="2" s="1"/>
  <c r="J13" i="2" s="1"/>
  <c r="H14" i="2"/>
  <c r="H7" i="2"/>
  <c r="I7" i="2" s="1"/>
  <c r="J7" i="2" s="1"/>
  <c r="E7" i="2"/>
  <c r="E8" i="2"/>
  <c r="E9" i="2"/>
  <c r="E10" i="2"/>
  <c r="E11" i="2"/>
  <c r="E12" i="2"/>
  <c r="E13" i="2"/>
  <c r="I14" i="2" l="1"/>
  <c r="J14" i="2" s="1"/>
  <c r="I11" i="2"/>
  <c r="J11" i="2" s="1"/>
  <c r="I10" i="2"/>
  <c r="J10" i="2" s="1"/>
  <c r="I9" i="2"/>
  <c r="J9" i="2" s="1"/>
  <c r="L15" i="4" l="1"/>
  <c r="J15" i="2"/>
</calcChain>
</file>

<file path=xl/sharedStrings.xml><?xml version="1.0" encoding="utf-8"?>
<sst xmlns="http://schemas.openxmlformats.org/spreadsheetml/2006/main" count="78" uniqueCount="28">
  <si>
    <t>store_name</t>
  </si>
  <si>
    <t>lat</t>
  </si>
  <si>
    <t>long</t>
  </si>
  <si>
    <t>last_year_demand</t>
  </si>
  <si>
    <t>expected_yoy_change</t>
  </si>
  <si>
    <t>Butter Pecan Bluff</t>
  </si>
  <si>
    <t>Caramel Corn Caverns</t>
  </si>
  <si>
    <t>Cinnamon Swamp</t>
  </si>
  <si>
    <t>Cocoa Bean Crater</t>
  </si>
  <si>
    <t>Melty Mint Mountains</t>
  </si>
  <si>
    <t>Peppermint Parlor</t>
  </si>
  <si>
    <t>Taffy Tundra</t>
  </si>
  <si>
    <t>Tangerine Taffy Tropics</t>
  </si>
  <si>
    <t>dc_name</t>
  </si>
  <si>
    <t>Toffee Town</t>
  </si>
  <si>
    <t>Stores</t>
  </si>
  <si>
    <t>New DC:</t>
  </si>
  <si>
    <t>Store Location</t>
  </si>
  <si>
    <t>Current DC Dist</t>
  </si>
  <si>
    <t>New DC</t>
  </si>
  <si>
    <t>New DC Dist</t>
  </si>
  <si>
    <t>Use New?</t>
  </si>
  <si>
    <t>Dist</t>
  </si>
  <si>
    <t>Model Decision</t>
  </si>
  <si>
    <t>Total Distance</t>
  </si>
  <si>
    <t>Demand</t>
  </si>
  <si>
    <t>Dist Demand</t>
  </si>
  <si>
    <t>Next Year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</si>
</sst>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E7C8-6E6F-40BF-9769-B061C2C0A139}">
  <sheetPr codeName="Sheet1"/>
  <dimension ref="A1:K9"/>
  <sheetViews>
    <sheetView workbookViewId="0">
      <selection activeCell="D18" sqref="D18"/>
    </sheetView>
  </sheetViews>
  <sheetFormatPr defaultRowHeight="14.5" x14ac:dyDescent="0.35"/>
  <cols>
    <col min="1" max="1" width="19.36328125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  <col min="6" max="6" width="15.81640625" bestFit="1" customWidth="1"/>
    <col min="9" max="9" width="10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I1" t="s">
        <v>13</v>
      </c>
      <c r="J1" t="s">
        <v>1</v>
      </c>
      <c r="K1" t="s">
        <v>2</v>
      </c>
    </row>
    <row r="2" spans="1:11" x14ac:dyDescent="0.35">
      <c r="A2" t="s">
        <v>5</v>
      </c>
      <c r="B2">
        <v>40.92</v>
      </c>
      <c r="C2">
        <v>-87.18</v>
      </c>
      <c r="D2">
        <v>1243.6400000000001</v>
      </c>
      <c r="E2">
        <v>0.1</v>
      </c>
      <c r="F2">
        <f>(D2*E2)+D2</f>
        <v>1368.0040000000001</v>
      </c>
      <c r="I2" t="s">
        <v>14</v>
      </c>
      <c r="J2">
        <v>34.92</v>
      </c>
      <c r="K2">
        <v>-109.34</v>
      </c>
    </row>
    <row r="3" spans="1:11" x14ac:dyDescent="0.35">
      <c r="A3" t="s">
        <v>6</v>
      </c>
      <c r="B3">
        <v>38.979999999999997</v>
      </c>
      <c r="C3">
        <v>-104.35</v>
      </c>
      <c r="D3">
        <v>1098.21</v>
      </c>
      <c r="E3">
        <v>0.12</v>
      </c>
      <c r="F3">
        <f t="shared" ref="F3:F9" si="0">(D3*E3)+D3</f>
        <v>1229.9952000000001</v>
      </c>
    </row>
    <row r="4" spans="1:11" x14ac:dyDescent="0.35">
      <c r="A4" t="s">
        <v>7</v>
      </c>
      <c r="B4">
        <v>42.63</v>
      </c>
      <c r="C4">
        <v>-97.8</v>
      </c>
      <c r="D4">
        <v>1580.95</v>
      </c>
      <c r="E4">
        <v>0.05</v>
      </c>
      <c r="F4">
        <f t="shared" si="0"/>
        <v>1659.9974999999999</v>
      </c>
    </row>
    <row r="5" spans="1:11" x14ac:dyDescent="0.35">
      <c r="A5" t="s">
        <v>8</v>
      </c>
      <c r="B5">
        <v>42.21</v>
      </c>
      <c r="C5">
        <v>-94.39</v>
      </c>
      <c r="D5">
        <v>1464.22</v>
      </c>
      <c r="E5">
        <v>0.09</v>
      </c>
      <c r="F5">
        <f t="shared" si="0"/>
        <v>1595.9998000000001</v>
      </c>
    </row>
    <row r="6" spans="1:11" x14ac:dyDescent="0.35">
      <c r="A6" t="s">
        <v>9</v>
      </c>
      <c r="B6">
        <v>34.04</v>
      </c>
      <c r="C6">
        <v>-102.74</v>
      </c>
      <c r="D6">
        <v>1410.87</v>
      </c>
      <c r="E6">
        <v>-0.08</v>
      </c>
      <c r="F6">
        <f t="shared" si="0"/>
        <v>1298.0003999999999</v>
      </c>
    </row>
    <row r="7" spans="1:11" x14ac:dyDescent="0.35">
      <c r="A7" t="s">
        <v>10</v>
      </c>
      <c r="B7">
        <v>31.4</v>
      </c>
      <c r="C7">
        <v>-100.4</v>
      </c>
      <c r="D7">
        <v>2147.19</v>
      </c>
      <c r="E7">
        <v>-0.11</v>
      </c>
      <c r="F7">
        <f t="shared" si="0"/>
        <v>1910.9991</v>
      </c>
    </row>
    <row r="8" spans="1:11" x14ac:dyDescent="0.35">
      <c r="A8" t="s">
        <v>11</v>
      </c>
      <c r="B8">
        <v>44.69</v>
      </c>
      <c r="C8">
        <v>-103.35</v>
      </c>
      <c r="D8">
        <v>1406.67</v>
      </c>
      <c r="E8">
        <v>-0.1</v>
      </c>
      <c r="F8">
        <f t="shared" si="0"/>
        <v>1266.0030000000002</v>
      </c>
    </row>
    <row r="9" spans="1:11" x14ac:dyDescent="0.35">
      <c r="A9" t="s">
        <v>12</v>
      </c>
      <c r="B9">
        <v>37.19</v>
      </c>
      <c r="C9">
        <v>-95.11</v>
      </c>
      <c r="D9">
        <v>2113.19</v>
      </c>
      <c r="E9">
        <v>-0.09</v>
      </c>
      <c r="F9">
        <f t="shared" si="0"/>
        <v>1923.0029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FAD8-43BE-40AE-AA21-755C1E8F5D78}">
  <sheetPr codeName="Sheet2"/>
  <dimension ref="B1:J15"/>
  <sheetViews>
    <sheetView workbookViewId="0">
      <selection activeCell="E15" sqref="E15"/>
    </sheetView>
  </sheetViews>
  <sheetFormatPr defaultRowHeight="14.5" x14ac:dyDescent="0.35"/>
  <cols>
    <col min="2" max="2" width="19.36328125" bestFit="1" customWidth="1"/>
    <col min="3" max="3" width="12.453125" bestFit="1" customWidth="1"/>
    <col min="4" max="4" width="9.90625" bestFit="1" customWidth="1"/>
    <col min="5" max="5" width="13.6328125" bestFit="1" customWidth="1"/>
    <col min="8" max="8" width="10.90625" bestFit="1" customWidth="1"/>
    <col min="9" max="9" width="12.453125" bestFit="1" customWidth="1"/>
  </cols>
  <sheetData>
    <row r="1" spans="2:10" x14ac:dyDescent="0.35">
      <c r="E1" s="1" t="s">
        <v>13</v>
      </c>
      <c r="F1" s="2" t="s">
        <v>1</v>
      </c>
      <c r="G1" s="6" t="s">
        <v>2</v>
      </c>
      <c r="I1" s="2" t="s">
        <v>1</v>
      </c>
      <c r="J1" s="2" t="s">
        <v>2</v>
      </c>
    </row>
    <row r="2" spans="2:10" x14ac:dyDescent="0.35">
      <c r="E2" s="1" t="s">
        <v>14</v>
      </c>
      <c r="F2" s="1">
        <v>34.92</v>
      </c>
      <c r="G2" s="7">
        <v>-109.34</v>
      </c>
      <c r="H2" s="8" t="s">
        <v>16</v>
      </c>
      <c r="I2" s="1">
        <v>41.78989281001293</v>
      </c>
      <c r="J2" s="1">
        <v>-95.184616586045635</v>
      </c>
    </row>
    <row r="5" spans="2:10" x14ac:dyDescent="0.35">
      <c r="C5" s="5" t="s">
        <v>17</v>
      </c>
      <c r="D5" s="5"/>
      <c r="F5" s="5" t="s">
        <v>19</v>
      </c>
      <c r="G5" s="5"/>
      <c r="I5" s="5" t="s">
        <v>23</v>
      </c>
      <c r="J5" s="5"/>
    </row>
    <row r="6" spans="2:10" x14ac:dyDescent="0.35">
      <c r="B6" s="2" t="s">
        <v>15</v>
      </c>
      <c r="C6" s="2" t="s">
        <v>1</v>
      </c>
      <c r="D6" s="2" t="s">
        <v>2</v>
      </c>
      <c r="E6" s="2" t="s">
        <v>18</v>
      </c>
      <c r="F6" s="2" t="s">
        <v>1</v>
      </c>
      <c r="G6" s="6" t="s">
        <v>2</v>
      </c>
      <c r="H6" s="9" t="s">
        <v>20</v>
      </c>
      <c r="I6" s="2" t="s">
        <v>21</v>
      </c>
      <c r="J6" s="2" t="s">
        <v>22</v>
      </c>
    </row>
    <row r="7" spans="2:10" x14ac:dyDescent="0.35">
      <c r="B7" s="1" t="s">
        <v>5</v>
      </c>
      <c r="C7" s="1">
        <v>40.92</v>
      </c>
      <c r="D7" s="1">
        <v>-87.18</v>
      </c>
      <c r="E7" s="1">
        <f>SQRT((C7-$F$2)^2+(D7-$G$2)^2)</f>
        <v>22.95790931247878</v>
      </c>
      <c r="F7" s="1">
        <v>40.92</v>
      </c>
      <c r="G7" s="7">
        <v>-87.18</v>
      </c>
      <c r="H7" s="8">
        <f>SQRT((C7-$I$2)^2+(D7-$J$2)^2)</f>
        <v>8.0517451642801614</v>
      </c>
      <c r="I7" s="1">
        <f>IF(H7&gt;E7,1,2)</f>
        <v>2</v>
      </c>
      <c r="J7" s="1">
        <f>IF(I7=2,H7,E7)</f>
        <v>8.0517451642801614</v>
      </c>
    </row>
    <row r="8" spans="2:10" x14ac:dyDescent="0.35">
      <c r="B8" s="1" t="s">
        <v>6</v>
      </c>
      <c r="C8" s="1">
        <v>38.979999999999997</v>
      </c>
      <c r="D8" s="1">
        <v>-104.35</v>
      </c>
      <c r="E8" s="1">
        <f t="shared" ref="E8:E14" si="0">SQRT((C8-$F$2)^2+(D8-$G$2)^2)</f>
        <v>6.4330163997925611</v>
      </c>
      <c r="F8" s="1">
        <v>38.979999999999997</v>
      </c>
      <c r="G8" s="7">
        <v>-104.35</v>
      </c>
      <c r="H8" s="8">
        <f>SQRT((C8-$I$2)^2+(D8-$J$2)^2)</f>
        <v>9.5864357677163845</v>
      </c>
      <c r="I8" s="1">
        <f>IF(H8&gt;E8,1,2)</f>
        <v>1</v>
      </c>
      <c r="J8" s="1">
        <f>IF(I8=2,H8,E8)</f>
        <v>6.4330163997925611</v>
      </c>
    </row>
    <row r="9" spans="2:10" x14ac:dyDescent="0.35">
      <c r="B9" s="1" t="s">
        <v>7</v>
      </c>
      <c r="C9" s="1">
        <v>42.63</v>
      </c>
      <c r="D9" s="1">
        <v>-97.8</v>
      </c>
      <c r="E9" s="1">
        <f t="shared" si="0"/>
        <v>13.878605837763395</v>
      </c>
      <c r="F9" s="1">
        <v>42.63</v>
      </c>
      <c r="G9" s="7">
        <v>-97.8</v>
      </c>
      <c r="H9" s="8">
        <f>SQRT((C9-$I$2)^2+(D9-$J$2)^2)</f>
        <v>2.7470002716882918</v>
      </c>
      <c r="I9" s="1">
        <f>IF(H9&gt;E9,1,2)</f>
        <v>2</v>
      </c>
      <c r="J9" s="1">
        <f>IF(I9=2,H9,E9)</f>
        <v>2.7470002716882918</v>
      </c>
    </row>
    <row r="10" spans="2:10" x14ac:dyDescent="0.35">
      <c r="B10" s="1" t="s">
        <v>8</v>
      </c>
      <c r="C10" s="1">
        <v>42.21</v>
      </c>
      <c r="D10" s="1">
        <v>-94.39</v>
      </c>
      <c r="E10" s="1">
        <f t="shared" si="0"/>
        <v>16.632696714604041</v>
      </c>
      <c r="F10" s="1">
        <v>42.21</v>
      </c>
      <c r="G10" s="7">
        <v>-94.39</v>
      </c>
      <c r="H10" s="8">
        <f>SQRT((C10-$I$2)^2+(D10-$J$2)^2)</f>
        <v>0.89883567457998281</v>
      </c>
      <c r="I10" s="1">
        <f>IF(H10&gt;E10,1,2)</f>
        <v>2</v>
      </c>
      <c r="J10" s="1">
        <f>IF(I10=2,H10,E10)</f>
        <v>0.89883567457998281</v>
      </c>
    </row>
    <row r="11" spans="2:10" x14ac:dyDescent="0.35">
      <c r="B11" s="1" t="s">
        <v>9</v>
      </c>
      <c r="C11" s="1">
        <v>34.04</v>
      </c>
      <c r="D11" s="1">
        <v>-102.74</v>
      </c>
      <c r="E11" s="1">
        <f t="shared" si="0"/>
        <v>6.6584082181854942</v>
      </c>
      <c r="F11" s="1">
        <v>34.04</v>
      </c>
      <c r="G11" s="7">
        <v>-102.74</v>
      </c>
      <c r="H11" s="8">
        <f>SQRT((C11-$I$2)^2+(D11-$J$2)^2)</f>
        <v>10.823338537556088</v>
      </c>
      <c r="I11" s="1">
        <f>IF(H11&gt;E11,1,2)</f>
        <v>1</v>
      </c>
      <c r="J11" s="1">
        <f>IF(I11=2,H11,E11)</f>
        <v>6.6584082181854942</v>
      </c>
    </row>
    <row r="12" spans="2:10" x14ac:dyDescent="0.35">
      <c r="B12" s="1" t="s">
        <v>10</v>
      </c>
      <c r="C12" s="1">
        <v>31.4</v>
      </c>
      <c r="D12" s="1">
        <v>-100.4</v>
      </c>
      <c r="E12" s="1">
        <f t="shared" si="0"/>
        <v>9.6080174854128977</v>
      </c>
      <c r="F12" s="1">
        <v>31.4</v>
      </c>
      <c r="G12" s="7">
        <v>-100.4</v>
      </c>
      <c r="H12" s="8">
        <f>SQRT((C12-$I$2)^2+(D12-$J$2)^2)</f>
        <v>11.625407380307529</v>
      </c>
      <c r="I12" s="1">
        <f>IF(H12&gt;E12,1,2)</f>
        <v>1</v>
      </c>
      <c r="J12" s="1">
        <f>IF(I12=2,H12,E12)</f>
        <v>9.6080174854128977</v>
      </c>
    </row>
    <row r="13" spans="2:10" x14ac:dyDescent="0.35">
      <c r="B13" s="1" t="s">
        <v>11</v>
      </c>
      <c r="C13" s="1">
        <v>44.69</v>
      </c>
      <c r="D13" s="1">
        <v>-103.35</v>
      </c>
      <c r="E13" s="1">
        <f t="shared" si="0"/>
        <v>11.460061081861651</v>
      </c>
      <c r="F13" s="1">
        <v>44.69</v>
      </c>
      <c r="G13" s="7">
        <v>-103.35</v>
      </c>
      <c r="H13" s="8">
        <f>SQRT((C13-$I$2)^2+(D13-$J$2)^2)</f>
        <v>8.6651086554235217</v>
      </c>
      <c r="I13" s="1">
        <f>IF(H13&gt;E13,1,2)</f>
        <v>2</v>
      </c>
      <c r="J13" s="1">
        <f>IF(I13=2,H13,E13)</f>
        <v>8.6651086554235217</v>
      </c>
    </row>
    <row r="14" spans="2:10" x14ac:dyDescent="0.35">
      <c r="B14" s="1" t="s">
        <v>12</v>
      </c>
      <c r="C14" s="1">
        <v>37.19</v>
      </c>
      <c r="D14" s="1">
        <v>-95.11</v>
      </c>
      <c r="E14" s="1">
        <f>SQRT((C14-$F$2)^2+(D14-$G$2)^2)</f>
        <v>14.409920194088519</v>
      </c>
      <c r="F14" s="1">
        <v>37.19</v>
      </c>
      <c r="G14" s="7">
        <v>-95.11</v>
      </c>
      <c r="H14" s="8">
        <f>SQRT((C14-$I$2)^2+(D14-$J$2)^2)</f>
        <v>4.6004979620169131</v>
      </c>
      <c r="I14" s="1">
        <f>IF(H14&gt;E14,1,2)</f>
        <v>2</v>
      </c>
      <c r="J14" s="1">
        <f>IF(I14=2,H14,E14)</f>
        <v>4.6004979620169131</v>
      </c>
    </row>
    <row r="15" spans="2:10" x14ac:dyDescent="0.35">
      <c r="I15" s="3" t="s">
        <v>24</v>
      </c>
      <c r="J15" s="4">
        <f>SUM(J7:J14)</f>
        <v>47.662629831379832</v>
      </c>
    </row>
  </sheetData>
  <mergeCells count="3">
    <mergeCell ref="C5:D5"/>
    <mergeCell ref="F5:G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6005-43DB-467B-8672-49AE78E4F1CB}">
  <sheetPr codeName="Sheet3"/>
  <dimension ref="B1:N15"/>
  <sheetViews>
    <sheetView tabSelected="1" workbookViewId="0">
      <selection activeCell="L15" sqref="L15"/>
    </sheetView>
  </sheetViews>
  <sheetFormatPr defaultRowHeight="14.5" x14ac:dyDescent="0.35"/>
  <cols>
    <col min="2" max="2" width="19.36328125" bestFit="1" customWidth="1"/>
    <col min="3" max="3" width="12.453125" bestFit="1" customWidth="1"/>
    <col min="4" max="4" width="9.90625" bestFit="1" customWidth="1"/>
    <col min="5" max="5" width="13.6328125" bestFit="1" customWidth="1"/>
    <col min="6" max="7" width="13.6328125" customWidth="1"/>
    <col min="10" max="10" width="10.90625" bestFit="1" customWidth="1"/>
    <col min="11" max="11" width="12.453125" bestFit="1" customWidth="1"/>
    <col min="13" max="13" width="9.81640625" bestFit="1" customWidth="1"/>
    <col min="14" max="14" width="11.81640625" bestFit="1" customWidth="1"/>
  </cols>
  <sheetData>
    <row r="1" spans="2:14" x14ac:dyDescent="0.35">
      <c r="E1" s="7" t="s">
        <v>13</v>
      </c>
      <c r="F1" s="10"/>
      <c r="G1" s="10"/>
      <c r="H1" s="9" t="s">
        <v>1</v>
      </c>
      <c r="I1" s="6" t="s">
        <v>2</v>
      </c>
      <c r="K1" s="2" t="s">
        <v>1</v>
      </c>
      <c r="L1" s="2" t="s">
        <v>2</v>
      </c>
    </row>
    <row r="2" spans="2:14" x14ac:dyDescent="0.35">
      <c r="E2" s="7" t="s">
        <v>14</v>
      </c>
      <c r="F2" s="10"/>
      <c r="G2" s="10"/>
      <c r="H2" s="8">
        <v>34.92</v>
      </c>
      <c r="I2" s="7">
        <v>-109.34</v>
      </c>
      <c r="J2" s="8" t="s">
        <v>16</v>
      </c>
      <c r="K2" s="1">
        <v>41.576059710541436</v>
      </c>
      <c r="L2" s="1">
        <v>-95.255874427127907</v>
      </c>
    </row>
    <row r="5" spans="2:14" x14ac:dyDescent="0.35">
      <c r="C5" s="5" t="s">
        <v>17</v>
      </c>
      <c r="D5" s="5"/>
      <c r="H5" s="5" t="s">
        <v>19</v>
      </c>
      <c r="I5" s="5"/>
      <c r="K5" s="5" t="s">
        <v>23</v>
      </c>
      <c r="L5" s="5"/>
    </row>
    <row r="6" spans="2:14" x14ac:dyDescent="0.35">
      <c r="B6" s="2" t="s">
        <v>15</v>
      </c>
      <c r="C6" s="2" t="s">
        <v>1</v>
      </c>
      <c r="D6" s="2" t="s">
        <v>2</v>
      </c>
      <c r="E6" s="2" t="s">
        <v>18</v>
      </c>
      <c r="F6" s="2" t="s">
        <v>25</v>
      </c>
      <c r="G6" s="2" t="s">
        <v>26</v>
      </c>
      <c r="H6" s="2" t="s">
        <v>1</v>
      </c>
      <c r="I6" s="6" t="s">
        <v>2</v>
      </c>
      <c r="J6" s="9" t="s">
        <v>20</v>
      </c>
      <c r="K6" s="2" t="s">
        <v>21</v>
      </c>
      <c r="L6" s="2" t="s">
        <v>22</v>
      </c>
      <c r="M6" s="2" t="s">
        <v>25</v>
      </c>
      <c r="N6" s="11" t="s">
        <v>26</v>
      </c>
    </row>
    <row r="7" spans="2:14" x14ac:dyDescent="0.35">
      <c r="B7" s="1" t="s">
        <v>5</v>
      </c>
      <c r="C7" s="1">
        <v>40.92</v>
      </c>
      <c r="D7" s="1">
        <v>-87.18</v>
      </c>
      <c r="E7" s="1">
        <f>SQRT((C7-$H$2)^2+(D7-$I$2)^2)</f>
        <v>22.95790931247878</v>
      </c>
      <c r="F7" s="1">
        <v>1368.0040000000001</v>
      </c>
      <c r="G7" s="1">
        <f>E7*F7</f>
        <v>31406.511771108224</v>
      </c>
      <c r="H7" s="1">
        <v>40.92</v>
      </c>
      <c r="I7" s="7">
        <v>-87.18</v>
      </c>
      <c r="J7" s="8">
        <f>SQRT((C7-$K$2)^2+(D7-$L$2)^2)</f>
        <v>8.1024787631029351</v>
      </c>
      <c r="K7" s="1">
        <f>IF(N7&gt;G7,1,2)</f>
        <v>2</v>
      </c>
      <c r="L7" s="1">
        <f>IF(K7=2,N7,G7)</f>
        <v>11084.223357839868</v>
      </c>
      <c r="M7" s="1">
        <v>1368.0040000000001</v>
      </c>
      <c r="N7">
        <f>J7*M7</f>
        <v>11084.223357839868</v>
      </c>
    </row>
    <row r="8" spans="2:14" x14ac:dyDescent="0.35">
      <c r="B8" s="1" t="s">
        <v>6</v>
      </c>
      <c r="C8" s="1">
        <v>38.979999999999997</v>
      </c>
      <c r="D8" s="1">
        <v>-104.35</v>
      </c>
      <c r="E8" s="1">
        <f t="shared" ref="E8:E13" si="0">SQRT((C8-$H$2)^2+(D8-$I$2)^2)</f>
        <v>6.4330163997925611</v>
      </c>
      <c r="F8" s="1">
        <v>1229.9952000000001</v>
      </c>
      <c r="G8" s="1">
        <f t="shared" ref="G8:G14" si="1">E8*F8</f>
        <v>7912.5792932661316</v>
      </c>
      <c r="H8" s="1">
        <v>38.979999999999997</v>
      </c>
      <c r="I8" s="7">
        <v>-104.35</v>
      </c>
      <c r="J8" s="8">
        <f>SQRT((C8-$K$2)^2+(D8-$L$2)^2)</f>
        <v>9.4574122230059618</v>
      </c>
      <c r="K8" s="1">
        <f t="shared" ref="K8:K14" si="2">IF(N8&gt;G8,1,2)</f>
        <v>1</v>
      </c>
      <c r="L8" s="1">
        <f t="shared" ref="L8:L14" si="3">IF(K8=2,N8,G8)</f>
        <v>7912.5792932661316</v>
      </c>
      <c r="M8" s="1">
        <v>1229.9952000000001</v>
      </c>
      <c r="N8">
        <f t="shared" ref="N8:N14" si="4">J8*M8</f>
        <v>11632.571638718664</v>
      </c>
    </row>
    <row r="9" spans="2:14" x14ac:dyDescent="0.35">
      <c r="B9" s="1" t="s">
        <v>7</v>
      </c>
      <c r="C9" s="1">
        <v>42.63</v>
      </c>
      <c r="D9" s="1">
        <v>-97.8</v>
      </c>
      <c r="E9" s="1">
        <f t="shared" si="0"/>
        <v>13.878605837763395</v>
      </c>
      <c r="F9" s="1">
        <v>1659.9974999999999</v>
      </c>
      <c r="G9" s="1">
        <f t="shared" si="1"/>
        <v>23038.450994172639</v>
      </c>
      <c r="H9" s="1">
        <v>42.63</v>
      </c>
      <c r="I9" s="7">
        <v>-97.8</v>
      </c>
      <c r="J9" s="8">
        <f>SQRT((C9-$K$2)^2+(D9-$L$2)^2)</f>
        <v>2.7537910349708361</v>
      </c>
      <c r="K9" s="1">
        <f t="shared" si="2"/>
        <v>2</v>
      </c>
      <c r="L9" s="1">
        <f t="shared" si="3"/>
        <v>4571.2862335740001</v>
      </c>
      <c r="M9" s="1">
        <v>1659.9974999999999</v>
      </c>
      <c r="N9">
        <f t="shared" si="4"/>
        <v>4571.2862335740001</v>
      </c>
    </row>
    <row r="10" spans="2:14" x14ac:dyDescent="0.35">
      <c r="B10" s="1" t="s">
        <v>8</v>
      </c>
      <c r="C10" s="1">
        <v>42.21</v>
      </c>
      <c r="D10" s="1">
        <v>-94.39</v>
      </c>
      <c r="E10" s="1">
        <f t="shared" si="0"/>
        <v>16.632696714604041</v>
      </c>
      <c r="F10" s="1">
        <v>1595.9998000000001</v>
      </c>
      <c r="G10" s="1">
        <f t="shared" si="1"/>
        <v>26545.780629968707</v>
      </c>
      <c r="H10" s="1">
        <v>42.21</v>
      </c>
      <c r="I10" s="7">
        <v>-94.39</v>
      </c>
      <c r="J10" s="8">
        <f>SQRT((C10-$K$2)^2+(D10-$L$2)^2)</f>
        <v>1.0731350400359168</v>
      </c>
      <c r="K10" s="1">
        <f t="shared" si="2"/>
        <v>2</v>
      </c>
      <c r="L10" s="1">
        <f t="shared" si="3"/>
        <v>1712.7233092703152</v>
      </c>
      <c r="M10" s="1">
        <v>1595.9998000000001</v>
      </c>
      <c r="N10">
        <f t="shared" si="4"/>
        <v>1712.7233092703152</v>
      </c>
    </row>
    <row r="11" spans="2:14" x14ac:dyDescent="0.35">
      <c r="B11" s="1" t="s">
        <v>9</v>
      </c>
      <c r="C11" s="1">
        <v>34.04</v>
      </c>
      <c r="D11" s="1">
        <v>-102.74</v>
      </c>
      <c r="E11" s="1">
        <f t="shared" si="0"/>
        <v>6.6584082181854942</v>
      </c>
      <c r="F11" s="1">
        <v>1298.0003999999999</v>
      </c>
      <c r="G11" s="1">
        <f t="shared" si="1"/>
        <v>8642.6165305680588</v>
      </c>
      <c r="H11" s="1">
        <v>34.04</v>
      </c>
      <c r="I11" s="7">
        <v>-102.74</v>
      </c>
      <c r="J11" s="8">
        <f>SQRT((C11-$K$2)^2+(D11-$L$2)^2)</f>
        <v>10.620938355501544</v>
      </c>
      <c r="K11" s="1">
        <f t="shared" si="2"/>
        <v>1</v>
      </c>
      <c r="L11" s="1">
        <f t="shared" si="3"/>
        <v>8642.6165305680588</v>
      </c>
      <c r="M11" s="1">
        <v>1298.0003999999999</v>
      </c>
      <c r="N11">
        <f t="shared" si="4"/>
        <v>13785.982233816345</v>
      </c>
    </row>
    <row r="12" spans="2:14" x14ac:dyDescent="0.35">
      <c r="B12" s="1" t="s">
        <v>10</v>
      </c>
      <c r="C12" s="1">
        <v>31.4</v>
      </c>
      <c r="D12" s="1">
        <v>-100.4</v>
      </c>
      <c r="E12" s="1">
        <f t="shared" si="0"/>
        <v>9.6080174854128977</v>
      </c>
      <c r="F12" s="1">
        <v>1910.9991</v>
      </c>
      <c r="G12" s="1">
        <f t="shared" si="1"/>
        <v>18360.91276740831</v>
      </c>
      <c r="H12" s="1">
        <v>31.4</v>
      </c>
      <c r="I12" s="7">
        <v>-100.4</v>
      </c>
      <c r="J12" s="8">
        <f>SQRT((C12-$K$2)^2+(D12-$L$2)^2)</f>
        <v>11.402377784566752</v>
      </c>
      <c r="K12" s="1">
        <f t="shared" si="2"/>
        <v>1</v>
      </c>
      <c r="L12" s="1">
        <f t="shared" si="3"/>
        <v>18360.91276740831</v>
      </c>
      <c r="M12" s="1">
        <v>1910.9991</v>
      </c>
      <c r="N12">
        <f t="shared" si="4"/>
        <v>21789.933684167059</v>
      </c>
    </row>
    <row r="13" spans="2:14" x14ac:dyDescent="0.35">
      <c r="B13" s="1" t="s">
        <v>11</v>
      </c>
      <c r="C13" s="1">
        <v>44.69</v>
      </c>
      <c r="D13" s="1">
        <v>-103.35</v>
      </c>
      <c r="E13" s="1">
        <f t="shared" si="0"/>
        <v>11.460061081861651</v>
      </c>
      <c r="F13" s="1">
        <v>1266.0030000000002</v>
      </c>
      <c r="G13" s="1">
        <f t="shared" si="1"/>
        <v>14508.471709820098</v>
      </c>
      <c r="H13" s="1">
        <v>44.69</v>
      </c>
      <c r="I13" s="7">
        <v>-103.35</v>
      </c>
      <c r="J13" s="8">
        <f>SQRT((C13-$K$2)^2+(D13-$L$2)^2)</f>
        <v>8.672455990994429</v>
      </c>
      <c r="K13" s="1">
        <f t="shared" si="2"/>
        <v>2</v>
      </c>
      <c r="L13" s="1">
        <f t="shared" si="3"/>
        <v>10979.355301966922</v>
      </c>
      <c r="M13" s="1">
        <v>1266.0030000000002</v>
      </c>
      <c r="N13">
        <f t="shared" si="4"/>
        <v>10979.355301966922</v>
      </c>
    </row>
    <row r="14" spans="2:14" x14ac:dyDescent="0.35">
      <c r="B14" s="1" t="s">
        <v>12</v>
      </c>
      <c r="C14" s="1">
        <v>37.19</v>
      </c>
      <c r="D14" s="1">
        <v>-95.11</v>
      </c>
      <c r="E14" s="1">
        <f>SQRT((C14-$H$2)^2+(D14-$I$2)^2)</f>
        <v>14.409920194088519</v>
      </c>
      <c r="F14" s="1">
        <v>1923.0029</v>
      </c>
      <c r="G14" s="1">
        <f t="shared" si="1"/>
        <v>27710.318322000785</v>
      </c>
      <c r="H14" s="1">
        <v>37.19</v>
      </c>
      <c r="I14" s="7">
        <v>-95.11</v>
      </c>
      <c r="J14" s="8">
        <f>SQRT((C14-$K$2)^2+(D14-$L$2)^2)</f>
        <v>4.3884848333934965</v>
      </c>
      <c r="K14" s="1">
        <f t="shared" si="2"/>
        <v>2</v>
      </c>
      <c r="L14" s="1">
        <f t="shared" si="3"/>
        <v>8439.0690612217095</v>
      </c>
      <c r="M14" s="1">
        <v>1923.0029</v>
      </c>
      <c r="N14">
        <f t="shared" si="4"/>
        <v>8439.0690612217095</v>
      </c>
    </row>
    <row r="15" spans="2:14" x14ac:dyDescent="0.35">
      <c r="K15" s="3" t="s">
        <v>24</v>
      </c>
      <c r="L15" s="4">
        <f>SUM(L7:L14)</f>
        <v>71702.765855115314</v>
      </c>
    </row>
  </sheetData>
  <mergeCells count="3">
    <mergeCell ref="C5:D5"/>
    <mergeCell ref="H5:I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Torres Endara</dc:creator>
  <cp:lastModifiedBy>Victoria Torres Endara</cp:lastModifiedBy>
  <dcterms:created xsi:type="dcterms:W3CDTF">2025-04-30T22:53:06Z</dcterms:created>
  <dcterms:modified xsi:type="dcterms:W3CDTF">2025-05-03T12:37:57Z</dcterms:modified>
</cp:coreProperties>
</file>