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90" windowHeight="8192" windowWidth="16384" xWindow="0" yWindow="0"/>
  </bookViews>
  <sheets>
    <sheet name="block" sheetId="1" state="visible" r:id="rId2"/>
    <sheet name="block+s8" sheetId="2" state="visible" r:id="rId3"/>
    <sheet name="block+resize" sheetId="3" state="visible" r:id="rId4"/>
  </sheets>
  <definedNames>
    <definedName function="false" hidden="false" name="__shared_1_0_0" vbProcedure="false">FLOOR(#ref!,1,1,1-#ref!</definedName>
    <definedName function="false" hidden="false" name="__shared_1_0_1" vbProcedure="false">FLOOR(#ref!,1,1,1)</definedName>
    <definedName function="false" hidden="false" name="__shared_1_0_2" vbProcedure="false">SUM(#ref!)</definedName>
    <definedName function="false" hidden="false" name="__shared_1_0_3" vbProcedure="false">SUM(#ref!)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<sst xmlns="http://schemas.openxmlformats.org/spreadsheetml/2006/main" count="229" uniqueCount="64">
  <si>
    <t>Constants:</t>
  </si>
  <si>
    <t>LE_nand3</t>
  </si>
  <si>
    <t>Ratio_nand3</t>
  </si>
  <si>
    <t>γ_nand3</t>
  </si>
  <si>
    <t>τ_inv (ps)</t>
  </si>
  <si>
    <t>Cgate (fF/μm)</t>
  </si>
  <si>
    <t>LE_nand2</t>
  </si>
  <si>
    <t>Ratio_nand2</t>
  </si>
  <si>
    <t>γ_nand2</t>
  </si>
  <si>
    <t>FO4(ps)</t>
  </si>
  <si>
    <t>Lambda (μm)</t>
  </si>
  <si>
    <t>LE_inv</t>
  </si>
  <si>
    <t>Ratio_inv</t>
  </si>
  <si>
    <t>γ_inv</t>
  </si>
  <si>
    <t>Vdd (V)</t>
  </si>
  <si>
    <t>f (Ghz)</t>
  </si>
  <si>
    <t>Predecoder</t>
  </si>
  <si>
    <t>Decoder</t>
  </si>
  <si>
    <t>Blocker</t>
  </si>
  <si>
    <t>Stage</t>
  </si>
  <si>
    <t>C_PreDec</t>
  </si>
  <si>
    <t>C_WL</t>
  </si>
  <si>
    <t>Type</t>
  </si>
  <si>
    <t>Cin</t>
  </si>
  <si>
    <t>Nand3</t>
  </si>
  <si>
    <t>Inv</t>
  </si>
  <si>
    <t>Nand2</t>
  </si>
  <si>
    <t>Cside</t>
  </si>
  <si>
    <t>Cload</t>
  </si>
  <si>
    <t>LE</t>
  </si>
  <si>
    <t>Branching</t>
  </si>
  <si>
    <t>TotalSize(λ)</t>
  </si>
  <si>
    <t>PmosSize</t>
  </si>
  <si>
    <t>NmosSize</t>
  </si>
  <si>
    <t>All Stages/Last Stages</t>
  </si>
  <si>
    <t>First Stages</t>
  </si>
  <si>
    <t>PathLE</t>
  </si>
  <si>
    <t>Delay(SE)</t>
  </si>
  <si>
    <t>SimdelayR</t>
  </si>
  <si>
    <t>clkOutDelay</t>
  </si>
  <si>
    <t>742ps</t>
  </si>
  <si>
    <t>PathB</t>
  </si>
  <si>
    <t>Delay(Par)</t>
  </si>
  <si>
    <t>SimdelayF</t>
  </si>
  <si>
    <t>TotalFO</t>
  </si>
  <si>
    <t>Delay(Tinv)</t>
  </si>
  <si>
    <t>SimR(FO4)</t>
  </si>
  <si>
    <t>PE</t>
  </si>
  <si>
    <t>Delay(FO4)</t>
  </si>
  <si>
    <t>SimF(FO4)</t>
  </si>
  <si>
    <t>SE</t>
  </si>
  <si>
    <t>7 (nand2)</t>
  </si>
  <si>
    <t>8 (inv)</t>
  </si>
  <si>
    <t>9 (nand2)</t>
  </si>
  <si>
    <t>10 (inv)</t>
  </si>
  <si>
    <t>Total</t>
  </si>
  <si>
    <t>Totes</t>
  </si>
  <si>
    <t>Cg</t>
  </si>
  <si>
    <t>Cj</t>
  </si>
  <si>
    <t>λ</t>
  </si>
  <si>
    <t>fF</t>
  </si>
  <si>
    <t>Power total</t>
  </si>
  <si>
    <r>
      <t xml:space="preserve">μ</t>
    </r>
    <r>
      <rPr>
        <rFont val="Times New Roman"/>
        <charset val="1"/>
        <family val="1"/>
        <b val="true"/>
        <color rgb="00000000"/>
        <sz val="11"/>
      </rPr>
      <t xml:space="preserve">W</t>
    </r>
  </si>
  <si>
    <t>\</t>
  </si>
</sst>
</file>

<file path=xl/styles.xml><?xml version="1.0" encoding="utf-8"?>
<styleSheet xmlns="http://schemas.openxmlformats.org/spreadsheetml/2006/main">
  <numFmts count="3">
    <numFmt formatCode="GENERAL" numFmtId="164"/>
    <numFmt formatCode="0.00E+00" numFmtId="165"/>
    <numFmt formatCode="#,##0.###############" numFmtId="166"/>
  </numFmts>
  <fonts count="7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00000000"/>
      <sz val="11"/>
    </font>
    <font>
      <name val="Times New Roman"/>
      <charset val="1"/>
      <family val="1"/>
      <b val="true"/>
      <color rgb="00000000"/>
      <sz val="11"/>
    </font>
    <font>
      <name val="Ubuntu"/>
      <charset val="1"/>
      <family val="0"/>
      <b val="true"/>
      <color rgb="00000000"/>
      <sz val="11"/>
    </font>
  </fonts>
  <fills count="7">
    <fill>
      <patternFill patternType="none"/>
    </fill>
    <fill>
      <patternFill patternType="gray125"/>
    </fill>
    <fill>
      <patternFill patternType="solid">
        <fgColor rgb="00BFBFBF"/>
        <bgColor rgb="00B7B7B7"/>
      </patternFill>
    </fill>
    <fill>
      <patternFill patternType="solid">
        <fgColor rgb="00D9D9D9"/>
        <bgColor rgb="00D8D8D8"/>
      </patternFill>
    </fill>
    <fill>
      <patternFill patternType="solid">
        <fgColor rgb="00FFFFFF"/>
        <bgColor rgb="00FFFFCC"/>
      </patternFill>
    </fill>
    <fill>
      <patternFill patternType="solid">
        <fgColor rgb="00D8D8D8"/>
        <bgColor rgb="00D9D9D9"/>
      </patternFill>
    </fill>
    <fill>
      <patternFill patternType="solid">
        <fgColor rgb="00B7B7B7"/>
        <bgColor rgb="00BFBFB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fals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2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3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3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4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5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6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6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5" fontId="5" numFmtId="164" xfId="0">
      <alignment horizontal="general" indent="0" shrinkToFit="false" textRotation="0" vertical="bottom" wrapText="fals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false"/>
    </xf>
    <xf applyAlignment="true" applyBorder="false" applyFont="true" applyProtection="false" borderId="0" fillId="5" fontId="4" numFmtId="165" xfId="0">
      <alignment horizontal="general" indent="0" shrinkToFit="false" textRotation="0" vertical="bottom" wrapText="false"/>
    </xf>
    <xf applyAlignment="true" applyBorder="false" applyFont="true" applyProtection="false" borderId="0" fillId="0" fontId="4" numFmtId="166" xfId="0">
      <alignment horizontal="general" indent="0" shrinkToFit="false" textRotation="0" vertical="bottom" wrapText="fals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D9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7B7B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L18" activeCellId="0" pane="topLeft" sqref="L18"/>
    </sheetView>
  </sheetViews>
  <cols>
    <col collapsed="false" hidden="false" max="1" min="1" style="1" width="12.8352941176471"/>
    <col collapsed="false" hidden="false" max="2" min="2" style="1" width="11.5411764705882"/>
    <col collapsed="false" hidden="false" max="3" min="3" style="1" width="11.9843137254902"/>
    <col collapsed="false" hidden="false" max="4" min="4" style="1" width="10.2470588235294"/>
    <col collapsed="false" hidden="false" max="6" min="5" style="1" width="12.4078431372549"/>
    <col collapsed="false" hidden="false" max="7" min="7" style="1" width="11.1058823529412"/>
    <col collapsed="false" hidden="false" max="8" min="8" style="1" width="13.2588235294118"/>
    <col collapsed="false" hidden="false" max="9" min="9" style="1" width="9.81176470588235"/>
    <col collapsed="false" hidden="false" max="10" min="10" style="1" width="9.23529411764706"/>
    <col collapsed="false" hidden="false" max="11" min="11" style="1" width="16.6588235294118"/>
    <col collapsed="false" hidden="false" max="13" min="12" style="1" width="8.07843137254902"/>
    <col collapsed="false" hidden="false" max="14" min="14" style="1" width="9.23529411764706"/>
    <col collapsed="false" hidden="false" max="1025" min="15" style="1" width="9.94901960784314"/>
  </cols>
  <sheetData>
    <row collapsed="false" customFormat="false" customHeight="true" hidden="false" ht="15" outlineLevel="0" r="1">
      <c r="A1" s="1" t="s">
        <v>0</v>
      </c>
    </row>
    <row collapsed="false" customFormat="false" customHeight="false" hidden="false" ht="13.4" outlineLevel="0" r="2">
      <c r="A2" s="2" t="s">
        <v>1</v>
      </c>
      <c r="B2" s="1" t="n">
        <v>1.2</v>
      </c>
      <c r="D2" s="2" t="s">
        <v>2</v>
      </c>
      <c r="E2" s="1" t="n">
        <f aca="false">3/(3+1.78)</f>
        <v>0.627615062761506</v>
      </c>
      <c r="G2" s="2" t="s">
        <v>3</v>
      </c>
      <c r="H2" s="1" t="n">
        <v>1.93</v>
      </c>
      <c r="J2" s="2" t="s">
        <v>4</v>
      </c>
      <c r="K2" s="3" t="n">
        <v>6.017</v>
      </c>
      <c r="M2" s="2" t="s">
        <v>5</v>
      </c>
      <c r="N2" s="3" t="n">
        <v>1.4</v>
      </c>
    </row>
    <row collapsed="false" customFormat="false" customHeight="false" hidden="false" ht="13.3" outlineLevel="0" r="3">
      <c r="A3" s="2" t="s">
        <v>6</v>
      </c>
      <c r="B3" s="1" t="n">
        <v>1.1</v>
      </c>
      <c r="D3" s="2" t="s">
        <v>7</v>
      </c>
      <c r="E3" s="1" t="n">
        <f aca="false">3/(3+1.39)</f>
        <v>0.683371298405467</v>
      </c>
      <c r="G3" s="2" t="s">
        <v>8</v>
      </c>
      <c r="H3" s="1" t="n">
        <v>1.44</v>
      </c>
      <c r="J3" s="2" t="s">
        <v>9</v>
      </c>
      <c r="K3" s="1" t="n">
        <v>19.7</v>
      </c>
      <c r="M3" s="2" t="s">
        <v>10</v>
      </c>
      <c r="N3" s="1" t="n">
        <v>0.022</v>
      </c>
    </row>
    <row collapsed="false" customFormat="false" customHeight="false" hidden="false" ht="13.3" outlineLevel="0" r="4">
      <c r="A4" s="2" t="s">
        <v>11</v>
      </c>
      <c r="B4" s="1" t="n">
        <v>1</v>
      </c>
      <c r="D4" s="2" t="s">
        <v>12</v>
      </c>
      <c r="E4" s="1" t="n">
        <f aca="false">3/4</f>
        <v>0.75</v>
      </c>
      <c r="G4" s="2" t="s">
        <v>13</v>
      </c>
      <c r="H4" s="1" t="n">
        <v>0.857</v>
      </c>
      <c r="L4" s="3"/>
      <c r="M4" s="2" t="s">
        <v>14</v>
      </c>
      <c r="N4" s="1" t="n">
        <v>1</v>
      </c>
    </row>
    <row collapsed="false" customFormat="false" customHeight="false" hidden="false" ht="13.3" outlineLevel="0" r="5">
      <c r="L5" s="3"/>
      <c r="M5" s="2" t="s">
        <v>15</v>
      </c>
      <c r="N5" s="1" t="n">
        <v>1</v>
      </c>
    </row>
    <row collapsed="false" customFormat="false" customHeight="true" hidden="false" ht="15" outlineLevel="0" r="6">
      <c r="C6" s="4" t="s">
        <v>16</v>
      </c>
      <c r="D6" s="4"/>
      <c r="E6" s="4"/>
      <c r="F6" s="4"/>
      <c r="G6" s="4"/>
      <c r="H6" s="4"/>
      <c r="J6" s="4" t="s">
        <v>17</v>
      </c>
      <c r="K6" s="4"/>
      <c r="L6" s="4" t="s">
        <v>18</v>
      </c>
      <c r="M6" s="4"/>
    </row>
    <row collapsed="false" customFormat="false" customHeight="true" hidden="false" ht="15" outlineLevel="0" r="7">
      <c r="A7" s="5" t="s">
        <v>19</v>
      </c>
      <c r="B7" s="5" t="n">
        <v>0</v>
      </c>
      <c r="C7" s="5" t="n">
        <v>1</v>
      </c>
      <c r="D7" s="5" t="n">
        <v>2</v>
      </c>
      <c r="E7" s="5" t="n">
        <v>3</v>
      </c>
      <c r="F7" s="5" t="n">
        <v>4</v>
      </c>
      <c r="G7" s="5" t="n">
        <v>5</v>
      </c>
      <c r="H7" s="5" t="n">
        <v>6</v>
      </c>
      <c r="I7" s="5" t="s">
        <v>20</v>
      </c>
      <c r="J7" s="5" t="n">
        <v>7</v>
      </c>
      <c r="K7" s="5" t="n">
        <v>8</v>
      </c>
      <c r="L7" s="5" t="n">
        <v>9</v>
      </c>
      <c r="M7" s="5" t="n">
        <v>10</v>
      </c>
      <c r="N7" s="5" t="s">
        <v>21</v>
      </c>
    </row>
    <row collapsed="false" customFormat="false" customHeight="false" hidden="false" ht="13.3" outlineLevel="0" r="8">
      <c r="A8" s="6" t="s">
        <v>22</v>
      </c>
      <c r="B8" s="7" t="s">
        <v>23</v>
      </c>
      <c r="C8" s="7" t="s">
        <v>24</v>
      </c>
      <c r="D8" s="7" t="s">
        <v>25</v>
      </c>
      <c r="E8" s="7" t="s">
        <v>26</v>
      </c>
      <c r="F8" s="7" t="s">
        <v>25</v>
      </c>
      <c r="G8" s="7" t="s">
        <v>25</v>
      </c>
      <c r="H8" s="7" t="s">
        <v>25</v>
      </c>
      <c r="I8" s="7" t="s">
        <v>27</v>
      </c>
      <c r="J8" s="7" t="s">
        <v>26</v>
      </c>
      <c r="K8" s="7" t="s">
        <v>25</v>
      </c>
      <c r="L8" s="7" t="s">
        <v>26</v>
      </c>
      <c r="M8" s="7" t="s">
        <v>25</v>
      </c>
      <c r="N8" s="7" t="s">
        <v>28</v>
      </c>
    </row>
    <row collapsed="false" customFormat="false" customHeight="false" hidden="false" ht="13.3" outlineLevel="0" r="9">
      <c r="A9" s="6" t="s">
        <v>29</v>
      </c>
      <c r="B9" s="7"/>
      <c r="C9" s="7" t="n">
        <f aca="false">B2</f>
        <v>1.2</v>
      </c>
      <c r="D9" s="7" t="n">
        <f aca="false">B4</f>
        <v>1</v>
      </c>
      <c r="E9" s="7" t="n">
        <f aca="false">B3</f>
        <v>1.1</v>
      </c>
      <c r="F9" s="7" t="n">
        <f aca="false">B4</f>
        <v>1</v>
      </c>
      <c r="G9" s="7" t="n">
        <f aca="false">B4</f>
        <v>1</v>
      </c>
      <c r="H9" s="7" t="n">
        <f aca="false">B4</f>
        <v>1</v>
      </c>
      <c r="I9" s="7"/>
      <c r="J9" s="7" t="n">
        <f aca="false">B3</f>
        <v>1.1</v>
      </c>
      <c r="K9" s="7" t="n">
        <f aca="false">B4</f>
        <v>1</v>
      </c>
      <c r="L9" s="7" t="n">
        <f aca="false">B3</f>
        <v>1.1</v>
      </c>
      <c r="M9" s="7" t="n">
        <f aca="false">B4</f>
        <v>1</v>
      </c>
      <c r="N9" s="7"/>
    </row>
    <row collapsed="false" customFormat="false" customHeight="false" hidden="false" ht="13.3" outlineLevel="0" r="10">
      <c r="A10" s="6" t="s">
        <v>30</v>
      </c>
      <c r="B10" s="8" t="n">
        <v>2</v>
      </c>
      <c r="C10" s="8" t="n">
        <v>1</v>
      </c>
      <c r="D10" s="8" t="n">
        <v>4</v>
      </c>
      <c r="E10" s="8" t="n">
        <v>1</v>
      </c>
      <c r="F10" s="8" t="n">
        <v>1</v>
      </c>
      <c r="G10" s="8" t="n">
        <v>1</v>
      </c>
      <c r="H10" s="8" t="n">
        <v>16</v>
      </c>
      <c r="I10" s="8"/>
      <c r="J10" s="8" t="n">
        <v>1</v>
      </c>
      <c r="K10" s="8" t="n">
        <v>1</v>
      </c>
      <c r="L10" s="8" t="n">
        <v>1</v>
      </c>
      <c r="M10" s="8" t="n">
        <v>1</v>
      </c>
      <c r="N10" s="8"/>
    </row>
    <row collapsed="false" customFormat="false" customHeight="false" hidden="false" ht="13.3" outlineLevel="0" r="11">
      <c r="A11" s="6" t="s">
        <v>31</v>
      </c>
      <c r="B11" s="8" t="n">
        <v>24</v>
      </c>
      <c r="C11" s="9" t="n">
        <f aca="false">((D11*C9)*C10)/$C$21</f>
        <v>12</v>
      </c>
      <c r="D11" s="9" t="n">
        <f aca="false">((E11*D9)*D10)/$C$21</f>
        <v>28.3784152855821</v>
      </c>
      <c r="E11" s="9" t="n">
        <f aca="false">((F11*E9)*E10)/$C$21</f>
        <v>20.133361353024</v>
      </c>
      <c r="F11" s="9" t="n">
        <f aca="false">((G11*F9)*F10)/$C$21</f>
        <v>51.941171779164</v>
      </c>
      <c r="G11" s="9" t="n">
        <f aca="false">((H11*G9)*G10)/$C$21</f>
        <v>147.400814316887</v>
      </c>
      <c r="H11" s="9" t="n">
        <f aca="false">(((J11*H9)*H10)+I11)/$C$21</f>
        <v>418.30015221176</v>
      </c>
      <c r="I11" s="8" t="n">
        <v>732</v>
      </c>
      <c r="J11" s="9" t="n">
        <f aca="false">((K11*J9)*J10)/$B$21</f>
        <v>28.441846459297</v>
      </c>
      <c r="K11" s="9" t="n">
        <f aca="false">((L11*K9)*K10)/$B$21</f>
        <v>62.5393711849597</v>
      </c>
      <c r="L11" s="9" t="n">
        <f aca="false">((M11*L9)*L10)/$B$21</f>
        <v>151.266207318437</v>
      </c>
      <c r="M11" s="9" t="n">
        <f aca="false">((N11*M9)*M10)/$B$21</f>
        <v>332.611790896456</v>
      </c>
      <c r="N11" s="8" t="n">
        <v>804.5</v>
      </c>
    </row>
    <row collapsed="false" customFormat="false" customHeight="false" hidden="false" ht="13.3" outlineLevel="0" r="12">
      <c r="A12" s="10" t="s">
        <v>32</v>
      </c>
      <c r="B12" s="11"/>
      <c r="C12" s="11" t="e">
        <f aca="false">FLOOR((C11*$E$2),1,1,1)</f>
        <v>#VALUE!</v>
      </c>
      <c r="D12" s="11" t="e">
        <f aca="false">FLOOR((D11*$E$4),1,1,1)</f>
        <v>#VALUE!</v>
      </c>
      <c r="E12" s="11" t="e">
        <f aca="false">FLOOR((E11*$E$3),1,1,1)</f>
        <v>#VALUE!</v>
      </c>
      <c r="F12" s="11" t="e">
        <f aca="false">FLOOR((F11*$E$4),1,1,1)</f>
        <v>#VALUE!</v>
      </c>
      <c r="G12" s="11" t="e">
        <f aca="false">FLOOR((G11*$E$4),1,1,1)</f>
        <v>#VALUE!</v>
      </c>
      <c r="H12" s="11" t="e">
        <f aca="false">FLOOR((H11*$E$4),1,1,1)</f>
        <v>#VALUE!</v>
      </c>
      <c r="I12" s="11"/>
      <c r="J12" s="11" t="e">
        <f aca="false">FLOOR((J11*$E$3),1,1,1)</f>
        <v>#VALUE!</v>
      </c>
      <c r="K12" s="11" t="e">
        <f aca="false">FLOOR((K11*$E$4),1,1,1)</f>
        <v>#VALUE!</v>
      </c>
      <c r="L12" s="11" t="e">
        <f aca="false">FLOOR((L11*$E$3),1,1,1)</f>
        <v>#VALUE!</v>
      </c>
      <c r="M12" s="11" t="e">
        <f aca="false">FLOOR((M11*$E$4),1,1,1)</f>
        <v>#VALUE!</v>
      </c>
      <c r="N12" s="11"/>
    </row>
    <row collapsed="false" customFormat="false" customHeight="false" hidden="false" ht="13.3" outlineLevel="0" r="13">
      <c r="A13" s="10" t="s">
        <v>33</v>
      </c>
      <c r="B13" s="11"/>
      <c r="C13" s="11" t="e">
        <f aca="false">FLOOR(C11,1,1,1)-C12</f>
        <v>#VALUE!</v>
      </c>
      <c r="D13" s="11" t="e">
        <f aca="false">FLOOR(D11,1,1,1)-D12</f>
        <v>#VALUE!</v>
      </c>
      <c r="E13" s="11" t="e">
        <f aca="false">FLOOR(E11,1,1,1)-E12</f>
        <v>#VALUE!</v>
      </c>
      <c r="F13" s="11" t="e">
        <f aca="false">FLOOR(F11,1,1,1)-F12</f>
        <v>#VALUE!</v>
      </c>
      <c r="G13" s="11" t="e">
        <f aca="false">FLOOR(G11,1,1,1)-G12</f>
        <v>#VALUE!</v>
      </c>
      <c r="H13" s="11" t="e">
        <f aca="false">FLOOR(H11,1,1,1)-H12</f>
        <v>#VALUE!</v>
      </c>
      <c r="I13" s="11"/>
      <c r="J13" s="11" t="e">
        <f aca="false">FLOOR(J11,1,1,1)-J12</f>
        <v>#VALUE!</v>
      </c>
      <c r="K13" s="11" t="e">
        <f aca="false">FLOOR(K11,1,1,1)-K12</f>
        <v>#VALUE!</v>
      </c>
      <c r="L13" s="11" t="e">
        <f aca="false">FLOOR(L11,1,1,1)-L12</f>
        <v>#VALUE!</v>
      </c>
      <c r="M13" s="11" t="e">
        <f aca="false">FLOOR(M11,1,1,1)-M12</f>
        <v>#VALUE!</v>
      </c>
      <c r="N13" s="11"/>
    </row>
    <row collapsed="false" customFormat="false" customHeight="false" hidden="false" ht="13.3" outlineLevel="0" r="14">
      <c r="A14" s="2"/>
    </row>
    <row collapsed="false" customFormat="false" customHeight="false" hidden="false" ht="13.3" outlineLevel="0" r="15">
      <c r="A15" s="12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collapsed="false" customFormat="false" customHeight="false" hidden="false" ht="13.3" outlineLevel="0" r="16">
      <c r="A16" s="2"/>
      <c r="B16" s="2" t="s">
        <v>34</v>
      </c>
      <c r="C16" s="2" t="s">
        <v>35</v>
      </c>
    </row>
    <row collapsed="false" customFormat="false" customHeight="false" hidden="false" ht="13.3" outlineLevel="0" r="17">
      <c r="A17" s="2" t="s">
        <v>36</v>
      </c>
      <c r="B17" s="15" t="n">
        <f aca="false">PRODUCT(C9:N9)</f>
        <v>1.5972</v>
      </c>
      <c r="C17" s="1" t="n">
        <f aca="false">PRODUCT(C9:H9)</f>
        <v>1.32</v>
      </c>
      <c r="E17" s="2" t="s">
        <v>37</v>
      </c>
      <c r="F17" s="1" t="n">
        <f aca="false">((M7-H7)*$B$21+H7*$C$21)*LN(2)</f>
        <v>18.5084103428915</v>
      </c>
      <c r="H17" s="2" t="s">
        <v>38</v>
      </c>
      <c r="I17" s="1" t="n">
        <v>232.05</v>
      </c>
      <c r="K17" s="2" t="s">
        <v>39</v>
      </c>
      <c r="L17" s="1" t="s">
        <v>40</v>
      </c>
    </row>
    <row collapsed="false" customFormat="false" customHeight="false" hidden="false" ht="13.3" outlineLevel="0" r="18">
      <c r="A18" s="2" t="s">
        <v>41</v>
      </c>
      <c r="B18" s="1" t="n">
        <f aca="false">PRODUCT(B10:N10)</f>
        <v>128</v>
      </c>
      <c r="C18" s="1" t="n">
        <f aca="false">PRODUCT(B10:G10)</f>
        <v>8</v>
      </c>
      <c r="E18" s="2" t="s">
        <v>42</v>
      </c>
      <c r="F18" s="1" t="n">
        <f aca="false">(COUNTIF(C8:M8,"Nand3")*$H$2*C9+COUNTIF(C8:M8,"Nand2")*$H$3*B3+COUNTIF(C8:M8,"Inv")*$H$4*B4)*LN(2)</f>
        <v>8.46332707463693</v>
      </c>
      <c r="H18" s="2" t="s">
        <v>43</v>
      </c>
      <c r="I18" s="1" t="n">
        <v>212</v>
      </c>
    </row>
    <row collapsed="false" customFormat="false" customHeight="false" hidden="false" ht="13.3" outlineLevel="0" r="19">
      <c r="A19" s="2" t="s">
        <v>44</v>
      </c>
      <c r="B19" s="1" t="n">
        <f aca="false">$N$11/$B$11</f>
        <v>33.5208333333333</v>
      </c>
      <c r="C19" s="1" t="n">
        <f aca="false">(($J$11*$H$10)+$I$11)/$B$11</f>
        <v>49.4612309728647</v>
      </c>
      <c r="E19" s="2" t="s">
        <v>45</v>
      </c>
      <c r="F19" s="1" t="n">
        <f aca="false">SUM(F17:F18)</f>
        <v>26.9717374175284</v>
      </c>
      <c r="H19" s="2" t="s">
        <v>46</v>
      </c>
      <c r="I19" s="1" t="n">
        <f aca="false">I17/($K$3)</f>
        <v>11.7791878172589</v>
      </c>
    </row>
    <row collapsed="false" customFormat="false" customHeight="false" hidden="false" ht="13.3" outlineLevel="0" r="20">
      <c r="A20" s="2" t="s">
        <v>47</v>
      </c>
      <c r="B20" s="1" t="n">
        <f aca="false">PRODUCT(B17:B19)</f>
        <v>6853.0528</v>
      </c>
      <c r="C20" s="1" t="n">
        <f aca="false">PRODUCT(C17:C19)</f>
        <v>522.310599073451</v>
      </c>
      <c r="E20" s="2" t="s">
        <v>48</v>
      </c>
      <c r="F20" s="1" t="n">
        <f aca="false">F19/(5*LN(2))</f>
        <v>7.78239836328552</v>
      </c>
      <c r="H20" s="2" t="s">
        <v>49</v>
      </c>
      <c r="I20" s="1" t="n">
        <f aca="false">I18/($K$3)</f>
        <v>10.761421319797</v>
      </c>
    </row>
    <row collapsed="false" customFormat="false" customHeight="false" hidden="false" ht="13.3" outlineLevel="0" r="21">
      <c r="A21" s="2" t="s">
        <v>50</v>
      </c>
      <c r="B21" s="1" t="n">
        <f aca="false">POWER(B20,(1/M7))</f>
        <v>2.41873566126958</v>
      </c>
      <c r="C21" s="1" t="n">
        <f aca="false">POWER(C20,(1/H7))</f>
        <v>2.83784152855821</v>
      </c>
    </row>
    <row collapsed="false" customFormat="false" customHeight="false" hidden="false" ht="13.3" outlineLevel="0" r="22">
      <c r="A22" s="2"/>
    </row>
    <row collapsed="false" customFormat="false" customHeight="true" hidden="false" ht="15" outlineLevel="0" r="23">
      <c r="B23" s="2" t="s">
        <v>51</v>
      </c>
      <c r="C23" s="2" t="s">
        <v>52</v>
      </c>
      <c r="D23" s="2" t="s">
        <v>53</v>
      </c>
      <c r="E23" s="2" t="s">
        <v>54</v>
      </c>
      <c r="F23" s="2" t="s">
        <v>55</v>
      </c>
      <c r="J23" s="2" t="n">
        <v>3</v>
      </c>
      <c r="K23" s="2" t="n">
        <v>4</v>
      </c>
      <c r="L23" s="2" t="n">
        <v>5</v>
      </c>
      <c r="M23" s="2" t="n">
        <v>6</v>
      </c>
      <c r="N23" s="2" t="s">
        <v>56</v>
      </c>
    </row>
    <row collapsed="false" customFormat="false" customHeight="true" hidden="false" ht="15" outlineLevel="0" r="24">
      <c r="A24" s="2" t="s">
        <v>28</v>
      </c>
      <c r="B24" s="1" t="n">
        <v>0</v>
      </c>
      <c r="C24" s="1" t="n">
        <v>0</v>
      </c>
      <c r="D24" s="1" t="n">
        <v>0</v>
      </c>
      <c r="E24" s="1" t="n">
        <f aca="false">N11/4</f>
        <v>201.125</v>
      </c>
      <c r="F24" s="1" t="n">
        <f aca="false">SUM(B24:E24)</f>
        <v>201.125</v>
      </c>
      <c r="I24" s="2" t="s">
        <v>28</v>
      </c>
      <c r="J24" s="1" t="n">
        <v>0</v>
      </c>
      <c r="K24" s="1" t="n">
        <v>0</v>
      </c>
      <c r="L24" s="1" t="n">
        <v>0</v>
      </c>
      <c r="M24" s="1" t="n">
        <f aca="false">I11</f>
        <v>732</v>
      </c>
      <c r="N24" s="1" t="n">
        <f aca="false">SUM(J24:M24)</f>
        <v>732</v>
      </c>
    </row>
    <row collapsed="false" customFormat="false" customHeight="true" hidden="false" ht="15" outlineLevel="0" r="25">
      <c r="A25" s="2" t="s">
        <v>57</v>
      </c>
      <c r="B25" s="1" t="e">
        <f aca="false">FLOOR(K11,1,1,1)</f>
        <v>#VALUE!</v>
      </c>
      <c r="C25" s="1" t="e">
        <f aca="false">FLOOR(L11,1,1,1)</f>
        <v>#VALUE!</v>
      </c>
      <c r="D25" s="1" t="e">
        <f aca="false">FLOOR(M11,1,1,1)</f>
        <v>#VALUE!</v>
      </c>
      <c r="E25" s="1" t="n">
        <v>0</v>
      </c>
      <c r="F25" s="1" t="e">
        <f aca="false">SUM(B25:E25)</f>
        <v>#VALUE!</v>
      </c>
      <c r="I25" s="2" t="s">
        <v>57</v>
      </c>
      <c r="J25" s="1" t="n">
        <f aca="false">F11</f>
        <v>51.941171779164</v>
      </c>
      <c r="K25" s="1" t="n">
        <f aca="false">G11</f>
        <v>147.400814316887</v>
      </c>
      <c r="L25" s="1" t="n">
        <f aca="false">H11</f>
        <v>418.30015221176</v>
      </c>
      <c r="M25" s="1" t="n">
        <f aca="false">16*J11</f>
        <v>455.069543348753</v>
      </c>
      <c r="N25" s="1" t="n">
        <f aca="false">SUM(J25:M25)</f>
        <v>1072.71168165656</v>
      </c>
    </row>
    <row collapsed="false" customFormat="false" customHeight="true" hidden="false" ht="15" outlineLevel="0" r="26">
      <c r="A26" s="2" t="s">
        <v>58</v>
      </c>
      <c r="B26" s="1" t="e">
        <f aca="false">FLOOR(J11,1,1,1)*$H$3</f>
        <v>#VALUE!</v>
      </c>
      <c r="C26" s="1" t="e">
        <f aca="false">FLOOR(K11,1,1,1)*$H$4</f>
        <v>#VALUE!</v>
      </c>
      <c r="D26" s="1" t="e">
        <f aca="false">FLOOR(L11,1,1,1)*$H$3</f>
        <v>#VALUE!</v>
      </c>
      <c r="E26" s="1" t="e">
        <f aca="false">FLOOR(M11,1,1,1)*$H$4</f>
        <v>#VALUE!</v>
      </c>
      <c r="F26" s="1" t="e">
        <f aca="false">SUM(B26:E26)</f>
        <v>#VALUE!</v>
      </c>
      <c r="I26" s="2" t="s">
        <v>58</v>
      </c>
      <c r="J26" s="1" t="n">
        <f aca="false">H2*E11</f>
        <v>38.8573874113363</v>
      </c>
      <c r="K26" s="1" t="n">
        <f aca="false">H4*F11</f>
        <v>44.5135842147435</v>
      </c>
      <c r="L26" s="1" t="n">
        <f aca="false">H4*G11</f>
        <v>126.322497869572</v>
      </c>
      <c r="M26" s="1" t="n">
        <f aca="false">H4*H11</f>
        <v>358.483230445478</v>
      </c>
      <c r="N26" s="1" t="n">
        <f aca="false">SUM(J26:M26)</f>
        <v>568.17669994113</v>
      </c>
    </row>
    <row collapsed="false" customFormat="false" customHeight="true" hidden="false" ht="15" outlineLevel="0" r="27">
      <c r="A27" s="2" t="s">
        <v>55</v>
      </c>
      <c r="B27" s="1" t="e">
        <f aca="false">SUM(B24:B26)</f>
        <v>#VALUE!</v>
      </c>
      <c r="C27" s="1" t="e">
        <f aca="false">SUM(C24:C26)</f>
        <v>#VALUE!</v>
      </c>
      <c r="D27" s="1" t="e">
        <f aca="false">SUM(D24:D26)</f>
        <v>#VALUE!</v>
      </c>
      <c r="E27" s="1" t="e">
        <f aca="false">SUM(E24:E26)</f>
        <v>#VALUE!</v>
      </c>
      <c r="F27" s="2" t="e">
        <f aca="false">SUM(B27:E27)</f>
        <v>#VALUE!</v>
      </c>
      <c r="G27" s="2" t="s">
        <v>59</v>
      </c>
      <c r="I27" s="2" t="s">
        <v>55</v>
      </c>
      <c r="J27" s="1" t="n">
        <f aca="false">SUM(J24:J26)</f>
        <v>90.7985591905003</v>
      </c>
      <c r="K27" s="1" t="n">
        <f aca="false">SUM(K24:K26)</f>
        <v>191.914398531631</v>
      </c>
      <c r="L27" s="1" t="n">
        <f aca="false">SUM(L24:L26)</f>
        <v>544.622650081332</v>
      </c>
      <c r="M27" s="1" t="n">
        <f aca="false">SUM(M24:M26)</f>
        <v>1545.55277379423</v>
      </c>
      <c r="N27" s="2" t="n">
        <f aca="false">SUM(J27:M27)</f>
        <v>2372.88838159769</v>
      </c>
      <c r="O27" s="2" t="s">
        <v>59</v>
      </c>
    </row>
    <row collapsed="false" customFormat="false" customHeight="true" hidden="false" ht="15" outlineLevel="0" r="28">
      <c r="F28" s="2" t="e">
        <f aca="false">F27*$N$2*$N$3</f>
        <v>#VALUE!</v>
      </c>
      <c r="G28" s="2" t="s">
        <v>60</v>
      </c>
      <c r="N28" s="2" t="n">
        <f aca="false">N27*$N$2*$N$3</f>
        <v>73.084962153209</v>
      </c>
      <c r="O28" s="2" t="s">
        <v>60</v>
      </c>
    </row>
    <row collapsed="false" customFormat="false" customHeight="true" hidden="false" ht="15" outlineLevel="0" r="29">
      <c r="A29" s="2" t="s">
        <v>61</v>
      </c>
      <c r="B29" s="2" t="e">
        <f aca="false">(F28+N28)*$N$5*($N$4^2)</f>
        <v>#VALUE!</v>
      </c>
      <c r="C29" s="16" t="s">
        <v>62</v>
      </c>
    </row>
  </sheetData>
  <mergeCells count="3">
    <mergeCell ref="C6:H6"/>
    <mergeCell ref="J6:K6"/>
    <mergeCell ref="L6:M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12" activeCellId="0" pane="topLeft" sqref="L12"/>
    </sheetView>
  </sheetViews>
  <cols>
    <col collapsed="false" hidden="false" max="1" min="1" style="1" width="12.8352941176471"/>
    <col collapsed="false" hidden="false" max="2" min="2" style="1" width="11.5411764705882"/>
    <col collapsed="false" hidden="false" max="3" min="3" style="1" width="11.9843137254902"/>
    <col collapsed="false" hidden="false" max="4" min="4" style="1" width="10.2470588235294"/>
    <col collapsed="false" hidden="false" max="6" min="5" style="1" width="12.4078431372549"/>
    <col collapsed="false" hidden="false" max="7" min="7" style="1" width="11.1058823529412"/>
    <col collapsed="false" hidden="false" max="8" min="8" style="1" width="9.23529411764706"/>
    <col collapsed="false" hidden="false" max="9" min="9" style="1" width="9.81176470588235"/>
    <col collapsed="false" hidden="false" max="10" min="10" style="1" width="9.23529411764706"/>
    <col collapsed="false" hidden="false" max="13" min="11" style="1" width="8.07843137254902"/>
    <col collapsed="false" hidden="false" max="14" min="14" style="1" width="9.23529411764706"/>
    <col collapsed="false" hidden="false" max="1025" min="15" style="1" width="9.94901960784314"/>
  </cols>
  <sheetData>
    <row collapsed="false" customFormat="false" customHeight="true" hidden="false" ht="15" outlineLevel="0" r="1">
      <c r="A1" s="1" t="s">
        <v>0</v>
      </c>
    </row>
    <row collapsed="false" customFormat="false" customHeight="false" hidden="false" ht="13.4" outlineLevel="0" r="2">
      <c r="A2" s="2" t="s">
        <v>1</v>
      </c>
      <c r="B2" s="1" t="n">
        <v>1.2</v>
      </c>
      <c r="D2" s="2" t="s">
        <v>2</v>
      </c>
      <c r="E2" s="1" t="n">
        <f aca="false">3/(3+1.78)</f>
        <v>0.627615062761506</v>
      </c>
      <c r="G2" s="2" t="s">
        <v>3</v>
      </c>
      <c r="H2" s="1" t="n">
        <v>1.93</v>
      </c>
      <c r="J2" s="2" t="s">
        <v>4</v>
      </c>
      <c r="K2" s="3" t="n">
        <v>6.017</v>
      </c>
      <c r="M2" s="2" t="s">
        <v>5</v>
      </c>
      <c r="N2" s="3" t="n">
        <v>1.4</v>
      </c>
    </row>
    <row collapsed="false" customFormat="false" customHeight="false" hidden="false" ht="13.3" outlineLevel="0" r="3">
      <c r="A3" s="2" t="s">
        <v>6</v>
      </c>
      <c r="B3" s="1" t="n">
        <v>1.1</v>
      </c>
      <c r="D3" s="2" t="s">
        <v>7</v>
      </c>
      <c r="E3" s="1" t="n">
        <f aca="false">3/(3+1.39)</f>
        <v>0.683371298405467</v>
      </c>
      <c r="G3" s="2" t="s">
        <v>8</v>
      </c>
      <c r="H3" s="1" t="n">
        <v>1.44</v>
      </c>
      <c r="J3" s="2" t="s">
        <v>9</v>
      </c>
      <c r="K3" s="1" t="n">
        <v>19.7</v>
      </c>
      <c r="M3" s="2" t="s">
        <v>10</v>
      </c>
      <c r="N3" s="1" t="n">
        <v>0.022</v>
      </c>
    </row>
    <row collapsed="false" customFormat="false" customHeight="false" hidden="false" ht="13.3" outlineLevel="0" r="4">
      <c r="A4" s="2" t="s">
        <v>11</v>
      </c>
      <c r="B4" s="1" t="n">
        <v>1</v>
      </c>
      <c r="D4" s="2" t="s">
        <v>12</v>
      </c>
      <c r="E4" s="1" t="n">
        <f aca="false">3/4</f>
        <v>0.75</v>
      </c>
      <c r="G4" s="2" t="s">
        <v>13</v>
      </c>
      <c r="H4" s="1" t="n">
        <v>0.857</v>
      </c>
      <c r="L4" s="3"/>
      <c r="M4" s="2" t="s">
        <v>14</v>
      </c>
      <c r="N4" s="1" t="n">
        <v>1</v>
      </c>
    </row>
    <row collapsed="false" customFormat="false" customHeight="false" hidden="false" ht="13.3" outlineLevel="0" r="5">
      <c r="L5" s="3"/>
      <c r="M5" s="2" t="s">
        <v>15</v>
      </c>
      <c r="N5" s="1" t="n">
        <v>1</v>
      </c>
    </row>
    <row collapsed="false" customFormat="false" customHeight="true" hidden="false" ht="15" outlineLevel="0" r="6">
      <c r="C6" s="4" t="s">
        <v>16</v>
      </c>
      <c r="D6" s="4"/>
      <c r="E6" s="4"/>
      <c r="F6" s="4"/>
      <c r="G6" s="4"/>
      <c r="H6" s="4"/>
      <c r="J6" s="4" t="s">
        <v>17</v>
      </c>
      <c r="K6" s="4"/>
      <c r="L6" s="4" t="s">
        <v>18</v>
      </c>
      <c r="M6" s="4"/>
    </row>
    <row collapsed="false" customFormat="false" customHeight="true" hidden="false" ht="15" outlineLevel="0" r="7">
      <c r="A7" s="5" t="s">
        <v>19</v>
      </c>
      <c r="B7" s="5" t="n">
        <v>0</v>
      </c>
      <c r="C7" s="5" t="n">
        <v>1</v>
      </c>
      <c r="D7" s="5" t="n">
        <v>2</v>
      </c>
      <c r="E7" s="5" t="n">
        <v>3</v>
      </c>
      <c r="F7" s="5" t="n">
        <v>4</v>
      </c>
      <c r="G7" s="5" t="s">
        <v>20</v>
      </c>
      <c r="H7" s="5" t="n">
        <v>5</v>
      </c>
      <c r="I7" s="5" t="n">
        <v>6</v>
      </c>
      <c r="J7" s="5" t="n">
        <v>7</v>
      </c>
      <c r="K7" s="5" t="n">
        <v>8</v>
      </c>
      <c r="L7" s="5" t="s">
        <v>21</v>
      </c>
    </row>
    <row collapsed="false" customFormat="false" customHeight="false" hidden="false" ht="13.3" outlineLevel="0" r="8">
      <c r="A8" s="6" t="s">
        <v>22</v>
      </c>
      <c r="B8" s="7" t="s">
        <v>23</v>
      </c>
      <c r="C8" s="7" t="s">
        <v>24</v>
      </c>
      <c r="D8" s="7" t="s">
        <v>25</v>
      </c>
      <c r="E8" s="7" t="s">
        <v>26</v>
      </c>
      <c r="F8" s="7" t="s">
        <v>25</v>
      </c>
      <c r="G8" s="7" t="s">
        <v>27</v>
      </c>
      <c r="H8" s="7" t="s">
        <v>26</v>
      </c>
      <c r="I8" s="7" t="s">
        <v>25</v>
      </c>
      <c r="J8" s="7" t="s">
        <v>26</v>
      </c>
      <c r="K8" s="7" t="s">
        <v>25</v>
      </c>
      <c r="L8" s="7" t="s">
        <v>28</v>
      </c>
    </row>
    <row collapsed="false" customFormat="false" customHeight="false" hidden="false" ht="13.3" outlineLevel="0" r="9">
      <c r="A9" s="6" t="s">
        <v>29</v>
      </c>
      <c r="B9" s="7"/>
      <c r="C9" s="7" t="n">
        <f aca="false">B2</f>
        <v>1.2</v>
      </c>
      <c r="D9" s="7" t="n">
        <f aca="false">B4</f>
        <v>1</v>
      </c>
      <c r="E9" s="7" t="n">
        <f aca="false">B3</f>
        <v>1.1</v>
      </c>
      <c r="F9" s="7" t="n">
        <f aca="false">B4</f>
        <v>1</v>
      </c>
      <c r="G9" s="7"/>
      <c r="H9" s="7" t="n">
        <f aca="false">B3</f>
        <v>1.1</v>
      </c>
      <c r="I9" s="7" t="n">
        <f aca="false">B4</f>
        <v>1</v>
      </c>
      <c r="J9" s="7" t="n">
        <f aca="false">B3</f>
        <v>1.1</v>
      </c>
      <c r="K9" s="7" t="n">
        <f aca="false">B4</f>
        <v>1</v>
      </c>
      <c r="L9" s="7"/>
    </row>
    <row collapsed="false" customFormat="false" customHeight="false" hidden="false" ht="13.3" outlineLevel="0" r="10">
      <c r="A10" s="6" t="s">
        <v>30</v>
      </c>
      <c r="B10" s="8" t="n">
        <v>2</v>
      </c>
      <c r="C10" s="8" t="n">
        <v>1</v>
      </c>
      <c r="D10" s="8" t="n">
        <v>4</v>
      </c>
      <c r="E10" s="8" t="n">
        <v>1</v>
      </c>
      <c r="F10" s="8" t="n">
        <v>16</v>
      </c>
      <c r="G10" s="8"/>
      <c r="H10" s="8" t="n">
        <v>1</v>
      </c>
      <c r="I10" s="8" t="n">
        <v>1</v>
      </c>
      <c r="J10" s="8" t="n">
        <v>1</v>
      </c>
      <c r="K10" s="8" t="n">
        <v>1</v>
      </c>
      <c r="L10" s="8"/>
    </row>
    <row collapsed="false" customFormat="false" customHeight="false" hidden="false" ht="13.3" outlineLevel="0" r="11">
      <c r="A11" s="6" t="s">
        <v>31</v>
      </c>
      <c r="B11" s="8" t="n">
        <v>24</v>
      </c>
      <c r="C11" s="9" t="n">
        <f aca="false">((D11*C9)*C10)/$C$21</f>
        <v>12</v>
      </c>
      <c r="D11" s="9" t="n">
        <f aca="false">((E11*D9)*D10)/$C$21</f>
        <v>44.8566738360134</v>
      </c>
      <c r="E11" s="9" t="n">
        <f aca="false">((F11*E9)*E10)/$C$21</f>
        <v>50.3030296907621</v>
      </c>
      <c r="F11" s="9" t="n">
        <f aca="false">((H11*F9*F10)+G11)/C21</f>
        <v>205.129690527437</v>
      </c>
      <c r="G11" s="8" t="n">
        <v>732</v>
      </c>
      <c r="H11" s="9" t="n">
        <f aca="false">((I11*H9)*H10)/$B$21</f>
        <v>11.7589726379476</v>
      </c>
      <c r="I11" s="9" t="n">
        <f aca="false">((J11*I9)*I10)/$B$21</f>
        <v>32.244986866462</v>
      </c>
      <c r="J11" s="9" t="n">
        <f aca="false">((K11*J9)*J10)/$B$21</f>
        <v>97.2630119173205</v>
      </c>
      <c r="K11" s="9" t="n">
        <f aca="false">((L11*K9)*K10)/$B$21</f>
        <v>266.710761086858</v>
      </c>
      <c r="L11" s="8" t="n">
        <v>804.5</v>
      </c>
    </row>
    <row collapsed="false" customFormat="false" customHeight="false" hidden="false" ht="13.3" outlineLevel="0" r="12">
      <c r="A12" s="10" t="s">
        <v>32</v>
      </c>
      <c r="B12" s="11"/>
      <c r="C12" s="11" t="e">
        <f aca="false">FLOOR((C11*$E$2),1,1,1)</f>
        <v>#VALUE!</v>
      </c>
      <c r="D12" s="11" t="e">
        <f aca="false">FLOOR((D11*$E$4),1,1,1)</f>
        <v>#VALUE!</v>
      </c>
      <c r="E12" s="11" t="e">
        <f aca="false">FLOOR((E11*$E$3),1,1,1)</f>
        <v>#VALUE!</v>
      </c>
      <c r="F12" s="11" t="e">
        <f aca="false">FLOOR((F11*$E$4),1,1,1)</f>
        <v>#VALUE!</v>
      </c>
      <c r="G12" s="11"/>
      <c r="H12" s="11" t="e">
        <f aca="false">FLOOR((H11*$E$3),1,1,1)</f>
        <v>#VALUE!</v>
      </c>
      <c r="I12" s="11" t="e">
        <f aca="false">FLOOR((I11*$E$4),1,1,1)</f>
        <v>#VALUE!</v>
      </c>
      <c r="J12" s="11" t="e">
        <f aca="false">FLOOR((J11*$E$3),1,1,1)</f>
        <v>#VALUE!</v>
      </c>
      <c r="K12" s="11" t="e">
        <f aca="false">FLOOR((K11*$E$4),1,1,1)</f>
        <v>#VALUE!</v>
      </c>
      <c r="L12" s="11"/>
    </row>
    <row collapsed="false" customFormat="false" customHeight="false" hidden="false" ht="13.3" outlineLevel="0" r="13">
      <c r="A13" s="10" t="s">
        <v>33</v>
      </c>
      <c r="B13" s="11"/>
      <c r="C13" s="11" t="e">
        <f aca="false">FLOOR(C11,1,1,1)-C12</f>
        <v>#VALUE!</v>
      </c>
      <c r="D13" s="11" t="e">
        <f aca="false">FLOOR(D11,1,1,1)-D12</f>
        <v>#VALUE!</v>
      </c>
      <c r="E13" s="11" t="e">
        <f aca="false">FLOOR(E11,1,1,1)-E12</f>
        <v>#VALUE!</v>
      </c>
      <c r="F13" s="11" t="e">
        <f aca="false">FLOOR(F11,1,1,1)-F12</f>
        <v>#VALUE!</v>
      </c>
      <c r="G13" s="11"/>
      <c r="H13" s="11" t="e">
        <f aca="false">FLOOR(H11,1,1,1)-H12</f>
        <v>#VALUE!</v>
      </c>
      <c r="I13" s="11" t="e">
        <f aca="false">FLOOR(I11,1,1,1)-I12</f>
        <v>#VALUE!</v>
      </c>
      <c r="J13" s="11" t="e">
        <f aca="false">FLOOR(J11,1,1,1)-J12</f>
        <v>#VALUE!</v>
      </c>
      <c r="K13" s="11" t="e">
        <f aca="false">FLOOR(K11,1,1,1)-K12</f>
        <v>#VALUE!</v>
      </c>
      <c r="L13" s="11"/>
    </row>
    <row collapsed="false" customFormat="false" customHeight="false" hidden="false" ht="13.3" outlineLevel="0" r="14">
      <c r="A14" s="2"/>
    </row>
    <row collapsed="false" customFormat="false" customHeight="false" hidden="false" ht="13.3" outlineLevel="0" r="15">
      <c r="A15" s="12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collapsed="false" customFormat="false" customHeight="false" hidden="false" ht="13.3" outlineLevel="0" r="16">
      <c r="A16" s="2"/>
      <c r="B16" s="2" t="s">
        <v>34</v>
      </c>
      <c r="C16" s="2" t="s">
        <v>35</v>
      </c>
    </row>
    <row collapsed="false" customFormat="false" customHeight="false" hidden="false" ht="13.3" outlineLevel="0" r="17">
      <c r="A17" s="2" t="s">
        <v>36</v>
      </c>
      <c r="B17" s="15" t="n">
        <f aca="false">PRODUCT(C9:N9)</f>
        <v>1.5972</v>
      </c>
      <c r="C17" s="1" t="n">
        <f aca="false">PRODUCT(C9:F9)</f>
        <v>1.32</v>
      </c>
      <c r="E17" s="2" t="s">
        <v>37</v>
      </c>
      <c r="F17" s="1" t="n">
        <f aca="false">((K7-F7)*$B$21+F7*$C$21)*LN(2)</f>
        <v>20.800081516535</v>
      </c>
      <c r="H17" s="2" t="s">
        <v>38</v>
      </c>
      <c r="I17" s="1" t="n">
        <v>165.263</v>
      </c>
    </row>
    <row collapsed="false" customFormat="false" customHeight="false" hidden="false" ht="13.3" outlineLevel="0" r="18">
      <c r="A18" s="2" t="s">
        <v>41</v>
      </c>
      <c r="B18" s="1" t="n">
        <f aca="false">PRODUCT(B10:N10)</f>
        <v>128</v>
      </c>
      <c r="C18" s="1" t="n">
        <f aca="false">PRODUCT(B10:E10)</f>
        <v>8</v>
      </c>
      <c r="E18" s="2" t="s">
        <v>42</v>
      </c>
      <c r="F18" s="1" t="n">
        <f aca="false">(COUNTIF(C8:M8,"Nand3")*$H$2*C9+COUNTIF(C8:M8,"Nand2")*$H$3*B3+COUNTIF(C8:M8,"Inv")*$H$4*B4)*LN(2)</f>
        <v>7.27527280715719</v>
      </c>
      <c r="H18" s="2" t="s">
        <v>43</v>
      </c>
      <c r="I18" s="1" t="n">
        <v>159.7809</v>
      </c>
    </row>
    <row collapsed="false" customFormat="false" customHeight="false" hidden="false" ht="13.3" outlineLevel="0" r="19">
      <c r="A19" s="2" t="s">
        <v>44</v>
      </c>
      <c r="B19" s="1" t="n">
        <f aca="false">$L$11/$B$11</f>
        <v>33.5208333333333</v>
      </c>
      <c r="C19" s="1" t="n">
        <f aca="false">(($H$11*$F$10)+$G$11)/$B$11</f>
        <v>38.3393150919651</v>
      </c>
      <c r="E19" s="2" t="s">
        <v>45</v>
      </c>
      <c r="F19" s="1" t="n">
        <f aca="false">SUM(F17:F18)</f>
        <v>28.0753543236922</v>
      </c>
      <c r="H19" s="2" t="s">
        <v>46</v>
      </c>
      <c r="I19" s="1" t="n">
        <f aca="false">I17/($K$3)</f>
        <v>8.3889847715736</v>
      </c>
    </row>
    <row collapsed="false" customFormat="false" customHeight="false" hidden="false" ht="13.3" outlineLevel="0" r="20">
      <c r="A20" s="2" t="s">
        <v>47</v>
      </c>
      <c r="B20" s="1" t="n">
        <f aca="false">PRODUCT(B17:B19)</f>
        <v>6853.0528</v>
      </c>
      <c r="C20" s="1" t="n">
        <f aca="false">PRODUCT(C17:C19)</f>
        <v>404.863167371151</v>
      </c>
      <c r="E20" s="2" t="s">
        <v>48</v>
      </c>
      <c r="F20" s="1" t="n">
        <f aca="false">F19/(5*LN(2))</f>
        <v>8.10083489079826</v>
      </c>
      <c r="H20" s="2" t="s">
        <v>49</v>
      </c>
      <c r="I20" s="1" t="n">
        <f aca="false">I18/($K$3)</f>
        <v>8.11070558375635</v>
      </c>
    </row>
    <row collapsed="false" customFormat="false" customHeight="false" hidden="false" ht="13.3" outlineLevel="0" r="21">
      <c r="A21" s="2" t="s">
        <v>50</v>
      </c>
      <c r="B21" s="1" t="n">
        <f aca="false">POWER(B20,(1/K7))</f>
        <v>3.01637622989649</v>
      </c>
      <c r="C21" s="1" t="n">
        <f aca="false">POWER(C20,(1/F7))</f>
        <v>4.48566738360133</v>
      </c>
    </row>
    <row collapsed="false" customFormat="false" customHeight="false" hidden="false" ht="13.3" outlineLevel="0" r="22">
      <c r="A22" s="2"/>
    </row>
    <row collapsed="false" customFormat="false" customHeight="true" hidden="false" ht="15" outlineLevel="0" r="23">
      <c r="B23" s="2" t="s">
        <v>51</v>
      </c>
      <c r="C23" s="2" t="s">
        <v>52</v>
      </c>
      <c r="D23" s="2" t="s">
        <v>53</v>
      </c>
      <c r="E23" s="2" t="s">
        <v>54</v>
      </c>
      <c r="F23" s="2" t="s">
        <v>55</v>
      </c>
      <c r="J23" s="2" t="n">
        <v>3</v>
      </c>
      <c r="K23" s="2" t="n">
        <v>4</v>
      </c>
      <c r="L23" s="2" t="n">
        <v>5</v>
      </c>
      <c r="M23" s="2" t="n">
        <v>6</v>
      </c>
      <c r="N23" s="2" t="s">
        <v>56</v>
      </c>
    </row>
    <row collapsed="false" customFormat="false" customHeight="true" hidden="false" ht="15" outlineLevel="0" r="24">
      <c r="A24" s="2" t="s">
        <v>28</v>
      </c>
      <c r="B24" s="1" t="n">
        <v>0</v>
      </c>
      <c r="C24" s="1" t="n">
        <v>0</v>
      </c>
      <c r="D24" s="1" t="n">
        <v>0</v>
      </c>
      <c r="E24" s="1" t="n">
        <f aca="false">L11/4</f>
        <v>201.125</v>
      </c>
      <c r="F24" s="1" t="n">
        <f aca="false">SUM(B24:E24)</f>
        <v>201.125</v>
      </c>
      <c r="I24" s="2" t="s">
        <v>28</v>
      </c>
      <c r="J24" s="1" t="n">
        <v>0</v>
      </c>
      <c r="K24" s="1" t="n">
        <v>0</v>
      </c>
      <c r="L24" s="1" t="n">
        <v>0</v>
      </c>
      <c r="M24" s="1" t="n">
        <f aca="false">G11</f>
        <v>732</v>
      </c>
      <c r="N24" s="1" t="n">
        <f aca="false">SUM(J24:M24)</f>
        <v>732</v>
      </c>
    </row>
    <row collapsed="false" customFormat="false" customHeight="true" hidden="false" ht="15" outlineLevel="0" r="25">
      <c r="A25" s="2" t="s">
        <v>57</v>
      </c>
      <c r="B25" s="1" t="e">
        <f aca="false">FLOOR(I11,1,1,1)</f>
        <v>#VALUE!</v>
      </c>
      <c r="C25" s="1" t="e">
        <f aca="false">FLOOR(J11,1,1,1)</f>
        <v>#VALUE!</v>
      </c>
      <c r="D25" s="1" t="e">
        <f aca="false">FLOOR(K11,1,1,1)</f>
        <v>#VALUE!</v>
      </c>
      <c r="E25" s="1" t="n">
        <v>0</v>
      </c>
      <c r="F25" s="1" t="e">
        <f aca="false">SUM(B25:E25)</f>
        <v>#VALUE!</v>
      </c>
      <c r="I25" s="2" t="s">
        <v>57</v>
      </c>
      <c r="J25" s="1" t="n">
        <f aca="false">F11</f>
        <v>205.129690527437</v>
      </c>
      <c r="K25" s="1" t="n">
        <f aca="false">G11</f>
        <v>732</v>
      </c>
      <c r="L25" s="1" t="n">
        <f aca="false">H11</f>
        <v>11.7589726379476</v>
      </c>
      <c r="M25" s="1" t="n">
        <f aca="false">16*H11</f>
        <v>188.143562207161</v>
      </c>
      <c r="N25" s="1" t="n">
        <f aca="false">SUM(J25:M25)</f>
        <v>1137.03222537255</v>
      </c>
    </row>
    <row collapsed="false" customFormat="false" customHeight="true" hidden="false" ht="15" outlineLevel="0" r="26">
      <c r="A26" s="2" t="s">
        <v>58</v>
      </c>
      <c r="B26" s="1" t="e">
        <f aca="false">FLOOR(H11,1,1,1)*$H$3</f>
        <v>#VALUE!</v>
      </c>
      <c r="C26" s="1" t="e">
        <f aca="false">FLOOR(I11,1,1,1)*$H$4</f>
        <v>#VALUE!</v>
      </c>
      <c r="D26" s="1" t="e">
        <f aca="false">FLOOR(J11,1,1,1)*$H$3</f>
        <v>#VALUE!</v>
      </c>
      <c r="E26" s="1" t="e">
        <f aca="false">FLOOR(K11,1,1,1)*$H$4</f>
        <v>#VALUE!</v>
      </c>
      <c r="F26" s="1" t="e">
        <f aca="false">SUM(B26:E26)</f>
        <v>#VALUE!</v>
      </c>
      <c r="I26" s="2" t="s">
        <v>58</v>
      </c>
      <c r="J26" s="1" t="n">
        <f aca="false">H2*E11</f>
        <v>97.0848473031709</v>
      </c>
      <c r="K26" s="1" t="n">
        <f aca="false">H4*F11</f>
        <v>175.796144782014</v>
      </c>
      <c r="L26" s="1" t="n">
        <f aca="false">H4*G11</f>
        <v>627.324</v>
      </c>
      <c r="M26" s="1" t="n">
        <f aca="false">H4*H11</f>
        <v>10.0774395507211</v>
      </c>
      <c r="N26" s="1" t="n">
        <f aca="false">SUM(J26:M26)</f>
        <v>910.282431635906</v>
      </c>
    </row>
    <row collapsed="false" customFormat="false" customHeight="true" hidden="false" ht="15" outlineLevel="0" r="27">
      <c r="A27" s="2" t="s">
        <v>55</v>
      </c>
      <c r="B27" s="1" t="e">
        <f aca="false">SUM(B24:B26)</f>
        <v>#VALUE!</v>
      </c>
      <c r="C27" s="1" t="e">
        <f aca="false">SUM(C24:C26)</f>
        <v>#VALUE!</v>
      </c>
      <c r="D27" s="1" t="e">
        <f aca="false">SUM(D24:D26)</f>
        <v>#VALUE!</v>
      </c>
      <c r="E27" s="1" t="e">
        <f aca="false">SUM(E24:E26)</f>
        <v>#VALUE!</v>
      </c>
      <c r="F27" s="2" t="e">
        <f aca="false">SUM(B27:E27)</f>
        <v>#VALUE!</v>
      </c>
      <c r="G27" s="2" t="s">
        <v>59</v>
      </c>
      <c r="I27" s="2" t="s">
        <v>55</v>
      </c>
      <c r="J27" s="1" t="n">
        <f aca="false">SUM(J24:J26)</f>
        <v>302.214537830608</v>
      </c>
      <c r="K27" s="1" t="n">
        <f aca="false">SUM(K24:K26)</f>
        <v>907.796144782014</v>
      </c>
      <c r="L27" s="1" t="n">
        <f aca="false">SUM(L24:L26)</f>
        <v>639.082972637948</v>
      </c>
      <c r="M27" s="1" t="n">
        <f aca="false">SUM(M24:M26)</f>
        <v>930.221001757882</v>
      </c>
      <c r="N27" s="2" t="n">
        <f aca="false">SUM(J27:M27)</f>
        <v>2779.31465700845</v>
      </c>
      <c r="O27" s="2" t="s">
        <v>59</v>
      </c>
    </row>
    <row collapsed="false" customFormat="false" customHeight="true" hidden="false" ht="15" outlineLevel="0" r="28">
      <c r="F28" s="2" t="e">
        <f aca="false">F27*$N$2*$N$3</f>
        <v>#VALUE!</v>
      </c>
      <c r="G28" s="2" t="s">
        <v>60</v>
      </c>
      <c r="N28" s="2" t="n">
        <f aca="false">N27*$N$2*$N$3</f>
        <v>85.6028914358603</v>
      </c>
      <c r="O28" s="2" t="s">
        <v>60</v>
      </c>
    </row>
    <row collapsed="false" customFormat="false" customHeight="true" hidden="false" ht="15" outlineLevel="0" r="29">
      <c r="A29" s="2" t="s">
        <v>61</v>
      </c>
      <c r="B29" s="2" t="e">
        <f aca="false">(F28+N28)*$N$5*($N$4^2)</f>
        <v>#VALUE!</v>
      </c>
      <c r="C29" s="16" t="s">
        <v>62</v>
      </c>
    </row>
    <row collapsed="false" customFormat="false" customHeight="true" hidden="false" ht="15" outlineLevel="0" r="41">
      <c r="A41" s="1" t="s">
        <v>63</v>
      </c>
    </row>
  </sheetData>
  <mergeCells count="3">
    <mergeCell ref="C6:H6"/>
    <mergeCell ref="J6:K6"/>
    <mergeCell ref="L6:M6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22" activeCellId="0" pane="topLeft" sqref="H22"/>
    </sheetView>
  </sheetViews>
  <cols>
    <col collapsed="false" hidden="false" max="1" min="1" style="1" width="12.8352941176471"/>
    <col collapsed="false" hidden="false" max="2" min="2" style="1" width="11.5411764705882"/>
    <col collapsed="false" hidden="false" max="3" min="3" style="1" width="11.9843137254902"/>
    <col collapsed="false" hidden="false" max="4" min="4" style="1" width="10.2470588235294"/>
    <col collapsed="false" hidden="false" max="6" min="5" style="1" width="12.4078431372549"/>
    <col collapsed="false" hidden="false" max="7" min="7" style="1" width="11.1058823529412"/>
    <col collapsed="false" hidden="false" max="8" min="8" style="1" width="9.23529411764706"/>
    <col collapsed="false" hidden="false" max="9" min="9" style="1" width="9.81176470588235"/>
    <col collapsed="false" hidden="false" max="10" min="10" style="1" width="9.23529411764706"/>
    <col collapsed="false" hidden="false" max="13" min="11" style="1" width="8.07843137254902"/>
    <col collapsed="false" hidden="false" max="14" min="14" style="1" width="9.23529411764706"/>
    <col collapsed="false" hidden="false" max="1025" min="15" style="1" width="9.94901960784314"/>
  </cols>
  <sheetData>
    <row collapsed="false" customFormat="false" customHeight="true" hidden="false" ht="15" outlineLevel="0" r="1">
      <c r="A1" s="1" t="s">
        <v>0</v>
      </c>
    </row>
    <row collapsed="false" customFormat="false" customHeight="false" hidden="false" ht="13.4" outlineLevel="0" r="2">
      <c r="A2" s="2" t="s">
        <v>1</v>
      </c>
      <c r="B2" s="1" t="n">
        <v>1.2</v>
      </c>
      <c r="D2" s="2" t="s">
        <v>2</v>
      </c>
      <c r="E2" s="1" t="n">
        <f aca="false">3/(3+1.78)</f>
        <v>0.627615062761506</v>
      </c>
      <c r="G2" s="2" t="s">
        <v>3</v>
      </c>
      <c r="H2" s="1" t="n">
        <v>1.93</v>
      </c>
      <c r="J2" s="2" t="s">
        <v>4</v>
      </c>
      <c r="K2" s="3" t="n">
        <v>6.017</v>
      </c>
      <c r="M2" s="2" t="s">
        <v>5</v>
      </c>
      <c r="N2" s="3" t="n">
        <v>1.4</v>
      </c>
    </row>
    <row collapsed="false" customFormat="false" customHeight="false" hidden="false" ht="13.3" outlineLevel="0" r="3">
      <c r="A3" s="2" t="s">
        <v>6</v>
      </c>
      <c r="B3" s="1" t="n">
        <v>1.1</v>
      </c>
      <c r="D3" s="2" t="s">
        <v>7</v>
      </c>
      <c r="E3" s="1" t="n">
        <f aca="false">3/(3+1.39)</f>
        <v>0.683371298405467</v>
      </c>
      <c r="G3" s="2" t="s">
        <v>8</v>
      </c>
      <c r="H3" s="1" t="n">
        <v>1.44</v>
      </c>
      <c r="J3" s="2" t="s">
        <v>9</v>
      </c>
      <c r="K3" s="1" t="n">
        <v>19.7</v>
      </c>
      <c r="M3" s="2" t="s">
        <v>10</v>
      </c>
      <c r="N3" s="1" t="n">
        <v>0.022</v>
      </c>
    </row>
    <row collapsed="false" customFormat="false" customHeight="false" hidden="false" ht="13.3" outlineLevel="0" r="4">
      <c r="A4" s="2" t="s">
        <v>11</v>
      </c>
      <c r="B4" s="1" t="n">
        <v>1</v>
      </c>
      <c r="D4" s="2" t="s">
        <v>12</v>
      </c>
      <c r="E4" s="1" t="n">
        <v>0.75</v>
      </c>
      <c r="G4" s="2" t="s">
        <v>13</v>
      </c>
      <c r="H4" s="1" t="n">
        <v>0.857</v>
      </c>
      <c r="L4" s="3"/>
      <c r="M4" s="2" t="s">
        <v>14</v>
      </c>
      <c r="N4" s="1" t="n">
        <v>1</v>
      </c>
    </row>
    <row collapsed="false" customFormat="false" customHeight="false" hidden="false" ht="13.3" outlineLevel="0" r="5">
      <c r="L5" s="3"/>
      <c r="M5" s="2" t="s">
        <v>15</v>
      </c>
      <c r="N5" s="1" t="n">
        <v>1</v>
      </c>
    </row>
    <row collapsed="false" customFormat="false" customHeight="true" hidden="false" ht="15" outlineLevel="0" r="6">
      <c r="C6" s="4" t="s">
        <v>16</v>
      </c>
      <c r="D6" s="4"/>
      <c r="E6" s="4"/>
      <c r="F6" s="4"/>
      <c r="G6" s="4"/>
      <c r="H6" s="4"/>
      <c r="J6" s="4" t="s">
        <v>17</v>
      </c>
      <c r="K6" s="4"/>
      <c r="L6" s="4" t="s">
        <v>18</v>
      </c>
      <c r="M6" s="4"/>
    </row>
    <row collapsed="false" customFormat="false" customHeight="true" hidden="false" ht="15" outlineLevel="0" r="7">
      <c r="A7" s="5" t="s">
        <v>19</v>
      </c>
      <c r="B7" s="5" t="n">
        <v>0</v>
      </c>
      <c r="C7" s="5" t="n">
        <v>1</v>
      </c>
      <c r="D7" s="5" t="n">
        <v>2</v>
      </c>
      <c r="E7" s="5" t="n">
        <v>3</v>
      </c>
      <c r="F7" s="5" t="n">
        <v>4</v>
      </c>
      <c r="G7" s="5" t="n">
        <v>5</v>
      </c>
      <c r="H7" s="5" t="n">
        <v>6</v>
      </c>
      <c r="I7" s="5" t="s">
        <v>20</v>
      </c>
      <c r="J7" s="5" t="n">
        <v>7</v>
      </c>
      <c r="K7" s="5" t="n">
        <v>8</v>
      </c>
      <c r="L7" s="5" t="n">
        <v>9</v>
      </c>
      <c r="M7" s="5" t="n">
        <v>10</v>
      </c>
      <c r="N7" s="5" t="s">
        <v>21</v>
      </c>
    </row>
    <row collapsed="false" customFormat="false" customHeight="false" hidden="false" ht="13.3" outlineLevel="0" r="8">
      <c r="A8" s="6" t="s">
        <v>22</v>
      </c>
      <c r="B8" s="7" t="s">
        <v>23</v>
      </c>
      <c r="C8" s="7" t="s">
        <v>24</v>
      </c>
      <c r="D8" s="7" t="s">
        <v>25</v>
      </c>
      <c r="E8" s="7" t="s">
        <v>26</v>
      </c>
      <c r="F8" s="7" t="s">
        <v>25</v>
      </c>
      <c r="G8" s="7" t="s">
        <v>25</v>
      </c>
      <c r="H8" s="7" t="s">
        <v>25</v>
      </c>
      <c r="I8" s="7" t="s">
        <v>27</v>
      </c>
      <c r="J8" s="7" t="s">
        <v>26</v>
      </c>
      <c r="K8" s="7" t="s">
        <v>25</v>
      </c>
      <c r="L8" s="7" t="s">
        <v>26</v>
      </c>
      <c r="M8" s="7" t="s">
        <v>25</v>
      </c>
      <c r="N8" s="7" t="s">
        <v>28</v>
      </c>
    </row>
    <row collapsed="false" customFormat="false" customHeight="false" hidden="false" ht="13.3" outlineLevel="0" r="9">
      <c r="A9" s="6" t="s">
        <v>29</v>
      </c>
      <c r="B9" s="7"/>
      <c r="C9" s="7" t="n">
        <f aca="false">B2</f>
        <v>1.2</v>
      </c>
      <c r="D9" s="7" t="n">
        <f aca="false">B4</f>
        <v>1</v>
      </c>
      <c r="E9" s="7" t="n">
        <f aca="false">B3</f>
        <v>1.1</v>
      </c>
      <c r="F9" s="7" t="n">
        <f aca="false">B4</f>
        <v>1</v>
      </c>
      <c r="G9" s="7" t="n">
        <f aca="false">B4</f>
        <v>1</v>
      </c>
      <c r="H9" s="7" t="n">
        <f aca="false">B4</f>
        <v>1</v>
      </c>
      <c r="I9" s="7"/>
      <c r="J9" s="7" t="n">
        <f aca="false">B3</f>
        <v>1.1</v>
      </c>
      <c r="K9" s="7" t="n">
        <f aca="false">B4</f>
        <v>1</v>
      </c>
      <c r="L9" s="7" t="n">
        <f aca="false">B3</f>
        <v>1.1</v>
      </c>
      <c r="M9" s="7" t="n">
        <f aca="false">B4</f>
        <v>1</v>
      </c>
      <c r="N9" s="7"/>
    </row>
    <row collapsed="false" customFormat="false" customHeight="false" hidden="false" ht="13.3" outlineLevel="0" r="10">
      <c r="A10" s="6" t="s">
        <v>30</v>
      </c>
      <c r="B10" s="8" t="n">
        <v>2</v>
      </c>
      <c r="C10" s="8" t="n">
        <v>1</v>
      </c>
      <c r="D10" s="8" t="n">
        <v>4</v>
      </c>
      <c r="E10" s="8" t="n">
        <v>1</v>
      </c>
      <c r="F10" s="8" t="n">
        <v>1</v>
      </c>
      <c r="G10" s="8" t="n">
        <v>1</v>
      </c>
      <c r="H10" s="8" t="n">
        <v>16</v>
      </c>
      <c r="I10" s="8"/>
      <c r="J10" s="8" t="n">
        <v>1</v>
      </c>
      <c r="K10" s="8" t="n">
        <v>1</v>
      </c>
      <c r="L10" s="8" t="n">
        <v>1</v>
      </c>
      <c r="M10" s="8" t="n">
        <v>1</v>
      </c>
      <c r="N10" s="8"/>
    </row>
    <row collapsed="false" customFormat="false" customHeight="false" hidden="false" ht="13.3" outlineLevel="0" r="11">
      <c r="A11" s="6" t="s">
        <v>31</v>
      </c>
      <c r="B11" s="8" t="n">
        <v>24</v>
      </c>
      <c r="C11" s="9" t="n">
        <f aca="false">((D11*C9)*C10)/$C$21</f>
        <v>12</v>
      </c>
      <c r="D11" s="9" t="n">
        <f aca="false">((E11*D9)*D10)/$C$21</f>
        <v>28.3784152855821</v>
      </c>
      <c r="E11" s="9" t="n">
        <f aca="false">((F11*E9)*E10)/$C$21</f>
        <v>20.133361353024</v>
      </c>
      <c r="F11" s="9" t="n">
        <f aca="false">((G11*F9)*F10)/$C$21</f>
        <v>51.941171779164</v>
      </c>
      <c r="G11" s="9" t="n">
        <f aca="false">((H11*G9)*G10)/$C$21</f>
        <v>147.400814316887</v>
      </c>
      <c r="H11" s="9" t="n">
        <f aca="false">(((J11*H9)*H10)+I11)/$C$21</f>
        <v>418.30015221176</v>
      </c>
      <c r="I11" s="8" t="n">
        <v>732</v>
      </c>
      <c r="J11" s="9" t="n">
        <f aca="false">((K11*J9)*J10)/$B$21</f>
        <v>28.441846459297</v>
      </c>
      <c r="K11" s="9" t="n">
        <f aca="false">((L11*K9)*K10)/$B$21</f>
        <v>62.5393711849597</v>
      </c>
      <c r="L11" s="9" t="n">
        <f aca="false">((M11*L9)*L10)/$B$21</f>
        <v>151.266207318437</v>
      </c>
      <c r="M11" s="9" t="n">
        <f aca="false">((N11*M9)*M10)/$B$21</f>
        <v>332.611790896456</v>
      </c>
      <c r="N11" s="8" t="n">
        <v>804.5</v>
      </c>
    </row>
    <row collapsed="false" customFormat="false" customHeight="false" hidden="false" ht="13.3" outlineLevel="0" r="12">
      <c r="A12" s="10" t="s">
        <v>32</v>
      </c>
      <c r="B12" s="11"/>
      <c r="C12" s="11" t="n">
        <f aca="false">FLOOR((C11*$E$4),1,1)</f>
        <v>9</v>
      </c>
      <c r="D12" s="11" t="n">
        <f aca="false">FLOOR((D11*$E$4),1,1)</f>
        <v>21</v>
      </c>
      <c r="E12" s="11" t="n">
        <f aca="false">FLOOR((E11*$E$4),1,1)</f>
        <v>15</v>
      </c>
      <c r="F12" s="11" t="n">
        <f aca="false">FLOOR((F11*$E$4),1,1)</f>
        <v>38</v>
      </c>
      <c r="G12" s="11" t="n">
        <f aca="false">FLOOR((G11*$E$4),1,1)</f>
        <v>110</v>
      </c>
      <c r="H12" s="11" t="n">
        <f aca="false">FLOOR((H11*$E$4),1,1)</f>
        <v>313</v>
      </c>
      <c r="I12" s="11" t="n">
        <f aca="false">FLOOR((I11*$E$4),1,1)</f>
        <v>549</v>
      </c>
      <c r="J12" s="11" t="n">
        <f aca="false">FLOOR((J11*$E$4),1,1)</f>
        <v>21</v>
      </c>
      <c r="K12" s="11" t="n">
        <f aca="false">FLOOR((K11*$E$4),1,1)</f>
        <v>46</v>
      </c>
      <c r="L12" s="11" t="n">
        <f aca="false">FLOOR((L11*$E$4),1,1)</f>
        <v>113</v>
      </c>
      <c r="M12" s="11" t="n">
        <f aca="false">FLOOR((M11*$E$4),1,1)</f>
        <v>249</v>
      </c>
      <c r="N12" s="11"/>
    </row>
    <row collapsed="false" customFormat="false" customHeight="false" hidden="false" ht="13.3" outlineLevel="0" r="13">
      <c r="A13" s="10" t="s">
        <v>33</v>
      </c>
      <c r="B13" s="11"/>
      <c r="C13" s="11" t="n">
        <f aca="false">FLOOR(C11,1,1)-C12</f>
        <v>3</v>
      </c>
      <c r="D13" s="11" t="n">
        <f aca="false">FLOOR(D11,1,1)-D12</f>
        <v>7</v>
      </c>
      <c r="E13" s="11" t="n">
        <f aca="false">FLOOR(E11,1,1)-E12</f>
        <v>5</v>
      </c>
      <c r="F13" s="11" t="n">
        <f aca="false">FLOOR(F11,1,1)-F12</f>
        <v>13</v>
      </c>
      <c r="G13" s="11" t="n">
        <f aca="false">FLOOR(G11,1,1)-G12</f>
        <v>37</v>
      </c>
      <c r="H13" s="11" t="n">
        <f aca="false">FLOOR(H11,1,1)-H12</f>
        <v>105</v>
      </c>
      <c r="I13" s="11" t="n">
        <f aca="false">FLOOR(I11,1,1)-I12</f>
        <v>183</v>
      </c>
      <c r="J13" s="11" t="n">
        <f aca="false">FLOOR(J11,1,1)-J12</f>
        <v>7</v>
      </c>
      <c r="K13" s="11" t="n">
        <f aca="false">FLOOR(K11,1,1)-K12</f>
        <v>16</v>
      </c>
      <c r="L13" s="11" t="n">
        <f aca="false">FLOOR(L11,1,1)-L12</f>
        <v>38</v>
      </c>
      <c r="M13" s="11" t="n">
        <f aca="false">FLOOR(M11,1,1)-M12</f>
        <v>83</v>
      </c>
      <c r="N13" s="11"/>
    </row>
    <row collapsed="false" customFormat="false" customHeight="false" hidden="false" ht="13.3" outlineLevel="0" r="14">
      <c r="A14" s="2"/>
    </row>
    <row collapsed="false" customFormat="false" customHeight="false" hidden="false" ht="13.3" outlineLevel="0" r="15">
      <c r="A15" s="12"/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collapsed="false" customFormat="false" customHeight="false" hidden="false" ht="13.3" outlineLevel="0" r="16">
      <c r="A16" s="2"/>
      <c r="B16" s="2" t="s">
        <v>34</v>
      </c>
      <c r="C16" s="2" t="s">
        <v>35</v>
      </c>
    </row>
    <row collapsed="false" customFormat="false" customHeight="false" hidden="false" ht="13.3" outlineLevel="0" r="17">
      <c r="A17" s="2" t="s">
        <v>36</v>
      </c>
      <c r="B17" s="15" t="n">
        <f aca="false">PRODUCT(C9:N9)</f>
        <v>1.5972</v>
      </c>
      <c r="C17" s="1" t="n">
        <f aca="false">PRODUCT(C9:H9)</f>
        <v>1.32</v>
      </c>
      <c r="E17" s="2" t="s">
        <v>37</v>
      </c>
      <c r="F17" s="1" t="n">
        <f aca="false">((M7-H7)*$B$21+H7*$C$21)*LN(2)</f>
        <v>18.5084103428915</v>
      </c>
      <c r="H17" s="2" t="s">
        <v>38</v>
      </c>
      <c r="I17" s="1" t="n">
        <v>165.263</v>
      </c>
    </row>
    <row collapsed="false" customFormat="false" customHeight="false" hidden="false" ht="13.3" outlineLevel="0" r="18">
      <c r="A18" s="2" t="s">
        <v>41</v>
      </c>
      <c r="B18" s="1" t="n">
        <f aca="false">PRODUCT(B10:N10)</f>
        <v>128</v>
      </c>
      <c r="C18" s="1" t="n">
        <f aca="false">PRODUCT(B10:G10)</f>
        <v>8</v>
      </c>
      <c r="E18" s="2" t="s">
        <v>42</v>
      </c>
      <c r="F18" s="1" t="n">
        <f aca="false">(COUNTIF(C8:M8,"Nand3")*$H$2*C9+COUNTIF(C8:M8,"Nand2")*$H$3*B3+COUNTIF(C8:M8,"Inv")*$H$4*B4)*LN(2)</f>
        <v>8.46332707463693</v>
      </c>
      <c r="H18" s="2" t="s">
        <v>43</v>
      </c>
      <c r="I18" s="1" t="n">
        <v>159.7809</v>
      </c>
    </row>
    <row collapsed="false" customFormat="false" customHeight="false" hidden="false" ht="13.3" outlineLevel="0" r="19">
      <c r="A19" s="2" t="s">
        <v>44</v>
      </c>
      <c r="B19" s="1" t="n">
        <f aca="false">$N$11/$B$11</f>
        <v>33.5208333333333</v>
      </c>
      <c r="C19" s="1" t="n">
        <f aca="false">(($J$11*$H$10)+$I$11)/$B$11</f>
        <v>49.4612309728647</v>
      </c>
      <c r="E19" s="2" t="s">
        <v>45</v>
      </c>
      <c r="F19" s="1" t="n">
        <f aca="false">SUM(F17:F18)</f>
        <v>26.9717374175284</v>
      </c>
      <c r="H19" s="2" t="s">
        <v>46</v>
      </c>
      <c r="I19" s="1" t="n">
        <f aca="false">I17/($K$3)</f>
        <v>8.3889847715736</v>
      </c>
    </row>
    <row collapsed="false" customFormat="false" customHeight="false" hidden="false" ht="13.3" outlineLevel="0" r="20">
      <c r="A20" s="2" t="s">
        <v>47</v>
      </c>
      <c r="B20" s="1" t="n">
        <f aca="false">PRODUCT(B17:B19)</f>
        <v>6853.0528</v>
      </c>
      <c r="C20" s="1" t="n">
        <f aca="false">PRODUCT(C17:C19)</f>
        <v>522.310599073451</v>
      </c>
      <c r="E20" s="2" t="s">
        <v>48</v>
      </c>
      <c r="F20" s="1" t="n">
        <f aca="false">F19/(5*LN(2))</f>
        <v>7.78239836328552</v>
      </c>
      <c r="H20" s="2" t="s">
        <v>49</v>
      </c>
      <c r="I20" s="1" t="n">
        <f aca="false">I18/($K$3)</f>
        <v>8.11070558375635</v>
      </c>
    </row>
    <row collapsed="false" customFormat="false" customHeight="false" hidden="false" ht="13.3" outlineLevel="0" r="21">
      <c r="A21" s="2" t="s">
        <v>50</v>
      </c>
      <c r="B21" s="1" t="n">
        <f aca="false">POWER(B20,(1/M7))</f>
        <v>2.41873566126958</v>
      </c>
      <c r="C21" s="1" t="n">
        <f aca="false">POWER(C20,(1/H7))</f>
        <v>2.83784152855821</v>
      </c>
    </row>
    <row collapsed="false" customFormat="false" customHeight="false" hidden="false" ht="13.3" outlineLevel="0" r="22">
      <c r="A22" s="2"/>
    </row>
    <row collapsed="false" customFormat="false" customHeight="true" hidden="false" ht="15" outlineLevel="0" r="23">
      <c r="B23" s="2" t="s">
        <v>51</v>
      </c>
      <c r="C23" s="2" t="s">
        <v>52</v>
      </c>
      <c r="D23" s="2" t="s">
        <v>53</v>
      </c>
      <c r="E23" s="2" t="s">
        <v>54</v>
      </c>
      <c r="F23" s="2" t="s">
        <v>55</v>
      </c>
      <c r="J23" s="2" t="n">
        <v>3</v>
      </c>
      <c r="K23" s="2" t="n">
        <v>4</v>
      </c>
      <c r="L23" s="2" t="n">
        <v>5</v>
      </c>
      <c r="M23" s="2" t="n">
        <v>6</v>
      </c>
      <c r="N23" s="2" t="s">
        <v>56</v>
      </c>
    </row>
    <row collapsed="false" customFormat="false" customHeight="true" hidden="false" ht="15" outlineLevel="0" r="24">
      <c r="A24" s="2" t="s">
        <v>28</v>
      </c>
      <c r="B24" s="1" t="n">
        <v>0</v>
      </c>
      <c r="C24" s="1" t="n">
        <v>0</v>
      </c>
      <c r="D24" s="1" t="n">
        <v>0</v>
      </c>
      <c r="E24" s="1" t="n">
        <f aca="false">N11/4</f>
        <v>201.125</v>
      </c>
      <c r="F24" s="1" t="n">
        <f aca="false">SUM(B24:E24)</f>
        <v>201.125</v>
      </c>
      <c r="I24" s="2" t="s">
        <v>28</v>
      </c>
      <c r="J24" s="1" t="n">
        <v>0</v>
      </c>
      <c r="K24" s="1" t="n">
        <v>0</v>
      </c>
      <c r="L24" s="1" t="n">
        <v>0</v>
      </c>
      <c r="M24" s="1" t="n">
        <f aca="false">I11</f>
        <v>732</v>
      </c>
      <c r="N24" s="1" t="n">
        <f aca="false">SUM(J24:M24)</f>
        <v>732</v>
      </c>
    </row>
    <row collapsed="false" customFormat="false" customHeight="true" hidden="false" ht="15" outlineLevel="0" r="25">
      <c r="A25" s="2" t="s">
        <v>57</v>
      </c>
      <c r="B25" s="1" t="n">
        <f aca="false">FLOOR(K11,1,1)</f>
        <v>62</v>
      </c>
      <c r="C25" s="1" t="n">
        <f aca="false">FLOOR(L11,1,1)</f>
        <v>151</v>
      </c>
      <c r="D25" s="1" t="n">
        <f aca="false">FLOOR(M11,1,1)</f>
        <v>332</v>
      </c>
      <c r="E25" s="1" t="n">
        <f aca="false">FLOOR(N11,1,1)</f>
        <v>804</v>
      </c>
      <c r="F25" s="1" t="n">
        <f aca="false">SUM(B25:E25)</f>
        <v>1349</v>
      </c>
      <c r="I25" s="2" t="s">
        <v>57</v>
      </c>
      <c r="J25" s="1" t="n">
        <f aca="false">F11</f>
        <v>51.941171779164</v>
      </c>
      <c r="K25" s="1" t="n">
        <f aca="false">G11</f>
        <v>147.400814316887</v>
      </c>
      <c r="L25" s="1" t="n">
        <f aca="false">H11</f>
        <v>418.30015221176</v>
      </c>
      <c r="M25" s="1" t="n">
        <f aca="false">16*J11</f>
        <v>455.069543348753</v>
      </c>
      <c r="N25" s="1" t="n">
        <f aca="false">SUM(J25:M25)</f>
        <v>1072.71168165656</v>
      </c>
    </row>
    <row collapsed="false" customFormat="false" customHeight="true" hidden="false" ht="15" outlineLevel="0" r="26">
      <c r="A26" s="2" t="s">
        <v>58</v>
      </c>
      <c r="B26" s="1" t="n">
        <f aca="false">FLOOR(J11,1,1)*$H$3</f>
        <v>40.32</v>
      </c>
      <c r="C26" s="1" t="n">
        <f aca="false">FLOOR(K11,1,1)*$H$4</f>
        <v>53.134</v>
      </c>
      <c r="D26" s="1" t="n">
        <f aca="false">FLOOR(L11,1,1)*$H$3</f>
        <v>217.44</v>
      </c>
      <c r="E26" s="1" t="n">
        <f aca="false">FLOOR(M11,1,1)*$H$4</f>
        <v>284.524</v>
      </c>
      <c r="F26" s="1" t="n">
        <f aca="false">SUM(B26:E26)</f>
        <v>595.418</v>
      </c>
      <c r="I26" s="2" t="s">
        <v>58</v>
      </c>
      <c r="J26" s="1" t="n">
        <f aca="false">H2*E11</f>
        <v>38.8573874113363</v>
      </c>
      <c r="K26" s="1" t="n">
        <f aca="false">H4*F11</f>
        <v>44.5135842147435</v>
      </c>
      <c r="L26" s="1" t="n">
        <f aca="false">H4*G11</f>
        <v>126.322497869572</v>
      </c>
      <c r="M26" s="1" t="n">
        <f aca="false">H4*H11</f>
        <v>358.483230445478</v>
      </c>
      <c r="N26" s="1" t="n">
        <f aca="false">SUM(J26:M26)</f>
        <v>568.17669994113</v>
      </c>
    </row>
    <row collapsed="false" customFormat="false" customHeight="true" hidden="false" ht="15" outlineLevel="0" r="27">
      <c r="A27" s="2" t="s">
        <v>55</v>
      </c>
      <c r="B27" s="1" t="n">
        <f aca="false">SUM(B24:B26)</f>
        <v>102.32</v>
      </c>
      <c r="C27" s="1" t="n">
        <f aca="false">SUM(C24:C26)</f>
        <v>204.134</v>
      </c>
      <c r="D27" s="1" t="n">
        <f aca="false">SUM(D24:D26)</f>
        <v>549.44</v>
      </c>
      <c r="E27" s="1" t="n">
        <f aca="false">SUM(E24:E26)</f>
        <v>1289.649</v>
      </c>
      <c r="F27" s="2" t="n">
        <f aca="false">SUM(B27:E27)</f>
        <v>2145.543</v>
      </c>
      <c r="G27" s="2" t="s">
        <v>59</v>
      </c>
      <c r="I27" s="2" t="s">
        <v>55</v>
      </c>
      <c r="J27" s="1" t="n">
        <f aca="false">SUM(J24:J26)</f>
        <v>90.7985591905003</v>
      </c>
      <c r="K27" s="1" t="n">
        <f aca="false">SUM(K24:K26)</f>
        <v>191.914398531631</v>
      </c>
      <c r="L27" s="1" t="n">
        <f aca="false">SUM(L24:L26)</f>
        <v>544.622650081332</v>
      </c>
      <c r="M27" s="1" t="n">
        <f aca="false">SUM(M24:M26)</f>
        <v>1545.55277379423</v>
      </c>
      <c r="N27" s="2" t="n">
        <f aca="false">SUM(J27:M27)</f>
        <v>2372.88838159769</v>
      </c>
      <c r="O27" s="2" t="s">
        <v>59</v>
      </c>
    </row>
    <row collapsed="false" customFormat="false" customHeight="true" hidden="false" ht="15" outlineLevel="0" r="28">
      <c r="F28" s="2" t="n">
        <f aca="false">F27*$N$2*$N$3</f>
        <v>66.0827244</v>
      </c>
      <c r="G28" s="2" t="s">
        <v>60</v>
      </c>
      <c r="N28" s="2" t="n">
        <f aca="false">N27*$N$2*$N$3</f>
        <v>73.084962153209</v>
      </c>
      <c r="O28" s="2" t="s">
        <v>60</v>
      </c>
    </row>
    <row collapsed="false" customFormat="false" customHeight="true" hidden="false" ht="15" outlineLevel="0" r="29">
      <c r="A29" s="2" t="s">
        <v>61</v>
      </c>
      <c r="B29" s="2" t="n">
        <f aca="false">(F28+N28)*$N$5*($N$4^2)</f>
        <v>139.167686553209</v>
      </c>
      <c r="C29" s="16" t="s">
        <v>62</v>
      </c>
    </row>
  </sheetData>
  <mergeCells count="3">
    <mergeCell ref="C6:H6"/>
    <mergeCell ref="J6:K6"/>
    <mergeCell ref="L6:M6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2013-02-27T04:00:45.00Z</dcterms:created>
  <dc:creator>Nightingale, Reed</dc:creator>
  <cp:lastModifiedBy>Andrew Dupree</cp:lastModifiedBy>
  <dcterms:modified xsi:type="dcterms:W3CDTF">2013-03-11T00:24:32.00Z</dcterms:modified>
  <cp:revision>0</cp:revision>
</cp:coreProperties>
</file>