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6ef60043bc7e7e/Документы/Skypro/Эксель/ДЗ/"/>
    </mc:Choice>
  </mc:AlternateContent>
  <xr:revisionPtr revIDLastSave="1" documentId="11_F69D90501E5A42082B8C9785F210582B2A775A85" xr6:coauthVersionLast="47" xr6:coauthVersionMax="47" xr10:uidLastSave="{93DBDA2F-AD71-4D47-A130-3D2B95A65892}"/>
  <bookViews>
    <workbookView xWindow="-108" yWindow="-108" windowWidth="23256" windowHeight="12456" tabRatio="887" activeTab="2" xr2:uid="{00000000-000D-0000-FFFF-FFFF00000000}"/>
  </bookViews>
  <sheets>
    <sheet name="План Маркетинга" sheetId="13" r:id="rId1"/>
    <sheet name="Задача 1 Новый план Маркетинга" sheetId="17" r:id="rId2"/>
    <sheet name="Задача 2 Перерасчёт Плана найма" sheetId="19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9" l="1"/>
  <c r="I34" i="19"/>
  <c r="G34" i="19"/>
  <c r="I33" i="19"/>
  <c r="G33" i="19"/>
  <c r="I32" i="19"/>
  <c r="G32" i="19"/>
  <c r="I31" i="19"/>
  <c r="G31" i="19"/>
  <c r="I30" i="19"/>
  <c r="G30" i="19"/>
  <c r="I29" i="19"/>
  <c r="G29" i="19"/>
  <c r="I28" i="19"/>
  <c r="G28" i="19"/>
  <c r="I27" i="19"/>
  <c r="G27" i="19"/>
  <c r="I26" i="19"/>
  <c r="G26" i="19"/>
  <c r="I25" i="19"/>
  <c r="G25" i="19"/>
  <c r="I24" i="19"/>
  <c r="G24" i="19"/>
  <c r="I23" i="19"/>
  <c r="G23" i="19"/>
  <c r="F23" i="19" s="1"/>
  <c r="I22" i="19"/>
  <c r="F22" i="19"/>
  <c r="G22" i="19" s="1"/>
  <c r="I21" i="19"/>
  <c r="F21" i="19"/>
  <c r="G21" i="19" s="1"/>
  <c r="I20" i="19"/>
  <c r="F20" i="19"/>
  <c r="G20" i="19" s="1"/>
  <c r="I19" i="19"/>
  <c r="F19" i="19"/>
  <c r="G19" i="19" s="1"/>
  <c r="I18" i="19"/>
  <c r="F18" i="19"/>
  <c r="G18" i="19" s="1"/>
  <c r="I17" i="19"/>
  <c r="F17" i="19"/>
  <c r="G17" i="19" s="1"/>
  <c r="I16" i="19"/>
  <c r="F16" i="19"/>
  <c r="G16" i="19" s="1"/>
  <c r="I15" i="19"/>
  <c r="F15" i="19"/>
  <c r="G15" i="19" s="1"/>
  <c r="I14" i="19"/>
  <c r="F14" i="19"/>
  <c r="G14" i="19" s="1"/>
  <c r="I13" i="19"/>
  <c r="F13" i="19"/>
  <c r="G13" i="19" s="1"/>
  <c r="I12" i="19"/>
  <c r="F12" i="19"/>
  <c r="G12" i="19" s="1"/>
  <c r="I11" i="19"/>
  <c r="F11" i="19"/>
  <c r="G11" i="19" s="1"/>
  <c r="I10" i="19"/>
  <c r="F10" i="19"/>
  <c r="G10" i="19" s="1"/>
  <c r="I9" i="19"/>
  <c r="F9" i="19"/>
  <c r="G9" i="19" s="1"/>
  <c r="I8" i="19"/>
  <c r="F8" i="19"/>
  <c r="G8" i="19" s="1"/>
  <c r="I7" i="19"/>
  <c r="F7" i="19"/>
  <c r="D3" i="19"/>
  <c r="D2" i="19"/>
  <c r="D23" i="19" l="1"/>
  <c r="F24" i="19" s="1"/>
  <c r="J23" i="19"/>
  <c r="K23" i="19" s="1"/>
  <c r="J24" i="19" l="1"/>
  <c r="K24" i="19" s="1"/>
  <c r="D24" i="19"/>
  <c r="F25" i="19" s="1"/>
  <c r="D25" i="19" l="1"/>
  <c r="F26" i="19" s="1"/>
  <c r="J25" i="19"/>
  <c r="K25" i="19" s="1"/>
  <c r="J26" i="19" l="1"/>
  <c r="K26" i="19" s="1"/>
  <c r="D26" i="19"/>
  <c r="F27" i="19" s="1"/>
  <c r="D27" i="19" l="1"/>
  <c r="F28" i="19" s="1"/>
  <c r="J27" i="19"/>
  <c r="K27" i="19" s="1"/>
  <c r="J28" i="19" l="1"/>
  <c r="K28" i="19" s="1"/>
  <c r="D28" i="19"/>
  <c r="F29" i="19" s="1"/>
  <c r="D29" i="19" l="1"/>
  <c r="F30" i="19" s="1"/>
  <c r="J29" i="19"/>
  <c r="K29" i="19" s="1"/>
  <c r="J30" i="19" l="1"/>
  <c r="K30" i="19" s="1"/>
  <c r="D30" i="19"/>
  <c r="F31" i="19" s="1"/>
  <c r="D31" i="19" l="1"/>
  <c r="F32" i="19" s="1"/>
  <c r="J31" i="19"/>
  <c r="K31" i="19" s="1"/>
  <c r="J32" i="19" l="1"/>
  <c r="K32" i="19" s="1"/>
  <c r="D32" i="19"/>
  <c r="F33" i="19" s="1"/>
  <c r="D33" i="19" l="1"/>
  <c r="F34" i="19" s="1"/>
  <c r="J33" i="19"/>
  <c r="K33" i="19" s="1"/>
  <c r="J34" i="19" l="1"/>
  <c r="K34" i="19" s="1"/>
  <c r="K36" i="19" s="1"/>
  <c r="D34" i="19"/>
  <c r="H8" i="17"/>
</calcChain>
</file>

<file path=xl/sharedStrings.xml><?xml version="1.0" encoding="utf-8"?>
<sst xmlns="http://schemas.openxmlformats.org/spreadsheetml/2006/main" count="56" uniqueCount="47">
  <si>
    <t>Уроки</t>
  </si>
  <si>
    <t>Количество уроков</t>
  </si>
  <si>
    <t>Retention</t>
  </si>
  <si>
    <t>Интенсивность</t>
  </si>
  <si>
    <t>LTR</t>
  </si>
  <si>
    <t>Стандартная Цена 1 урока</t>
  </si>
  <si>
    <t>Retention П</t>
  </si>
  <si>
    <t>Изменение</t>
  </si>
  <si>
    <t>Регистрации</t>
  </si>
  <si>
    <t>Студенты</t>
  </si>
  <si>
    <t>Новые студенты</t>
  </si>
  <si>
    <t>LT</t>
  </si>
  <si>
    <t>LT (уроки)</t>
  </si>
  <si>
    <t>Доля скидок</t>
  </si>
  <si>
    <t>Фактическая Цена 1 урока</t>
  </si>
  <si>
    <t>Конверсия в покупку</t>
  </si>
  <si>
    <t>CAC%</t>
  </si>
  <si>
    <t>Средний CAC</t>
  </si>
  <si>
    <t>Средний CPA</t>
  </si>
  <si>
    <t>Месяцы</t>
  </si>
  <si>
    <t>Показатели</t>
  </si>
  <si>
    <t>Плата учителю за 1 урок</t>
  </si>
  <si>
    <t>ЗП Учителей%</t>
  </si>
  <si>
    <t>ФОТ%</t>
  </si>
  <si>
    <t>Маржа%</t>
  </si>
  <si>
    <t>Новые студенты (план)</t>
  </si>
  <si>
    <t>Факт 05.20-04.21</t>
  </si>
  <si>
    <t>План для 05.21-04.22</t>
  </si>
  <si>
    <t>Расходы на маркетинг</t>
  </si>
  <si>
    <t>Retention учителей</t>
  </si>
  <si>
    <t>Пропускная способность П</t>
  </si>
  <si>
    <t>Преподаватели</t>
  </si>
  <si>
    <t>Новые Преподаватели</t>
  </si>
  <si>
    <t>Пропускная способность</t>
  </si>
  <si>
    <t>Квадрат разности</t>
  </si>
  <si>
    <t>Сумма квадратов ошибок</t>
  </si>
  <si>
    <t>Макс</t>
  </si>
  <si>
    <t>Задача:</t>
  </si>
  <si>
    <t>учесть в калькуляторе корректировку планов маркетинга</t>
  </si>
  <si>
    <t>1) Добавьте в список параметров нашего калькулятора показатель "Поправочный коэф-т на привлечение"</t>
  </si>
  <si>
    <t>2) Установите значение этого показателя по умолчанию как 100% и добавьте возможность изменять этот показатель для расчётного периода 05.21-04.22 по аналогии с другими - через столбец "Изменение"</t>
  </si>
  <si>
    <t>Итог:</t>
  </si>
  <si>
    <t>4) Просчитайте сценарий, при котором планы маркетинга будут увеличены на 12% (настройки остальных показателей не меняются)</t>
  </si>
  <si>
    <t>обновленный лист с калькулятором + новое расчётное количество студентов на 04.2022</t>
  </si>
  <si>
    <t>3) Настройте динамический расчёт количества новых студентов за период 05.21-04.22 с поправкой на этот коэффициент. Если для 05.21-04.22 он равен 120%, то в каждый месяц этого периода рассчётное значение количества новых студентов должно быть больше на 20%</t>
  </si>
  <si>
    <t>Поправочный коэф на привлечение</t>
  </si>
  <si>
    <t>Старые преподаватели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</si>
</sst>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6" formatCode="0.0%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4FC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1" fontId="0" fillId="0" borderId="0" xfId="0" applyNumberFormat="1"/>
    <xf numFmtId="44" fontId="0" fillId="2" borderId="2" xfId="1" applyFont="1" applyFill="1" applyBorder="1"/>
    <xf numFmtId="10" fontId="0" fillId="2" borderId="2" xfId="2" applyNumberFormat="1" applyFont="1" applyFill="1" applyBorder="1"/>
    <xf numFmtId="44" fontId="0" fillId="0" borderId="2" xfId="1" applyFont="1" applyBorder="1"/>
    <xf numFmtId="0" fontId="0" fillId="3" borderId="2" xfId="0" applyFill="1" applyBorder="1"/>
    <xf numFmtId="2" fontId="0" fillId="0" borderId="2" xfId="0" applyNumberFormat="1" applyBorder="1"/>
    <xf numFmtId="2" fontId="0" fillId="2" borderId="2" xfId="2" applyNumberFormat="1" applyFont="1" applyFill="1" applyBorder="1"/>
    <xf numFmtId="44" fontId="0" fillId="0" borderId="2" xfId="0" applyNumberFormat="1" applyBorder="1"/>
    <xf numFmtId="10" fontId="0" fillId="0" borderId="2" xfId="2" applyNumberFormat="1" applyFont="1" applyBorder="1"/>
    <xf numFmtId="2" fontId="0" fillId="2" borderId="2" xfId="0" applyNumberFormat="1" applyFill="1" applyBorder="1"/>
    <xf numFmtId="9" fontId="0" fillId="0" borderId="3" xfId="2" applyFont="1" applyBorder="1"/>
    <xf numFmtId="9" fontId="0" fillId="3" borderId="3" xfId="2" applyFont="1" applyFill="1" applyBorder="1"/>
    <xf numFmtId="0" fontId="0" fillId="0" borderId="2" xfId="0" applyBorder="1"/>
    <xf numFmtId="0" fontId="0" fillId="0" borderId="4" xfId="0" applyBorder="1"/>
    <xf numFmtId="0" fontId="3" fillId="0" borderId="4" xfId="0" applyFont="1" applyBorder="1"/>
    <xf numFmtId="44" fontId="3" fillId="0" borderId="5" xfId="1" applyFont="1" applyBorder="1"/>
    <xf numFmtId="14" fontId="0" fillId="0" borderId="1" xfId="0" applyNumberFormat="1" applyBorder="1"/>
    <xf numFmtId="0" fontId="0" fillId="0" borderId="1" xfId="0" applyBorder="1"/>
    <xf numFmtId="0" fontId="2" fillId="4" borderId="7" xfId="0" applyFont="1" applyFill="1" applyBorder="1"/>
    <xf numFmtId="14" fontId="0" fillId="5" borderId="0" xfId="0" applyNumberFormat="1" applyFill="1"/>
    <xf numFmtId="44" fontId="0" fillId="5" borderId="0" xfId="1" applyFont="1" applyFill="1"/>
    <xf numFmtId="14" fontId="0" fillId="0" borderId="6" xfId="0" applyNumberFormat="1" applyBorder="1"/>
    <xf numFmtId="1" fontId="0" fillId="5" borderId="0" xfId="0" applyNumberFormat="1" applyFill="1"/>
    <xf numFmtId="10" fontId="0" fillId="0" borderId="3" xfId="2" applyNumberFormat="1" applyFont="1" applyBorder="1"/>
    <xf numFmtId="0" fontId="0" fillId="0" borderId="3" xfId="0" applyBorder="1"/>
    <xf numFmtId="44" fontId="0" fillId="0" borderId="6" xfId="1" applyFont="1" applyBorder="1"/>
    <xf numFmtId="1" fontId="0" fillId="0" borderId="6" xfId="0" applyNumberFormat="1" applyBorder="1"/>
    <xf numFmtId="1" fontId="0" fillId="0" borderId="1" xfId="0" applyNumberFormat="1" applyBorder="1"/>
    <xf numFmtId="10" fontId="0" fillId="0" borderId="3" xfId="0" applyNumberFormat="1" applyBorder="1"/>
    <xf numFmtId="166" fontId="0" fillId="0" borderId="3" xfId="2" applyNumberFormat="1" applyFont="1" applyBorder="1"/>
    <xf numFmtId="166" fontId="0" fillId="3" borderId="3" xfId="2" applyNumberFormat="1" applyFont="1" applyFill="1" applyBorder="1"/>
    <xf numFmtId="1" fontId="0" fillId="2" borderId="0" xfId="0" applyNumberFormat="1" applyFill="1"/>
    <xf numFmtId="0" fontId="3" fillId="0" borderId="0" xfId="0" applyFont="1"/>
    <xf numFmtId="0" fontId="4" fillId="3" borderId="0" xfId="0" applyFont="1" applyFill="1"/>
    <xf numFmtId="10" fontId="4" fillId="3" borderId="0" xfId="0" applyNumberFormat="1" applyFont="1" applyFill="1"/>
    <xf numFmtId="9" fontId="0" fillId="0" borderId="0" xfId="2" applyFont="1" applyBorder="1"/>
    <xf numFmtId="9" fontId="0" fillId="0" borderId="0" xfId="0" applyNumberFormat="1"/>
    <xf numFmtId="0" fontId="3" fillId="6" borderId="8" xfId="0" applyFont="1" applyFill="1" applyBorder="1" applyAlignment="1">
      <alignment horizontal="center" vertical="center" wrapText="1"/>
    </xf>
    <xf numFmtId="10" fontId="3" fillId="6" borderId="8" xfId="0" applyNumberFormat="1" applyFont="1" applyFill="1" applyBorder="1" applyAlignment="1">
      <alignment horizontal="center" vertical="center"/>
    </xf>
    <xf numFmtId="9" fontId="3" fillId="6" borderId="8" xfId="2" applyFont="1" applyFill="1" applyBorder="1" applyAlignment="1">
      <alignment horizontal="center" vertical="center"/>
    </xf>
    <xf numFmtId="0" fontId="0" fillId="6" borderId="0" xfId="0" applyFill="1"/>
    <xf numFmtId="14" fontId="0" fillId="6" borderId="6" xfId="0" applyNumberFormat="1" applyFill="1" applyBorder="1"/>
    <xf numFmtId="0" fontId="5" fillId="5" borderId="0" xfId="0" applyFont="1" applyFill="1"/>
    <xf numFmtId="0" fontId="5" fillId="0" borderId="0" xfId="0" applyFont="1"/>
    <xf numFmtId="0" fontId="5" fillId="6" borderId="6" xfId="0" applyFont="1" applyFill="1" applyBorder="1"/>
    <xf numFmtId="9" fontId="0" fillId="0" borderId="1" xfId="2" applyFont="1" applyBorder="1"/>
    <xf numFmtId="10" fontId="0" fillId="0" borderId="0" xfId="2" applyNumberFormat="1" applyFont="1" applyFill="1"/>
    <xf numFmtId="1" fontId="6" fillId="0" borderId="0" xfId="0" applyNumberFormat="1" applyFont="1"/>
    <xf numFmtId="1" fontId="6" fillId="0" borderId="1" xfId="0" applyNumberFormat="1" applyFont="1" applyBorder="1"/>
    <xf numFmtId="0" fontId="0" fillId="0" borderId="0" xfId="0" applyAlignment="1">
      <alignment horizontal="left" wrapText="1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colors>
    <mruColors>
      <color rgb="FFFF4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План</a:t>
            </a:r>
            <a:r>
              <a:rPr lang="ru-RU" baseline="0"/>
              <a:t> для маркетинга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'План Маркетинга'!$F$1</c:f>
              <c:strCache>
                <c:ptCount val="1"/>
                <c:pt idx="0">
                  <c:v>Регистрации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'План Маркетинга'!$E$2:$E$13</c:f>
              <c:numCache>
                <c:formatCode>m/d/yyyy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'План Маркетинга'!$F$2:$F$13</c:f>
              <c:numCache>
                <c:formatCode>0</c:formatCode>
                <c:ptCount val="12"/>
                <c:pt idx="0">
                  <c:v>773.77573426739377</c:v>
                </c:pt>
                <c:pt idx="1">
                  <c:v>773.77573426739377</c:v>
                </c:pt>
                <c:pt idx="2">
                  <c:v>773.77573426739377</c:v>
                </c:pt>
                <c:pt idx="3">
                  <c:v>1160.6636014010905</c:v>
                </c:pt>
                <c:pt idx="4">
                  <c:v>1740.9954021016358</c:v>
                </c:pt>
                <c:pt idx="5">
                  <c:v>1740.9954021016358</c:v>
                </c:pt>
                <c:pt idx="6">
                  <c:v>1934.4393356684843</c:v>
                </c:pt>
                <c:pt idx="7">
                  <c:v>1934.4393356684843</c:v>
                </c:pt>
                <c:pt idx="8">
                  <c:v>1547.5514685347875</c:v>
                </c:pt>
                <c:pt idx="9">
                  <c:v>1740.9954021016358</c:v>
                </c:pt>
                <c:pt idx="10">
                  <c:v>1934.4393356684843</c:v>
                </c:pt>
                <c:pt idx="11">
                  <c:v>1934.4393356684843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8-425F-9855-07015CA2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103504"/>
        <c:axId val="322242320"/>
      </c:barChart>
      <c:lineChart>
        <c:grouping val="standard"/>
        <c:varyColors val="0"/>
        <c:ser>
          <c:idx val="2"/>
          <c:order val="1"/>
          <c:tx>
            <c:strRef>
              <c:f>'План Маркетинга'!$H$1</c:f>
              <c:strCache>
                <c:ptCount val="1"/>
                <c:pt idx="0">
                  <c:v>Расходы на маркетинг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'План Маркетинга'!$E$2:$E$13</c:f>
              <c:numCache>
                <c:formatCode>m/d/yyyy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'План Маркетинга'!$H$2:$H$13</c:f>
              <c:numCache>
                <c:formatCode>_("₽"* #,##0.00_);_("₽"* \(#,##0.00\);_("₽"* "-"??_);_(@_)</c:formatCode>
                <c:ptCount val="12"/>
                <c:pt idx="0">
                  <c:v>1887273.4802932877</c:v>
                </c:pt>
                <c:pt idx="1">
                  <c:v>1887273.4802932877</c:v>
                </c:pt>
                <c:pt idx="2">
                  <c:v>1887273.4802932877</c:v>
                </c:pt>
                <c:pt idx="3">
                  <c:v>2830910.2204399309</c:v>
                </c:pt>
                <c:pt idx="4">
                  <c:v>4246365.3306598971</c:v>
                </c:pt>
                <c:pt idx="5">
                  <c:v>4246365.3306598971</c:v>
                </c:pt>
                <c:pt idx="6">
                  <c:v>4718183.7007332183</c:v>
                </c:pt>
                <c:pt idx="7">
                  <c:v>4718183.7007332183</c:v>
                </c:pt>
                <c:pt idx="8">
                  <c:v>3774546.9605865753</c:v>
                </c:pt>
                <c:pt idx="9">
                  <c:v>4246365.3306598971</c:v>
                </c:pt>
                <c:pt idx="10">
                  <c:v>4718183.7007332183</c:v>
                </c:pt>
                <c:pt idx="11">
                  <c:v>4718183.7007332183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8-425F-9855-07015CA2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111104"/>
        <c:axId val="322258544"/>
      </c:lineChart>
      <c:dateAx>
        <c:axId val="1416103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242320"/>
        <c:crosses val="autoZero"/>
        <c:auto val="1"/>
        <c:lblOffset val="100"/>
        <c:baseTimeUnit val="months"/>
      </c:dateAx>
      <c:valAx>
        <c:axId val="322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6103504"/>
        <c:crosses val="autoZero"/>
        <c:crossBetween val="between"/>
      </c:valAx>
      <c:valAx>
        <c:axId val="322258544"/>
        <c:scaling>
          <c:orientation val="minMax"/>
        </c:scaling>
        <c:delete val="0"/>
        <c:axPos val="r"/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6111104"/>
        <c:crosses val="max"/>
        <c:crossBetween val="between"/>
      </c:valAx>
      <c:dateAx>
        <c:axId val="1416111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22585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План</a:t>
            </a:r>
            <a:r>
              <a:rPr lang="ru-RU" baseline="0"/>
              <a:t> </a:t>
            </a:r>
            <a:r>
              <a:rPr lang="ru-RU"/>
              <a:t>найма 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'[1]Найм П (2)'!$C$6</c:f>
              <c:strCache>
                <c:ptCount val="1"/>
                <c:pt idx="0">
                  <c:v>Уроки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'[1]Найм П (2)'!$A$7:$A$34</c:f>
              <c:numCache>
                <c:formatCode>m/d/yyyy</c:formatCode>
                <c:ptCount val="2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</c:numCache>
            </c:numRef>
          </c:xVal>
          <c:yVal>
            <c:numRef>
              <c:f>'[1]Найм П (2)'!$C$7:$C$34</c:f>
              <c:numCache>
                <c:formatCode>0</c:formatCode>
                <c:ptCount val="28"/>
                <c:pt idx="0">
                  <c:v>406</c:v>
                </c:pt>
                <c:pt idx="1">
                  <c:v>1706</c:v>
                </c:pt>
                <c:pt idx="2">
                  <c:v>2788</c:v>
                </c:pt>
                <c:pt idx="3">
                  <c:v>3652</c:v>
                </c:pt>
                <c:pt idx="4">
                  <c:v>4451</c:v>
                </c:pt>
                <c:pt idx="5">
                  <c:v>4002</c:v>
                </c:pt>
                <c:pt idx="6">
                  <c:v>4537</c:v>
                </c:pt>
                <c:pt idx="7">
                  <c:v>5036</c:v>
                </c:pt>
                <c:pt idx="8">
                  <c:v>7175</c:v>
                </c:pt>
                <c:pt idx="9">
                  <c:v>8552</c:v>
                </c:pt>
                <c:pt idx="10">
                  <c:v>9073</c:v>
                </c:pt>
                <c:pt idx="11">
                  <c:v>9509</c:v>
                </c:pt>
                <c:pt idx="12">
                  <c:v>8276</c:v>
                </c:pt>
                <c:pt idx="13">
                  <c:v>10451</c:v>
                </c:pt>
                <c:pt idx="14">
                  <c:v>10887</c:v>
                </c:pt>
                <c:pt idx="15">
                  <c:v>11301</c:v>
                </c:pt>
                <c:pt idx="16">
                  <c:v>10999.731820904552</c:v>
                </c:pt>
                <c:pt idx="17">
                  <c:v>8688.6638731627536</c:v>
                </c:pt>
                <c:pt idx="18">
                  <c:v>9001.4865674410576</c:v>
                </c:pt>
                <c:pt idx="19">
                  <c:v>10067.505499120136</c:v>
                </c:pt>
                <c:pt idx="20">
                  <c:v>15248.991575379168</c:v>
                </c:pt>
                <c:pt idx="21">
                  <c:v>19027.890198778368</c:v>
                </c:pt>
                <c:pt idx="22">
                  <c:v>21409.479051834573</c:v>
                </c:pt>
                <c:pt idx="23">
                  <c:v>23511.03143410906</c:v>
                </c:pt>
                <c:pt idx="24">
                  <c:v>20260.389256336159</c:v>
                </c:pt>
                <c:pt idx="25">
                  <c:v>26277.590361006693</c:v>
                </c:pt>
                <c:pt idx="26">
                  <c:v>28845.50060275173</c:v>
                </c:pt>
                <c:pt idx="27">
                  <c:v>30657.835669229997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6-419F-90E6-4CCA5DFFC36F}"/>
            </c:ext>
          </c:extLst>
        </c:ser>
        <c:ser>
          <c:idx val="1"/>
          <c:order val="1"/>
          <c:tx>
            <c:strRef>
              <c:f>'[1]Найм П (2)'!$J$6</c:f>
              <c:strCache>
                <c:ptCount val="1"/>
                <c:pt idx="0">
                  <c:v>Пропускная способность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'[1]Найм П (2)'!$A$7:$A$34</c:f>
              <c:numCache>
                <c:formatCode>m/d/yyyy</c:formatCode>
                <c:ptCount val="28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</c:numCache>
            </c:numRef>
          </c:xVal>
          <c:yVal>
            <c:numRef>
              <c:f>'[1]Найм П (2)'!$J$7:$J$34</c:f>
              <c:numCache>
                <c:formatCode>0</c:formatCode>
                <c:ptCount val="28"/>
                <c:pt idx="16">
                  <c:v>13270.201438220349</c:v>
                </c:pt>
                <c:pt idx="17">
                  <c:v>12598.181930674855</c:v>
                </c:pt>
                <c:pt idx="18">
                  <c:v>12011.367926477806</c:v>
                </c:pt>
                <c:pt idx="19">
                  <c:v>12121.592187962389</c:v>
                </c:pt>
                <c:pt idx="20">
                  <c:v>13887.446138446296</c:v>
                </c:pt>
                <c:pt idx="21">
                  <c:v>16575.105804581184</c:v>
                </c:pt>
                <c:pt idx="22">
                  <c:v>18840.204259042759</c:v>
                </c:pt>
                <c:pt idx="23">
                  <c:v>20109.562320078985</c:v>
                </c:pt>
                <c:pt idx="24">
                  <c:v>21176.200392268292</c:v>
                </c:pt>
                <c:pt idx="25">
                  <c:v>23048.049376174575</c:v>
                </c:pt>
                <c:pt idx="26">
                  <c:v>25201.831161705464</c:v>
                </c:pt>
                <c:pt idx="27">
                  <c:v>26494.171484970153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6-419F-90E6-4CCA5DFFC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53712"/>
        <c:axId val="203795024"/>
      </c:scatterChart>
      <c:valAx>
        <c:axId val="2147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95024"/>
        <c:crosses val="autoZero"/>
        <c:crossBetween val="midCat"/>
      </c:valAx>
      <c:valAx>
        <c:axId val="2037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7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111125</xdr:rowOff>
    </xdr:from>
    <xdr:to>
      <xdr:col>19</xdr:col>
      <xdr:colOff>501650</xdr:colOff>
      <xdr:row>27</xdr:row>
      <xdr:rowOff>87312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338A9B-5328-4533-94CF-B1EDD8185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512884</xdr:colOff>
      <xdr:row>5</xdr:row>
      <xdr:rowOff>102576</xdr:rowOff>
    </xdr:from>
    <xdr:to>
      <xdr:col>22</xdr:col>
      <xdr:colOff>130907</xdr:colOff>
      <xdr:row>34</xdr:row>
      <xdr:rowOff>141409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4CCE9F5-D91B-4D24-A1C8-DC72B2392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76ef60043bc7e7e/&#1044;&#1086;&#1082;&#1091;&#1084;&#1077;&#1085;&#1090;&#1099;/Skypro/&#1069;&#1082;&#1089;&#1077;&#1083;&#1100;/&#1044;&#1047;/&#1044;&#1086;&#1084;&#1072;&#1096;&#1085;&#1103;&#1103;%20&#1088;&#1072;&#1073;&#1086;&#1090;&#1072;%20&#8470;7.&#1057;&#1073;&#1086;&#1088;&#1082;&#1072;%20&#1082;&#1072;&#1083;&#1100;&#1082;&#1091;&#1083;&#1103;&#1090;&#1086;&#1088;&#1072;%20&#1102;&#1085;&#1080;&#1090;-&#1101;&#1082;&#1086;&#1085;&#1086;&#1084;&#1080;&#1082;&#1080;.xlsx" TargetMode="External"/><Relationship Id="rId1" Type="http://schemas.openxmlformats.org/officeDocument/2006/relationships/externalLinkPath" Target="&#1044;&#1086;&#1084;&#1072;&#1096;&#1085;&#1103;&#1103;%20&#1088;&#1072;&#1073;&#1086;&#1090;&#1072;%20&#8470;7.&#1057;&#1073;&#1086;&#1088;&#1082;&#1072;%20&#1082;&#1072;&#1083;&#1100;&#1082;&#1091;&#1083;&#1103;&#1090;&#1086;&#1088;&#1072;%20&#1102;&#1085;&#1080;&#1090;-&#1101;&#1082;&#1086;&#1085;&#1086;&#1084;&#1080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Свод"/>
      <sheetName val="CAC'S"/>
      <sheetName val="Главный"/>
      <sheetName val="Сезонные показатели"/>
      <sheetName val="classes (2)"/>
      <sheetName val="План Маркетинга"/>
      <sheetName val="Найм сотрудников"/>
      <sheetName val="Найм П (2)"/>
      <sheetName val="Задача 1 Новый план Маркетинга"/>
      <sheetName val="Задача 2 Перерасчёт Плана най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C6" t="str">
            <v>Уроки</v>
          </cell>
          <cell r="J6" t="str">
            <v>Пропускная способность</v>
          </cell>
        </row>
        <row r="7">
          <cell r="A7">
            <v>43831</v>
          </cell>
          <cell r="C7">
            <v>406</v>
          </cell>
        </row>
        <row r="8">
          <cell r="A8">
            <v>43862</v>
          </cell>
          <cell r="C8">
            <v>1706</v>
          </cell>
        </row>
        <row r="9">
          <cell r="A9">
            <v>43891</v>
          </cell>
          <cell r="C9">
            <v>2788</v>
          </cell>
        </row>
        <row r="10">
          <cell r="A10">
            <v>43922</v>
          </cell>
          <cell r="C10">
            <v>3652</v>
          </cell>
        </row>
        <row r="11">
          <cell r="A11">
            <v>43952</v>
          </cell>
          <cell r="C11">
            <v>4451</v>
          </cell>
        </row>
        <row r="12">
          <cell r="A12">
            <v>43983</v>
          </cell>
          <cell r="C12">
            <v>4002</v>
          </cell>
        </row>
        <row r="13">
          <cell r="A13">
            <v>44013</v>
          </cell>
          <cell r="C13">
            <v>4537</v>
          </cell>
        </row>
        <row r="14">
          <cell r="A14">
            <v>44044</v>
          </cell>
          <cell r="C14">
            <v>5036</v>
          </cell>
        </row>
        <row r="15">
          <cell r="A15">
            <v>44075</v>
          </cell>
          <cell r="C15">
            <v>7175</v>
          </cell>
        </row>
        <row r="16">
          <cell r="A16">
            <v>44105</v>
          </cell>
          <cell r="C16">
            <v>8552</v>
          </cell>
        </row>
        <row r="17">
          <cell r="A17">
            <v>44136</v>
          </cell>
          <cell r="C17">
            <v>9073</v>
          </cell>
        </row>
        <row r="18">
          <cell r="A18">
            <v>44166</v>
          </cell>
          <cell r="C18">
            <v>9509</v>
          </cell>
        </row>
        <row r="19">
          <cell r="A19">
            <v>44197</v>
          </cell>
          <cell r="C19">
            <v>8276</v>
          </cell>
        </row>
        <row r="20">
          <cell r="A20">
            <v>44228</v>
          </cell>
          <cell r="C20">
            <v>10451</v>
          </cell>
        </row>
        <row r="21">
          <cell r="A21">
            <v>44256</v>
          </cell>
          <cell r="C21">
            <v>10887</v>
          </cell>
        </row>
        <row r="22">
          <cell r="A22">
            <v>44287</v>
          </cell>
          <cell r="C22">
            <v>11301</v>
          </cell>
        </row>
        <row r="23">
          <cell r="A23">
            <v>44317</v>
          </cell>
          <cell r="C23">
            <v>10999.731820904552</v>
          </cell>
          <cell r="J23">
            <v>13270.201438220349</v>
          </cell>
        </row>
        <row r="24">
          <cell r="A24">
            <v>44348</v>
          </cell>
          <cell r="C24">
            <v>8688.6638731627536</v>
          </cell>
          <cell r="J24">
            <v>12598.181930674855</v>
          </cell>
        </row>
        <row r="25">
          <cell r="A25">
            <v>44378</v>
          </cell>
          <cell r="C25">
            <v>9001.4865674410576</v>
          </cell>
          <cell r="J25">
            <v>12011.367926477806</v>
          </cell>
        </row>
        <row r="26">
          <cell r="A26">
            <v>44409</v>
          </cell>
          <cell r="C26">
            <v>10067.505499120136</v>
          </cell>
          <cell r="J26">
            <v>12121.592187962389</v>
          </cell>
        </row>
        <row r="27">
          <cell r="A27">
            <v>44440</v>
          </cell>
          <cell r="C27">
            <v>15248.991575379168</v>
          </cell>
          <cell r="J27">
            <v>13887.446138446296</v>
          </cell>
        </row>
        <row r="28">
          <cell r="A28">
            <v>44470</v>
          </cell>
          <cell r="C28">
            <v>19027.890198778368</v>
          </cell>
          <cell r="J28">
            <v>16575.105804581184</v>
          </cell>
        </row>
        <row r="29">
          <cell r="A29">
            <v>44501</v>
          </cell>
          <cell r="C29">
            <v>21409.479051834573</v>
          </cell>
          <cell r="J29">
            <v>18840.204259042759</v>
          </cell>
        </row>
        <row r="30">
          <cell r="A30">
            <v>44531</v>
          </cell>
          <cell r="C30">
            <v>23511.03143410906</v>
          </cell>
          <cell r="J30">
            <v>20109.562320078985</v>
          </cell>
        </row>
        <row r="31">
          <cell r="A31">
            <v>44562</v>
          </cell>
          <cell r="C31">
            <v>20260.389256336159</v>
          </cell>
          <cell r="J31">
            <v>21176.200392268292</v>
          </cell>
        </row>
        <row r="32">
          <cell r="A32">
            <v>44593</v>
          </cell>
          <cell r="C32">
            <v>26277.590361006693</v>
          </cell>
          <cell r="J32">
            <v>23048.049376174575</v>
          </cell>
        </row>
        <row r="33">
          <cell r="A33">
            <v>44621</v>
          </cell>
          <cell r="C33">
            <v>28845.50060275173</v>
          </cell>
          <cell r="J33">
            <v>25201.831161705464</v>
          </cell>
        </row>
        <row r="34">
          <cell r="A34">
            <v>44652</v>
          </cell>
          <cell r="C34">
            <v>30657.835669229997</v>
          </cell>
          <cell r="J34">
            <v>26494.171484970153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workbookViewId="0">
      <selection activeCell="F23" sqref="F23"/>
    </sheetView>
  </sheetViews>
  <sheetFormatPr defaultColWidth="8.88671875" defaultRowHeight="14.4" x14ac:dyDescent="0.3"/>
  <cols>
    <col min="1" max="1" width="9.88671875" customWidth="1"/>
    <col min="2" max="2" width="21.44140625" bestFit="1" customWidth="1"/>
    <col min="5" max="5" width="9.88671875" bestFit="1" customWidth="1"/>
    <col min="6" max="6" width="11.88671875" bestFit="1" customWidth="1"/>
    <col min="8" max="8" width="21.109375" bestFit="1" customWidth="1"/>
  </cols>
  <sheetData>
    <row r="1" spans="1:8" ht="15" thickBot="1" x14ac:dyDescent="0.35">
      <c r="A1" t="s">
        <v>19</v>
      </c>
      <c r="B1" t="s">
        <v>25</v>
      </c>
      <c r="E1" s="24" t="s">
        <v>19</v>
      </c>
      <c r="F1" s="24" t="s">
        <v>8</v>
      </c>
      <c r="G1" s="24" t="s">
        <v>9</v>
      </c>
      <c r="H1" s="24" t="s">
        <v>28</v>
      </c>
    </row>
    <row r="2" spans="1:8" x14ac:dyDescent="0.3">
      <c r="A2" s="1">
        <v>44317</v>
      </c>
      <c r="B2">
        <v>200</v>
      </c>
      <c r="E2" s="25">
        <v>44317</v>
      </c>
      <c r="F2" s="28">
        <v>773.77573426739377</v>
      </c>
      <c r="G2" s="28">
        <v>1769.2719033232629</v>
      </c>
      <c r="H2" s="26">
        <v>1887273.4802932877</v>
      </c>
    </row>
    <row r="3" spans="1:8" x14ac:dyDescent="0.3">
      <c r="A3" s="1">
        <v>44348</v>
      </c>
      <c r="B3">
        <v>200</v>
      </c>
      <c r="E3" s="1">
        <v>44348</v>
      </c>
      <c r="F3" s="6">
        <v>773.77573426739377</v>
      </c>
      <c r="G3" s="6">
        <v>1531.2841603337081</v>
      </c>
      <c r="H3" s="3">
        <v>1887273.4802932877</v>
      </c>
    </row>
    <row r="4" spans="1:8" x14ac:dyDescent="0.3">
      <c r="A4" s="1">
        <v>44378</v>
      </c>
      <c r="B4">
        <v>200</v>
      </c>
      <c r="E4" s="25">
        <v>44378</v>
      </c>
      <c r="F4" s="28">
        <v>773.77573426739377</v>
      </c>
      <c r="G4" s="28">
        <v>1571.4119458025061</v>
      </c>
      <c r="H4" s="26">
        <v>1887273.4802932877</v>
      </c>
    </row>
    <row r="5" spans="1:8" x14ac:dyDescent="0.3">
      <c r="A5" s="1">
        <v>44409</v>
      </c>
      <c r="B5">
        <v>300</v>
      </c>
      <c r="E5" s="1">
        <v>44409</v>
      </c>
      <c r="F5" s="6">
        <v>1160.6636014010905</v>
      </c>
      <c r="G5" s="6">
        <v>1636.4375762977581</v>
      </c>
      <c r="H5" s="3">
        <v>2830910.2204399309</v>
      </c>
    </row>
    <row r="6" spans="1:8" x14ac:dyDescent="0.3">
      <c r="A6" s="1">
        <v>44440</v>
      </c>
      <c r="B6">
        <v>450</v>
      </c>
      <c r="E6" s="25">
        <v>44440</v>
      </c>
      <c r="F6" s="28">
        <v>1740.9954021016358</v>
      </c>
      <c r="G6" s="28">
        <v>2044.4209358252483</v>
      </c>
      <c r="H6" s="26">
        <v>4246365.3306598971</v>
      </c>
    </row>
    <row r="7" spans="1:8" x14ac:dyDescent="0.3">
      <c r="A7" s="1">
        <v>44470</v>
      </c>
      <c r="B7">
        <v>450</v>
      </c>
      <c r="E7" s="1">
        <v>44470</v>
      </c>
      <c r="F7" s="6">
        <v>1740.9954021016358</v>
      </c>
      <c r="G7" s="6">
        <v>2435.6461849103089</v>
      </c>
      <c r="H7" s="3">
        <v>4246365.3306598971</v>
      </c>
    </row>
    <row r="8" spans="1:8" x14ac:dyDescent="0.3">
      <c r="A8" s="1">
        <v>44501</v>
      </c>
      <c r="B8">
        <v>500</v>
      </c>
      <c r="E8" s="25">
        <v>44501</v>
      </c>
      <c r="F8" s="28">
        <v>1934.4393356684843</v>
      </c>
      <c r="G8" s="28">
        <v>2783.6004303437981</v>
      </c>
      <c r="H8" s="26">
        <v>4718183.7007332183</v>
      </c>
    </row>
    <row r="9" spans="1:8" x14ac:dyDescent="0.3">
      <c r="A9" s="1">
        <v>44531</v>
      </c>
      <c r="B9">
        <v>500</v>
      </c>
      <c r="E9" s="1">
        <v>44531</v>
      </c>
      <c r="F9" s="6">
        <v>1934.4393356684843</v>
      </c>
      <c r="G9" s="6">
        <v>3096.0989429915326</v>
      </c>
      <c r="H9" s="3">
        <v>4718183.7007332183</v>
      </c>
    </row>
    <row r="10" spans="1:8" x14ac:dyDescent="0.3">
      <c r="A10" s="1">
        <v>44562</v>
      </c>
      <c r="B10">
        <v>400</v>
      </c>
      <c r="E10" s="25">
        <v>44562</v>
      </c>
      <c r="F10" s="28">
        <v>1547.5514685347875</v>
      </c>
      <c r="G10" s="28">
        <v>3106.6906540274313</v>
      </c>
      <c r="H10" s="26">
        <v>3774546.9605865753</v>
      </c>
    </row>
    <row r="11" spans="1:8" x14ac:dyDescent="0.3">
      <c r="A11" s="1">
        <v>44593</v>
      </c>
      <c r="B11">
        <v>450</v>
      </c>
      <c r="E11" s="1">
        <v>44593</v>
      </c>
      <c r="F11" s="6">
        <v>1740.9954021016358</v>
      </c>
      <c r="G11" s="6">
        <v>3393.2752593040777</v>
      </c>
      <c r="H11" s="3">
        <v>4246365.3306598971</v>
      </c>
    </row>
    <row r="12" spans="1:8" x14ac:dyDescent="0.3">
      <c r="A12" s="1">
        <v>44621</v>
      </c>
      <c r="B12">
        <v>500</v>
      </c>
      <c r="E12" s="25">
        <v>44621</v>
      </c>
      <c r="F12" s="28">
        <v>1934.4393356684843</v>
      </c>
      <c r="G12" s="28">
        <v>3777.3476258550663</v>
      </c>
      <c r="H12" s="26">
        <v>4718183.7007332183</v>
      </c>
    </row>
    <row r="13" spans="1:8" ht="15" thickBot="1" x14ac:dyDescent="0.35">
      <c r="A13" s="1">
        <v>44652</v>
      </c>
      <c r="B13">
        <v>500</v>
      </c>
      <c r="E13" s="27">
        <v>44652</v>
      </c>
      <c r="F13" s="32">
        <v>1934.4393356684843</v>
      </c>
      <c r="G13" s="32">
        <v>4035.6536511355507</v>
      </c>
      <c r="H13" s="31">
        <v>4718183.7007332183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V32"/>
  <sheetViews>
    <sheetView topLeftCell="A4" zoomScale="85" zoomScaleNormal="85" workbookViewId="0">
      <selection activeCell="J23" sqref="J23"/>
    </sheetView>
  </sheetViews>
  <sheetFormatPr defaultColWidth="8.88671875" defaultRowHeight="14.4" x14ac:dyDescent="0.3"/>
  <cols>
    <col min="1" max="1" width="20.88671875" customWidth="1"/>
    <col min="2" max="2" width="17.6640625" customWidth="1"/>
    <col min="3" max="3" width="10.6640625" customWidth="1"/>
    <col min="4" max="4" width="20.6640625" customWidth="1"/>
    <col min="6" max="6" width="13.44140625" customWidth="1"/>
    <col min="7" max="7" width="16.44140625" bestFit="1" customWidth="1"/>
  </cols>
  <sheetData>
    <row r="1" spans="1:22" x14ac:dyDescent="0.3">
      <c r="A1" s="38" t="s">
        <v>37</v>
      </c>
      <c r="B1" t="s">
        <v>38</v>
      </c>
    </row>
    <row r="2" spans="1:22" x14ac:dyDescent="0.3">
      <c r="A2" t="s">
        <v>39</v>
      </c>
    </row>
    <row r="3" spans="1:22" x14ac:dyDescent="0.3">
      <c r="A3" t="s">
        <v>40</v>
      </c>
    </row>
    <row r="4" spans="1:22" ht="30" customHeight="1" x14ac:dyDescent="0.3">
      <c r="A4" s="55" t="s">
        <v>44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 spans="1:22" x14ac:dyDescent="0.3">
      <c r="A5" t="s">
        <v>42</v>
      </c>
    </row>
    <row r="6" spans="1:22" x14ac:dyDescent="0.3">
      <c r="A6" s="38"/>
    </row>
    <row r="8" spans="1:22" x14ac:dyDescent="0.3">
      <c r="A8" s="38" t="s">
        <v>41</v>
      </c>
      <c r="B8" t="s">
        <v>43</v>
      </c>
      <c r="H8" s="46">
        <f>G22</f>
        <v>560</v>
      </c>
    </row>
    <row r="9" spans="1:22" ht="15" thickBot="1" x14ac:dyDescent="0.35"/>
    <row r="10" spans="1:22" ht="15" thickBot="1" x14ac:dyDescent="0.35">
      <c r="A10" s="19" t="s">
        <v>20</v>
      </c>
      <c r="B10" s="20" t="s">
        <v>26</v>
      </c>
      <c r="C10" s="21" t="s">
        <v>7</v>
      </c>
      <c r="D10" s="20" t="s">
        <v>27</v>
      </c>
      <c r="F10" s="24" t="s">
        <v>19</v>
      </c>
      <c r="G10" s="24" t="s">
        <v>10</v>
      </c>
    </row>
    <row r="11" spans="1:22" x14ac:dyDescent="0.3">
      <c r="A11" s="18" t="s">
        <v>18</v>
      </c>
      <c r="B11" s="7">
        <v>2710.0494895263255</v>
      </c>
      <c r="C11" s="35">
        <v>-0.1</v>
      </c>
      <c r="D11" s="7">
        <v>2439.0445405736932</v>
      </c>
      <c r="F11" s="25">
        <v>44317</v>
      </c>
      <c r="G11" s="48">
        <v>224.00000000000003</v>
      </c>
    </row>
    <row r="12" spans="1:22" x14ac:dyDescent="0.3">
      <c r="A12" s="18" t="s">
        <v>15</v>
      </c>
      <c r="B12" s="8">
        <v>0.23391205887903377</v>
      </c>
      <c r="C12" s="35">
        <v>0.105</v>
      </c>
      <c r="D12" s="8">
        <v>0.25847282506133229</v>
      </c>
      <c r="F12" s="1">
        <v>44348</v>
      </c>
      <c r="G12" s="49">
        <v>224.00000000000003</v>
      </c>
    </row>
    <row r="13" spans="1:22" x14ac:dyDescent="0.3">
      <c r="A13" s="18" t="s">
        <v>17</v>
      </c>
      <c r="B13" s="9">
        <v>11585.762198467124</v>
      </c>
      <c r="C13" s="35"/>
      <c r="D13" s="9">
        <v>9436.3674014664375</v>
      </c>
      <c r="F13" s="25">
        <v>44378</v>
      </c>
      <c r="G13" s="48">
        <v>224.00000000000003</v>
      </c>
    </row>
    <row r="14" spans="1:22" x14ac:dyDescent="0.3">
      <c r="A14" s="10"/>
      <c r="B14" s="10"/>
      <c r="C14" s="36"/>
      <c r="D14" s="10"/>
      <c r="F14" s="1">
        <v>44409</v>
      </c>
      <c r="G14" s="49">
        <v>336.00000000000006</v>
      </c>
    </row>
    <row r="15" spans="1:22" x14ac:dyDescent="0.3">
      <c r="A15" s="18" t="s">
        <v>2</v>
      </c>
      <c r="B15" s="8">
        <v>0.88552823044460138</v>
      </c>
      <c r="C15" s="35">
        <v>0.03</v>
      </c>
      <c r="D15" s="8">
        <v>0.91209407735793946</v>
      </c>
      <c r="F15" s="25">
        <v>44440</v>
      </c>
      <c r="G15" s="48">
        <v>504.00000000000006</v>
      </c>
    </row>
    <row r="16" spans="1:22" x14ac:dyDescent="0.3">
      <c r="A16" s="18" t="s">
        <v>11</v>
      </c>
      <c r="B16" s="11">
        <v>8.735778296115619</v>
      </c>
      <c r="C16" s="35"/>
      <c r="D16" s="11">
        <v>11.375797784090691</v>
      </c>
      <c r="F16" s="1">
        <v>44470</v>
      </c>
      <c r="G16" s="49">
        <v>504.00000000000006</v>
      </c>
    </row>
    <row r="17" spans="1:7" x14ac:dyDescent="0.3">
      <c r="A17" s="10"/>
      <c r="B17" s="10"/>
      <c r="C17" s="36"/>
      <c r="D17" s="10"/>
      <c r="F17" s="25">
        <v>44501</v>
      </c>
      <c r="G17" s="48">
        <v>560</v>
      </c>
    </row>
    <row r="18" spans="1:7" x14ac:dyDescent="0.3">
      <c r="A18" s="18" t="s">
        <v>3</v>
      </c>
      <c r="B18" s="15">
        <v>6.1818911544489268</v>
      </c>
      <c r="C18" s="35">
        <v>0.13</v>
      </c>
      <c r="D18" s="12">
        <v>6.9855370045272869</v>
      </c>
      <c r="F18" s="1">
        <v>44531</v>
      </c>
      <c r="G18" s="49">
        <v>560</v>
      </c>
    </row>
    <row r="19" spans="1:7" x14ac:dyDescent="0.3">
      <c r="A19" s="18" t="s">
        <v>12</v>
      </c>
      <c r="B19" s="11">
        <v>54.003630575984062</v>
      </c>
      <c r="C19" s="35"/>
      <c r="D19" s="11">
        <v>79.466056376785033</v>
      </c>
      <c r="F19" s="25">
        <v>44562</v>
      </c>
      <c r="G19" s="48">
        <v>448.00000000000006</v>
      </c>
    </row>
    <row r="20" spans="1:7" x14ac:dyDescent="0.3">
      <c r="A20" s="10"/>
      <c r="B20" s="10"/>
      <c r="C20" s="36"/>
      <c r="D20" s="10"/>
      <c r="F20" s="1">
        <v>44593</v>
      </c>
      <c r="G20" s="49">
        <v>504.00000000000006</v>
      </c>
    </row>
    <row r="21" spans="1:7" x14ac:dyDescent="0.3">
      <c r="A21" s="18" t="s">
        <v>5</v>
      </c>
      <c r="B21" s="7">
        <v>1200</v>
      </c>
      <c r="C21" s="35">
        <v>0</v>
      </c>
      <c r="D21" s="7">
        <v>1200</v>
      </c>
      <c r="F21" s="25">
        <v>44621</v>
      </c>
      <c r="G21" s="48">
        <v>560</v>
      </c>
    </row>
    <row r="22" spans="1:7" ht="15" thickBot="1" x14ac:dyDescent="0.35">
      <c r="A22" s="18" t="s">
        <v>13</v>
      </c>
      <c r="B22" s="8">
        <v>0.11203002680965142</v>
      </c>
      <c r="C22" s="35">
        <v>-0.3</v>
      </c>
      <c r="D22" s="8">
        <v>7.8421018766755987E-2</v>
      </c>
      <c r="F22" s="47">
        <v>44652</v>
      </c>
      <c r="G22" s="50">
        <v>560</v>
      </c>
    </row>
    <row r="23" spans="1:7" x14ac:dyDescent="0.3">
      <c r="A23" s="18" t="s">
        <v>14</v>
      </c>
      <c r="B23" s="9">
        <v>1065.5639678284183</v>
      </c>
      <c r="C23" s="35"/>
      <c r="D23" s="9">
        <v>1105.8947774798928</v>
      </c>
    </row>
    <row r="24" spans="1:7" x14ac:dyDescent="0.3">
      <c r="A24" s="18" t="s">
        <v>21</v>
      </c>
      <c r="B24" s="7">
        <v>597.39624664879352</v>
      </c>
      <c r="C24" s="35">
        <v>0.15</v>
      </c>
      <c r="D24" s="7">
        <v>687.00568364611252</v>
      </c>
    </row>
    <row r="25" spans="1:7" x14ac:dyDescent="0.3">
      <c r="A25" s="10"/>
      <c r="B25" s="10"/>
      <c r="C25" s="17"/>
      <c r="D25" s="10"/>
    </row>
    <row r="26" spans="1:7" x14ac:dyDescent="0.3">
      <c r="A26" s="18" t="s">
        <v>4</v>
      </c>
      <c r="B26" s="13">
        <v>57544.322873685669</v>
      </c>
      <c r="C26" s="16"/>
      <c r="D26" s="13">
        <v>87881.096734009305</v>
      </c>
    </row>
    <row r="27" spans="1:7" x14ac:dyDescent="0.3">
      <c r="A27" s="18" t="s">
        <v>16</v>
      </c>
      <c r="B27" s="14">
        <v>0.20133631989898962</v>
      </c>
      <c r="C27" s="16"/>
      <c r="D27" s="14">
        <v>0.10737653206613472</v>
      </c>
    </row>
    <row r="28" spans="1:7" x14ac:dyDescent="0.3">
      <c r="A28" s="18" t="s">
        <v>22</v>
      </c>
      <c r="B28" s="29">
        <v>0.56063855825217701</v>
      </c>
      <c r="C28" s="16"/>
      <c r="D28" s="14">
        <v>0.62122156432609021</v>
      </c>
    </row>
    <row r="29" spans="1:7" x14ac:dyDescent="0.3">
      <c r="A29" s="18" t="s">
        <v>23</v>
      </c>
      <c r="B29" s="34">
        <v>0.14311041119183798</v>
      </c>
      <c r="C29" s="30"/>
      <c r="D29" s="14">
        <v>8.2038730895350118E-2</v>
      </c>
    </row>
    <row r="30" spans="1:7" x14ac:dyDescent="0.3">
      <c r="A30" s="18" t="s">
        <v>24</v>
      </c>
      <c r="B30" s="34">
        <v>9.4914710656995416E-2</v>
      </c>
      <c r="C30" s="30"/>
      <c r="D30" s="34">
        <v>0.18936317271242492</v>
      </c>
    </row>
    <row r="31" spans="1:7" x14ac:dyDescent="0.3">
      <c r="A31" s="39"/>
      <c r="B31" s="40"/>
      <c r="C31" s="39"/>
      <c r="D31" s="40"/>
    </row>
    <row r="32" spans="1:7" ht="28.8" x14ac:dyDescent="0.3">
      <c r="A32" s="43" t="s">
        <v>45</v>
      </c>
      <c r="B32" s="44">
        <v>1</v>
      </c>
      <c r="C32" s="45">
        <v>0.12</v>
      </c>
      <c r="D32" s="44">
        <v>1.1200000000000001</v>
      </c>
    </row>
  </sheetData>
  <mergeCells count="1">
    <mergeCell ref="A4:V4"/>
  </mergeCells>
  <conditionalFormatting sqref="C11 C22">
    <cfRule type="colorScale" priority="5">
      <colorScale>
        <cfvo type="num" val="-0.5"/>
        <cfvo type="num" val="0"/>
        <cfvo type="num" val="0.5"/>
        <color rgb="FF63BE7B"/>
        <color rgb="FFFCFCFF"/>
        <color rgb="FFF8696B"/>
      </colorScale>
    </cfRule>
  </conditionalFormatting>
  <conditionalFormatting sqref="C12 C15 C18">
    <cfRule type="colorScale" priority="4">
      <colorScale>
        <cfvo type="num" val="-0.2"/>
        <cfvo type="num" val="0"/>
        <cfvo type="num" val="0.2"/>
        <color rgb="FFF8696B"/>
        <color rgb="FFFCFCFF"/>
        <color rgb="FF63BE7B"/>
      </colorScale>
    </cfRule>
  </conditionalFormatting>
  <conditionalFormatting sqref="C24">
    <cfRule type="colorScale" priority="3">
      <colorScale>
        <cfvo type="num" val="-0.5"/>
        <cfvo type="num" val="0"/>
        <cfvo type="num" val="0.5"/>
        <color rgb="FF63BE7B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98D1C7D-E480-4899-BE39-79EE28E2B495}">
            <x14:iconSet>
              <x14:cfvo type="percent">
                <xm:f>0</xm:f>
              </x14:cfvo>
              <x14:cfvo type="num">
                <xm:f>#REF!</xm:f>
              </x14:cfvo>
              <x14:cfvo type="num" gte="0">
                <xm:f>#REF!</xm:f>
              </x14:cfvo>
            </x14:iconSet>
          </x14:cfRule>
          <xm:sqref>D26</xm:sqref>
        </x14:conditionalFormatting>
        <x14:conditionalFormatting xmlns:xm="http://schemas.microsoft.com/office/excel/2006/main">
          <x14:cfRule type="iconSet" priority="2" id="{A5A6D4CD-0DA9-4946-B939-2B1B9C5E801D}">
            <x14:iconSet iconSet="3Triangles" custom="1">
              <x14:cfvo type="percent">
                <xm:f>0</xm:f>
              </x14:cfvo>
              <x14:cfvo type="num">
                <xm:f>#REF!</xm:f>
              </x14:cfvo>
              <x14:cfvo type="num" gte="0">
                <xm:f>#REF!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6"/>
  <sheetViews>
    <sheetView tabSelected="1" zoomScale="52" zoomScaleNormal="100" workbookViewId="0">
      <selection activeCell="O42" sqref="O42"/>
    </sheetView>
  </sheetViews>
  <sheetFormatPr defaultColWidth="8.88671875" defaultRowHeight="14.4" x14ac:dyDescent="0.3"/>
  <cols>
    <col min="1" max="1" width="23.88671875" customWidth="1"/>
    <col min="2" max="2" width="15.88671875" bestFit="1" customWidth="1"/>
    <col min="3" max="3" width="13.33203125" bestFit="1" customWidth="1"/>
    <col min="4" max="4" width="20" bestFit="1" customWidth="1"/>
    <col min="5" max="5" width="21.109375" bestFit="1" customWidth="1"/>
    <col min="6" max="9" width="21.109375" customWidth="1"/>
    <col min="10" max="10" width="22.6640625" bestFit="1" customWidth="1"/>
    <col min="11" max="11" width="16.33203125" bestFit="1" customWidth="1"/>
  </cols>
  <sheetData>
    <row r="1" spans="1:11" x14ac:dyDescent="0.3">
      <c r="A1" s="19" t="s">
        <v>20</v>
      </c>
      <c r="B1" s="20" t="s">
        <v>26</v>
      </c>
      <c r="C1" s="21" t="s">
        <v>7</v>
      </c>
      <c r="D1" s="20" t="s">
        <v>27</v>
      </c>
    </row>
    <row r="2" spans="1:11" x14ac:dyDescent="0.3">
      <c r="A2" t="s">
        <v>30</v>
      </c>
      <c r="B2" s="2">
        <v>43.969265789347801</v>
      </c>
      <c r="C2" s="4">
        <v>0.15</v>
      </c>
      <c r="D2" s="2">
        <f>B2*(1+C2)</f>
        <v>50.564655657749967</v>
      </c>
    </row>
    <row r="3" spans="1:11" x14ac:dyDescent="0.3">
      <c r="A3" t="s">
        <v>6</v>
      </c>
      <c r="B3" s="5">
        <v>0.96489080341046862</v>
      </c>
      <c r="C3" s="42">
        <v>-0.02</v>
      </c>
      <c r="D3" s="5">
        <f>B3*(1+C3)</f>
        <v>0.94559298734225927</v>
      </c>
    </row>
    <row r="4" spans="1:11" x14ac:dyDescent="0.3">
      <c r="B4" s="4"/>
    </row>
    <row r="6" spans="1:11" x14ac:dyDescent="0.3">
      <c r="A6" s="1" t="s">
        <v>19</v>
      </c>
      <c r="B6" s="6" t="s">
        <v>9</v>
      </c>
      <c r="C6" s="6" t="s">
        <v>0</v>
      </c>
      <c r="D6" t="s">
        <v>31</v>
      </c>
      <c r="E6" t="s">
        <v>32</v>
      </c>
      <c r="F6" t="s">
        <v>46</v>
      </c>
      <c r="G6" t="s">
        <v>29</v>
      </c>
      <c r="H6" t="s">
        <v>1</v>
      </c>
      <c r="I6" t="s">
        <v>3</v>
      </c>
      <c r="J6" t="s">
        <v>33</v>
      </c>
      <c r="K6" t="s">
        <v>34</v>
      </c>
    </row>
    <row r="7" spans="1:11" x14ac:dyDescent="0.3">
      <c r="A7" s="1">
        <v>43831</v>
      </c>
      <c r="B7" s="6">
        <v>146</v>
      </c>
      <c r="C7" s="6">
        <v>406</v>
      </c>
      <c r="D7">
        <v>24</v>
      </c>
      <c r="E7">
        <v>22</v>
      </c>
      <c r="F7">
        <f>D7-E7</f>
        <v>2</v>
      </c>
      <c r="H7">
        <v>552</v>
      </c>
      <c r="I7" s="53">
        <f>H7/D7</f>
        <v>23</v>
      </c>
      <c r="J7" s="6"/>
    </row>
    <row r="8" spans="1:11" x14ac:dyDescent="0.3">
      <c r="A8" s="1">
        <v>43862</v>
      </c>
      <c r="B8" s="6">
        <v>316</v>
      </c>
      <c r="C8" s="6">
        <v>1706</v>
      </c>
      <c r="D8">
        <v>41</v>
      </c>
      <c r="E8">
        <v>17</v>
      </c>
      <c r="F8">
        <f t="shared" ref="F8:F22" si="0">D8-E8</f>
        <v>24</v>
      </c>
      <c r="G8" s="41">
        <f>F8/D7</f>
        <v>1</v>
      </c>
      <c r="H8">
        <v>1866</v>
      </c>
      <c r="I8" s="53">
        <f t="shared" ref="I8:I22" si="1">H8/D8</f>
        <v>45.512195121951223</v>
      </c>
      <c r="J8" s="6"/>
    </row>
    <row r="9" spans="1:11" x14ac:dyDescent="0.3">
      <c r="A9" s="1">
        <v>43891</v>
      </c>
      <c r="B9" s="6">
        <v>517</v>
      </c>
      <c r="C9" s="6">
        <v>2788</v>
      </c>
      <c r="D9">
        <v>55</v>
      </c>
      <c r="E9">
        <v>15</v>
      </c>
      <c r="F9">
        <f t="shared" si="0"/>
        <v>40</v>
      </c>
      <c r="G9" s="41">
        <f t="shared" ref="G9:G22" si="2">F9/D8</f>
        <v>0.97560975609756095</v>
      </c>
      <c r="H9">
        <v>2933</v>
      </c>
      <c r="I9" s="53">
        <f>H9/D9</f>
        <v>53.327272727272728</v>
      </c>
      <c r="J9" s="6"/>
    </row>
    <row r="10" spans="1:11" x14ac:dyDescent="0.3">
      <c r="A10" s="1">
        <v>43922</v>
      </c>
      <c r="B10" s="6">
        <v>662</v>
      </c>
      <c r="C10" s="6">
        <v>3652</v>
      </c>
      <c r="D10">
        <v>79</v>
      </c>
      <c r="E10">
        <v>27</v>
      </c>
      <c r="F10">
        <f>D10-E10</f>
        <v>52</v>
      </c>
      <c r="G10" s="41">
        <f t="shared" si="2"/>
        <v>0.94545454545454544</v>
      </c>
      <c r="H10">
        <v>3805</v>
      </c>
      <c r="I10" s="53">
        <f>H10/D10</f>
        <v>48.164556962025316</v>
      </c>
      <c r="J10" s="6"/>
    </row>
    <row r="11" spans="1:11" x14ac:dyDescent="0.3">
      <c r="A11" s="1">
        <v>43952</v>
      </c>
      <c r="B11" s="6">
        <v>809</v>
      </c>
      <c r="C11" s="6">
        <v>4451</v>
      </c>
      <c r="D11">
        <v>92</v>
      </c>
      <c r="E11">
        <v>15</v>
      </c>
      <c r="F11">
        <f t="shared" si="0"/>
        <v>77</v>
      </c>
      <c r="G11" s="41">
        <f t="shared" si="2"/>
        <v>0.97468354430379744</v>
      </c>
      <c r="H11">
        <v>4560</v>
      </c>
      <c r="I11" s="53">
        <f>H11/D11</f>
        <v>49.565217391304351</v>
      </c>
      <c r="J11" s="6"/>
    </row>
    <row r="12" spans="1:11" x14ac:dyDescent="0.3">
      <c r="A12" s="1">
        <v>43983</v>
      </c>
      <c r="B12" s="6">
        <v>797</v>
      </c>
      <c r="C12" s="6">
        <v>4002</v>
      </c>
      <c r="D12">
        <v>110</v>
      </c>
      <c r="E12">
        <v>18</v>
      </c>
      <c r="F12">
        <f t="shared" si="0"/>
        <v>92</v>
      </c>
      <c r="G12" s="41">
        <f t="shared" si="2"/>
        <v>1</v>
      </c>
      <c r="H12">
        <v>4075</v>
      </c>
      <c r="I12" s="53">
        <f t="shared" si="1"/>
        <v>37.045454545454547</v>
      </c>
      <c r="J12" s="6"/>
    </row>
    <row r="13" spans="1:11" x14ac:dyDescent="0.3">
      <c r="A13" s="1">
        <v>44013</v>
      </c>
      <c r="B13" s="6">
        <v>895</v>
      </c>
      <c r="C13" s="6">
        <v>4537</v>
      </c>
      <c r="D13">
        <v>113</v>
      </c>
      <c r="E13">
        <v>17</v>
      </c>
      <c r="F13">
        <f t="shared" si="0"/>
        <v>96</v>
      </c>
      <c r="G13" s="41">
        <f t="shared" si="2"/>
        <v>0.87272727272727268</v>
      </c>
      <c r="H13">
        <v>4588</v>
      </c>
      <c r="I13" s="53">
        <f t="shared" si="1"/>
        <v>40.601769911504427</v>
      </c>
      <c r="J13" s="6"/>
    </row>
    <row r="14" spans="1:11" x14ac:dyDescent="0.3">
      <c r="A14" s="1">
        <v>44044</v>
      </c>
      <c r="B14" s="6">
        <v>925</v>
      </c>
      <c r="C14" s="6">
        <v>5036</v>
      </c>
      <c r="D14">
        <v>131</v>
      </c>
      <c r="E14">
        <v>25</v>
      </c>
      <c r="F14">
        <f t="shared" si="0"/>
        <v>106</v>
      </c>
      <c r="G14" s="41">
        <f t="shared" si="2"/>
        <v>0.93805309734513276</v>
      </c>
      <c r="H14">
        <v>5089</v>
      </c>
      <c r="I14" s="53">
        <f t="shared" si="1"/>
        <v>38.847328244274806</v>
      </c>
      <c r="J14" s="6"/>
    </row>
    <row r="15" spans="1:11" x14ac:dyDescent="0.3">
      <c r="A15" s="1">
        <v>44075</v>
      </c>
      <c r="B15" s="6">
        <v>1087</v>
      </c>
      <c r="C15" s="6">
        <v>7175</v>
      </c>
      <c r="D15">
        <v>143</v>
      </c>
      <c r="E15">
        <v>24</v>
      </c>
      <c r="F15">
        <f t="shared" si="0"/>
        <v>119</v>
      </c>
      <c r="G15" s="41">
        <f t="shared" si="2"/>
        <v>0.90839694656488545</v>
      </c>
      <c r="H15">
        <v>7247</v>
      </c>
      <c r="I15" s="53">
        <f>H15/D15</f>
        <v>50.67832167832168</v>
      </c>
      <c r="J15" s="6"/>
    </row>
    <row r="16" spans="1:11" x14ac:dyDescent="0.3">
      <c r="A16" s="1">
        <v>44105</v>
      </c>
      <c r="B16" s="6">
        <v>1237</v>
      </c>
      <c r="C16" s="6">
        <v>8552</v>
      </c>
      <c r="D16">
        <v>160</v>
      </c>
      <c r="E16">
        <v>19</v>
      </c>
      <c r="F16">
        <f t="shared" si="0"/>
        <v>141</v>
      </c>
      <c r="G16" s="41">
        <f t="shared" si="2"/>
        <v>0.98601398601398604</v>
      </c>
      <c r="H16">
        <v>8598</v>
      </c>
      <c r="I16" s="53">
        <f>H16/D16</f>
        <v>53.737499999999997</v>
      </c>
      <c r="J16" s="6"/>
    </row>
    <row r="17" spans="1:13" x14ac:dyDescent="0.3">
      <c r="A17" s="1">
        <v>44136</v>
      </c>
      <c r="B17" s="6">
        <v>1333</v>
      </c>
      <c r="C17" s="6">
        <v>9073</v>
      </c>
      <c r="D17">
        <v>187</v>
      </c>
      <c r="E17">
        <v>29</v>
      </c>
      <c r="F17">
        <f t="shared" si="0"/>
        <v>158</v>
      </c>
      <c r="G17" s="41">
        <f t="shared" si="2"/>
        <v>0.98750000000000004</v>
      </c>
      <c r="H17">
        <v>9130</v>
      </c>
      <c r="I17" s="53">
        <f t="shared" si="1"/>
        <v>48.823529411764703</v>
      </c>
      <c r="J17" s="6"/>
    </row>
    <row r="18" spans="1:13" x14ac:dyDescent="0.3">
      <c r="A18" s="1">
        <v>44166</v>
      </c>
      <c r="B18" s="6">
        <v>1415</v>
      </c>
      <c r="C18" s="6">
        <v>9509</v>
      </c>
      <c r="D18">
        <v>206</v>
      </c>
      <c r="E18">
        <v>23</v>
      </c>
      <c r="F18">
        <f t="shared" si="0"/>
        <v>183</v>
      </c>
      <c r="G18" s="41">
        <f t="shared" si="2"/>
        <v>0.97860962566844922</v>
      </c>
      <c r="H18">
        <v>9553</v>
      </c>
      <c r="I18" s="53">
        <f>H18/D18</f>
        <v>46.373786407766993</v>
      </c>
      <c r="J18" s="6"/>
    </row>
    <row r="19" spans="1:13" x14ac:dyDescent="0.3">
      <c r="A19" s="1">
        <v>44197</v>
      </c>
      <c r="B19" s="6">
        <v>1434</v>
      </c>
      <c r="C19" s="6">
        <v>8276</v>
      </c>
      <c r="D19">
        <v>227</v>
      </c>
      <c r="E19">
        <v>25</v>
      </c>
      <c r="F19">
        <f t="shared" si="0"/>
        <v>202</v>
      </c>
      <c r="G19" s="41">
        <f t="shared" si="2"/>
        <v>0.98058252427184467</v>
      </c>
      <c r="H19">
        <v>8303</v>
      </c>
      <c r="I19" s="53">
        <f t="shared" si="1"/>
        <v>36.577092511013213</v>
      </c>
      <c r="J19" s="6"/>
    </row>
    <row r="20" spans="1:13" x14ac:dyDescent="0.3">
      <c r="A20" s="1">
        <v>44228</v>
      </c>
      <c r="B20" s="6">
        <v>1525</v>
      </c>
      <c r="C20" s="6">
        <v>10451</v>
      </c>
      <c r="D20">
        <v>243</v>
      </c>
      <c r="E20">
        <v>17</v>
      </c>
      <c r="F20">
        <f>D20-E20</f>
        <v>226</v>
      </c>
      <c r="G20" s="41">
        <f t="shared" si="2"/>
        <v>0.99559471365638763</v>
      </c>
      <c r="H20">
        <v>10490</v>
      </c>
      <c r="I20" s="53">
        <f t="shared" si="1"/>
        <v>43.168724279835388</v>
      </c>
      <c r="J20" s="6"/>
    </row>
    <row r="21" spans="1:13" x14ac:dyDescent="0.3">
      <c r="A21" s="1">
        <v>44256</v>
      </c>
      <c r="B21" s="6">
        <v>1611</v>
      </c>
      <c r="C21" s="6">
        <v>10887</v>
      </c>
      <c r="D21">
        <v>265</v>
      </c>
      <c r="E21">
        <v>23</v>
      </c>
      <c r="F21">
        <f t="shared" si="0"/>
        <v>242</v>
      </c>
      <c r="G21" s="41">
        <f t="shared" si="2"/>
        <v>0.99588477366255146</v>
      </c>
      <c r="H21">
        <v>10928</v>
      </c>
      <c r="I21" s="53">
        <f t="shared" si="1"/>
        <v>41.237735849056605</v>
      </c>
      <c r="J21" s="6"/>
    </row>
    <row r="22" spans="1:13" ht="15" thickBot="1" x14ac:dyDescent="0.35">
      <c r="A22" s="22">
        <v>44287</v>
      </c>
      <c r="B22" s="33">
        <v>1681</v>
      </c>
      <c r="C22" s="33">
        <v>11301</v>
      </c>
      <c r="D22" s="23">
        <v>277</v>
      </c>
      <c r="E22" s="23">
        <v>20</v>
      </c>
      <c r="F22" s="23">
        <f t="shared" si="0"/>
        <v>257</v>
      </c>
      <c r="G22" s="51">
        <f t="shared" si="2"/>
        <v>0.96981132075471699</v>
      </c>
      <c r="H22" s="23">
        <v>11350</v>
      </c>
      <c r="I22" s="54">
        <f t="shared" si="1"/>
        <v>40.974729241877256</v>
      </c>
      <c r="J22" s="33"/>
      <c r="K22" s="23"/>
      <c r="L22" s="23"/>
      <c r="M22" s="23"/>
    </row>
    <row r="23" spans="1:13" x14ac:dyDescent="0.3">
      <c r="A23" s="1">
        <v>44317</v>
      </c>
      <c r="B23" s="6">
        <v>1793.2719033232629</v>
      </c>
      <c r="C23" s="6">
        <v>10999.731820904552</v>
      </c>
      <c r="D23" s="6">
        <f>E23+F23</f>
        <v>262.95126490272895</v>
      </c>
      <c r="E23" s="37">
        <v>1.0220074089231173</v>
      </c>
      <c r="F23" s="6">
        <f>D22*G23</f>
        <v>261.92925749380584</v>
      </c>
      <c r="G23" s="52">
        <f>$D$3</f>
        <v>0.94559298734225927</v>
      </c>
      <c r="H23" s="6">
        <v>10999.731820904552</v>
      </c>
      <c r="I23" s="2">
        <f>$D$2</f>
        <v>50.564655657749967</v>
      </c>
      <c r="J23" s="6">
        <f>(F23*I23)+(E23*0.5*I23)</f>
        <v>13270.201438220349</v>
      </c>
      <c r="K23" s="6">
        <f>(C23-J23)^2</f>
        <v>5155032.283154143</v>
      </c>
    </row>
    <row r="24" spans="1:13" x14ac:dyDescent="0.3">
      <c r="A24" s="1">
        <v>44348</v>
      </c>
      <c r="B24" s="6">
        <v>1573.3428995178861</v>
      </c>
      <c r="C24" s="6">
        <v>8688.6638731627536</v>
      </c>
      <c r="D24" s="6">
        <f t="shared" ref="D24:D34" si="3">E24+F24</f>
        <v>249.65504774223729</v>
      </c>
      <c r="E24" s="37">
        <v>1.0101756374400439</v>
      </c>
      <c r="F24" s="6">
        <f t="shared" ref="F24:F34" si="4">D23*G24</f>
        <v>248.64487210479723</v>
      </c>
      <c r="G24" s="52">
        <f t="shared" ref="G24:G34" si="5">$D$3</f>
        <v>0.94559298734225927</v>
      </c>
      <c r="H24" s="6">
        <v>8688.6638731627536</v>
      </c>
      <c r="I24" s="2">
        <f t="shared" ref="I24:I34" si="6">$D$2</f>
        <v>50.564655657749967</v>
      </c>
      <c r="J24" s="6">
        <f>(F24*I24)+(E24*0.5*I24)</f>
        <v>12598.181930674855</v>
      </c>
      <c r="K24" s="6">
        <f t="shared" ref="K24:K34" si="7">(C24-J24)^2</f>
        <v>15284331.442013193</v>
      </c>
    </row>
    <row r="25" spans="1:13" x14ac:dyDescent="0.3">
      <c r="A25" s="1">
        <v>44378</v>
      </c>
      <c r="B25" s="6">
        <v>1633.0795837476435</v>
      </c>
      <c r="C25" s="6">
        <v>9001.4865674410576</v>
      </c>
      <c r="D25" s="6">
        <f t="shared" si="3"/>
        <v>239.01741542760291</v>
      </c>
      <c r="E25" s="37">
        <v>2.9453530279463926</v>
      </c>
      <c r="F25" s="6">
        <f t="shared" si="4"/>
        <v>236.07206239965652</v>
      </c>
      <c r="G25" s="52">
        <f t="shared" si="5"/>
        <v>0.94559298734225927</v>
      </c>
      <c r="H25" s="6">
        <v>9001.4865674410576</v>
      </c>
      <c r="I25" s="2">
        <f t="shared" si="6"/>
        <v>50.564655657749967</v>
      </c>
      <c r="J25" s="6">
        <f t="shared" ref="J25:J34" si="8">(F25*I25)+(E25*0.5*I25)</f>
        <v>12011.367926477806</v>
      </c>
      <c r="K25" s="6">
        <f t="shared" si="7"/>
        <v>9059385.7954769023</v>
      </c>
    </row>
    <row r="26" spans="1:13" x14ac:dyDescent="0.3">
      <c r="A26" s="1">
        <v>44409</v>
      </c>
      <c r="B26" s="6">
        <v>1724.8840075544065</v>
      </c>
      <c r="C26" s="6">
        <v>10067.505499120136</v>
      </c>
      <c r="D26" s="6">
        <f t="shared" si="3"/>
        <v>253.43602141960346</v>
      </c>
      <c r="E26" s="37">
        <v>27.422829538590602</v>
      </c>
      <c r="F26" s="6">
        <f t="shared" si="4"/>
        <v>226.01319188101286</v>
      </c>
      <c r="G26" s="52">
        <f t="shared" si="5"/>
        <v>0.94559298734225927</v>
      </c>
      <c r="H26" s="6">
        <v>10067.505499120136</v>
      </c>
      <c r="I26" s="2">
        <f t="shared" si="6"/>
        <v>50.564655657749967</v>
      </c>
      <c r="J26" s="6">
        <f>(F26*I26)+(E26*0.5*I26)</f>
        <v>12121.592187962389</v>
      </c>
      <c r="K26" s="6">
        <f t="shared" si="7"/>
        <v>4219272.125278932</v>
      </c>
    </row>
    <row r="27" spans="1:13" x14ac:dyDescent="0.3">
      <c r="A27" s="1">
        <v>44440</v>
      </c>
      <c r="B27" s="6">
        <v>2184.59644519828</v>
      </c>
      <c r="C27" s="6">
        <v>15248.991575379168</v>
      </c>
      <c r="D27" s="6">
        <f t="shared" si="3"/>
        <v>309.64727487630057</v>
      </c>
      <c r="E27" s="37">
        <v>69.999950282000952</v>
      </c>
      <c r="F27" s="6">
        <f t="shared" si="4"/>
        <v>239.64732459429965</v>
      </c>
      <c r="G27" s="52">
        <f>$D$3</f>
        <v>0.94559298734225927</v>
      </c>
      <c r="H27" s="6">
        <v>15248.991575379168</v>
      </c>
      <c r="I27" s="2">
        <f>$D$2</f>
        <v>50.564655657749967</v>
      </c>
      <c r="J27" s="6">
        <f>(F27*I27)+(E27*0.5*I27)</f>
        <v>13887.446138446296</v>
      </c>
      <c r="K27" s="6">
        <f t="shared" si="7"/>
        <v>1853805.9768327272</v>
      </c>
    </row>
    <row r="28" spans="1:13" x14ac:dyDescent="0.3">
      <c r="A28" s="1">
        <v>44470</v>
      </c>
      <c r="B28" s="6">
        <v>2625.7918095842542</v>
      </c>
      <c r="C28" s="6">
        <v>19027.890198778368</v>
      </c>
      <c r="D28" s="6">
        <f>E28+F28</f>
        <v>362.80017030894828</v>
      </c>
      <c r="E28" s="37">
        <v>69.999878636277543</v>
      </c>
      <c r="F28" s="6">
        <f t="shared" si="4"/>
        <v>292.80029167267077</v>
      </c>
      <c r="G28" s="52">
        <f t="shared" si="5"/>
        <v>0.94559298734225927</v>
      </c>
      <c r="H28" s="6">
        <v>19027.890198778368</v>
      </c>
      <c r="I28" s="2">
        <f t="shared" si="6"/>
        <v>50.564655657749967</v>
      </c>
      <c r="J28" s="6">
        <f t="shared" si="8"/>
        <v>16575.105804581184</v>
      </c>
      <c r="K28" s="6">
        <f t="shared" si="7"/>
        <v>6016151.2844172474</v>
      </c>
    </row>
    <row r="29" spans="1:13" x14ac:dyDescent="0.3">
      <c r="A29" s="1">
        <v>44501</v>
      </c>
      <c r="B29" s="6">
        <v>3021.8761721258097</v>
      </c>
      <c r="C29" s="6">
        <v>21409.479051834573</v>
      </c>
      <c r="D29" s="6">
        <f t="shared" si="3"/>
        <v>402.13132886649589</v>
      </c>
      <c r="E29" s="37">
        <v>59.070032015777038</v>
      </c>
      <c r="F29" s="6">
        <f>D28*G29</f>
        <v>343.06129685071886</v>
      </c>
      <c r="G29" s="52">
        <f t="shared" si="5"/>
        <v>0.94559298734225927</v>
      </c>
      <c r="H29" s="6">
        <v>21409.479051834573</v>
      </c>
      <c r="I29" s="2">
        <f>$D$2</f>
        <v>50.564655657749967</v>
      </c>
      <c r="J29" s="6">
        <f t="shared" si="8"/>
        <v>18840.204259042759</v>
      </c>
      <c r="K29" s="6">
        <f t="shared" si="7"/>
        <v>6601172.9608754162</v>
      </c>
    </row>
    <row r="30" spans="1:13" x14ac:dyDescent="0.3">
      <c r="A30" s="1">
        <v>44531</v>
      </c>
      <c r="B30" s="6">
        <v>3378.3245881084231</v>
      </c>
      <c r="C30" s="6">
        <v>23511.03143410906</v>
      </c>
      <c r="D30" s="6">
        <f t="shared" si="3"/>
        <v>415.14738658454422</v>
      </c>
      <c r="E30" s="37">
        <v>34.894822017761875</v>
      </c>
      <c r="F30" s="6">
        <f t="shared" si="4"/>
        <v>380.25256456678233</v>
      </c>
      <c r="G30" s="52">
        <f t="shared" si="5"/>
        <v>0.94559298734225927</v>
      </c>
      <c r="H30" s="6">
        <v>23511.03143410906</v>
      </c>
      <c r="I30" s="2">
        <f t="shared" si="6"/>
        <v>50.564655657749967</v>
      </c>
      <c r="J30" s="6">
        <f t="shared" si="8"/>
        <v>20109.562320078985</v>
      </c>
      <c r="K30" s="6">
        <f t="shared" si="7"/>
        <v>11569992.133700542</v>
      </c>
    </row>
    <row r="31" spans="1:13" x14ac:dyDescent="0.3">
      <c r="A31" s="1">
        <v>44562</v>
      </c>
      <c r="B31" s="6">
        <v>3401.4196927404682</v>
      </c>
      <c r="C31" s="6">
        <v>20260.389256336159</v>
      </c>
      <c r="D31" s="6">
        <f t="shared" si="3"/>
        <v>445.02857055210586</v>
      </c>
      <c r="E31" s="37">
        <v>52.468113084294941</v>
      </c>
      <c r="F31" s="6">
        <f t="shared" si="4"/>
        <v>392.56045746781092</v>
      </c>
      <c r="G31" s="52">
        <f t="shared" si="5"/>
        <v>0.94559298734225927</v>
      </c>
      <c r="H31" s="6">
        <v>20260.389256336159</v>
      </c>
      <c r="I31" s="2">
        <f t="shared" si="6"/>
        <v>50.564655657749967</v>
      </c>
      <c r="J31" s="6">
        <f t="shared" si="8"/>
        <v>21176.200392268292</v>
      </c>
      <c r="K31" s="6">
        <f t="shared" si="7"/>
        <v>838710.03669730516</v>
      </c>
    </row>
    <row r="32" spans="1:13" x14ac:dyDescent="0.3">
      <c r="A32" s="1">
        <v>44593</v>
      </c>
      <c r="B32" s="6">
        <v>3726.501221733904</v>
      </c>
      <c r="C32" s="6">
        <v>26277.590361006693</v>
      </c>
      <c r="D32" s="6">
        <f t="shared" si="3"/>
        <v>490.81097417183435</v>
      </c>
      <c r="E32" s="37">
        <v>69.995078690813159</v>
      </c>
      <c r="F32" s="6">
        <f t="shared" si="4"/>
        <v>420.81589548102119</v>
      </c>
      <c r="G32" s="52">
        <f t="shared" si="5"/>
        <v>0.94559298734225927</v>
      </c>
      <c r="H32" s="6">
        <v>26277.590361006693</v>
      </c>
      <c r="I32" s="2">
        <f t="shared" si="6"/>
        <v>50.564655657749967</v>
      </c>
      <c r="J32" s="6">
        <f t="shared" si="8"/>
        <v>23048.049376174575</v>
      </c>
      <c r="K32" s="6">
        <f t="shared" si="7"/>
        <v>10429934.972710406</v>
      </c>
    </row>
    <row r="33" spans="1:11" x14ac:dyDescent="0.3">
      <c r="A33" s="1">
        <v>44621</v>
      </c>
      <c r="B33" s="6">
        <v>4159.189278355323</v>
      </c>
      <c r="C33" s="6">
        <v>28845.50060275173</v>
      </c>
      <c r="D33" s="6">
        <f t="shared" si="3"/>
        <v>532.70867428642691</v>
      </c>
      <c r="E33" s="37">
        <v>68.601258998917629</v>
      </c>
      <c r="F33" s="6">
        <f t="shared" si="4"/>
        <v>464.1074152875093</v>
      </c>
      <c r="G33" s="52">
        <f t="shared" si="5"/>
        <v>0.94559298734225927</v>
      </c>
      <c r="H33" s="6">
        <v>28845.50060275173</v>
      </c>
      <c r="I33" s="2">
        <f t="shared" si="6"/>
        <v>50.564655657749967</v>
      </c>
      <c r="J33" s="6">
        <f t="shared" si="8"/>
        <v>25201.831161705464</v>
      </c>
      <c r="K33" s="6">
        <f t="shared" si="7"/>
        <v>13276326.995614408</v>
      </c>
    </row>
    <row r="34" spans="1:11" x14ac:dyDescent="0.3">
      <c r="A34" s="1">
        <v>44652</v>
      </c>
      <c r="B34" s="6">
        <v>4453.0631263920295</v>
      </c>
      <c r="C34" s="6">
        <v>30657.835669229997</v>
      </c>
      <c r="D34" s="6">
        <f t="shared" si="3"/>
        <v>544.20685307596625</v>
      </c>
      <c r="E34" s="37">
        <v>40.48126637432923</v>
      </c>
      <c r="F34" s="6">
        <f t="shared" si="4"/>
        <v>503.72558670163698</v>
      </c>
      <c r="G34" s="52">
        <f t="shared" si="5"/>
        <v>0.94559298734225927</v>
      </c>
      <c r="H34" s="6">
        <v>30657.835669229997</v>
      </c>
      <c r="I34" s="2">
        <f t="shared" si="6"/>
        <v>50.564655657749967</v>
      </c>
      <c r="J34" s="6">
        <f t="shared" si="8"/>
        <v>26494.171484970153</v>
      </c>
      <c r="K34" s="6">
        <f t="shared" si="7"/>
        <v>17336099.439288191</v>
      </c>
    </row>
    <row r="36" spans="1:11" x14ac:dyDescent="0.3">
      <c r="D36" t="s">
        <v>36</v>
      </c>
      <c r="E36" s="6">
        <f>MAX(E23:E34)</f>
        <v>69.999950282000952</v>
      </c>
      <c r="F36" s="6"/>
      <c r="G36" s="6"/>
      <c r="H36" s="6"/>
      <c r="I36" s="6"/>
      <c r="J36" t="s">
        <v>35</v>
      </c>
      <c r="K36" s="6">
        <f>SUM(K23:K34)</f>
        <v>101640215.44605941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Маркетинга</vt:lpstr>
      <vt:lpstr>Задача 1 Новый план Маркетинга</vt:lpstr>
      <vt:lpstr>Задача 2 Перерасчёт Плана найма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Sysoev</dc:creator>
  <cp:lastModifiedBy>Виктория Ляпина</cp:lastModifiedBy>
  <dcterms:created xsi:type="dcterms:W3CDTF">2021-07-07T20:35:57Z</dcterms:created>
  <dcterms:modified xsi:type="dcterms:W3CDTF">2023-11-16T13:54:06Z</dcterms:modified>
</cp:coreProperties>
</file>