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ky\Documents\PROYECTO FINAL\"/>
    </mc:Choice>
  </mc:AlternateContent>
  <xr:revisionPtr revIDLastSave="0" documentId="13_ncr:1_{0FF39A21-FACD-4D97-8FA2-0E0DCF6FA8B7}" xr6:coauthVersionLast="47" xr6:coauthVersionMax="47" xr10:uidLastSave="{00000000-0000-0000-0000-000000000000}"/>
  <bookViews>
    <workbookView xWindow="45960" yWindow="-120" windowWidth="29040" windowHeight="15720" firstSheet="3" activeTab="4" xr2:uid="{3E5203B1-2CBC-4ADD-BFCD-D00A4D4934F4}"/>
  </bookViews>
  <sheets>
    <sheet name="PROVINCIAS RESTANTES" sheetId="1" r:id="rId1"/>
    <sheet name="REGRESION LINEAL" sheetId="3" r:id="rId2"/>
    <sheet name="PROMEDIO MOVIL" sheetId="4" r:id="rId3"/>
    <sheet name="SARIMAX" sheetId="6" r:id="rId4"/>
    <sheet name="HOLT" sheetId="5" r:id="rId5"/>
    <sheet name="COMPARATIV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E9" i="4" s="1"/>
  <c r="F9" i="4" s="1"/>
  <c r="I9" i="4" s="1"/>
  <c r="D10" i="4"/>
  <c r="E10" i="4" s="1"/>
  <c r="F10" i="4" s="1"/>
  <c r="I10" i="4" s="1"/>
  <c r="D11" i="4"/>
  <c r="E11" i="4" s="1"/>
  <c r="F11" i="4" s="1"/>
  <c r="I11" i="4" s="1"/>
  <c r="D12" i="4"/>
  <c r="E12" i="4" s="1"/>
  <c r="F12" i="4" s="1"/>
  <c r="I12" i="4" s="1"/>
  <c r="D13" i="4"/>
  <c r="E13" i="4" s="1"/>
  <c r="F13" i="4" s="1"/>
  <c r="I13" i="4" s="1"/>
  <c r="D14" i="4"/>
  <c r="E14" i="4" s="1"/>
  <c r="F14" i="4" s="1"/>
  <c r="I14" i="4" s="1"/>
  <c r="D15" i="4"/>
  <c r="E15" i="4" s="1"/>
  <c r="F15" i="4" s="1"/>
  <c r="I15" i="4" s="1"/>
  <c r="D16" i="4"/>
  <c r="E16" i="4" s="1"/>
  <c r="F16" i="4" s="1"/>
  <c r="I16" i="4" s="1"/>
  <c r="D17" i="4"/>
  <c r="E17" i="4" s="1"/>
  <c r="F17" i="4" s="1"/>
  <c r="I17" i="4" s="1"/>
  <c r="D18" i="4"/>
  <c r="E18" i="4" s="1"/>
  <c r="F18" i="4" s="1"/>
  <c r="I18" i="4" s="1"/>
  <c r="D19" i="4"/>
  <c r="D20" i="4"/>
  <c r="D21" i="4"/>
  <c r="D22" i="4"/>
  <c r="D23" i="4"/>
  <c r="D24" i="4"/>
  <c r="D25" i="4"/>
  <c r="D6" i="4"/>
  <c r="E28" i="5"/>
  <c r="E29" i="5"/>
  <c r="E30" i="5"/>
  <c r="E31" i="5"/>
  <c r="E32" i="5"/>
  <c r="E33" i="5"/>
  <c r="E34" i="5"/>
  <c r="E35" i="5"/>
  <c r="E36" i="5"/>
  <c r="E27" i="5"/>
  <c r="D4" i="5"/>
  <c r="D3" i="5"/>
  <c r="C4" i="5" s="1"/>
  <c r="C3" i="5"/>
  <c r="K4" i="5"/>
  <c r="L3" i="5"/>
  <c r="K3" i="5"/>
  <c r="J3" i="5"/>
  <c r="I3" i="5"/>
  <c r="H3" i="5"/>
  <c r="G3" i="5"/>
  <c r="F3" i="5"/>
  <c r="E3" i="5"/>
  <c r="G6" i="4"/>
  <c r="F7" i="4"/>
  <c r="I7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E7" i="4"/>
  <c r="E8" i="4"/>
  <c r="F8" i="4" s="1"/>
  <c r="I8" i="4" s="1"/>
  <c r="E19" i="4"/>
  <c r="E20" i="4"/>
  <c r="E21" i="4"/>
  <c r="E22" i="4"/>
  <c r="E23" i="4"/>
  <c r="E24" i="4"/>
  <c r="E25" i="4"/>
  <c r="E6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5" i="4"/>
  <c r="G25" i="4" l="1"/>
  <c r="G24" i="4"/>
  <c r="G19" i="4"/>
  <c r="G18" i="4"/>
  <c r="G17" i="4"/>
  <c r="G14" i="4"/>
  <c r="G13" i="4"/>
  <c r="G23" i="4"/>
  <c r="G20" i="4"/>
  <c r="G16" i="4"/>
  <c r="G10" i="4"/>
  <c r="G9" i="4"/>
  <c r="G8" i="4"/>
  <c r="F6" i="4"/>
  <c r="G22" i="4"/>
  <c r="G21" i="4"/>
  <c r="G15" i="4"/>
  <c r="G12" i="4"/>
  <c r="G11" i="4"/>
  <c r="G7" i="4"/>
  <c r="E4" i="5"/>
  <c r="F4" i="5" s="1"/>
  <c r="I6" i="4" l="1"/>
  <c r="H6" i="4"/>
  <c r="K6" i="4" s="1"/>
  <c r="H7" i="4"/>
  <c r="K7" i="4" s="1"/>
  <c r="H9" i="4"/>
  <c r="K9" i="4" s="1"/>
  <c r="H10" i="4"/>
  <c r="K10" i="4" s="1"/>
  <c r="H11" i="4"/>
  <c r="K11" i="4" s="1"/>
  <c r="H25" i="4"/>
  <c r="K25" i="4" s="1"/>
  <c r="H8" i="4"/>
  <c r="K8" i="4" s="1"/>
  <c r="H12" i="4"/>
  <c r="K12" i="4" s="1"/>
  <c r="H17" i="4"/>
  <c r="K17" i="4" s="1"/>
  <c r="H18" i="4"/>
  <c r="K18" i="4" s="1"/>
  <c r="H19" i="4"/>
  <c r="K19" i="4" s="1"/>
  <c r="H21" i="4"/>
  <c r="K21" i="4" s="1"/>
  <c r="H24" i="4"/>
  <c r="K24" i="4" s="1"/>
  <c r="H13" i="4"/>
  <c r="K13" i="4" s="1"/>
  <c r="H14" i="4"/>
  <c r="K14" i="4" s="1"/>
  <c r="H15" i="4"/>
  <c r="K15" i="4" s="1"/>
  <c r="H16" i="4"/>
  <c r="K16" i="4" s="1"/>
  <c r="H20" i="4"/>
  <c r="K20" i="4" s="1"/>
  <c r="H22" i="4"/>
  <c r="K22" i="4" s="1"/>
  <c r="H23" i="4"/>
  <c r="K23" i="4" s="1"/>
  <c r="C5" i="5"/>
  <c r="D5" i="5" s="1"/>
  <c r="G4" i="5"/>
  <c r="H4" i="5"/>
  <c r="J7" i="4" l="1"/>
  <c r="J16" i="4"/>
  <c r="J18" i="4"/>
  <c r="J19" i="4"/>
  <c r="J20" i="4"/>
  <c r="J23" i="4"/>
  <c r="J24" i="4"/>
  <c r="J8" i="4"/>
  <c r="J9" i="4"/>
  <c r="J10" i="4"/>
  <c r="J11" i="4"/>
  <c r="J12" i="4"/>
  <c r="J22" i="4"/>
  <c r="J13" i="4"/>
  <c r="J14" i="4"/>
  <c r="J15" i="4"/>
  <c r="J17" i="4"/>
  <c r="J21" i="4"/>
  <c r="J25" i="4"/>
  <c r="J6" i="4"/>
  <c r="C6" i="5"/>
  <c r="D6" i="5" s="1"/>
  <c r="E6" i="5"/>
  <c r="F6" i="5" s="1"/>
  <c r="G6" i="5" s="1"/>
  <c r="J6" i="5" s="1"/>
  <c r="J4" i="5"/>
  <c r="I4" i="5"/>
  <c r="L4" i="5" s="1"/>
  <c r="E5" i="5"/>
  <c r="F5" i="5" s="1"/>
  <c r="C7" i="5" l="1"/>
  <c r="D7" i="5" s="1"/>
  <c r="K5" i="5"/>
  <c r="G5" i="5"/>
  <c r="H6" i="5"/>
  <c r="H5" i="5"/>
  <c r="E7" i="5"/>
  <c r="F7" i="5" s="1"/>
  <c r="G7" i="5" s="1"/>
  <c r="J7" i="5" s="1"/>
  <c r="C8" i="5" l="1"/>
  <c r="D8" i="5" s="1"/>
  <c r="H7" i="5"/>
  <c r="J5" i="5"/>
  <c r="I5" i="5"/>
  <c r="L5" i="5" s="1"/>
  <c r="I6" i="5"/>
  <c r="L6" i="5" s="1"/>
  <c r="I7" i="5"/>
  <c r="L7" i="5" s="1"/>
  <c r="E8" i="5" l="1"/>
  <c r="F8" i="5" s="1"/>
  <c r="G8" i="5" s="1"/>
  <c r="C9" i="5"/>
  <c r="D9" i="5" s="1"/>
  <c r="K6" i="5"/>
  <c r="K7" i="5"/>
  <c r="K8" i="5"/>
  <c r="E9" i="5"/>
  <c r="F9" i="5" s="1"/>
  <c r="H8" i="5" l="1"/>
  <c r="H9" i="5"/>
  <c r="C10" i="5"/>
  <c r="D10" i="5" s="1"/>
  <c r="G9" i="5"/>
  <c r="J9" i="5" s="1"/>
  <c r="J8" i="5"/>
  <c r="I8" i="5"/>
  <c r="L8" i="5" s="1"/>
  <c r="I9" i="5"/>
  <c r="L9" i="5" s="1"/>
  <c r="E10" i="5" l="1"/>
  <c r="F10" i="5" s="1"/>
  <c r="H10" i="5" s="1"/>
  <c r="C11" i="5"/>
  <c r="D11" i="5" s="1"/>
  <c r="K9" i="5"/>
  <c r="K10" i="5"/>
  <c r="G10" i="5"/>
  <c r="E11" i="5"/>
  <c r="F11" i="5" s="1"/>
  <c r="G11" i="5" s="1"/>
  <c r="J11" i="5" s="1"/>
  <c r="C12" i="5" l="1"/>
  <c r="D12" i="5" s="1"/>
  <c r="H11" i="5"/>
  <c r="J10" i="5"/>
  <c r="I10" i="5"/>
  <c r="L10" i="5" s="1"/>
  <c r="I11" i="5"/>
  <c r="L11" i="5" s="1"/>
  <c r="E12" i="5"/>
  <c r="F12" i="5" s="1"/>
  <c r="H12" i="5"/>
  <c r="C13" i="5" l="1"/>
  <c r="D13" i="5" s="1"/>
  <c r="K12" i="5"/>
  <c r="K11" i="5"/>
  <c r="G12" i="5"/>
  <c r="E13" i="5"/>
  <c r="F13" i="5" s="1"/>
  <c r="C14" i="5" l="1"/>
  <c r="D14" i="5" s="1"/>
  <c r="J12" i="5"/>
  <c r="I12" i="5"/>
  <c r="L12" i="5" s="1"/>
  <c r="E14" i="5"/>
  <c r="F14" i="5" s="1"/>
  <c r="G13" i="5"/>
  <c r="J13" i="5" s="1"/>
  <c r="H13" i="5"/>
  <c r="C15" i="5" l="1"/>
  <c r="D15" i="5" s="1"/>
  <c r="E15" i="5"/>
  <c r="F15" i="5" s="1"/>
  <c r="G15" i="5"/>
  <c r="H15" i="5"/>
  <c r="G14" i="5"/>
  <c r="H14" i="5"/>
  <c r="I13" i="5"/>
  <c r="L13" i="5" s="1"/>
  <c r="K13" i="5"/>
  <c r="K14" i="5"/>
  <c r="C16" i="5" l="1"/>
  <c r="D16" i="5" s="1"/>
  <c r="J14" i="5"/>
  <c r="K15" i="5" s="1"/>
  <c r="I14" i="5"/>
  <c r="L14" i="5" s="1"/>
  <c r="E16" i="5"/>
  <c r="F16" i="5" s="1"/>
  <c r="J15" i="5"/>
  <c r="K16" i="5" s="1"/>
  <c r="I15" i="5"/>
  <c r="L15" i="5" s="1"/>
  <c r="C17" i="5" l="1"/>
  <c r="D17" i="5" s="1"/>
  <c r="G16" i="5"/>
  <c r="H16" i="5"/>
  <c r="E17" i="5" l="1"/>
  <c r="F17" i="5" s="1"/>
  <c r="C18" i="5"/>
  <c r="D18" i="5" s="1"/>
  <c r="G17" i="5"/>
  <c r="H17" i="5"/>
  <c r="J16" i="5"/>
  <c r="K17" i="5" s="1"/>
  <c r="I16" i="5"/>
  <c r="L16" i="5" s="1"/>
  <c r="E18" i="5"/>
  <c r="F18" i="5" s="1"/>
  <c r="C19" i="5" l="1"/>
  <c r="D19" i="5" s="1"/>
  <c r="G18" i="5"/>
  <c r="H18" i="5"/>
  <c r="J17" i="5"/>
  <c r="K18" i="5" s="1"/>
  <c r="I17" i="5"/>
  <c r="L17" i="5" s="1"/>
  <c r="E19" i="5"/>
  <c r="F19" i="5" s="1"/>
  <c r="C20" i="5" l="1"/>
  <c r="D20" i="5" s="1"/>
  <c r="G19" i="5"/>
  <c r="H19" i="5"/>
  <c r="J18" i="5"/>
  <c r="K19" i="5" s="1"/>
  <c r="I18" i="5"/>
  <c r="L18" i="5" s="1"/>
  <c r="E20" i="5"/>
  <c r="F20" i="5" s="1"/>
  <c r="C21" i="5" l="1"/>
  <c r="D21" i="5" s="1"/>
  <c r="G20" i="5"/>
  <c r="H20" i="5"/>
  <c r="J19" i="5"/>
  <c r="K20" i="5" s="1"/>
  <c r="I19" i="5"/>
  <c r="L19" i="5" s="1"/>
  <c r="E21" i="5"/>
  <c r="F21" i="5" s="1"/>
  <c r="C22" i="5" l="1"/>
  <c r="D22" i="5" s="1"/>
  <c r="G21" i="5"/>
  <c r="H21" i="5"/>
  <c r="J20" i="5"/>
  <c r="K21" i="5" s="1"/>
  <c r="I20" i="5"/>
  <c r="L20" i="5" s="1"/>
  <c r="E22" i="5"/>
  <c r="F22" i="5" s="1"/>
  <c r="C23" i="5" l="1"/>
  <c r="D23" i="5" s="1"/>
  <c r="G22" i="5"/>
  <c r="H22" i="5"/>
  <c r="J21" i="5"/>
  <c r="K22" i="5" s="1"/>
  <c r="I21" i="5"/>
  <c r="L21" i="5" s="1"/>
  <c r="E23" i="5"/>
  <c r="F23" i="5" s="1"/>
  <c r="C24" i="5" l="1"/>
  <c r="D24" i="5" s="1"/>
  <c r="G23" i="5"/>
  <c r="H23" i="5"/>
  <c r="J22" i="5"/>
  <c r="K23" i="5" s="1"/>
  <c r="I22" i="5"/>
  <c r="L22" i="5" s="1"/>
  <c r="E24" i="5"/>
  <c r="F24" i="5" s="1"/>
  <c r="C25" i="5" l="1"/>
  <c r="D25" i="5" s="1"/>
  <c r="G24" i="5"/>
  <c r="H24" i="5"/>
  <c r="J23" i="5"/>
  <c r="K24" i="5" s="1"/>
  <c r="I23" i="5"/>
  <c r="L23" i="5" s="1"/>
  <c r="E25" i="5"/>
  <c r="F25" i="5" s="1"/>
  <c r="G25" i="5" l="1"/>
  <c r="H25" i="5"/>
  <c r="J24" i="5"/>
  <c r="K25" i="5" s="1"/>
  <c r="I24" i="5"/>
  <c r="L24" i="5" s="1"/>
  <c r="E26" i="5"/>
  <c r="F26" i="5" s="1"/>
  <c r="C26" i="5" l="1"/>
  <c r="D26" i="5" s="1"/>
  <c r="G26" i="5"/>
  <c r="H26" i="5"/>
  <c r="J25" i="5"/>
  <c r="K26" i="5" s="1"/>
  <c r="I25" i="5"/>
  <c r="L25" i="5" s="1"/>
  <c r="J26" i="5" l="1"/>
  <c r="I26" i="5"/>
  <c r="L26" i="5" s="1"/>
</calcChain>
</file>

<file path=xl/sharedStrings.xml><?xml version="1.0" encoding="utf-8"?>
<sst xmlns="http://schemas.openxmlformats.org/spreadsheetml/2006/main" count="69" uniqueCount="54">
  <si>
    <t>Mes/Periodo</t>
  </si>
  <si>
    <t>PROVINCIAS RESTANTES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</si>
  <si>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</si>
  <si>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</si>
  <si>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</si>
  <si>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</si>
  <si>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</si>
  <si>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</si>
  <si>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</si>
  <si>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</si>
  <si>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</si>
  <si>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</si>
  <si>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</si>
  <si>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</si>
  <si>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</si>
  <si>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</si>
  <si>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</si>
  <si>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</si>
  <si>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</si>
  <si>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</si>
  <si>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</si>
  <si>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</si>
  <si>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</si>
  <si>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</si>
  <si>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</si>
  <si>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</si>
  <si>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</si>
  <si>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Lt</t>
  </si>
  <si>
    <t>Ft</t>
  </si>
  <si>
    <t>Et</t>
  </si>
  <si>
    <t>At</t>
  </si>
  <si>
    <t>MSE</t>
  </si>
  <si>
    <t>MAD</t>
  </si>
  <si>
    <t>%ERROR</t>
  </si>
  <si>
    <t>MAPE</t>
  </si>
  <si>
    <t>TSt</t>
  </si>
  <si>
    <t>Tt</t>
  </si>
  <si>
    <t>alpha</t>
  </si>
  <si>
    <t>Periodo</t>
  </si>
  <si>
    <t>Holt</t>
  </si>
  <si>
    <t>Sarimax</t>
  </si>
  <si>
    <t>24     66.231100</t>
  </si>
  <si>
    <t>25     62.471349</t>
  </si>
  <si>
    <t>26     91.302379</t>
  </si>
  <si>
    <t>27     71.300011</t>
  </si>
  <si>
    <t>28    108.529911</t>
  </si>
  <si>
    <t>29     84.662819</t>
  </si>
  <si>
    <t>30     80.047179</t>
  </si>
  <si>
    <t>31    102.290716</t>
  </si>
  <si>
    <t>32    130.023601</t>
  </si>
  <si>
    <t>33     63.298204</t>
  </si>
  <si>
    <t>34     83.408182</t>
  </si>
  <si>
    <t>35     99.198303</t>
  </si>
  <si>
    <t>Name: predicted_mean, dtype: float64
MAD: 33.07298218964146
MAPE: 30.16203252762396%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</si>
</sst>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3" borderId="1" xfId="0" applyFont="1" applyFill="1" applyBorder="1"/>
    <xf numFmtId="0" fontId="0" fillId="3" borderId="1" xfId="0" applyFill="1" applyBorder="1"/>
    <xf numFmtId="0" fontId="0" fillId="0" borderId="4" xfId="0" applyBorder="1"/>
    <xf numFmtId="0" fontId="0" fillId="0" borderId="0" xfId="0" applyAlignment="1">
      <alignment vertical="top" wrapText="1"/>
    </xf>
    <xf numFmtId="0" fontId="0" fillId="4" borderId="1" xfId="0" applyFill="1" applyBorder="1"/>
    <xf numFmtId="0" fontId="0" fillId="0" borderId="5" xfId="0" applyBorder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'PROVINCIAS RESTANTES'!$B$1</c:f>
              <c:strCache>
                <c:ptCount val="1"/>
                <c:pt idx="0">
                  <c:v>PROVINCIAS RESTANTES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498045978548097"/>
                  <c:y val="-0.39873073903839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9689094465908309E-2"/>
                  <c:y val="-0.292064104367722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'PROVINCIAS RESTANTES'!$A$2:$A$25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'PROVINCIAS RESTANTES'!$B$2:$B$25</c:f>
              <c:numCache>
                <c:formatCode>General</c:formatCode>
                <c:ptCount val="24"/>
                <c:pt idx="0">
                  <c:v>105</c:v>
                </c:pt>
                <c:pt idx="1">
                  <c:v>101</c:v>
                </c:pt>
                <c:pt idx="2">
                  <c:v>129</c:v>
                </c:pt>
                <c:pt idx="3">
                  <c:v>108</c:v>
                </c:pt>
                <c:pt idx="4">
                  <c:v>153</c:v>
                </c:pt>
                <c:pt idx="5">
                  <c:v>128</c:v>
                </c:pt>
                <c:pt idx="6">
                  <c:v>117</c:v>
                </c:pt>
                <c:pt idx="7">
                  <c:v>142</c:v>
                </c:pt>
                <c:pt idx="8">
                  <c:v>178</c:v>
                </c:pt>
                <c:pt idx="9">
                  <c:v>101</c:v>
                </c:pt>
                <c:pt idx="10">
                  <c:v>125</c:v>
                </c:pt>
                <c:pt idx="11">
                  <c:v>144</c:v>
                </c:pt>
                <c:pt idx="12">
                  <c:v>95</c:v>
                </c:pt>
                <c:pt idx="13">
                  <c:v>99</c:v>
                </c:pt>
                <c:pt idx="14">
                  <c:v>133</c:v>
                </c:pt>
                <c:pt idx="15">
                  <c:v>120</c:v>
                </c:pt>
                <c:pt idx="16">
                  <c:v>103</c:v>
                </c:pt>
                <c:pt idx="17">
                  <c:v>87</c:v>
                </c:pt>
                <c:pt idx="18">
                  <c:v>127</c:v>
                </c:pt>
                <c:pt idx="19">
                  <c:v>130</c:v>
                </c:pt>
                <c:pt idx="20">
                  <c:v>100</c:v>
                </c:pt>
                <c:pt idx="21">
                  <c:v>105</c:v>
                </c:pt>
                <c:pt idx="22">
                  <c:v>98</c:v>
                </c:pt>
                <c:pt idx="23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0-430D-ABF2-633D92E30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178352"/>
        <c:axId val="436178848"/>
      </c:scatterChart>
      <c:valAx>
        <c:axId val="43617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6178848"/>
        <c:crosses val="autoZero"/>
        <c:crossBetween val="midCat"/>
      </c:valAx>
      <c:valAx>
        <c:axId val="4361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617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DEMANDA</a:t>
            </a:r>
            <a:r>
              <a:rPr lang="es-PA" baseline="0"/>
              <a:t> 2023 COMPARACION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COMPARATIVA!$B$1</c:f>
              <c:strCache>
                <c:ptCount val="1"/>
                <c:pt idx="0">
                  <c:v>Holt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COMPARATIVA!$A$2:$A$11</c:f>
              <c:numCache>
                <c:formatCode>General</c:formatCode>
                <c:ptCount val="1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xVal>
          <c:yVal>
            <c:numRef>
              <c:f>COMPARATIVA!$B$2:$B$11</c:f>
              <c:numCache>
                <c:formatCode>General</c:formatCode>
                <c:ptCount val="10"/>
                <c:pt idx="0">
                  <c:v>104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</c:v>
                </c:pt>
                <c:pt idx="5">
                  <c:v>97</c:v>
                </c:pt>
                <c:pt idx="6">
                  <c:v>96</c:v>
                </c:pt>
                <c:pt idx="7">
                  <c:v>95</c:v>
                </c:pt>
                <c:pt idx="8">
                  <c:v>94</c:v>
                </c:pt>
                <c:pt idx="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1-41F1-988E-FB4AF0377B87}"/>
            </c:ext>
          </c:extLst>
        </c:ser>
        <c:ser>
          <c:idx val="1"/>
          <c:order val="1"/>
          <c:tx>
            <c:strRef>
              <c:f>COMPARATIVA!$C$1</c:f>
              <c:strCache>
                <c:ptCount val="1"/>
                <c:pt idx="0">
                  <c:v>Sarimax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COMPARATIVA!$A$2:$A$11</c:f>
              <c:numCache>
                <c:formatCode>General</c:formatCode>
                <c:ptCount val="1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xVal>
          <c:yVal>
            <c:numRef>
              <c:f>COMPARATIVA!$C$2:$C$11</c:f>
              <c:numCache>
                <c:formatCode>General</c:formatCode>
                <c:ptCount val="10"/>
                <c:pt idx="0">
                  <c:v>62</c:v>
                </c:pt>
                <c:pt idx="1">
                  <c:v>91</c:v>
                </c:pt>
                <c:pt idx="2">
                  <c:v>71</c:v>
                </c:pt>
                <c:pt idx="3">
                  <c:v>108</c:v>
                </c:pt>
                <c:pt idx="4">
                  <c:v>84</c:v>
                </c:pt>
                <c:pt idx="5">
                  <c:v>80</c:v>
                </c:pt>
                <c:pt idx="6">
                  <c:v>102</c:v>
                </c:pt>
                <c:pt idx="7">
                  <c:v>130</c:v>
                </c:pt>
                <c:pt idx="8">
                  <c:v>63</c:v>
                </c:pt>
                <c:pt idx="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1-41F1-988E-FB4AF0377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403791"/>
        <c:axId val="1529404271"/>
      </c:scatterChart>
      <c:valAx>
        <c:axId val="15294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29404271"/>
        <c:crosses val="autoZero"/>
        <c:crossBetween val="midCat"/>
      </c:valAx>
      <c:valAx>
        <c:axId val="152940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2940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400049</xdr:colOff>
      <xdr:row>1</xdr:row>
      <xdr:rowOff>9523</xdr:rowOff>
    </xdr:from>
    <xdr:to>
      <xdr:col>12</xdr:col>
      <xdr:colOff>180974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5F84A-2536-131F-8556-CFEEE921D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531019</xdr:colOff>
      <xdr:row>2</xdr:row>
      <xdr:rowOff>28575</xdr:rowOff>
    </xdr:from>
    <xdr:to>
      <xdr:col>12</xdr:col>
      <xdr:colOff>352425</xdr:colOff>
      <xdr:row>22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8C4A30-E28B-4B9A-F351-E5C0B8232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DB19-A027-48DD-9CBF-2F27E617F0D1}">
  <dimension ref="A1:B25"/>
  <sheetViews>
    <sheetView workbookViewId="0">
      <selection activeCell="B2" sqref="B2:B25"/>
    </sheetView>
  </sheetViews>
  <sheetFormatPr defaultRowHeight="14.25"/>
  <cols>
    <col min="1" max="1" width="30.6640625" customWidth="1"/>
    <col min="2" max="2" width="24.66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105</v>
      </c>
    </row>
    <row r="3" spans="1:2">
      <c r="A3" s="2">
        <v>2</v>
      </c>
      <c r="B3" s="3">
        <v>101</v>
      </c>
    </row>
    <row r="4" spans="1:2">
      <c r="A4" s="2">
        <v>3</v>
      </c>
      <c r="B4" s="3">
        <v>129</v>
      </c>
    </row>
    <row r="5" spans="1:2">
      <c r="A5" s="2">
        <v>4</v>
      </c>
      <c r="B5" s="3">
        <v>108</v>
      </c>
    </row>
    <row r="6" spans="1:2">
      <c r="A6" s="2">
        <v>5</v>
      </c>
      <c r="B6" s="3">
        <v>153</v>
      </c>
    </row>
    <row r="7" spans="1:2">
      <c r="A7" s="2">
        <v>6</v>
      </c>
      <c r="B7" s="3">
        <v>128</v>
      </c>
    </row>
    <row r="8" spans="1:2">
      <c r="A8" s="2">
        <v>7</v>
      </c>
      <c r="B8" s="3">
        <v>117</v>
      </c>
    </row>
    <row r="9" spans="1:2">
      <c r="A9" s="2">
        <v>8</v>
      </c>
      <c r="B9" s="3">
        <v>142</v>
      </c>
    </row>
    <row r="10" spans="1:2">
      <c r="A10" s="2">
        <v>9</v>
      </c>
      <c r="B10" s="3">
        <v>178</v>
      </c>
    </row>
    <row r="11" spans="1:2">
      <c r="A11" s="2">
        <v>10</v>
      </c>
      <c r="B11" s="3">
        <v>101</v>
      </c>
    </row>
    <row r="12" spans="1:2">
      <c r="A12" s="2">
        <v>11</v>
      </c>
      <c r="B12" s="3">
        <v>125</v>
      </c>
    </row>
    <row r="13" spans="1:2">
      <c r="A13" s="2">
        <v>12</v>
      </c>
      <c r="B13" s="3">
        <v>144</v>
      </c>
    </row>
    <row r="14" spans="1:2">
      <c r="A14" s="2">
        <v>13</v>
      </c>
      <c r="B14" s="3">
        <v>95</v>
      </c>
    </row>
    <row r="15" spans="1:2">
      <c r="A15" s="2">
        <v>14</v>
      </c>
      <c r="B15" s="3">
        <v>99</v>
      </c>
    </row>
    <row r="16" spans="1:2">
      <c r="A16" s="2">
        <v>15</v>
      </c>
      <c r="B16" s="3">
        <v>133</v>
      </c>
    </row>
    <row r="17" spans="1:2">
      <c r="A17" s="2">
        <v>16</v>
      </c>
      <c r="B17" s="3">
        <v>120</v>
      </c>
    </row>
    <row r="18" spans="1:2">
      <c r="A18" s="2">
        <v>17</v>
      </c>
      <c r="B18" s="3">
        <v>103</v>
      </c>
    </row>
    <row r="19" spans="1:2">
      <c r="A19" s="2">
        <v>18</v>
      </c>
      <c r="B19" s="3">
        <v>87</v>
      </c>
    </row>
    <row r="20" spans="1:2">
      <c r="A20" s="2">
        <v>19</v>
      </c>
      <c r="B20" s="3">
        <v>127</v>
      </c>
    </row>
    <row r="21" spans="1:2">
      <c r="A21" s="2">
        <v>20</v>
      </c>
      <c r="B21" s="3">
        <v>130</v>
      </c>
    </row>
    <row r="22" spans="1:2">
      <c r="A22" s="2">
        <v>21</v>
      </c>
      <c r="B22" s="3">
        <v>100</v>
      </c>
    </row>
    <row r="23" spans="1:2">
      <c r="A23" s="2">
        <v>22</v>
      </c>
      <c r="B23" s="3">
        <v>105</v>
      </c>
    </row>
    <row r="24" spans="1:2">
      <c r="A24" s="2">
        <v>23</v>
      </c>
      <c r="B24" s="3">
        <v>98</v>
      </c>
    </row>
    <row r="25" spans="1:2">
      <c r="A25" s="2">
        <v>24</v>
      </c>
      <c r="B25" s="3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53C3-4A27-49C7-8916-23CBEDA71A65}">
  <dimension ref="A1:I18"/>
  <sheetViews>
    <sheetView topLeftCell="C1" workbookViewId="0">
      <selection sqref="A1:I18"/>
    </sheetView>
  </sheetViews>
  <sheetFormatPr defaultRowHeight="14.25"/>
  <cols>
    <col min="1" max="1" width="16.33203125" bestFit="1" customWidth="1"/>
    <col min="2" max="2" width="14.9296875" customWidth="1"/>
    <col min="3" max="3" width="15.86328125" customWidth="1"/>
    <col min="4" max="4" width="13.73046875" customWidth="1"/>
    <col min="5" max="5" width="15.33203125" customWidth="1"/>
    <col min="6" max="6" width="14.9296875" customWidth="1"/>
    <col min="7" max="7" width="16.9296875" customWidth="1"/>
    <col min="8" max="8" width="16.1328125" customWidth="1"/>
    <col min="9" max="9" width="16.6640625" customWidth="1"/>
  </cols>
  <sheetData>
    <row r="1" spans="1:9">
      <c r="A1" t="s">
        <v>2</v>
      </c>
    </row>
    <row r="2" spans="1:9" ht="14.65" thickBot="1"/>
    <row r="3" spans="1:9">
      <c r="A3" s="6" t="s">
        <v>3</v>
      </c>
      <c r="B3" s="6"/>
    </row>
    <row r="4" spans="1:9">
      <c r="A4" t="s">
        <v>4</v>
      </c>
      <c r="B4">
        <v>0.33077410613403196</v>
      </c>
    </row>
    <row r="5" spans="1:9">
      <c r="A5" t="s">
        <v>5</v>
      </c>
      <c r="B5">
        <v>0.10941150928876783</v>
      </c>
    </row>
    <row r="6" spans="1:9">
      <c r="A6" t="s">
        <v>6</v>
      </c>
      <c r="B6">
        <v>6.8930214256439096E-2</v>
      </c>
    </row>
    <row r="7" spans="1:9">
      <c r="A7" t="s">
        <v>7</v>
      </c>
      <c r="B7">
        <v>21.42559681656456</v>
      </c>
    </row>
    <row r="8" spans="1:9" ht="14.65" thickBot="1">
      <c r="A8" s="4" t="s">
        <v>8</v>
      </c>
      <c r="B8" s="4">
        <v>24</v>
      </c>
    </row>
    <row r="10" spans="1:9" ht="14.65" thickBot="1">
      <c r="A10" t="s">
        <v>9</v>
      </c>
    </row>
    <row r="11" spans="1:9">
      <c r="A11" s="5"/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>
      <c r="A12" t="s">
        <v>10</v>
      </c>
      <c r="B12">
        <v>1</v>
      </c>
      <c r="C12">
        <v>1240.7219565217401</v>
      </c>
      <c r="D12">
        <v>1240.7219565217401</v>
      </c>
      <c r="E12">
        <v>2.7027670236683585</v>
      </c>
      <c r="F12">
        <v>0.11439011393288261</v>
      </c>
    </row>
    <row r="13" spans="1:9">
      <c r="A13" t="s">
        <v>11</v>
      </c>
      <c r="B13">
        <v>22</v>
      </c>
      <c r="C13">
        <v>10099.236376811592</v>
      </c>
      <c r="D13">
        <v>459.05619894598146</v>
      </c>
    </row>
    <row r="14" spans="1:9" ht="14.65" thickBot="1">
      <c r="A14" s="4" t="s">
        <v>12</v>
      </c>
      <c r="B14" s="4">
        <v>23</v>
      </c>
      <c r="C14" s="4">
        <v>11339.958333333332</v>
      </c>
      <c r="D14" s="4"/>
      <c r="E14" s="4"/>
      <c r="F14" s="4"/>
    </row>
    <row r="15" spans="1:9" ht="14.65" thickBot="1"/>
    <row r="16" spans="1:9">
      <c r="A16" s="5"/>
      <c r="B16" s="5" t="s">
        <v>19</v>
      </c>
      <c r="C16" s="5" t="s">
        <v>7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</row>
    <row r="17" spans="1:9">
      <c r="A17" t="s">
        <v>13</v>
      </c>
      <c r="B17">
        <v>130.44202898550699</v>
      </c>
      <c r="C17">
        <v>9.0276856272185295</v>
      </c>
      <c r="D17">
        <v>14.449110699227685</v>
      </c>
      <c r="E17">
        <v>1.0403941511681813E-12</v>
      </c>
      <c r="F17">
        <v>111.71975489771448</v>
      </c>
      <c r="G17">
        <v>149.16430307330003</v>
      </c>
      <c r="H17">
        <v>111.71975489771448</v>
      </c>
      <c r="I17">
        <v>149.16430307330003</v>
      </c>
    </row>
    <row r="18" spans="1:9" ht="14.65" thickBot="1">
      <c r="A18" s="4" t="s">
        <v>26</v>
      </c>
      <c r="B18" s="4">
        <v>-1.038695652173913</v>
      </c>
      <c r="C18" s="4">
        <v>0.63180638128408306</v>
      </c>
      <c r="D18" s="4">
        <v>-1.6440094353951733</v>
      </c>
      <c r="E18" s="4">
        <v>0.11439011393288251</v>
      </c>
      <c r="F18" s="4">
        <v>-2.3489818904488748</v>
      </c>
      <c r="G18" s="4">
        <v>0.27159058610104903</v>
      </c>
      <c r="H18" s="4">
        <v>-2.3489818904488748</v>
      </c>
      <c r="I18" s="4">
        <v>0.27159058610104903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2E6A-3A2F-4221-893B-71112A67BDBB}">
  <dimension ref="A1:K25"/>
  <sheetViews>
    <sheetView workbookViewId="0">
      <selection activeCell="J6" sqref="J6"/>
    </sheetView>
  </sheetViews>
  <sheetFormatPr defaultRowHeight="14.25"/>
  <cols>
    <col min="1" max="1" width="21.19921875" customWidth="1"/>
    <col min="2" max="2" width="28" customWidth="1"/>
    <col min="3" max="3" width="16.1328125" customWidth="1"/>
    <col min="4" max="4" width="16.265625" customWidth="1"/>
    <col min="7" max="7" width="13.19921875" customWidth="1"/>
    <col min="8" max="8" width="14.265625" customWidth="1"/>
    <col min="9" max="9" width="12.9296875" customWidth="1"/>
    <col min="10" max="10" width="16" customWidth="1"/>
    <col min="11" max="11" width="16.265625" customWidth="1"/>
  </cols>
  <sheetData>
    <row r="1" spans="1:11" ht="15.75">
      <c r="A1" s="1" t="s">
        <v>0</v>
      </c>
      <c r="B1" s="1" t="s">
        <v>1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</row>
    <row r="2" spans="1:11">
      <c r="A2" s="2">
        <v>1</v>
      </c>
      <c r="B2" s="3">
        <v>105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2">
        <v>2</v>
      </c>
      <c r="B3" s="3">
        <v>101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2">
        <v>3</v>
      </c>
      <c r="B4" s="3">
        <v>129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2">
        <v>4</v>
      </c>
      <c r="B5" s="3">
        <v>108</v>
      </c>
      <c r="C5" s="3">
        <f>AVERAGE(B2:B5)</f>
        <v>110.75</v>
      </c>
      <c r="D5" s="3"/>
      <c r="E5" s="3"/>
      <c r="F5" s="3"/>
      <c r="G5" s="3"/>
      <c r="H5" s="3"/>
      <c r="I5" s="3"/>
      <c r="J5" s="3"/>
      <c r="K5" s="3"/>
    </row>
    <row r="6" spans="1:11">
      <c r="A6" s="2">
        <v>5</v>
      </c>
      <c r="B6" s="3">
        <v>153</v>
      </c>
      <c r="C6" s="3">
        <f t="shared" ref="C6:C25" si="0">AVERAGE(B3:B6)</f>
        <v>122.75</v>
      </c>
      <c r="D6" s="3">
        <f>+C5</f>
        <v>110.75</v>
      </c>
      <c r="E6" s="3">
        <f>D6-B6</f>
        <v>-42.25</v>
      </c>
      <c r="F6" s="3">
        <f>ABS(E6)</f>
        <v>42.25</v>
      </c>
      <c r="G6" s="3">
        <f>SUMSQ($E$6:E6)/(A6-4)</f>
        <v>1785.0625</v>
      </c>
      <c r="H6" s="3">
        <f>SUM($F$6:F6)/(A6-4)</f>
        <v>42.25</v>
      </c>
      <c r="I6" s="3">
        <f>(F6/B6)*100</f>
        <v>27.614379084967322</v>
      </c>
      <c r="J6" s="3">
        <f>AVERAGE($I$6:I6)</f>
        <v>27.614379084967322</v>
      </c>
      <c r="K6" s="3">
        <f>SUM($E$6:E6)/H6</f>
        <v>-1</v>
      </c>
    </row>
    <row r="7" spans="1:11">
      <c r="A7" s="2">
        <v>6</v>
      </c>
      <c r="B7" s="3">
        <v>128</v>
      </c>
      <c r="C7" s="3">
        <f t="shared" si="0"/>
        <v>129.5</v>
      </c>
      <c r="D7" s="3">
        <f t="shared" ref="D7:D25" si="1">+C6</f>
        <v>122.75</v>
      </c>
      <c r="E7" s="3">
        <f t="shared" ref="E7:E25" si="2">D7-B7</f>
        <v>-5.25</v>
      </c>
      <c r="F7" s="3">
        <f t="shared" ref="F7:F25" si="3">ABS(E7)</f>
        <v>5.25</v>
      </c>
      <c r="G7" s="3">
        <f>SUMSQ($E$6:E7)/(A7-4)</f>
        <v>906.3125</v>
      </c>
      <c r="H7" s="3">
        <f>SUM($F$6:F7)/(A7-4)</f>
        <v>23.75</v>
      </c>
      <c r="I7" s="3">
        <f t="shared" ref="I7:I25" si="4">(F7/B7)*100</f>
        <v>4.1015625</v>
      </c>
      <c r="J7" s="3">
        <f>AVERAGE($I$6:I7)</f>
        <v>15.857970792483661</v>
      </c>
      <c r="K7" s="3">
        <f>SUM($E$6:E7)/H7</f>
        <v>-2</v>
      </c>
    </row>
    <row r="8" spans="1:11">
      <c r="A8" s="2">
        <v>7</v>
      </c>
      <c r="B8" s="3">
        <v>117</v>
      </c>
      <c r="C8" s="3">
        <f t="shared" si="0"/>
        <v>126.5</v>
      </c>
      <c r="D8" s="3">
        <f t="shared" si="1"/>
        <v>129.5</v>
      </c>
      <c r="E8" s="3">
        <f t="shared" si="2"/>
        <v>12.5</v>
      </c>
      <c r="F8" s="3">
        <f t="shared" si="3"/>
        <v>12.5</v>
      </c>
      <c r="G8" s="3">
        <f>SUMSQ($E$6:E8)/(A8-4)</f>
        <v>656.29166666666663</v>
      </c>
      <c r="H8" s="3">
        <f>SUM($F$6:F8)/(A8-4)</f>
        <v>20</v>
      </c>
      <c r="I8" s="3">
        <f t="shared" si="4"/>
        <v>10.683760683760683</v>
      </c>
      <c r="J8" s="3">
        <f>AVERAGE($I$6:I8)</f>
        <v>14.133234089576002</v>
      </c>
      <c r="K8" s="3">
        <f>SUM($E$6:E8)/H8</f>
        <v>-1.75</v>
      </c>
    </row>
    <row r="9" spans="1:11">
      <c r="A9" s="2">
        <v>8</v>
      </c>
      <c r="B9" s="3">
        <v>142</v>
      </c>
      <c r="C9" s="3">
        <f t="shared" si="0"/>
        <v>135</v>
      </c>
      <c r="D9" s="3">
        <f t="shared" si="1"/>
        <v>126.5</v>
      </c>
      <c r="E9" s="3">
        <f t="shared" si="2"/>
        <v>-15.5</v>
      </c>
      <c r="F9" s="3">
        <f t="shared" si="3"/>
        <v>15.5</v>
      </c>
      <c r="G9" s="3">
        <f>SUMSQ($E$6:E9)/(A9-4)</f>
        <v>552.28125</v>
      </c>
      <c r="H9" s="3">
        <f>SUM($F$6:F9)/(A9-4)</f>
        <v>18.875</v>
      </c>
      <c r="I9" s="3">
        <f t="shared" si="4"/>
        <v>10.915492957746478</v>
      </c>
      <c r="J9" s="3">
        <f>AVERAGE($I$6:I9)</f>
        <v>13.328798806618622</v>
      </c>
      <c r="K9" s="3">
        <f>SUM($E$6:E9)/H9</f>
        <v>-2.6754966887417218</v>
      </c>
    </row>
    <row r="10" spans="1:11">
      <c r="A10" s="2">
        <v>9</v>
      </c>
      <c r="B10" s="3">
        <v>178</v>
      </c>
      <c r="C10" s="3">
        <f t="shared" si="0"/>
        <v>141.25</v>
      </c>
      <c r="D10" s="3">
        <f t="shared" si="1"/>
        <v>135</v>
      </c>
      <c r="E10" s="3">
        <f t="shared" si="2"/>
        <v>-43</v>
      </c>
      <c r="F10" s="3">
        <f t="shared" si="3"/>
        <v>43</v>
      </c>
      <c r="G10" s="3">
        <f>SUMSQ($E$6:E10)/(A10-4)</f>
        <v>811.625</v>
      </c>
      <c r="H10" s="3">
        <f>SUM($F$6:F10)/(A10-4)</f>
        <v>23.7</v>
      </c>
      <c r="I10" s="3">
        <f t="shared" si="4"/>
        <v>24.157303370786519</v>
      </c>
      <c r="J10" s="3">
        <f>AVERAGE($I$6:I10)</f>
        <v>15.494499719452202</v>
      </c>
      <c r="K10" s="3">
        <f>SUM($E$6:E10)/H10</f>
        <v>-3.9451476793248945</v>
      </c>
    </row>
    <row r="11" spans="1:11">
      <c r="A11" s="2">
        <v>10</v>
      </c>
      <c r="B11" s="3">
        <v>101</v>
      </c>
      <c r="C11" s="3">
        <f t="shared" si="0"/>
        <v>134.5</v>
      </c>
      <c r="D11" s="3">
        <f t="shared" si="1"/>
        <v>141.25</v>
      </c>
      <c r="E11" s="3">
        <f t="shared" si="2"/>
        <v>40.25</v>
      </c>
      <c r="F11" s="3">
        <f t="shared" si="3"/>
        <v>40.25</v>
      </c>
      <c r="G11" s="3">
        <f>SUMSQ($E$6:E11)/(A11-4)</f>
        <v>946.36458333333337</v>
      </c>
      <c r="H11" s="3">
        <f>SUM($F$6:F11)/(A11-4)</f>
        <v>26.458333333333332</v>
      </c>
      <c r="I11" s="3">
        <f t="shared" si="4"/>
        <v>39.851485148514854</v>
      </c>
      <c r="J11" s="3">
        <f>AVERAGE($I$6:I11)</f>
        <v>19.553997290962645</v>
      </c>
      <c r="K11" s="3">
        <f>SUM($E$6:E11)/H11</f>
        <v>-2.0125984251968503</v>
      </c>
    </row>
    <row r="12" spans="1:11">
      <c r="A12" s="2">
        <v>11</v>
      </c>
      <c r="B12" s="3">
        <v>125</v>
      </c>
      <c r="C12" s="3">
        <f t="shared" si="0"/>
        <v>136.5</v>
      </c>
      <c r="D12" s="3">
        <f t="shared" si="1"/>
        <v>134.5</v>
      </c>
      <c r="E12" s="3">
        <f t="shared" si="2"/>
        <v>9.5</v>
      </c>
      <c r="F12" s="3">
        <f t="shared" si="3"/>
        <v>9.5</v>
      </c>
      <c r="G12" s="3">
        <f>SUMSQ($E$6:E12)/(A12-4)</f>
        <v>824.0625</v>
      </c>
      <c r="H12" s="3">
        <f>SUM($F$6:F12)/(A12-4)</f>
        <v>24.035714285714285</v>
      </c>
      <c r="I12" s="3">
        <f t="shared" si="4"/>
        <v>7.6</v>
      </c>
      <c r="J12" s="3">
        <f>AVERAGE($I$6:I12)</f>
        <v>17.846283392253692</v>
      </c>
      <c r="K12" s="3">
        <f>SUM($E$6:E12)/H12</f>
        <v>-1.8202080237741456</v>
      </c>
    </row>
    <row r="13" spans="1:11">
      <c r="A13" s="2">
        <v>12</v>
      </c>
      <c r="B13" s="3">
        <v>144</v>
      </c>
      <c r="C13" s="3">
        <f t="shared" si="0"/>
        <v>137</v>
      </c>
      <c r="D13" s="3">
        <f t="shared" si="1"/>
        <v>136.5</v>
      </c>
      <c r="E13" s="3">
        <f t="shared" si="2"/>
        <v>-7.5</v>
      </c>
      <c r="F13" s="3">
        <f t="shared" si="3"/>
        <v>7.5</v>
      </c>
      <c r="G13" s="3">
        <f>SUMSQ($E$6:E13)/(A13-4)</f>
        <v>728.0859375</v>
      </c>
      <c r="H13" s="3">
        <f>SUM($F$6:F13)/(A13-4)</f>
        <v>21.96875</v>
      </c>
      <c r="I13" s="3">
        <f t="shared" si="4"/>
        <v>5.2083333333333339</v>
      </c>
      <c r="J13" s="3">
        <f>AVERAGE($I$6:I13)</f>
        <v>16.266539634888648</v>
      </c>
      <c r="K13" s="3">
        <f>SUM($E$6:E13)/H13</f>
        <v>-2.3328591749644381</v>
      </c>
    </row>
    <row r="14" spans="1:11">
      <c r="A14" s="2">
        <v>13</v>
      </c>
      <c r="B14" s="3">
        <v>95</v>
      </c>
      <c r="C14" s="3">
        <f t="shared" si="0"/>
        <v>116.25</v>
      </c>
      <c r="D14" s="3">
        <f t="shared" si="1"/>
        <v>137</v>
      </c>
      <c r="E14" s="3">
        <f t="shared" si="2"/>
        <v>42</v>
      </c>
      <c r="F14" s="3">
        <f t="shared" si="3"/>
        <v>42</v>
      </c>
      <c r="G14" s="3">
        <f>SUMSQ($E$6:E14)/(A14-4)</f>
        <v>843.1875</v>
      </c>
      <c r="H14" s="3">
        <f>SUM($F$6:F14)/(A14-4)</f>
        <v>24.194444444444443</v>
      </c>
      <c r="I14" s="3">
        <f t="shared" si="4"/>
        <v>44.210526315789473</v>
      </c>
      <c r="J14" s="3">
        <f>AVERAGE($I$6:I14)</f>
        <v>19.371427043877631</v>
      </c>
      <c r="K14" s="3">
        <f>SUM($E$6:E14)/H14</f>
        <v>-0.38231917336394949</v>
      </c>
    </row>
    <row r="15" spans="1:11">
      <c r="A15" s="2">
        <v>14</v>
      </c>
      <c r="B15" s="3">
        <v>99</v>
      </c>
      <c r="C15" s="3">
        <f t="shared" si="0"/>
        <v>115.75</v>
      </c>
      <c r="D15" s="3">
        <f t="shared" si="1"/>
        <v>116.25</v>
      </c>
      <c r="E15" s="3">
        <f t="shared" si="2"/>
        <v>17.25</v>
      </c>
      <c r="F15" s="3">
        <f t="shared" si="3"/>
        <v>17.25</v>
      </c>
      <c r="G15" s="3">
        <f>SUMSQ($E$6:E15)/(A15-4)</f>
        <v>788.625</v>
      </c>
      <c r="H15" s="3">
        <f>SUM($F$6:F15)/(A15-4)</f>
        <v>23.5</v>
      </c>
      <c r="I15" s="3">
        <f t="shared" si="4"/>
        <v>17.424242424242426</v>
      </c>
      <c r="J15" s="3">
        <f>AVERAGE($I$6:I15)</f>
        <v>19.176708581914109</v>
      </c>
      <c r="K15" s="3">
        <f>SUM($E$6:E15)/H15</f>
        <v>0.34042553191489361</v>
      </c>
    </row>
    <row r="16" spans="1:11">
      <c r="A16" s="2">
        <v>15</v>
      </c>
      <c r="B16" s="3">
        <v>133</v>
      </c>
      <c r="C16" s="3">
        <f t="shared" si="0"/>
        <v>117.75</v>
      </c>
      <c r="D16" s="3">
        <f t="shared" si="1"/>
        <v>115.75</v>
      </c>
      <c r="E16" s="3">
        <f t="shared" si="2"/>
        <v>-17.25</v>
      </c>
      <c r="F16" s="3">
        <f t="shared" si="3"/>
        <v>17.25</v>
      </c>
      <c r="G16" s="3">
        <f>SUMSQ($E$6:E16)/(A16-4)</f>
        <v>743.9829545454545</v>
      </c>
      <c r="H16" s="3">
        <f>SUM($F$6:F16)/(A16-4)</f>
        <v>22.931818181818183</v>
      </c>
      <c r="I16" s="3">
        <f t="shared" si="4"/>
        <v>12.969924812030076</v>
      </c>
      <c r="J16" s="3">
        <f>AVERAGE($I$6:I16)</f>
        <v>18.612455511924654</v>
      </c>
      <c r="K16" s="3">
        <f>SUM($E$6:E16)/H16</f>
        <v>-0.40336967294350839</v>
      </c>
    </row>
    <row r="17" spans="1:11">
      <c r="A17" s="2">
        <v>16</v>
      </c>
      <c r="B17" s="3">
        <v>120</v>
      </c>
      <c r="C17" s="3">
        <f t="shared" si="0"/>
        <v>111.75</v>
      </c>
      <c r="D17" s="3">
        <f t="shared" si="1"/>
        <v>117.75</v>
      </c>
      <c r="E17" s="3">
        <f t="shared" si="2"/>
        <v>-2.25</v>
      </c>
      <c r="F17" s="3">
        <f t="shared" si="3"/>
        <v>2.25</v>
      </c>
      <c r="G17" s="3">
        <f>SUMSQ($E$6:E17)/(A17-4)</f>
        <v>682.40625</v>
      </c>
      <c r="H17" s="3">
        <f>SUM($F$6:F17)/(A17-4)</f>
        <v>21.208333333333332</v>
      </c>
      <c r="I17" s="3">
        <f t="shared" si="4"/>
        <v>1.875</v>
      </c>
      <c r="J17" s="3">
        <f>AVERAGE($I$6:I17)</f>
        <v>17.2176675525976</v>
      </c>
      <c r="K17" s="3">
        <f>SUM($E$6:E17)/H17</f>
        <v>-0.54223968565815328</v>
      </c>
    </row>
    <row r="18" spans="1:11">
      <c r="A18" s="2">
        <v>17</v>
      </c>
      <c r="B18" s="3">
        <v>103</v>
      </c>
      <c r="C18" s="3">
        <f t="shared" si="0"/>
        <v>113.75</v>
      </c>
      <c r="D18" s="3">
        <f t="shared" si="1"/>
        <v>111.75</v>
      </c>
      <c r="E18" s="3">
        <f t="shared" si="2"/>
        <v>8.75</v>
      </c>
      <c r="F18" s="3">
        <f t="shared" si="3"/>
        <v>8.75</v>
      </c>
      <c r="G18" s="3">
        <f>SUMSQ($E$6:E18)/(A18-4)</f>
        <v>635.80288461538464</v>
      </c>
      <c r="H18" s="3">
        <f>SUM($F$6:F18)/(A18-4)</f>
        <v>20.25</v>
      </c>
      <c r="I18" s="3">
        <f t="shared" si="4"/>
        <v>8.4951456310679614</v>
      </c>
      <c r="J18" s="3">
        <f>AVERAGE($I$6:I18)</f>
        <v>16.54670432786455</v>
      </c>
      <c r="K18" s="3">
        <f>SUM($E$6:E18)/H18</f>
        <v>-0.13580246913580246</v>
      </c>
    </row>
    <row r="19" spans="1:11">
      <c r="A19" s="2">
        <v>18</v>
      </c>
      <c r="B19" s="3">
        <v>87</v>
      </c>
      <c r="C19" s="3">
        <f t="shared" si="0"/>
        <v>110.75</v>
      </c>
      <c r="D19" s="3">
        <f t="shared" si="1"/>
        <v>113.75</v>
      </c>
      <c r="E19" s="3">
        <f t="shared" si="2"/>
        <v>26.75</v>
      </c>
      <c r="F19" s="3">
        <f t="shared" si="3"/>
        <v>26.75</v>
      </c>
      <c r="G19" s="3">
        <f>SUMSQ($E$6:E19)/(A19-4)</f>
        <v>641.5</v>
      </c>
      <c r="H19" s="3">
        <f>SUM($F$6:F19)/(A19-4)</f>
        <v>20.714285714285715</v>
      </c>
      <c r="I19" s="3">
        <f t="shared" si="4"/>
        <v>30.747126436781606</v>
      </c>
      <c r="J19" s="3">
        <f>AVERAGE($I$6:I19)</f>
        <v>17.561020192787197</v>
      </c>
      <c r="K19" s="3">
        <f>SUM($E$6:E19)/H19</f>
        <v>1.1586206896551723</v>
      </c>
    </row>
    <row r="20" spans="1:11">
      <c r="A20" s="2">
        <v>19</v>
      </c>
      <c r="B20" s="3">
        <v>127</v>
      </c>
      <c r="C20" s="3">
        <f t="shared" si="0"/>
        <v>109.25</v>
      </c>
      <c r="D20" s="3">
        <f t="shared" si="1"/>
        <v>110.75</v>
      </c>
      <c r="E20" s="3">
        <f t="shared" si="2"/>
        <v>-16.25</v>
      </c>
      <c r="F20" s="3">
        <f t="shared" si="3"/>
        <v>16.25</v>
      </c>
      <c r="G20" s="3">
        <f>SUMSQ($E$6:E20)/(A20-4)</f>
        <v>616.33749999999998</v>
      </c>
      <c r="H20" s="3">
        <f>SUM($F$6:F20)/(A20-4)</f>
        <v>20.416666666666668</v>
      </c>
      <c r="I20" s="3">
        <f t="shared" si="4"/>
        <v>12.795275590551181</v>
      </c>
      <c r="J20" s="3">
        <f>AVERAGE($I$6:I20)</f>
        <v>17.243303885971461</v>
      </c>
      <c r="K20" s="3">
        <f>SUM($E$6:E20)/H20</f>
        <v>0.37959183673469388</v>
      </c>
    </row>
    <row r="21" spans="1:11">
      <c r="A21" s="2">
        <v>20</v>
      </c>
      <c r="B21" s="3">
        <v>130</v>
      </c>
      <c r="C21" s="3">
        <f t="shared" si="0"/>
        <v>111.75</v>
      </c>
      <c r="D21" s="3">
        <f t="shared" si="1"/>
        <v>109.25</v>
      </c>
      <c r="E21" s="3">
        <f t="shared" si="2"/>
        <v>-20.75</v>
      </c>
      <c r="F21" s="3">
        <f t="shared" si="3"/>
        <v>20.75</v>
      </c>
      <c r="G21" s="3">
        <f>SUMSQ($E$6:E21)/(A21-4)</f>
        <v>604.7265625</v>
      </c>
      <c r="H21" s="3">
        <f>SUM($F$6:F21)/(A21-4)</f>
        <v>20.4375</v>
      </c>
      <c r="I21" s="3">
        <f t="shared" si="4"/>
        <v>15.96153846153846</v>
      </c>
      <c r="J21" s="3">
        <f>AVERAGE($I$6:I21)</f>
        <v>17.163193546944399</v>
      </c>
      <c r="K21" s="3">
        <f>SUM($E$6:E21)/H21</f>
        <v>-0.63608562691131498</v>
      </c>
    </row>
    <row r="22" spans="1:11">
      <c r="A22" s="2">
        <v>21</v>
      </c>
      <c r="B22" s="3">
        <v>100</v>
      </c>
      <c r="C22" s="3">
        <f t="shared" si="0"/>
        <v>111</v>
      </c>
      <c r="D22" s="3">
        <f t="shared" si="1"/>
        <v>111.75</v>
      </c>
      <c r="E22" s="3">
        <f t="shared" si="2"/>
        <v>11.75</v>
      </c>
      <c r="F22" s="3">
        <f t="shared" si="3"/>
        <v>11.75</v>
      </c>
      <c r="G22" s="3">
        <f>SUMSQ($E$6:E22)/(A22-4)</f>
        <v>577.27573529411768</v>
      </c>
      <c r="H22" s="3">
        <f>SUM($F$6:F22)/(A22-4)</f>
        <v>19.926470588235293</v>
      </c>
      <c r="I22" s="3">
        <f t="shared" si="4"/>
        <v>11.75</v>
      </c>
      <c r="J22" s="3">
        <f>AVERAGE($I$6:I22)</f>
        <v>16.84477039712414</v>
      </c>
      <c r="K22" s="3">
        <f>SUM($E$6:E22)/H22</f>
        <v>-6.273062730627306E-2</v>
      </c>
    </row>
    <row r="23" spans="1:11">
      <c r="A23" s="2">
        <v>22</v>
      </c>
      <c r="B23" s="3">
        <v>105</v>
      </c>
      <c r="C23" s="3">
        <f t="shared" si="0"/>
        <v>115.5</v>
      </c>
      <c r="D23" s="3">
        <f t="shared" si="1"/>
        <v>111</v>
      </c>
      <c r="E23" s="3">
        <f t="shared" si="2"/>
        <v>6</v>
      </c>
      <c r="F23" s="3">
        <f t="shared" si="3"/>
        <v>6</v>
      </c>
      <c r="G23" s="3">
        <f>SUMSQ($E$6:E23)/(A23-4)</f>
        <v>547.20486111111109</v>
      </c>
      <c r="H23" s="3">
        <f>SUM($F$6:F23)/(A23-4)</f>
        <v>19.152777777777779</v>
      </c>
      <c r="I23" s="3">
        <f t="shared" si="4"/>
        <v>5.7142857142857144</v>
      </c>
      <c r="J23" s="3">
        <f>AVERAGE($I$6:I23)</f>
        <v>16.22641013696645</v>
      </c>
      <c r="K23" s="3">
        <f>SUM($E$6:E23)/H23</f>
        <v>0.24800580130529368</v>
      </c>
    </row>
    <row r="24" spans="1:11">
      <c r="A24" s="2">
        <v>23</v>
      </c>
      <c r="B24" s="3">
        <v>98</v>
      </c>
      <c r="C24" s="3">
        <f t="shared" si="0"/>
        <v>108.25</v>
      </c>
      <c r="D24" s="3">
        <f t="shared" si="1"/>
        <v>115.5</v>
      </c>
      <c r="E24" s="3">
        <f t="shared" si="2"/>
        <v>17.5</v>
      </c>
      <c r="F24" s="3">
        <f t="shared" si="3"/>
        <v>17.5</v>
      </c>
      <c r="G24" s="3">
        <f>SUMSQ($E$6:E24)/(A24-4)</f>
        <v>534.52302631578948</v>
      </c>
      <c r="H24" s="3">
        <f>SUM($F$6:F24)/(A24-4)</f>
        <v>19.065789473684209</v>
      </c>
      <c r="I24" s="3">
        <f t="shared" si="4"/>
        <v>17.857142857142858</v>
      </c>
      <c r="J24" s="3">
        <f>AVERAGE($I$6:I24)</f>
        <v>16.312238174870469</v>
      </c>
      <c r="K24" s="3">
        <f>SUM($E$6:E24)/H24</f>
        <v>1.1670117322291236</v>
      </c>
    </row>
    <row r="25" spans="1:11">
      <c r="A25" s="2">
        <v>24</v>
      </c>
      <c r="B25" s="3">
        <v>91</v>
      </c>
      <c r="C25" s="3">
        <f t="shared" si="0"/>
        <v>98.5</v>
      </c>
      <c r="D25" s="3">
        <f t="shared" si="1"/>
        <v>108.25</v>
      </c>
      <c r="E25" s="3">
        <f t="shared" si="2"/>
        <v>17.25</v>
      </c>
      <c r="F25" s="3">
        <f t="shared" si="3"/>
        <v>17.25</v>
      </c>
      <c r="G25" s="3">
        <f>SUMSQ($E$6:E25)/(A25-4)</f>
        <v>522.67499999999995</v>
      </c>
      <c r="H25" s="3">
        <f>SUM($F$6:F25)/(A25-4)</f>
        <v>18.975000000000001</v>
      </c>
      <c r="I25" s="3">
        <f t="shared" si="4"/>
        <v>18.956043956043956</v>
      </c>
      <c r="J25" s="3">
        <f>AVERAGE($I$6:I25)</f>
        <v>16.444428463929146</v>
      </c>
      <c r="K25" s="3">
        <f>SUM($E$6:E25)/H25</f>
        <v>2.0816864295125161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34D-2923-4635-AB86-E93E2BEA849E}">
  <dimension ref="A1:E16"/>
  <sheetViews>
    <sheetView workbookViewId="0">
      <selection activeCell="C16" sqref="C16"/>
    </sheetView>
  </sheetViews>
  <sheetFormatPr defaultRowHeight="14.25"/>
  <cols>
    <col min="1" max="1" width="26.6640625" customWidth="1"/>
    <col min="2" max="2" width="28" customWidth="1"/>
    <col min="4" max="4" width="19.46484375" customWidth="1"/>
    <col min="5" max="5" width="9.06640625" customWidth="1"/>
  </cols>
  <sheetData>
    <row r="1" spans="1:5">
      <c r="A1" s="3" t="s">
        <v>38</v>
      </c>
      <c r="B1" s="3"/>
    </row>
    <row r="2" spans="1:5">
      <c r="A2" s="3">
        <v>24</v>
      </c>
      <c r="B2" s="3"/>
      <c r="D2" s="13" t="s">
        <v>41</v>
      </c>
      <c r="E2" s="13"/>
    </row>
    <row r="3" spans="1:5">
      <c r="A3" s="3">
        <v>25</v>
      </c>
      <c r="B3" s="3"/>
      <c r="D3" s="13" t="s">
        <v>42</v>
      </c>
      <c r="E3" s="13">
        <v>62</v>
      </c>
    </row>
    <row r="4" spans="1:5">
      <c r="A4" s="3">
        <v>26</v>
      </c>
      <c r="B4" s="3"/>
      <c r="D4" s="13" t="s">
        <v>43</v>
      </c>
      <c r="E4" s="13">
        <v>91</v>
      </c>
    </row>
    <row r="5" spans="1:5">
      <c r="A5" s="3">
        <v>27</v>
      </c>
      <c r="B5" s="3"/>
      <c r="D5" s="13" t="s">
        <v>44</v>
      </c>
      <c r="E5" s="13">
        <v>71</v>
      </c>
    </row>
    <row r="6" spans="1:5">
      <c r="A6" s="3">
        <v>28</v>
      </c>
      <c r="B6" s="3"/>
      <c r="D6" s="13" t="s">
        <v>45</v>
      </c>
      <c r="E6" s="13">
        <v>108</v>
      </c>
    </row>
    <row r="7" spans="1:5">
      <c r="A7" s="3">
        <v>29</v>
      </c>
      <c r="B7" s="3"/>
      <c r="D7" s="13" t="s">
        <v>46</v>
      </c>
      <c r="E7" s="13">
        <v>84</v>
      </c>
    </row>
    <row r="8" spans="1:5">
      <c r="A8" s="3">
        <v>30</v>
      </c>
      <c r="B8" s="3"/>
      <c r="D8" s="13" t="s">
        <v>47</v>
      </c>
      <c r="E8" s="13">
        <v>80</v>
      </c>
    </row>
    <row r="9" spans="1:5">
      <c r="A9" s="3">
        <v>31</v>
      </c>
      <c r="B9" s="3"/>
      <c r="D9" s="13" t="s">
        <v>48</v>
      </c>
      <c r="E9" s="13">
        <v>102</v>
      </c>
    </row>
    <row r="10" spans="1:5">
      <c r="A10" s="3">
        <v>32</v>
      </c>
      <c r="B10" s="3"/>
      <c r="D10" s="13" t="s">
        <v>49</v>
      </c>
      <c r="E10" s="13">
        <v>130</v>
      </c>
    </row>
    <row r="11" spans="1:5">
      <c r="A11" s="3">
        <v>33</v>
      </c>
      <c r="B11" s="3"/>
      <c r="D11" s="13" t="s">
        <v>50</v>
      </c>
      <c r="E11" s="13">
        <v>63</v>
      </c>
    </row>
    <row r="12" spans="1:5">
      <c r="A12" s="3">
        <v>34</v>
      </c>
      <c r="B12" s="3"/>
      <c r="D12" s="13" t="s">
        <v>51</v>
      </c>
      <c r="E12" s="13">
        <v>83</v>
      </c>
    </row>
    <row r="13" spans="1:5">
      <c r="A13" s="3">
        <v>35</v>
      </c>
      <c r="B13" s="3"/>
      <c r="D13" s="13" t="s">
        <v>52</v>
      </c>
      <c r="E13" s="13">
        <v>99</v>
      </c>
    </row>
    <row r="16" spans="1:5" ht="57">
      <c r="A16" s="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62EC-E3D2-4494-BA05-D6C2E6AF5FD1}">
  <dimension ref="A1:O37"/>
  <sheetViews>
    <sheetView tabSelected="1" topLeftCell="A6" workbookViewId="0">
      <selection activeCell="H37" sqref="H37"/>
    </sheetView>
  </sheetViews>
  <sheetFormatPr defaultRowHeight="14.25"/>
  <cols>
    <col min="1" max="1" width="17.33203125" customWidth="1"/>
    <col min="2" max="2" width="22.1328125" customWidth="1"/>
    <col min="3" max="3" width="17.33203125" customWidth="1"/>
    <col min="4" max="4" width="16.1328125" customWidth="1"/>
    <col min="7" max="7" width="14" customWidth="1"/>
    <col min="8" max="8" width="13.59765625" customWidth="1"/>
  </cols>
  <sheetData>
    <row r="1" spans="1:15">
      <c r="A1" s="1" t="s">
        <v>0</v>
      </c>
      <c r="B1" s="1" t="s">
        <v>1</v>
      </c>
      <c r="C1" s="8" t="s">
        <v>27</v>
      </c>
      <c r="D1" s="8" t="s">
        <v>36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</row>
    <row r="2" spans="1:15">
      <c r="A2" s="1"/>
      <c r="B2" s="1"/>
      <c r="C2" s="8">
        <v>130.44200000000001</v>
      </c>
      <c r="D2" s="8">
        <v>-1.0386956521739099</v>
      </c>
      <c r="E2" s="8"/>
      <c r="F2" s="8"/>
      <c r="G2" s="8"/>
      <c r="H2" s="8"/>
      <c r="I2" s="8"/>
      <c r="J2" s="8"/>
      <c r="K2" s="8"/>
      <c r="L2" s="8"/>
    </row>
    <row r="3" spans="1:15">
      <c r="A3" s="2">
        <v>1</v>
      </c>
      <c r="B3" s="3">
        <v>105</v>
      </c>
      <c r="C3" s="3">
        <f>+($O$3*B3)+((1-$O$3)*(C2+D2))</f>
        <v>126.96297391304348</v>
      </c>
      <c r="D3" s="3">
        <f>+($O$3*(C3-C2)+((1-$O$3)*D2))</f>
        <v>-1.2827286956521713</v>
      </c>
      <c r="E3" s="3">
        <f>+C2+(-D2)</f>
        <v>131.48069565217392</v>
      </c>
      <c r="F3" s="3">
        <f>E3-B3</f>
        <v>26.480695652173921</v>
      </c>
      <c r="G3" s="3">
        <f>ABS(F3)</f>
        <v>26.480695652173921</v>
      </c>
      <c r="H3" s="3">
        <f>+SUMSQ($F$3:F3)/A3</f>
        <v>701.22724222306283</v>
      </c>
      <c r="I3" s="3">
        <f>+SUM($G$3:G3)/A3</f>
        <v>26.480695652173921</v>
      </c>
      <c r="J3" s="3">
        <f>+(G3/B3)*100</f>
        <v>25.219710144927543</v>
      </c>
      <c r="K3" s="3">
        <f>+AVERAGE($J2:J$3)</f>
        <v>25.219710144927543</v>
      </c>
      <c r="L3" s="3">
        <f>+SUM($F$3:F3)/I3</f>
        <v>1</v>
      </c>
      <c r="N3" t="s">
        <v>37</v>
      </c>
      <c r="O3">
        <v>0.1</v>
      </c>
    </row>
    <row r="4" spans="1:15">
      <c r="A4" s="2">
        <v>2</v>
      </c>
      <c r="B4" s="3">
        <v>101</v>
      </c>
      <c r="C4" s="3">
        <f t="shared" ref="C4:C26" si="0">+($O$3*B4)+((1-$O$3)*(C3+D3))</f>
        <v>123.21222069565218</v>
      </c>
      <c r="D4" s="3">
        <f t="shared" ref="D4:D26" si="1">+($O$3*(C4-C3)+((1-$O$3)*D3))</f>
        <v>-1.5295311478260849</v>
      </c>
      <c r="E4" s="3">
        <f t="shared" ref="E4:E26" si="2">+C3+(-D3)</f>
        <v>128.24570260869567</v>
      </c>
      <c r="F4" s="3">
        <f t="shared" ref="F4:F26" si="3">E4-B4</f>
        <v>27.245702608695666</v>
      </c>
      <c r="G4" s="3">
        <f t="shared" ref="G4:G26" si="4">ABS(F4)</f>
        <v>27.245702608695666</v>
      </c>
      <c r="H4" s="3">
        <f>+SUMSQ($F$3:F4)/A4</f>
        <v>721.77777643227432</v>
      </c>
      <c r="I4" s="3">
        <f>+SUM($G$3:G4)/A4</f>
        <v>26.863199130434793</v>
      </c>
      <c r="J4" s="3">
        <f t="shared" ref="J4:J26" si="5">+(G4/B4)*100</f>
        <v>26.975943176926403</v>
      </c>
      <c r="K4" s="3">
        <f>+AVERAGE($J3:J$3)</f>
        <v>25.219710144927543</v>
      </c>
      <c r="L4" s="3">
        <f>+SUM($F$3:F4)/I4</f>
        <v>2</v>
      </c>
    </row>
    <row r="5" spans="1:15">
      <c r="A5" s="2">
        <v>3</v>
      </c>
      <c r="B5" s="3">
        <v>129</v>
      </c>
      <c r="C5" s="3">
        <f t="shared" si="0"/>
        <v>122.41442059304349</v>
      </c>
      <c r="D5" s="3">
        <f t="shared" si="1"/>
        <v>-1.4563580433043455</v>
      </c>
      <c r="E5" s="3">
        <f t="shared" si="2"/>
        <v>124.74175184347827</v>
      </c>
      <c r="F5" s="3">
        <f t="shared" si="3"/>
        <v>-4.2582481565217307</v>
      </c>
      <c r="G5" s="3">
        <f t="shared" si="4"/>
        <v>4.2582481565217307</v>
      </c>
      <c r="H5" s="3">
        <f>+SUMSQ($F$3:F5)/A5</f>
        <v>487.22941007568983</v>
      </c>
      <c r="I5" s="3">
        <f>+SUM($G$3:G5)/A5</f>
        <v>19.328215472463771</v>
      </c>
      <c r="J5" s="3">
        <f t="shared" si="5"/>
        <v>3.3009675631951403</v>
      </c>
      <c r="K5" s="3">
        <f>+AVERAGE($J$3:J4)</f>
        <v>26.097826660926973</v>
      </c>
      <c r="L5" s="3">
        <f>+SUM($F$3:F5)/I5</f>
        <v>2.5593749290938623</v>
      </c>
    </row>
    <row r="6" spans="1:15">
      <c r="A6" s="2">
        <v>4</v>
      </c>
      <c r="B6" s="3">
        <v>108</v>
      </c>
      <c r="C6" s="3">
        <f t="shared" si="0"/>
        <v>119.66225629476523</v>
      </c>
      <c r="D6" s="3">
        <f t="shared" si="1"/>
        <v>-1.585938668801737</v>
      </c>
      <c r="E6" s="3">
        <f t="shared" si="2"/>
        <v>123.87077863634784</v>
      </c>
      <c r="F6" s="3">
        <f t="shared" si="3"/>
        <v>15.870778636347836</v>
      </c>
      <c r="G6" s="3">
        <f t="shared" si="4"/>
        <v>15.870778636347836</v>
      </c>
      <c r="H6" s="3">
        <f>+SUMSQ($F$3:F6)/A6</f>
        <v>428.39246118775606</v>
      </c>
      <c r="I6" s="3">
        <f>+SUM($G$3:G6)/A6</f>
        <v>18.463856263434788</v>
      </c>
      <c r="J6" s="3">
        <f t="shared" si="5"/>
        <v>14.695165404025776</v>
      </c>
      <c r="K6" s="3">
        <f>+AVERAGE($J$3:J5)</f>
        <v>18.498873628349696</v>
      </c>
      <c r="L6" s="3">
        <f>+SUM($F$3:F6)/I6</f>
        <v>3.5387476921649759</v>
      </c>
    </row>
    <row r="7" spans="1:15">
      <c r="A7" s="2">
        <v>5</v>
      </c>
      <c r="B7" s="3">
        <v>153</v>
      </c>
      <c r="C7" s="3">
        <f t="shared" si="0"/>
        <v>121.56868586336715</v>
      </c>
      <c r="D7" s="3">
        <f t="shared" si="1"/>
        <v>-1.2367018450613712</v>
      </c>
      <c r="E7" s="3">
        <f t="shared" si="2"/>
        <v>121.24819496356696</v>
      </c>
      <c r="F7" s="3">
        <f t="shared" si="3"/>
        <v>-31.751805036433041</v>
      </c>
      <c r="G7" s="3">
        <f t="shared" si="4"/>
        <v>31.751805036433041</v>
      </c>
      <c r="H7" s="3">
        <f>+SUMSQ($F$3:F7)/A7</f>
        <v>544.34939356453583</v>
      </c>
      <c r="I7" s="3">
        <f>+SUM($G$3:G7)/A7</f>
        <v>21.12144601803444</v>
      </c>
      <c r="J7" s="3">
        <f t="shared" si="5"/>
        <v>20.752813749302639</v>
      </c>
      <c r="K7" s="3">
        <f>+AVERAGE($J$3:J6)</f>
        <v>17.547946572268714</v>
      </c>
      <c r="L7" s="3">
        <f>+SUM($F$3:F7)/I7</f>
        <v>1.5901905426164693</v>
      </c>
    </row>
    <row r="8" spans="1:15">
      <c r="A8" s="2">
        <v>6</v>
      </c>
      <c r="B8" s="3">
        <v>128</v>
      </c>
      <c r="C8" s="3">
        <f t="shared" si="0"/>
        <v>121.0987856164752</v>
      </c>
      <c r="D8" s="3">
        <f t="shared" si="1"/>
        <v>-1.1600216852444294</v>
      </c>
      <c r="E8" s="3">
        <f t="shared" si="2"/>
        <v>122.80538770842853</v>
      </c>
      <c r="F8" s="3">
        <f t="shared" si="3"/>
        <v>-5.1946122915714739</v>
      </c>
      <c r="G8" s="3">
        <f t="shared" si="4"/>
        <v>5.1946122915714739</v>
      </c>
      <c r="H8" s="3">
        <f>+SUMSQ($F$3:F8)/A8</f>
        <v>458.1218274470707</v>
      </c>
      <c r="I8" s="3">
        <f>+SUM($G$3:G8)/A8</f>
        <v>18.466973730290611</v>
      </c>
      <c r="J8" s="3">
        <f t="shared" si="5"/>
        <v>4.058290852790214</v>
      </c>
      <c r="K8" s="3">
        <f>+AVERAGE($J$3:J7)</f>
        <v>18.188920007675499</v>
      </c>
      <c r="L8" s="3">
        <f>+SUM($F$3:F8)/I8</f>
        <v>1.5374750528896957</v>
      </c>
    </row>
    <row r="9" spans="1:15">
      <c r="A9" s="2">
        <v>7</v>
      </c>
      <c r="B9" s="3">
        <v>117</v>
      </c>
      <c r="C9" s="3">
        <f t="shared" si="0"/>
        <v>119.6448875381077</v>
      </c>
      <c r="D9" s="3">
        <f t="shared" si="1"/>
        <v>-1.1894093245567365</v>
      </c>
      <c r="E9" s="3">
        <f t="shared" si="2"/>
        <v>122.25880730171963</v>
      </c>
      <c r="F9" s="3">
        <f t="shared" si="3"/>
        <v>5.258807301719628</v>
      </c>
      <c r="G9" s="3">
        <f t="shared" si="4"/>
        <v>5.258807301719628</v>
      </c>
      <c r="H9" s="3">
        <f>+SUMSQ($F$3:F9)/A9</f>
        <v>396.62657413129199</v>
      </c>
      <c r="I9" s="3">
        <f>+SUM($G$3:G9)/A9</f>
        <v>16.580092811923329</v>
      </c>
      <c r="J9" s="3">
        <f t="shared" si="5"/>
        <v>4.4947070954868611</v>
      </c>
      <c r="K9" s="3">
        <f>+AVERAGE($J$3:J8)</f>
        <v>15.833815148527952</v>
      </c>
      <c r="L9" s="3">
        <f>+SUM($F$3:F9)/I9</f>
        <v>2.0296218541195956</v>
      </c>
    </row>
    <row r="10" spans="1:15">
      <c r="A10" s="2">
        <v>8</v>
      </c>
      <c r="B10" s="3">
        <v>142</v>
      </c>
      <c r="C10" s="3">
        <f t="shared" si="0"/>
        <v>120.80993039219587</v>
      </c>
      <c r="D10" s="3">
        <f t="shared" si="1"/>
        <v>-0.95396410669224585</v>
      </c>
      <c r="E10" s="3">
        <f t="shared" si="2"/>
        <v>120.83429686266443</v>
      </c>
      <c r="F10" s="3">
        <f t="shared" si="3"/>
        <v>-21.165703137335569</v>
      </c>
      <c r="G10" s="3">
        <f t="shared" si="4"/>
        <v>21.165703137335569</v>
      </c>
      <c r="H10" s="3">
        <f>+SUMSQ($F$3:F10)/A10</f>
        <v>403.04662602710761</v>
      </c>
      <c r="I10" s="3">
        <f>+SUM($G$3:G10)/A10</f>
        <v>17.153294102599858</v>
      </c>
      <c r="J10" s="3">
        <f t="shared" si="5"/>
        <v>14.905424744602513</v>
      </c>
      <c r="K10" s="3">
        <f>+AVERAGE($J$3:J9)</f>
        <v>14.21394256952208</v>
      </c>
      <c r="L10" s="3">
        <f>+SUM($F$3:F10)/I10</f>
        <v>0.72788442280499588</v>
      </c>
    </row>
    <row r="11" spans="1:15">
      <c r="A11" s="2">
        <v>9</v>
      </c>
      <c r="B11" s="3">
        <v>178</v>
      </c>
      <c r="C11" s="3">
        <f t="shared" si="0"/>
        <v>125.67036965695327</v>
      </c>
      <c r="D11" s="3">
        <f t="shared" si="1"/>
        <v>-0.37252376954728095</v>
      </c>
      <c r="E11" s="3">
        <f t="shared" si="2"/>
        <v>121.76389449888811</v>
      </c>
      <c r="F11" s="3">
        <f t="shared" si="3"/>
        <v>-56.236105501111894</v>
      </c>
      <c r="G11" s="3">
        <f t="shared" si="4"/>
        <v>56.236105501111894</v>
      </c>
      <c r="H11" s="3">
        <f>+SUMSQ($F$3:F11)/A11</f>
        <v>709.6525077943387</v>
      </c>
      <c r="I11" s="3">
        <f>+SUM($G$3:G11)/A11</f>
        <v>21.49582870243453</v>
      </c>
      <c r="J11" s="3">
        <f t="shared" si="5"/>
        <v>31.593317697253877</v>
      </c>
      <c r="K11" s="3">
        <f>+AVERAGE($J$3:J10)</f>
        <v>14.300377841407135</v>
      </c>
      <c r="L11" s="3">
        <f>+SUM($F$3:F11)/I11</f>
        <v>-2.0353013847324553</v>
      </c>
    </row>
    <row r="12" spans="1:15">
      <c r="A12" s="2">
        <v>10</v>
      </c>
      <c r="B12" s="3">
        <v>101</v>
      </c>
      <c r="C12" s="3">
        <f t="shared" si="0"/>
        <v>122.8680612986654</v>
      </c>
      <c r="D12" s="3">
        <f t="shared" si="1"/>
        <v>-0.61550222842134028</v>
      </c>
      <c r="E12" s="3">
        <f t="shared" si="2"/>
        <v>126.04289342650056</v>
      </c>
      <c r="F12" s="3">
        <f t="shared" si="3"/>
        <v>25.042893426500555</v>
      </c>
      <c r="G12" s="3">
        <f t="shared" si="4"/>
        <v>25.042893426500555</v>
      </c>
      <c r="H12" s="3">
        <f>+SUMSQ($F$3:F12)/A12</f>
        <v>701.40190813201139</v>
      </c>
      <c r="I12" s="3">
        <f>+SUM($G$3:G12)/A12</f>
        <v>21.850535174841134</v>
      </c>
      <c r="J12" s="3">
        <f t="shared" si="5"/>
        <v>24.794943986634213</v>
      </c>
      <c r="K12" s="3">
        <f>+AVERAGE($J$3:J11)</f>
        <v>16.221815603167883</v>
      </c>
      <c r="L12" s="3">
        <f>+SUM($F$3:F12)/I12</f>
        <v>-0.8561619359820607</v>
      </c>
    </row>
    <row r="13" spans="1:15">
      <c r="A13" s="2">
        <v>11</v>
      </c>
      <c r="B13" s="3">
        <v>125</v>
      </c>
      <c r="C13" s="3">
        <f t="shared" si="0"/>
        <v>122.52730316321966</v>
      </c>
      <c r="D13" s="3">
        <f t="shared" si="1"/>
        <v>-0.58802781912378022</v>
      </c>
      <c r="E13" s="3">
        <f t="shared" si="2"/>
        <v>123.48356352708673</v>
      </c>
      <c r="F13" s="3">
        <f t="shared" si="3"/>
        <v>-1.51643647291327</v>
      </c>
      <c r="G13" s="3">
        <f t="shared" si="4"/>
        <v>1.51643647291327</v>
      </c>
      <c r="H13" s="3">
        <f>+SUMSQ($F$3:F13)/A13</f>
        <v>637.84715099059042</v>
      </c>
      <c r="I13" s="3">
        <f>+SUM($G$3:G13)/A13</f>
        <v>20.001980747393144</v>
      </c>
      <c r="J13" s="3">
        <f t="shared" si="5"/>
        <v>1.2131491783306161</v>
      </c>
      <c r="K13" s="3">
        <f>+AVERAGE($J$3:J12)</f>
        <v>17.07912844151452</v>
      </c>
      <c r="L13" s="3">
        <f>+SUM($F$3:F13)/I13</f>
        <v>-1.0111015116882947</v>
      </c>
    </row>
    <row r="14" spans="1:15">
      <c r="A14" s="2">
        <v>12</v>
      </c>
      <c r="B14" s="3">
        <v>144</v>
      </c>
      <c r="C14" s="3">
        <f t="shared" si="0"/>
        <v>124.1453478096863</v>
      </c>
      <c r="D14" s="3">
        <f t="shared" si="1"/>
        <v>-0.36742057256473792</v>
      </c>
      <c r="E14" s="3">
        <f t="shared" si="2"/>
        <v>123.11533098234344</v>
      </c>
      <c r="F14" s="3">
        <f t="shared" si="3"/>
        <v>-20.884669017656563</v>
      </c>
      <c r="G14" s="3">
        <f t="shared" si="4"/>
        <v>20.884669017656563</v>
      </c>
      <c r="H14" s="3">
        <f>+SUMSQ($F$3:F14)/A14</f>
        <v>621.04067173946328</v>
      </c>
      <c r="I14" s="3">
        <f>+SUM($G$3:G14)/A14</f>
        <v>20.07553810324843</v>
      </c>
      <c r="J14" s="3">
        <f t="shared" si="5"/>
        <v>14.503242373372613</v>
      </c>
      <c r="K14" s="3">
        <f>+AVERAGE($J$3:J13)</f>
        <v>15.636766690315982</v>
      </c>
      <c r="L14" s="11">
        <f>+SUM($F$3:F14)/I14</f>
        <v>-2.0477011264497125</v>
      </c>
    </row>
    <row r="15" spans="1:15">
      <c r="A15" s="2">
        <v>13</v>
      </c>
      <c r="B15" s="3">
        <v>95</v>
      </c>
      <c r="C15" s="3">
        <f t="shared" si="0"/>
        <v>120.90013451340941</v>
      </c>
      <c r="D15" s="3">
        <f t="shared" si="1"/>
        <v>-0.65519984493595285</v>
      </c>
      <c r="E15" s="3">
        <f t="shared" si="2"/>
        <v>124.51276838225104</v>
      </c>
      <c r="F15" s="3">
        <f t="shared" si="3"/>
        <v>29.512768382251039</v>
      </c>
      <c r="G15" s="3">
        <f t="shared" si="4"/>
        <v>29.512768382251039</v>
      </c>
      <c r="H15" s="3">
        <f>+SUMSQ($F$3:F15)/A15</f>
        <v>640.2685814198428</v>
      </c>
      <c r="I15" s="3">
        <f>+SUM($G$3:G15)/A15</f>
        <v>20.801478893940935</v>
      </c>
      <c r="J15" s="3">
        <f t="shared" si="5"/>
        <v>31.066071981316885</v>
      </c>
      <c r="K15" s="3">
        <f>+AVERAGE($J$3:J14)</f>
        <v>15.542306330570701</v>
      </c>
      <c r="L15" s="3">
        <f>+SUM($F$3:F15)/I15</f>
        <v>-0.5574571723952072</v>
      </c>
    </row>
    <row r="16" spans="1:15">
      <c r="A16" s="2">
        <v>14</v>
      </c>
      <c r="B16" s="3">
        <v>99</v>
      </c>
      <c r="C16" s="3">
        <f t="shared" si="0"/>
        <v>118.12044120162612</v>
      </c>
      <c r="D16" s="3">
        <f t="shared" si="1"/>
        <v>-0.86764919162068654</v>
      </c>
      <c r="E16" s="3">
        <f t="shared" si="2"/>
        <v>121.55533435834536</v>
      </c>
      <c r="F16" s="3">
        <f t="shared" si="3"/>
        <v>22.555334358345362</v>
      </c>
      <c r="G16" s="3">
        <f t="shared" si="4"/>
        <v>22.555334358345362</v>
      </c>
      <c r="H16" s="3">
        <f>+SUMSQ($F$3:F16)/A16</f>
        <v>630.8739047481937</v>
      </c>
      <c r="I16" s="3">
        <f>+SUM($G$3:G16)/A16</f>
        <v>20.926754284255537</v>
      </c>
      <c r="J16" s="3">
        <f t="shared" si="5"/>
        <v>22.783166018530668</v>
      </c>
      <c r="K16" s="3">
        <f>+AVERAGE($J$3:J15)</f>
        <v>16.73644214985887</v>
      </c>
      <c r="L16" s="3">
        <f>+SUM($F$3:F16)/I16</f>
        <v>0.52370284486667318</v>
      </c>
    </row>
    <row r="17" spans="1:12">
      <c r="A17" s="2">
        <v>15</v>
      </c>
      <c r="B17" s="3">
        <v>133</v>
      </c>
      <c r="C17" s="3">
        <f t="shared" si="0"/>
        <v>118.82751280900489</v>
      </c>
      <c r="D17" s="3">
        <f t="shared" si="1"/>
        <v>-0.71017711172074138</v>
      </c>
      <c r="E17" s="3">
        <f t="shared" si="2"/>
        <v>118.98809039324681</v>
      </c>
      <c r="F17" s="3">
        <f t="shared" si="3"/>
        <v>-14.011909606753193</v>
      </c>
      <c r="G17" s="3">
        <f t="shared" si="4"/>
        <v>14.011909606753193</v>
      </c>
      <c r="H17" s="3">
        <f>+SUMSQ($F$3:F17)/A17</f>
        <v>601.90455182016888</v>
      </c>
      <c r="I17" s="3">
        <f>+SUM($G$3:G17)/A17</f>
        <v>20.465764639088714</v>
      </c>
      <c r="J17" s="3">
        <f t="shared" si="5"/>
        <v>10.535270381017439</v>
      </c>
      <c r="K17" s="3">
        <f>+AVERAGE($J$3:J16)</f>
        <v>17.16835099762114</v>
      </c>
      <c r="L17" s="3">
        <f>+SUM($F$3:F17)/I17</f>
        <v>-0.14915195733427755</v>
      </c>
    </row>
    <row r="18" spans="1:12">
      <c r="A18" s="2">
        <v>16</v>
      </c>
      <c r="B18" s="3">
        <v>120</v>
      </c>
      <c r="C18" s="3">
        <f t="shared" si="0"/>
        <v>118.30560212755573</v>
      </c>
      <c r="D18" s="3">
        <f t="shared" si="1"/>
        <v>-0.69135046869358296</v>
      </c>
      <c r="E18" s="3">
        <f t="shared" si="2"/>
        <v>119.53768992072563</v>
      </c>
      <c r="F18" s="3">
        <f t="shared" si="3"/>
        <v>-0.46231007927437417</v>
      </c>
      <c r="G18" s="3">
        <f t="shared" si="4"/>
        <v>0.46231007927437417</v>
      </c>
      <c r="H18" s="3">
        <f>+SUMSQ($F$3:F18)/A18</f>
        <v>564.29887549449575</v>
      </c>
      <c r="I18" s="3">
        <f>+SUM($G$3:G18)/A18</f>
        <v>19.21554872910032</v>
      </c>
      <c r="J18" s="3">
        <f t="shared" si="5"/>
        <v>0.38525839939531181</v>
      </c>
      <c r="K18" s="3">
        <f>+AVERAGE($J$3:J17)</f>
        <v>16.726145623180894</v>
      </c>
      <c r="L18" s="3">
        <f>+SUM($F$3:F18)/I18</f>
        <v>-0.18291535584483229</v>
      </c>
    </row>
    <row r="19" spans="1:12">
      <c r="A19" s="2">
        <v>17</v>
      </c>
      <c r="B19" s="3">
        <v>103</v>
      </c>
      <c r="C19" s="3">
        <f t="shared" si="0"/>
        <v>116.15282649297593</v>
      </c>
      <c r="D19" s="3">
        <f t="shared" si="1"/>
        <v>-0.83749298528220439</v>
      </c>
      <c r="E19" s="3">
        <f t="shared" si="2"/>
        <v>118.99695259624932</v>
      </c>
      <c r="F19" s="3">
        <f t="shared" si="3"/>
        <v>15.996952596249315</v>
      </c>
      <c r="G19" s="3">
        <f t="shared" si="4"/>
        <v>15.996952596249315</v>
      </c>
      <c r="H19" s="3">
        <f>+SUMSQ($F$3:F19)/A19</f>
        <v>546.15791178109293</v>
      </c>
      <c r="I19" s="3">
        <f>+SUM($G$3:G19)/A19</f>
        <v>19.026219544814968</v>
      </c>
      <c r="J19" s="3">
        <f t="shared" si="5"/>
        <v>15.531021938106132</v>
      </c>
      <c r="K19" s="3">
        <f>+AVERAGE($J$3:J18)</f>
        <v>15.704840171694293</v>
      </c>
      <c r="L19" s="3">
        <f>+SUM($F$3:F19)/I19</f>
        <v>0.65604907129928769</v>
      </c>
    </row>
    <row r="20" spans="1:12">
      <c r="A20" s="2">
        <v>18</v>
      </c>
      <c r="B20" s="3">
        <v>87</v>
      </c>
      <c r="C20" s="3">
        <f t="shared" si="0"/>
        <v>112.48380015692436</v>
      </c>
      <c r="D20" s="3">
        <f t="shared" si="1"/>
        <v>-1.1206463203591412</v>
      </c>
      <c r="E20" s="3">
        <f t="shared" si="2"/>
        <v>116.99031947825814</v>
      </c>
      <c r="F20" s="3">
        <f t="shared" si="3"/>
        <v>29.990319478258144</v>
      </c>
      <c r="G20" s="3">
        <f t="shared" si="4"/>
        <v>29.990319478258144</v>
      </c>
      <c r="H20" s="3">
        <f>+SUMSQ($F$3:F20)/A20</f>
        <v>565.78354237147607</v>
      </c>
      <c r="I20" s="3">
        <f>+SUM($G$3:G20)/A20</f>
        <v>19.635336207784032</v>
      </c>
      <c r="J20" s="3">
        <f t="shared" si="5"/>
        <v>34.471631584204765</v>
      </c>
      <c r="K20" s="3">
        <f>+AVERAGE($J$3:J19)</f>
        <v>15.694615569718518</v>
      </c>
      <c r="L20" s="3">
        <f>+SUM($F$3:F20)/I20</f>
        <v>2.1630621799148524</v>
      </c>
    </row>
    <row r="21" spans="1:12">
      <c r="A21" s="2">
        <v>19</v>
      </c>
      <c r="B21" s="3">
        <v>127</v>
      </c>
      <c r="C21" s="3">
        <f t="shared" si="0"/>
        <v>112.9268384529087</v>
      </c>
      <c r="D21" s="3">
        <f t="shared" si="1"/>
        <v>-0.96427785872479355</v>
      </c>
      <c r="E21" s="3">
        <f t="shared" si="2"/>
        <v>113.6044464772835</v>
      </c>
      <c r="F21" s="3">
        <f t="shared" si="3"/>
        <v>-13.395553522716497</v>
      </c>
      <c r="G21" s="3">
        <f t="shared" si="4"/>
        <v>13.395553522716497</v>
      </c>
      <c r="H21" s="3">
        <f>+SUMSQ($F$3:F21)/A21</f>
        <v>545.44971667718585</v>
      </c>
      <c r="I21" s="3">
        <f>+SUM($G$3:G21)/A21</f>
        <v>19.306926592780478</v>
      </c>
      <c r="J21" s="3">
        <f t="shared" si="5"/>
        <v>10.547679939146848</v>
      </c>
      <c r="K21" s="3">
        <f>+AVERAGE($J$3:J20)</f>
        <v>16.737783126078867</v>
      </c>
      <c r="L21" s="3">
        <f>+SUM($F$3:F21)/I21</f>
        <v>1.5060346077623101</v>
      </c>
    </row>
    <row r="22" spans="1:12">
      <c r="A22" s="2">
        <v>20</v>
      </c>
      <c r="B22" s="3">
        <v>130</v>
      </c>
      <c r="C22" s="3">
        <f t="shared" si="0"/>
        <v>113.76630453476551</v>
      </c>
      <c r="D22" s="3">
        <f t="shared" si="1"/>
        <v>-0.78390346466663297</v>
      </c>
      <c r="E22" s="3">
        <f t="shared" si="2"/>
        <v>113.8911163116335</v>
      </c>
      <c r="F22" s="3">
        <f t="shared" si="3"/>
        <v>-16.108883688366504</v>
      </c>
      <c r="G22" s="3">
        <f t="shared" si="4"/>
        <v>16.108883688366504</v>
      </c>
      <c r="H22" s="3">
        <f>+SUMSQ($F$3:F22)/A22</f>
        <v>531.1520375275926</v>
      </c>
      <c r="I22" s="3">
        <f>+SUM($G$3:G22)/A22</f>
        <v>19.14702444755978</v>
      </c>
      <c r="J22" s="3">
        <f t="shared" si="5"/>
        <v>12.391448991051156</v>
      </c>
      <c r="K22" s="3">
        <f>+AVERAGE($J$3:J21)</f>
        <v>16.411988221503496</v>
      </c>
      <c r="L22" s="3">
        <f>+SUM($F$3:F22)/I22</f>
        <v>0.6772862261394399</v>
      </c>
    </row>
    <row r="23" spans="1:12">
      <c r="A23" s="2">
        <v>21</v>
      </c>
      <c r="B23" s="3">
        <v>100</v>
      </c>
      <c r="C23" s="3">
        <f t="shared" si="0"/>
        <v>111.68416096308898</v>
      </c>
      <c r="D23" s="3">
        <f t="shared" si="1"/>
        <v>-0.91372747536762211</v>
      </c>
      <c r="E23" s="3">
        <f t="shared" si="2"/>
        <v>114.55020799943215</v>
      </c>
      <c r="F23" s="3">
        <f t="shared" si="3"/>
        <v>14.550207999432146</v>
      </c>
      <c r="G23" s="3">
        <f t="shared" si="4"/>
        <v>14.550207999432146</v>
      </c>
      <c r="H23" s="3">
        <f>+SUMSQ($F$3:F23)/A23</f>
        <v>515.94044301802819</v>
      </c>
      <c r="I23" s="3">
        <f>+SUM($G$3:G23)/A23</f>
        <v>18.928128426220368</v>
      </c>
      <c r="J23" s="3">
        <f t="shared" si="5"/>
        <v>14.550207999432146</v>
      </c>
      <c r="K23" s="3">
        <f>+AVERAGE($J$3:J22)</f>
        <v>16.210961259980881</v>
      </c>
      <c r="L23" s="3">
        <f>+SUM($F$3:F23)/I23</f>
        <v>1.453826987521895</v>
      </c>
    </row>
    <row r="24" spans="1:12">
      <c r="A24" s="2">
        <v>22</v>
      </c>
      <c r="B24" s="3">
        <v>105</v>
      </c>
      <c r="C24" s="3">
        <f t="shared" si="0"/>
        <v>110.19339013894923</v>
      </c>
      <c r="D24" s="3">
        <f t="shared" si="1"/>
        <v>-0.97143181024483582</v>
      </c>
      <c r="E24" s="3">
        <f t="shared" si="2"/>
        <v>112.59788843845661</v>
      </c>
      <c r="F24" s="3">
        <f t="shared" si="3"/>
        <v>7.5978884384566072</v>
      </c>
      <c r="G24" s="3">
        <f t="shared" si="4"/>
        <v>7.5978884384566072</v>
      </c>
      <c r="H24" s="3">
        <f>+SUMSQ($F$3:F24)/A24</f>
        <v>495.11260055008296</v>
      </c>
      <c r="I24" s="3">
        <f>+SUM($G$3:G24)/A24</f>
        <v>18.413117517685652</v>
      </c>
      <c r="J24" s="3">
        <f t="shared" si="5"/>
        <v>7.2360842271015304</v>
      </c>
      <c r="K24" s="3">
        <f>+AVERAGE($J$3:J23)</f>
        <v>16.131877771383319</v>
      </c>
      <c r="L24" s="3">
        <f>+SUM($F$3:F24)/I24</f>
        <v>1.9071247622271115</v>
      </c>
    </row>
    <row r="25" spans="1:12">
      <c r="A25" s="2">
        <v>23</v>
      </c>
      <c r="B25" s="3">
        <v>98</v>
      </c>
      <c r="C25" s="3">
        <f t="shared" si="0"/>
        <v>108.09976249583394</v>
      </c>
      <c r="D25" s="3">
        <f t="shared" si="1"/>
        <v>-1.0836513935318806</v>
      </c>
      <c r="E25" s="3">
        <f t="shared" si="2"/>
        <v>111.16482194919406</v>
      </c>
      <c r="F25" s="3">
        <f t="shared" si="3"/>
        <v>13.164821949194064</v>
      </c>
      <c r="G25" s="3">
        <f t="shared" si="4"/>
        <v>13.164821949194064</v>
      </c>
      <c r="H25" s="3">
        <f>+SUMSQ($F$3:F25)/A25</f>
        <v>481.12129343720898</v>
      </c>
      <c r="I25" s="3">
        <f>+SUM($G$3:G25)/A25</f>
        <v>18.184930753838191</v>
      </c>
      <c r="J25" s="3">
        <f t="shared" si="5"/>
        <v>13.433491784891901</v>
      </c>
      <c r="K25" s="3">
        <f>+AVERAGE($J$3:J24)</f>
        <v>15.727523519370511</v>
      </c>
      <c r="L25" s="3">
        <f>+SUM($F$3:F25)/I25</f>
        <v>2.6549968746391728</v>
      </c>
    </row>
    <row r="26" spans="1:12">
      <c r="A26" s="2">
        <v>24</v>
      </c>
      <c r="B26" s="3">
        <v>91</v>
      </c>
      <c r="C26" s="3">
        <f t="shared" si="0"/>
        <v>105.41449999207185</v>
      </c>
      <c r="D26" s="3">
        <f t="shared" si="1"/>
        <v>-1.2438125045549016</v>
      </c>
      <c r="E26" s="3">
        <f t="shared" si="2"/>
        <v>109.18341388936582</v>
      </c>
      <c r="F26" s="3">
        <f t="shared" si="3"/>
        <v>18.183413889365823</v>
      </c>
      <c r="G26" s="3">
        <f t="shared" si="4"/>
        <v>18.183413889365823</v>
      </c>
      <c r="H26" s="3">
        <f>+SUMSQ($F$3:F26)/A26</f>
        <v>474.85109540532449</v>
      </c>
      <c r="I26" s="11">
        <f>+SUM($G$3:G26)/A26</f>
        <v>18.184867551151843</v>
      </c>
      <c r="J26" s="3">
        <f t="shared" si="5"/>
        <v>19.981773504797609</v>
      </c>
      <c r="K26" s="3">
        <f>+AVERAGE($J$3:J25)</f>
        <v>15.627783009175788</v>
      </c>
      <c r="L26" s="11">
        <f>+SUM($F$3:F26)/I26</f>
        <v>3.6549261642615645</v>
      </c>
    </row>
    <row r="27" spans="1:12">
      <c r="A27" s="2">
        <v>25</v>
      </c>
      <c r="E27" s="9">
        <f>+$C$26+($D$26*A3)</f>
        <v>104.17068748751696</v>
      </c>
    </row>
    <row r="28" spans="1:12">
      <c r="A28" s="2">
        <v>26</v>
      </c>
      <c r="E28" s="9">
        <f t="shared" ref="E28:E36" si="6">+$C$26+($D$26*A4)</f>
        <v>102.92687498296205</v>
      </c>
    </row>
    <row r="29" spans="1:12">
      <c r="A29" s="2">
        <v>27</v>
      </c>
      <c r="E29" s="9">
        <f t="shared" si="6"/>
        <v>101.68306247840715</v>
      </c>
    </row>
    <row r="30" spans="1:12">
      <c r="A30" s="2">
        <v>28</v>
      </c>
      <c r="E30" s="9">
        <f t="shared" si="6"/>
        <v>100.43924997385224</v>
      </c>
    </row>
    <row r="31" spans="1:12">
      <c r="A31" s="2">
        <v>29</v>
      </c>
      <c r="E31" s="9">
        <f t="shared" si="6"/>
        <v>99.195437469297346</v>
      </c>
    </row>
    <row r="32" spans="1:12">
      <c r="A32" s="2">
        <v>30</v>
      </c>
      <c r="E32" s="9">
        <f t="shared" si="6"/>
        <v>97.95162496474245</v>
      </c>
    </row>
    <row r="33" spans="1:5">
      <c r="A33" s="2">
        <v>31</v>
      </c>
      <c r="E33" s="9">
        <f t="shared" si="6"/>
        <v>96.70781246018754</v>
      </c>
    </row>
    <row r="34" spans="1:5">
      <c r="A34" s="2">
        <v>32</v>
      </c>
      <c r="E34" s="9">
        <f t="shared" si="6"/>
        <v>95.463999955632644</v>
      </c>
    </row>
    <row r="35" spans="1:5">
      <c r="A35" s="2">
        <v>33</v>
      </c>
      <c r="E35" s="9">
        <f t="shared" si="6"/>
        <v>94.220187451077734</v>
      </c>
    </row>
    <row r="36" spans="1:5">
      <c r="A36" s="2">
        <v>34</v>
      </c>
      <c r="E36" s="9">
        <f t="shared" si="6"/>
        <v>92.976374946522839</v>
      </c>
    </row>
    <row r="37" spans="1:5">
      <c r="E3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733A-A303-4764-A3BF-283F377CE1F3}">
  <dimension ref="A1:C12"/>
  <sheetViews>
    <sheetView workbookViewId="0">
      <selection activeCell="L30" sqref="L30"/>
    </sheetView>
  </sheetViews>
  <sheetFormatPr defaultRowHeight="14.25"/>
  <cols>
    <col min="1" max="2" width="14.19921875" customWidth="1"/>
  </cols>
  <sheetData>
    <row r="1" spans="1:3">
      <c r="A1" s="3" t="s">
        <v>38</v>
      </c>
      <c r="B1" s="3" t="s">
        <v>39</v>
      </c>
      <c r="C1" s="3" t="s">
        <v>40</v>
      </c>
    </row>
    <row r="2" spans="1:3">
      <c r="A2" s="2">
        <v>25</v>
      </c>
      <c r="B2" s="3">
        <v>104</v>
      </c>
      <c r="C2" s="14">
        <v>62</v>
      </c>
    </row>
    <row r="3" spans="1:3">
      <c r="A3" s="2">
        <v>26</v>
      </c>
      <c r="B3" s="3">
        <v>101</v>
      </c>
      <c r="C3" s="14">
        <v>91</v>
      </c>
    </row>
    <row r="4" spans="1:3">
      <c r="A4" s="2">
        <v>27</v>
      </c>
      <c r="B4" s="3">
        <v>101</v>
      </c>
      <c r="C4" s="14">
        <v>71</v>
      </c>
    </row>
    <row r="5" spans="1:3">
      <c r="A5" s="2">
        <v>28</v>
      </c>
      <c r="B5" s="3">
        <v>100</v>
      </c>
      <c r="C5" s="14">
        <v>108</v>
      </c>
    </row>
    <row r="6" spans="1:3">
      <c r="A6" s="2">
        <v>29</v>
      </c>
      <c r="B6" s="3">
        <v>99</v>
      </c>
      <c r="C6" s="14">
        <v>84</v>
      </c>
    </row>
    <row r="7" spans="1:3">
      <c r="A7" s="2">
        <v>30</v>
      </c>
      <c r="B7" s="3">
        <v>97</v>
      </c>
      <c r="C7" s="14">
        <v>80</v>
      </c>
    </row>
    <row r="8" spans="1:3">
      <c r="A8" s="2">
        <v>31</v>
      </c>
      <c r="B8" s="3">
        <v>96</v>
      </c>
      <c r="C8" s="14">
        <v>102</v>
      </c>
    </row>
    <row r="9" spans="1:3">
      <c r="A9" s="2">
        <v>32</v>
      </c>
      <c r="B9" s="3">
        <v>95</v>
      </c>
      <c r="C9" s="14">
        <v>130</v>
      </c>
    </row>
    <row r="10" spans="1:3">
      <c r="A10" s="2">
        <v>33</v>
      </c>
      <c r="B10" s="3">
        <v>94</v>
      </c>
      <c r="C10" s="14">
        <v>63</v>
      </c>
    </row>
    <row r="11" spans="1:3">
      <c r="A11" s="2">
        <v>34</v>
      </c>
      <c r="B11" s="3">
        <v>92</v>
      </c>
      <c r="C11" s="14">
        <v>83</v>
      </c>
    </row>
    <row r="12" spans="1:3">
      <c r="C1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PROVINCIAS RESTANTES</vt:lpstr>
      <vt:lpstr>REGRESION LINEAL</vt:lpstr>
      <vt:lpstr>PROMEDIO MOVIL</vt:lpstr>
      <vt:lpstr>SARIMAX</vt:lpstr>
      <vt:lpstr>HOLT</vt:lpstr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jimenez</dc:creator>
  <cp:lastModifiedBy>Victoria jimenez</cp:lastModifiedBy>
  <dcterms:created xsi:type="dcterms:W3CDTF">2024-09-07T17:52:59Z</dcterms:created>
  <dcterms:modified xsi:type="dcterms:W3CDTF">2024-09-09T22:16:28Z</dcterms:modified>
</cp:coreProperties>
</file>