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Victor\Documents\GitHub\projeto-de-graduacao\Algoritimos\"/>
    </mc:Choice>
  </mc:AlternateContent>
  <xr:revisionPtr revIDLastSave="0" documentId="13_ncr:1_{6A96F75C-9BAC-4E8E-96D1-B9E5276D6CFE}" xr6:coauthVersionLast="47" xr6:coauthVersionMax="47" xr10:uidLastSave="{00000000-0000-0000-0000-000000000000}"/>
  <bookViews>
    <workbookView xWindow="-108" yWindow="-108" windowWidth="23256" windowHeight="12576" tabRatio="961" activeTab="2" xr2:uid="{00000000-000D-0000-FFFF-FFFF00000000}"/>
  </bookViews>
  <sheets>
    <sheet name="Resumo master data" sheetId="1" r:id="rId1"/>
    <sheet name="Distribuições" sheetId="8" r:id="rId2"/>
    <sheet name="Dados consolidados" sheetId="10" r:id="rId3"/>
    <sheet name="Quadro Nível de estoque" sheetId="6" state="hidden" r:id="rId4"/>
    <sheet name="Quadro Ritmo de pedido" sheetId="7" state="hidden" r:id="rId5"/>
    <sheet name="8864" sheetId="5" r:id="rId6"/>
    <sheet name="697" sheetId="4" r:id="rId7"/>
    <sheet name="8863" sheetId="3" r:id="rId8"/>
    <sheet name="1972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0" l="1"/>
  <c r="O30" i="10"/>
  <c r="O31" i="10"/>
  <c r="O32" i="10"/>
  <c r="O33" i="10"/>
  <c r="O34" i="10"/>
  <c r="O35" i="10"/>
  <c r="O28" i="10"/>
  <c r="N35" i="10"/>
  <c r="M35" i="10"/>
  <c r="V20" i="10"/>
  <c r="W20" i="10" s="1"/>
  <c r="V19" i="10"/>
  <c r="W19" i="10" s="1"/>
  <c r="V18" i="10"/>
  <c r="W18" i="10" s="1"/>
  <c r="V17" i="10"/>
  <c r="W17" i="10" s="1"/>
  <c r="V16" i="10"/>
  <c r="W16" i="10" s="1"/>
  <c r="V15" i="10"/>
  <c r="W15" i="10" s="1"/>
  <c r="V14" i="10"/>
  <c r="W14" i="10" s="1"/>
  <c r="W4" i="10"/>
  <c r="W5" i="10"/>
  <c r="W6" i="10"/>
  <c r="V4" i="10"/>
  <c r="V5" i="10"/>
  <c r="V6" i="10"/>
  <c r="V7" i="10"/>
  <c r="W7" i="10" s="1"/>
  <c r="V8" i="10"/>
  <c r="W8" i="10" s="1"/>
  <c r="V9" i="10"/>
  <c r="W9" i="10" s="1"/>
  <c r="V3" i="10"/>
  <c r="W3" i="10" s="1"/>
  <c r="N14" i="10"/>
  <c r="M21" i="10"/>
  <c r="M10" i="10"/>
  <c r="N5" i="10"/>
  <c r="N4" i="10"/>
  <c r="N3" i="10"/>
  <c r="J14" i="10"/>
  <c r="I14" i="10"/>
  <c r="E18" i="10"/>
  <c r="E19" i="10"/>
  <c r="E20" i="10"/>
  <c r="E17" i="10"/>
  <c r="E15" i="10"/>
  <c r="E16" i="10"/>
  <c r="E14" i="10"/>
  <c r="D15" i="10"/>
  <c r="I15" i="10" s="1"/>
  <c r="J15" i="10" s="1"/>
  <c r="D16" i="10"/>
  <c r="I16" i="10" s="1"/>
  <c r="J16" i="10" s="1"/>
  <c r="D17" i="10"/>
  <c r="N17" i="10" s="1"/>
  <c r="D18" i="10"/>
  <c r="N18" i="10" s="1"/>
  <c r="D19" i="10"/>
  <c r="I19" i="10" s="1"/>
  <c r="J19" i="10" s="1"/>
  <c r="D20" i="10"/>
  <c r="I20" i="10" s="1"/>
  <c r="J20" i="10" s="1"/>
  <c r="D14" i="10"/>
  <c r="I3" i="10"/>
  <c r="J3" i="10" s="1"/>
  <c r="I4" i="10"/>
  <c r="J4" i="10" s="1"/>
  <c r="I5" i="10"/>
  <c r="J5" i="10" s="1"/>
  <c r="I6" i="10"/>
  <c r="J6" i="10" s="1"/>
  <c r="I7" i="10"/>
  <c r="J7" i="10" s="1"/>
  <c r="I8" i="10"/>
  <c r="J8" i="10" s="1"/>
  <c r="I9" i="10"/>
  <c r="J9" i="10" s="1"/>
  <c r="N7" i="10" l="1"/>
  <c r="N8" i="10"/>
  <c r="I18" i="10"/>
  <c r="J18" i="10" s="1"/>
  <c r="I17" i="10"/>
  <c r="J17" i="10" s="1"/>
  <c r="N9" i="10"/>
  <c r="N6" i="10"/>
  <c r="N19" i="10"/>
  <c r="N16" i="10"/>
  <c r="N15" i="10"/>
  <c r="N20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</author>
  </authors>
  <commentList>
    <comment ref="E3" authorId="0" shapeId="0" xr:uid="{95F75FE0-7B6F-4F7F-BFC2-2331B5E4482E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O período escolhido para gerar as distribuições foram de 2023 e 2022!
</t>
        </r>
      </text>
    </comment>
    <comment ref="F3" authorId="0" shapeId="0" xr:uid="{40D77CCE-80B7-426D-9C06-FD1A73F19B8C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O período escolhido para gerar as distribuições foram de 2023 e 2022!
</t>
        </r>
      </text>
    </comment>
    <comment ref="F5" authorId="0" shapeId="0" xr:uid="{77220DE7-236D-436F-8193-E97064F491E5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  <comment ref="F6" authorId="0" shapeId="0" xr:uid="{1B6EEDD3-D06A-4918-B4CF-69552B9F90CC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  <comment ref="F7" authorId="0" shapeId="0" xr:uid="{2124B910-4B2F-468A-A9FA-C668B5471B47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  <comment ref="F8" authorId="0" shapeId="0" xr:uid="{6B896CED-7E69-403C-A8D6-EA44532748E6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  <comment ref="F9" authorId="0" shapeId="0" xr:uid="{4A8C1108-6BDB-48E6-AE4D-CF3714F7CB5B}">
      <text>
        <r>
          <rPr>
            <b/>
            <sz val="9"/>
            <color indexed="81"/>
            <rFont val="Tahoma"/>
            <family val="2"/>
          </rPr>
          <t>Victor: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lead time </t>
        </r>
        <r>
          <rPr>
            <sz val="9"/>
            <color indexed="81"/>
            <rFont val="Tahoma"/>
            <family val="2"/>
          </rPr>
          <t xml:space="preserve">muito alto, difícil evitar a falta de insumos
</t>
        </r>
      </text>
    </comment>
  </commentList>
</comments>
</file>

<file path=xl/sharedStrings.xml><?xml version="1.0" encoding="utf-8"?>
<sst xmlns="http://schemas.openxmlformats.org/spreadsheetml/2006/main" count="312" uniqueCount="108">
  <si>
    <t>MATERIAL</t>
  </si>
  <si>
    <t>LEAD TIME</t>
  </si>
  <si>
    <t>PREÇO</t>
  </si>
  <si>
    <t>CUSTO PEDIDO</t>
  </si>
  <si>
    <t>CUSTO ESTOQUE</t>
  </si>
  <si>
    <t>FTL - FULL TRUCK LOAD</t>
  </si>
  <si>
    <t>887.76/1000kg</t>
  </si>
  <si>
    <t>2430.85/1000kg</t>
  </si>
  <si>
    <t>Legenda</t>
  </si>
  <si>
    <t>Simulado</t>
  </si>
  <si>
    <t>Em Simulação</t>
  </si>
  <si>
    <t>Não Simulado</t>
  </si>
  <si>
    <t>DISTRIBUIÇÃO DEMANDA</t>
  </si>
  <si>
    <t>NORM(55.8, 14.1)</t>
  </si>
  <si>
    <t>POLÍTICA (s)</t>
  </si>
  <si>
    <t>POLÍTICA (S).</t>
  </si>
  <si>
    <t>1763.44/1000kg</t>
  </si>
  <si>
    <t>8 + 428 * BETA(1.34, 1.45)</t>
  </si>
  <si>
    <t>NORM(7.95, 2.01)</t>
  </si>
  <si>
    <t xml:space="preserve">Lead Time </t>
  </si>
  <si>
    <t>TRIA(3170, 13000, 16300)</t>
  </si>
  <si>
    <t>TRIA(2.5, 9, 12.5)</t>
  </si>
  <si>
    <t>NORM(27200, 7430)</t>
  </si>
  <si>
    <t>Estoque Inical</t>
  </si>
  <si>
    <t>Status Simulação (t,s,S)</t>
  </si>
  <si>
    <t>Status Simulação (s,S)</t>
  </si>
  <si>
    <t>NORM(202, 67)</t>
  </si>
  <si>
    <t>1950.00/1000kg</t>
  </si>
  <si>
    <t>NORM(19.2, 2.1)</t>
  </si>
  <si>
    <t>NORM(45118, 8034)</t>
  </si>
  <si>
    <t>NORM(4.4, 1.25)</t>
  </si>
  <si>
    <t>1025.00/1000kg</t>
  </si>
  <si>
    <t>NORM(603,183)</t>
  </si>
  <si>
    <t>1345.00/1000kg</t>
  </si>
  <si>
    <t>NORM(4.14, 1.38)</t>
  </si>
  <si>
    <t>NORM(22.5 , 5.6)</t>
  </si>
  <si>
    <t>NORM(40.2 , 9.95)</t>
  </si>
  <si>
    <t>1700.00/1000kg</t>
  </si>
  <si>
    <t>Estratégia</t>
  </si>
  <si>
    <t>Critério</t>
  </si>
  <si>
    <t>Descrição</t>
  </si>
  <si>
    <t>Nível de Estoque</t>
  </si>
  <si>
    <t>(s,q)</t>
  </si>
  <si>
    <t>(s,S)</t>
  </si>
  <si>
    <t>Define-se um ponto de pedido 's' e um ponto máximo de estoque 'S', caso o nível atual de estoque seja menor ou igual à 's', um pedido de 'S' menos a quantidade atual em estoque é realizado.</t>
  </si>
  <si>
    <t>(t,q)</t>
  </si>
  <si>
    <t>Ritmo do Pedido</t>
  </si>
  <si>
    <t xml:space="preserve">
O nível de estoque atual é comparado com o ponto de pedido 's', e caso esse nível seja atingido ou ultrapassado, um pedido de 'q' unidades é emitido, buscando-se aproximar o máximo possível do lote econômico de compra.</t>
  </si>
  <si>
    <t>(t,S)</t>
  </si>
  <si>
    <t>(t,s,q)</t>
  </si>
  <si>
    <t>A reposição do estoque é realizada com uma quantidade 'q' em intervalos constantes de tempo t</t>
  </si>
  <si>
    <t>(t,s,S)</t>
  </si>
  <si>
    <t>O nível de estoque é controlado em intervalos constates de tempo t. Caso o ponto de pedido 's' for atingido ou ultrapassado a reposição do estoque ocorre até o nível máximo 'S'.</t>
  </si>
  <si>
    <t>Caso ocorra movimentação de estoque a reposição do estoque é realizada em intervalos constantes de tempo t até um nível máximo 'S'.</t>
  </si>
  <si>
    <t>O nível de estoque é controlado em intervalos constates de tempo t. Caso o ponto de pedido s for atingido ou ultrapassado o estoque é reposto com a quantidade 'q'.</t>
  </si>
  <si>
    <t>Material</t>
  </si>
  <si>
    <t xml:space="preserve">Código Material </t>
  </si>
  <si>
    <t>Material 1</t>
  </si>
  <si>
    <t>Material 2</t>
  </si>
  <si>
    <t>Material 3</t>
  </si>
  <si>
    <t>Material 4</t>
  </si>
  <si>
    <t>Material 5</t>
  </si>
  <si>
    <t>Material 6</t>
  </si>
  <si>
    <t>Material 7</t>
  </si>
  <si>
    <t>TRIANGULAR(3170, 13000, 16300)</t>
  </si>
  <si>
    <t>TRIANGULAR(2.5, 9, 12.5)</t>
  </si>
  <si>
    <t>DISTRIBUIÇÃO DEMANDA (Kg)</t>
  </si>
  <si>
    <t>LEAD TIME (Kg)</t>
  </si>
  <si>
    <t>ESTOQUE INICIAL</t>
  </si>
  <si>
    <t>POLÍTICA (s,S)</t>
  </si>
  <si>
    <t>FTL - FULL TRUCK LOAD (Kg)</t>
  </si>
  <si>
    <t>PREÇO (R$)</t>
  </si>
  <si>
    <t>[90.000, 22.500]</t>
  </si>
  <si>
    <t>[50.000, 125.000]</t>
  </si>
  <si>
    <t>[17.000, 25.500]</t>
  </si>
  <si>
    <t>[4.000, 10.000]</t>
  </si>
  <si>
    <t>[280.000, 385.000]</t>
  </si>
  <si>
    <t>[15.000, 95.600]</t>
  </si>
  <si>
    <t>[120, 1.120]</t>
  </si>
  <si>
    <t>POLÍTICA ATUAL (s,S)</t>
  </si>
  <si>
    <t>POLÍTICA OTIMIZADA (s,S)</t>
  </si>
  <si>
    <t xml:space="preserve">CUSTO MINIMIZADO (R$) </t>
  </si>
  <si>
    <t>CUSTO TOTAL (R$)</t>
  </si>
  <si>
    <t>POLÍTICA OTIMIZADA (t,s,S)</t>
  </si>
  <si>
    <t>CUSTO TOTAL  (R$)</t>
  </si>
  <si>
    <t>[4.900, 8.900]</t>
  </si>
  <si>
    <t>RESULTADO CUSTO (R$)</t>
  </si>
  <si>
    <t>(%)</t>
  </si>
  <si>
    <t>[34, 4700, 8800]</t>
  </si>
  <si>
    <t>Nº  FALTAS</t>
  </si>
  <si>
    <t>[288.000, 371.000]</t>
  </si>
  <si>
    <t>Nº FALTAS MIN</t>
  </si>
  <si>
    <t>[9, 217000, 365000]</t>
  </si>
  <si>
    <t>[68, 130, 320]</t>
  </si>
  <si>
    <t>[44, 36100, 61400]</t>
  </si>
  <si>
    <t>[115000, 205000]</t>
  </si>
  <si>
    <t>[150, 350]</t>
  </si>
  <si>
    <t>[34700, 60100]</t>
  </si>
  <si>
    <t>[17, 115000, 205000]</t>
  </si>
  <si>
    <t>[6, 100000, 155000]</t>
  </si>
  <si>
    <t>[85000, 155000]</t>
  </si>
  <si>
    <t>[15500, 25500]</t>
  </si>
  <si>
    <t>[59, 13000, 25000]</t>
  </si>
  <si>
    <t>TOTAL</t>
  </si>
  <si>
    <t>RESULTADO CUSTO (s,S) (R$)</t>
  </si>
  <si>
    <t xml:space="preserve">RESULTADO Nº  FALTAS </t>
  </si>
  <si>
    <t>RESULTADO CUSTO (t,s,S) (R$)</t>
  </si>
  <si>
    <t>PERFORMACE (s,S) x (t,s,S)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</si>
</sst>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wrapText="1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43" fontId="1" fillId="2" borderId="5" xfId="1" applyFont="1" applyFill="1" applyBorder="1" applyAlignment="1">
      <alignment horizontal="center" vertical="center" wrapText="1"/>
    </xf>
    <xf numFmtId="164" fontId="0" fillId="0" borderId="8" xfId="1" applyNumberFormat="1" applyFont="1" applyBorder="1"/>
    <xf numFmtId="0" fontId="0" fillId="0" borderId="8" xfId="0" applyBorder="1"/>
    <xf numFmtId="43" fontId="0" fillId="0" borderId="0" xfId="1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3" fontId="0" fillId="0" borderId="1" xfId="0" applyNumberForma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43" fontId="0" fillId="0" borderId="1" xfId="1" applyFont="1" applyBorder="1"/>
    <xf numFmtId="43" fontId="0" fillId="0" borderId="8" xfId="1" applyFont="1" applyBorder="1"/>
    <xf numFmtId="3" fontId="0" fillId="0" borderId="8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5" xfId="3" applyFont="1" applyBorder="1" applyAlignment="1">
      <alignment horizontal="center"/>
    </xf>
    <xf numFmtId="9" fontId="0" fillId="0" borderId="12" xfId="3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4" fontId="0" fillId="0" borderId="5" xfId="2" applyFont="1" applyBorder="1" applyAlignment="1">
      <alignment horizontal="center"/>
    </xf>
    <xf numFmtId="44" fontId="0" fillId="0" borderId="12" xfId="2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44" fontId="0" fillId="0" borderId="1" xfId="2" applyFont="1" applyBorder="1"/>
    <xf numFmtId="9" fontId="0" fillId="0" borderId="1" xfId="3" applyFont="1" applyBorder="1" applyAlignment="1">
      <alignment horizontal="center"/>
    </xf>
    <xf numFmtId="0" fontId="0" fillId="0" borderId="5" xfId="2" applyNumberFormat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1" fontId="0" fillId="0" borderId="5" xfId="2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44" fontId="0" fillId="0" borderId="1" xfId="2" applyNumberFormat="1" applyFont="1" applyBorder="1"/>
    <xf numFmtId="9" fontId="0" fillId="0" borderId="1" xfId="3" applyNumberFormat="1" applyFont="1" applyBorder="1" applyAlignment="1">
      <alignment horizontal="center"/>
    </xf>
    <xf numFmtId="44" fontId="0" fillId="0" borderId="13" xfId="2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4" fontId="1" fillId="0" borderId="1" xfId="0" applyNumberFormat="1" applyFont="1" applyBorder="1"/>
    <xf numFmtId="49" fontId="0" fillId="0" borderId="13" xfId="0" applyNumberFormat="1" applyFont="1" applyBorder="1" applyAlignment="1">
      <alignment horizontal="center"/>
    </xf>
    <xf numFmtId="0" fontId="0" fillId="0" borderId="13" xfId="2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3" fontId="2" fillId="2" borderId="1" xfId="1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9" fontId="0" fillId="0" borderId="1" xfId="3" applyFont="1" applyBorder="1"/>
    <xf numFmtId="9" fontId="1" fillId="0" borderId="1" xfId="3" applyNumberFormat="1" applyFont="1" applyBorder="1" applyAlignment="1">
      <alignment horizontal="center"/>
    </xf>
    <xf numFmtId="44" fontId="0" fillId="0" borderId="1" xfId="2" applyFont="1" applyBorder="1" applyAlignment="1">
      <alignment horizontal="center"/>
    </xf>
  </cellXfs>
  <cellStyles count="5">
    <cellStyle name="Comma" xfId="1" builtinId="3"/>
    <cellStyle name="Currency" xfId="2" builtinId="4"/>
    <cellStyle name="Currency 2" xfId="4" xr:uid="{1C9A22DA-4B8A-4607-9943-FD114810DC02}"/>
    <cellStyle name="Normal" xfId="0" builtinId="0"/>
    <cellStyle name="Percent" xfId="3" builtinId="5"/>
  </cellStyles>
  <dxfs count="89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numFmt numFmtId="164" formatCode="_-* #,##0_-;\-* #,##0_-;_-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numFmt numFmtId="164" formatCode="_-* #,##0_-;\-* #,##0_-;_-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60537</xdr:colOff>
      <xdr:row>22</xdr:row>
      <xdr:rowOff>129541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9358BD-5FF3-2088-9976-F29D11375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937337" cy="415290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0</xdr:row>
      <xdr:rowOff>0</xdr:rowOff>
    </xdr:from>
    <xdr:to>
      <xdr:col>21</xdr:col>
      <xdr:colOff>86708</xdr:colOff>
      <xdr:row>43</xdr:row>
      <xdr:rowOff>126636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7A0235-3449-4B8A-D092-3FB877F8D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6880" y="0"/>
          <a:ext cx="7371428" cy="7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608732</xdr:colOff>
      <xdr:row>0</xdr:row>
      <xdr:rowOff>121920</xdr:rowOff>
    </xdr:from>
    <xdr:to>
      <xdr:col>22</xdr:col>
      <xdr:colOff>404797</xdr:colOff>
      <xdr:row>28</xdr:row>
      <xdr:rowOff>23845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082565-D2BF-3A3C-F500-05F9FD844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3532" y="121920"/>
          <a:ext cx="5282465" cy="502256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12</xdr:col>
      <xdr:colOff>146517</xdr:colOff>
      <xdr:row>39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252D56-A6A2-281C-706E-157A6B3A6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7420152" cy="67540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162731</xdr:colOff>
      <xdr:row>24</xdr:row>
      <xdr:rowOff>91441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1A9C04-69E7-8400-A31E-A5243587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649131" cy="44805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447675</xdr:colOff>
      <xdr:row>33</xdr:row>
      <xdr:rowOff>105504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6D1A10-AED5-6712-DFD8-97BA69C79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05275" cy="607767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E7869D-2AD4-4626-B12C-E912772A2B93}" name="Table1" displayName="Table1" ref="C2:M9" totalsRowShown="0" headerRowDxfId="88" headerRowBorderDxfId="87" tableBorderDxfId="86" totalsRowBorderDxfId="85">
  <autoFilter ref="C2:M9" xr:uid="{83E7869D-2AD4-4626-B12C-E912772A2B93}"/>
  <sortState xmlns:xlrd2="http://schemas.microsoft.com/office/spreadsheetml/2017/richdata2" ref="D3:L5">
    <sortCondition ref="D2:D5"/>
  </sortState>
  <tableColumns count="11">
    <tableColumn id="13" xr3:uid="{C3A53A4B-502B-4697-B076-E4F686CE67D1}" name="Material" dataDxfId="84"/>
    <tableColumn id="1" xr3:uid="{D6FB5409-BB84-4BA2-A9C5-B205619445D7}" name="Código Material " dataDxfId="83"/>
    <tableColumn id="10" xr3:uid="{C0A45B5B-AA8B-45AD-900E-926BD93D225D}" name="DISTRIBUIÇÃO DEMANDA" dataDxfId="82"/>
    <tableColumn id="3" xr3:uid="{0617AC86-64A7-4CA5-9CBD-3E000DEA3E97}" name="LEAD TIME" dataDxfId="81"/>
    <tableColumn id="4" xr3:uid="{ACD9A4C8-E495-41A2-9BC2-A11DE1A87D88}" name="POLÍTICA (s)" dataDxfId="80" dataCellStyle="Comma"/>
    <tableColumn id="5" xr3:uid="{C388735B-A43D-404A-9D09-34A3A1148B7D}" name="POLÍTICA (S)." dataDxfId="79"/>
    <tableColumn id="6" xr3:uid="{A33D3C7B-6B85-462D-9BB9-DAAE82F28255}" name="PREÇO" dataDxfId="78"/>
    <tableColumn id="7" xr3:uid="{31D13463-3F36-4A72-8B74-6F5F9129D735}" name="FTL - FULL TRUCK LOAD" dataDxfId="77"/>
    <tableColumn id="8" xr3:uid="{863DD9A1-93D8-4CA6-AED9-EFA8EE89DC7E}" name="CUSTO ESTOQUE" dataDxfId="76"/>
    <tableColumn id="9" xr3:uid="{2D8762ED-16BF-4D06-BB67-7AC4C5E58195}" name="CUSTO PEDIDO" dataDxfId="75"/>
    <tableColumn id="11" xr3:uid="{F07B7160-023F-4FEB-B492-D2E489C1DF70}" name="Estoque Inical" dataDxfId="7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5BAC89-7DDA-47B9-834E-42DEE256786E}" name="Table2" displayName="Table2" ref="F2:H9" totalsRowShown="0" headerRowDxfId="73">
  <autoFilter ref="F2:H9" xr:uid="{A55BAC89-7DDA-47B9-834E-42DEE256786E}"/>
  <tableColumns count="3">
    <tableColumn id="1" xr3:uid="{C307084B-7485-42BB-8340-499D40323343}" name="MATERIAL"/>
    <tableColumn id="2" xr3:uid="{BBE3947C-76DE-40AB-A16A-0200A9D49868}" name="DISTRIBUIÇÃO DEMANDA"/>
    <tableColumn id="3" xr3:uid="{3A22A4AD-6D9F-4D13-B57A-2F24E7F55894}" name="LEAD TIM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6E9C37-8375-4E6B-A148-9F9C5C378B4B}" name="Table26" displayName="Table26" ref="B2:D9" totalsRowShown="0" headerRowDxfId="72">
  <autoFilter ref="B2:D9" xr:uid="{7D6E9C37-8375-4E6B-A148-9F9C5C378B4B}">
    <filterColumn colId="0" hiddenButton="1"/>
    <filterColumn colId="1" hiddenButton="1"/>
    <filterColumn colId="2" hiddenButton="1"/>
  </autoFilter>
  <tableColumns count="3">
    <tableColumn id="1" xr3:uid="{75179AF4-6B22-42C4-88DF-5CD9646B7B4A}" name="MATERIAL"/>
    <tableColumn id="2" xr3:uid="{6F242409-646E-454F-AB86-3A5FDFE148EE}" name="DISTRIBUIÇÃO DEMANDA (Kg)"/>
    <tableColumn id="3" xr3:uid="{3ACC2435-5397-4131-B565-647A2370092E}" name="LEAD TIME (Kg)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92F9641-2E20-4C88-8F96-D6EF5D2B719B}" name="Table10" displayName="Table10" ref="B15:J22" totalsRowShown="0" headerRowDxfId="71" dataDxfId="69" headerRowBorderDxfId="70" tableBorderDxfId="68">
  <autoFilter ref="B15:J22" xr:uid="{892F9641-2E20-4C88-8F96-D6EF5D2B71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1F951C20-3CFD-4959-A4E6-54FDB5196559}" name="MATERIAL" dataDxfId="67"/>
    <tableColumn id="2" xr3:uid="{86ABB21F-3BA3-4763-8C79-5B98D81FBD92}" name="DISTRIBUIÇÃO DEMANDA" dataDxfId="66"/>
    <tableColumn id="3" xr3:uid="{99F4005B-7B86-463B-9CFC-18C132A77416}" name="LEAD TIME" dataDxfId="65"/>
    <tableColumn id="4" xr3:uid="{108722A6-54FB-4B5F-9AA7-7A1B31A239FF}" name="POLÍTICA (s,S)" dataDxfId="64"/>
    <tableColumn id="6" xr3:uid="{D61FB745-C5D9-417C-BAA2-BEAB726E6D95}" name="PREÇO (R$)" dataDxfId="63" dataCellStyle="Currency"/>
    <tableColumn id="7" xr3:uid="{FF893F96-A67D-4C20-B532-D65A691C2C43}" name="FTL - FULL TRUCK LOAD (Kg)" dataDxfId="62" dataCellStyle="Comma"/>
    <tableColumn id="8" xr3:uid="{7D42886C-0C60-4E9D-9639-61A1084F8F97}" name="CUSTO ESTOQUE" dataDxfId="61" dataCellStyle="Percent"/>
    <tableColumn id="9" xr3:uid="{BC96E7D2-179A-45B0-AABC-0230DD7F0DC7}" name="CUSTO PEDIDO" dataDxfId="60" dataCellStyle="Currency"/>
    <tableColumn id="10" xr3:uid="{CA185293-5C45-4017-A62B-392C27E7154E}" name="ESTOQUE INICIAL" dataDxfId="59" dataCellStyle="Comma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3A128F-E7BF-4449-BA1F-1AA0DE83758C}" name="Table17" displayName="Table17" ref="B2:J9" totalsRowShown="0" headerRowDxfId="58" headerRowBorderDxfId="57" tableBorderDxfId="56" totalsRowBorderDxfId="55">
  <autoFilter ref="B2:J9" xr:uid="{573A128F-E7BF-4449-BA1F-1AA0DE83758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B3:J5">
    <sortCondition ref="B2:B5"/>
  </sortState>
  <tableColumns count="9">
    <tableColumn id="13" xr3:uid="{5734E4A9-D82B-43FC-9D2A-EA0E3268A21C}" name="MATERIAL" dataDxfId="54"/>
    <tableColumn id="10" xr3:uid="{A854BCA7-4EF0-4922-8EAC-C5F980FAED66}" name="POLÍTICA ATUAL (s,S)" dataDxfId="53"/>
    <tableColumn id="3" xr3:uid="{920E6275-EE39-4602-B5A1-CD9F6D3F9692}" name="CUSTO TOTAL  (R$)" dataDxfId="52" dataCellStyle="Currency"/>
    <tableColumn id="1" xr3:uid="{77AA2BD1-BA49-46B1-84F4-CE5458B54E09}" name="Nº  FALTAS" dataDxfId="51" dataCellStyle="Currency"/>
    <tableColumn id="4" xr3:uid="{D6B88208-3BA0-4DA2-80BA-F03724F5FD44}" name="POLÍTICA OTIMIZADA (s,S)" dataDxfId="50" dataCellStyle="Comma"/>
    <tableColumn id="5" xr3:uid="{62368DA7-1173-4740-B374-62DF7B615C82}" name="CUSTO MINIMIZADO (R$) " dataDxfId="49"/>
    <tableColumn id="8" xr3:uid="{B73F4C3E-F128-4A60-953C-3812D0EC9709}" name="Nº FALTAS MIN" dataDxfId="48"/>
    <tableColumn id="6" xr3:uid="{175CA05E-6C0B-4E4B-86EC-A8698A047907}" name="RESULTADO CUSTO (R$)" dataDxfId="47" dataCellStyle="Currency">
      <calculatedColumnFormula>D3-G3</calculatedColumnFormula>
    </tableColumn>
    <tableColumn id="7" xr3:uid="{3810F6CC-65CB-496B-9FCC-B42FED92B992}" name="(%)" dataDxfId="46" dataCellStyle="Percent">
      <calculatedColumnFormula>Table17[[#This Row],[RESULTADO CUSTO (R$)]]/Table17[[#This Row],[CUSTO TOTAL  (R$)]]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201908-0471-484D-9420-43E7B83E69F0}" name="Table174" displayName="Table174" ref="B13:J20" totalsRowShown="0" headerRowDxfId="45" headerRowBorderDxfId="44" tableBorderDxfId="43" totalsRowBorderDxfId="42">
  <autoFilter ref="B13:J20" xr:uid="{FA201908-0471-484D-9420-43E7B83E69F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B14:J16">
    <sortCondition ref="B2:B5"/>
  </sortState>
  <tableColumns count="9">
    <tableColumn id="13" xr3:uid="{81E4783D-7264-4C46-BD7A-A1446801B0A2}" name="MATERIAL" dataDxfId="41"/>
    <tableColumn id="10" xr3:uid="{A49CC638-13F1-4512-B7C3-E3931BB81AEA}" name="POLÍTICA ATUAL (s,S)" dataDxfId="40"/>
    <tableColumn id="3" xr3:uid="{F0D3ACD7-4707-4D8B-A6BD-B9044248596F}" name="CUSTO TOTAL (R$)" dataDxfId="39">
      <calculatedColumnFormula>D3</calculatedColumnFormula>
    </tableColumn>
    <tableColumn id="1" xr3:uid="{8E5BC272-191E-4891-8117-37C7C3C32566}" name="Nº  FALTAS" dataDxfId="38" dataCellStyle="Currency">
      <calculatedColumnFormula>E3</calculatedColumnFormula>
    </tableColumn>
    <tableColumn id="4" xr3:uid="{969D7873-F12E-4C5E-95ED-E4964BA60825}" name="POLÍTICA OTIMIZADA (t,s,S)" dataDxfId="37" dataCellStyle="Comma"/>
    <tableColumn id="5" xr3:uid="{021FEB45-1A66-4480-A964-33DE128D3240}" name="CUSTO MINIMIZADO (R$) " dataDxfId="36"/>
    <tableColumn id="8" xr3:uid="{6D304835-6205-42BF-A098-BD62C8241DEB}" name="Nº FALTAS MIN" dataDxfId="35"/>
    <tableColumn id="6" xr3:uid="{F4BFCF29-A46C-4F50-823E-3BF219DF36FD}" name="RESULTADO CUSTO (R$)" dataDxfId="34" dataCellStyle="Currency">
      <calculatedColumnFormula>D14-G14</calculatedColumnFormula>
    </tableColumn>
    <tableColumn id="7" xr3:uid="{81293E98-C2F5-4194-A1D8-C786F1A0B667}" name="(%)" dataDxfId="33" dataCellStyle="Percent">
      <calculatedColumnFormula>Table174[[#This Row],[RESULTADO CUSTO (R$)]]/Table174[[#This Row],[CUSTO TOTAL (R$)]]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7"/>
  <sheetViews>
    <sheetView workbookViewId="0">
      <selection activeCell="C5" sqref="C5"/>
    </sheetView>
  </sheetViews>
  <sheetFormatPr defaultRowHeight="14.4" x14ac:dyDescent="0.3"/>
  <cols>
    <col min="1" max="1" width="14.88671875" customWidth="1"/>
    <col min="2" max="2" width="15" customWidth="1"/>
    <col min="3" max="3" width="16.44140625" customWidth="1"/>
    <col min="4" max="4" width="29.33203125" customWidth="1"/>
    <col min="5" max="5" width="29.5546875" style="15" customWidth="1"/>
    <col min="6" max="6" width="26.33203125" customWidth="1"/>
    <col min="7" max="7" width="15.33203125" bestFit="1" customWidth="1"/>
    <col min="8" max="8" width="19" customWidth="1"/>
    <col min="9" max="9" width="19.6640625" bestFit="1" customWidth="1"/>
    <col min="10" max="10" width="18.33203125" bestFit="1" customWidth="1"/>
    <col min="11" max="11" width="11.33203125" customWidth="1"/>
    <col min="12" max="12" width="9.33203125" customWidth="1"/>
  </cols>
  <sheetData>
    <row r="2" spans="1:13" ht="43.2" x14ac:dyDescent="0.3">
      <c r="A2" s="16" t="s">
        <v>25</v>
      </c>
      <c r="B2" s="16" t="s">
        <v>24</v>
      </c>
      <c r="C2" s="7" t="s">
        <v>55</v>
      </c>
      <c r="D2" s="5" t="s">
        <v>56</v>
      </c>
      <c r="E2" s="6" t="s">
        <v>12</v>
      </c>
      <c r="F2" s="7" t="s">
        <v>1</v>
      </c>
      <c r="G2" s="12" t="s">
        <v>14</v>
      </c>
      <c r="H2" s="6" t="s">
        <v>15</v>
      </c>
      <c r="I2" s="7" t="s">
        <v>2</v>
      </c>
      <c r="J2" s="8" t="s">
        <v>5</v>
      </c>
      <c r="K2" s="7" t="s">
        <v>4</v>
      </c>
      <c r="L2" s="9" t="s">
        <v>3</v>
      </c>
      <c r="M2" s="7" t="s">
        <v>23</v>
      </c>
    </row>
    <row r="3" spans="1:13" x14ac:dyDescent="0.3">
      <c r="A3" s="1" t="s">
        <v>9</v>
      </c>
      <c r="B3" s="1" t="s">
        <v>9</v>
      </c>
      <c r="C3" s="22">
        <v>1</v>
      </c>
      <c r="D3" s="3">
        <v>697</v>
      </c>
      <c r="E3" s="11" t="s">
        <v>20</v>
      </c>
      <c r="F3" s="2" t="s">
        <v>21</v>
      </c>
      <c r="G3" s="10">
        <v>90000</v>
      </c>
      <c r="H3" s="10">
        <v>225000</v>
      </c>
      <c r="I3" t="s">
        <v>6</v>
      </c>
      <c r="J3" s="28">
        <v>22500</v>
      </c>
      <c r="K3" s="29">
        <v>0.17</v>
      </c>
      <c r="L3" s="30">
        <v>3100</v>
      </c>
      <c r="M3" s="28">
        <v>150000</v>
      </c>
    </row>
    <row r="4" spans="1:13" ht="15.6" customHeight="1" x14ac:dyDescent="0.3">
      <c r="A4" s="1" t="s">
        <v>9</v>
      </c>
      <c r="B4" s="1" t="s">
        <v>9</v>
      </c>
      <c r="C4" s="22">
        <v>2</v>
      </c>
      <c r="D4" s="3">
        <v>1792</v>
      </c>
      <c r="E4" s="3" t="s">
        <v>22</v>
      </c>
      <c r="F4" s="2" t="s">
        <v>18</v>
      </c>
      <c r="G4" s="10">
        <v>50000</v>
      </c>
      <c r="H4" s="10">
        <v>125000</v>
      </c>
      <c r="I4" t="s">
        <v>7</v>
      </c>
      <c r="J4" s="28">
        <v>47800</v>
      </c>
      <c r="K4" s="29">
        <v>0.17</v>
      </c>
      <c r="L4" s="30">
        <v>3100</v>
      </c>
      <c r="M4" s="28">
        <v>350000</v>
      </c>
    </row>
    <row r="5" spans="1:13" x14ac:dyDescent="0.3">
      <c r="A5" s="14" t="s">
        <v>9</v>
      </c>
      <c r="B5" s="14" t="s">
        <v>9</v>
      </c>
      <c r="C5" s="22">
        <v>3</v>
      </c>
      <c r="D5" s="4">
        <v>8864</v>
      </c>
      <c r="E5" s="4" t="s">
        <v>17</v>
      </c>
      <c r="F5" s="17" t="s">
        <v>13</v>
      </c>
      <c r="G5" s="13">
        <v>17000</v>
      </c>
      <c r="H5" s="10">
        <v>25436</v>
      </c>
      <c r="I5" t="s">
        <v>16</v>
      </c>
      <c r="J5" s="28">
        <v>640</v>
      </c>
      <c r="K5" s="31">
        <v>0.17</v>
      </c>
      <c r="L5" s="32">
        <v>3100</v>
      </c>
      <c r="M5" s="28">
        <v>30000</v>
      </c>
    </row>
    <row r="6" spans="1:13" x14ac:dyDescent="0.3">
      <c r="A6" s="1" t="s">
        <v>9</v>
      </c>
      <c r="B6" s="1" t="s">
        <v>9</v>
      </c>
      <c r="C6" s="22">
        <v>4</v>
      </c>
      <c r="D6" s="3">
        <v>1</v>
      </c>
      <c r="E6" s="3" t="s">
        <v>26</v>
      </c>
      <c r="F6" s="2" t="s">
        <v>28</v>
      </c>
      <c r="G6" s="23">
        <v>4000</v>
      </c>
      <c r="H6" s="18">
        <v>10000</v>
      </c>
      <c r="I6" s="1" t="s">
        <v>27</v>
      </c>
      <c r="J6" s="33">
        <v>3000</v>
      </c>
      <c r="K6" s="29">
        <v>0.17</v>
      </c>
      <c r="L6" s="30">
        <v>3100</v>
      </c>
      <c r="M6" s="33">
        <v>8500</v>
      </c>
    </row>
    <row r="7" spans="1:13" x14ac:dyDescent="0.3">
      <c r="A7" s="1" t="s">
        <v>9</v>
      </c>
      <c r="B7" s="1" t="s">
        <v>9</v>
      </c>
      <c r="C7" s="22">
        <v>5</v>
      </c>
      <c r="D7" s="3">
        <v>2</v>
      </c>
      <c r="E7" s="3" t="s">
        <v>29</v>
      </c>
      <c r="F7" s="2" t="s">
        <v>30</v>
      </c>
      <c r="G7" s="23">
        <v>280000</v>
      </c>
      <c r="H7" s="18">
        <v>385000</v>
      </c>
      <c r="I7" s="1" t="s">
        <v>31</v>
      </c>
      <c r="J7" s="33">
        <v>35000</v>
      </c>
      <c r="K7" s="29">
        <v>0.17</v>
      </c>
      <c r="L7" s="30">
        <v>3100</v>
      </c>
      <c r="M7" s="33">
        <v>250000</v>
      </c>
    </row>
    <row r="8" spans="1:13" x14ac:dyDescent="0.3">
      <c r="A8" s="1" t="s">
        <v>9</v>
      </c>
      <c r="B8" s="1" t="s">
        <v>9</v>
      </c>
      <c r="C8" s="22">
        <v>6</v>
      </c>
      <c r="D8" s="3">
        <v>3</v>
      </c>
      <c r="E8" s="3" t="s">
        <v>32</v>
      </c>
      <c r="F8" s="2" t="s">
        <v>36</v>
      </c>
      <c r="G8" s="23">
        <v>15000</v>
      </c>
      <c r="H8" s="18">
        <v>95600</v>
      </c>
      <c r="I8" s="1" t="s">
        <v>33</v>
      </c>
      <c r="J8" s="33">
        <v>12800</v>
      </c>
      <c r="K8" s="29">
        <v>0.17</v>
      </c>
      <c r="L8" s="30">
        <v>3100</v>
      </c>
      <c r="M8" s="33">
        <v>44800</v>
      </c>
    </row>
    <row r="9" spans="1:13" x14ac:dyDescent="0.3">
      <c r="A9" s="1" t="s">
        <v>9</v>
      </c>
      <c r="B9" s="1" t="s">
        <v>9</v>
      </c>
      <c r="C9" s="22">
        <v>7</v>
      </c>
      <c r="D9" s="4">
        <v>4</v>
      </c>
      <c r="E9" s="4" t="s">
        <v>34</v>
      </c>
      <c r="F9" s="17" t="s">
        <v>35</v>
      </c>
      <c r="G9" s="24">
        <v>120</v>
      </c>
      <c r="H9" s="25">
        <v>1120</v>
      </c>
      <c r="I9" s="14" t="s">
        <v>37</v>
      </c>
      <c r="J9" s="34">
        <v>500</v>
      </c>
      <c r="K9" s="31">
        <v>0.17</v>
      </c>
      <c r="L9" s="32">
        <v>3100</v>
      </c>
      <c r="M9" s="34">
        <v>700</v>
      </c>
    </row>
    <row r="14" spans="1:13" x14ac:dyDescent="0.3">
      <c r="A14" s="11" t="s">
        <v>8</v>
      </c>
    </row>
    <row r="15" spans="1:13" x14ac:dyDescent="0.3">
      <c r="A15" s="1" t="s">
        <v>9</v>
      </c>
    </row>
    <row r="16" spans="1:13" x14ac:dyDescent="0.3">
      <c r="A16" s="1" t="s">
        <v>10</v>
      </c>
    </row>
    <row r="17" spans="1:1" x14ac:dyDescent="0.3">
      <c r="A17" s="1" t="s">
        <v>11</v>
      </c>
    </row>
  </sheetData>
  <conditionalFormatting sqref="A3:B9">
    <cfRule type="containsText" dxfId="31" priority="17" operator="containsText" text="Não Simulado">
      <formula>NOT(ISERROR(SEARCH("Não Simulado",A3)))</formula>
    </cfRule>
    <cfRule type="containsText" priority="18" operator="containsText" text="N">
      <formula>NOT(ISERROR(SEARCH("N",A3)))</formula>
    </cfRule>
    <cfRule type="containsText" dxfId="30" priority="19" operator="containsText" text="Em Simulação">
      <formula>NOT(ISERROR(SEARCH("Em Simulação",A3)))</formula>
    </cfRule>
    <cfRule type="containsText" dxfId="29" priority="20" operator="containsText" text="Simulado">
      <formula>NOT(ISERROR(SEARCH("Simulado",A3)))</formula>
    </cfRule>
  </conditionalFormatting>
  <conditionalFormatting sqref="A15">
    <cfRule type="containsText" dxfId="28" priority="9" operator="containsText" text="Não Simulado">
      <formula>NOT(ISERROR(SEARCH("Não Simulado",A15)))</formula>
    </cfRule>
    <cfRule type="containsText" priority="10" operator="containsText" text="N">
      <formula>NOT(ISERROR(SEARCH("N",A15)))</formula>
    </cfRule>
    <cfRule type="containsText" dxfId="27" priority="11" operator="containsText" text="Em Simulação">
      <formula>NOT(ISERROR(SEARCH("Em Simulação",A15)))</formula>
    </cfRule>
    <cfRule type="containsText" dxfId="26" priority="12" operator="containsText" text="Simulado">
      <formula>NOT(ISERROR(SEARCH("Simulado",A15)))</formula>
    </cfRule>
  </conditionalFormatting>
  <conditionalFormatting sqref="A16">
    <cfRule type="containsText" dxfId="25" priority="5" operator="containsText" text="Não Simulado">
      <formula>NOT(ISERROR(SEARCH("Não Simulado",A16)))</formula>
    </cfRule>
    <cfRule type="containsText" priority="6" operator="containsText" text="N">
      <formula>NOT(ISERROR(SEARCH("N",A16)))</formula>
    </cfRule>
    <cfRule type="containsText" dxfId="24" priority="7" operator="containsText" text="Em Simulação">
      <formula>NOT(ISERROR(SEARCH("Em Simulação",A16)))</formula>
    </cfRule>
    <cfRule type="containsText" dxfId="23" priority="8" operator="containsText" text="Simulado">
      <formula>NOT(ISERROR(SEARCH("Simulado",A16)))</formula>
    </cfRule>
  </conditionalFormatting>
  <conditionalFormatting sqref="A17">
    <cfRule type="containsText" dxfId="22" priority="1" operator="containsText" text="Não Simulado">
      <formula>NOT(ISERROR(SEARCH("Não Simulado",A17)))</formula>
    </cfRule>
    <cfRule type="containsText" priority="2" operator="containsText" text="N">
      <formula>NOT(ISERROR(SEARCH("N",A17)))</formula>
    </cfRule>
    <cfRule type="containsText" dxfId="21" priority="3" operator="containsText" text="Em Simulação">
      <formula>NOT(ISERROR(SEARCH("Em Simulação",A17)))</formula>
    </cfRule>
    <cfRule type="containsText" dxfId="20" priority="4" operator="containsText" text="Simulado">
      <formula>NOT(ISERROR(SEARCH("Simulado",A17)))</formula>
    </cfRule>
  </conditionalFormatting>
  <dataValidations count="1">
    <dataValidation type="list" allowBlank="1" showInputMessage="1" showErrorMessage="1" sqref="A3:B9" xr:uid="{70DF96A5-B637-44CF-9446-50A9926F78AB}">
      <formula1>$A$15:$A$17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A713-63BD-4B5D-A892-4486F2F097ED}">
  <dimension ref="B2:J22"/>
  <sheetViews>
    <sheetView showGridLines="0" workbookViewId="0">
      <selection activeCell="D25" sqref="D25"/>
    </sheetView>
  </sheetViews>
  <sheetFormatPr defaultRowHeight="14.4" x14ac:dyDescent="0.3"/>
  <cols>
    <col min="2" max="2" width="12.44140625" customWidth="1"/>
    <col min="3" max="3" width="29.6640625" bestFit="1" customWidth="1"/>
    <col min="4" max="4" width="24.21875" customWidth="1"/>
    <col min="5" max="5" width="15.6640625" customWidth="1"/>
    <col min="6" max="6" width="16.21875" customWidth="1"/>
    <col min="7" max="7" width="17.77734375" customWidth="1"/>
    <col min="8" max="8" width="22.109375" bestFit="1" customWidth="1"/>
    <col min="9" max="10" width="11.88671875" bestFit="1" customWidth="1"/>
  </cols>
  <sheetData>
    <row r="2" spans="2:10" ht="22.8" customHeight="1" x14ac:dyDescent="0.3">
      <c r="B2" s="27" t="s">
        <v>0</v>
      </c>
      <c r="C2" s="27" t="s">
        <v>66</v>
      </c>
      <c r="D2" s="27" t="s">
        <v>67</v>
      </c>
      <c r="F2" s="27" t="s">
        <v>0</v>
      </c>
      <c r="G2" s="27" t="s">
        <v>12</v>
      </c>
      <c r="H2" s="27" t="s">
        <v>1</v>
      </c>
    </row>
    <row r="3" spans="2:10" x14ac:dyDescent="0.3">
      <c r="B3" s="26" t="s">
        <v>57</v>
      </c>
      <c r="C3" s="26" t="s">
        <v>64</v>
      </c>
      <c r="D3" s="26" t="s">
        <v>65</v>
      </c>
      <c r="F3" s="26" t="s">
        <v>57</v>
      </c>
      <c r="G3" s="26" t="s">
        <v>64</v>
      </c>
      <c r="H3" s="26" t="s">
        <v>65</v>
      </c>
    </row>
    <row r="4" spans="2:10" x14ac:dyDescent="0.3">
      <c r="B4" s="27" t="s">
        <v>58</v>
      </c>
      <c r="C4" s="27" t="s">
        <v>22</v>
      </c>
      <c r="D4" s="27" t="s">
        <v>18</v>
      </c>
      <c r="F4" s="27" t="s">
        <v>58</v>
      </c>
      <c r="G4" s="27" t="s">
        <v>22</v>
      </c>
      <c r="H4" s="27" t="s">
        <v>18</v>
      </c>
    </row>
    <row r="5" spans="2:10" x14ac:dyDescent="0.3">
      <c r="B5" s="27" t="s">
        <v>59</v>
      </c>
      <c r="C5" s="27" t="s">
        <v>17</v>
      </c>
      <c r="D5" s="27" t="s">
        <v>13</v>
      </c>
      <c r="F5" s="27" t="s">
        <v>59</v>
      </c>
      <c r="G5" s="27" t="s">
        <v>17</v>
      </c>
      <c r="H5" s="27" t="s">
        <v>13</v>
      </c>
    </row>
    <row r="6" spans="2:10" x14ac:dyDescent="0.3">
      <c r="B6" s="27" t="s">
        <v>60</v>
      </c>
      <c r="C6" s="27" t="s">
        <v>26</v>
      </c>
      <c r="D6" s="27" t="s">
        <v>28</v>
      </c>
      <c r="F6" s="27" t="s">
        <v>60</v>
      </c>
      <c r="G6" s="27" t="s">
        <v>26</v>
      </c>
      <c r="H6" s="27" t="s">
        <v>28</v>
      </c>
    </row>
    <row r="7" spans="2:10" x14ac:dyDescent="0.3">
      <c r="B7" s="27" t="s">
        <v>61</v>
      </c>
      <c r="C7" s="27" t="s">
        <v>29</v>
      </c>
      <c r="D7" s="27" t="s">
        <v>30</v>
      </c>
      <c r="F7" s="27" t="s">
        <v>61</v>
      </c>
      <c r="G7" s="27" t="s">
        <v>29</v>
      </c>
      <c r="H7" s="27" t="s">
        <v>30</v>
      </c>
    </row>
    <row r="8" spans="2:10" x14ac:dyDescent="0.3">
      <c r="B8" s="27" t="s">
        <v>62</v>
      </c>
      <c r="C8" s="27" t="s">
        <v>32</v>
      </c>
      <c r="D8" s="27" t="s">
        <v>36</v>
      </c>
      <c r="F8" s="27" t="s">
        <v>62</v>
      </c>
      <c r="G8" s="27" t="s">
        <v>32</v>
      </c>
      <c r="H8" s="27" t="s">
        <v>36</v>
      </c>
    </row>
    <row r="9" spans="2:10" x14ac:dyDescent="0.3">
      <c r="B9" s="27" t="s">
        <v>63</v>
      </c>
      <c r="C9" s="27" t="s">
        <v>34</v>
      </c>
      <c r="D9" s="27" t="s">
        <v>35</v>
      </c>
      <c r="F9" s="27" t="s">
        <v>63</v>
      </c>
      <c r="G9" s="27" t="s">
        <v>34</v>
      </c>
      <c r="H9" s="27" t="s">
        <v>35</v>
      </c>
    </row>
    <row r="15" spans="2:10" ht="28.8" x14ac:dyDescent="0.3">
      <c r="B15" s="35" t="s">
        <v>0</v>
      </c>
      <c r="C15" s="7" t="s">
        <v>12</v>
      </c>
      <c r="D15" s="7" t="s">
        <v>1</v>
      </c>
      <c r="E15" s="7" t="s">
        <v>69</v>
      </c>
      <c r="F15" s="7" t="s">
        <v>71</v>
      </c>
      <c r="G15" s="7" t="s">
        <v>70</v>
      </c>
      <c r="H15" s="7" t="s">
        <v>4</v>
      </c>
      <c r="I15" s="7" t="s">
        <v>3</v>
      </c>
      <c r="J15" s="9" t="s">
        <v>68</v>
      </c>
    </row>
    <row r="16" spans="2:10" x14ac:dyDescent="0.3">
      <c r="B16" s="36">
        <v>1</v>
      </c>
      <c r="C16" s="37" t="s">
        <v>20</v>
      </c>
      <c r="D16" s="37" t="s">
        <v>21</v>
      </c>
      <c r="E16" s="42" t="s">
        <v>72</v>
      </c>
      <c r="F16" s="44" t="s">
        <v>6</v>
      </c>
      <c r="G16" s="48">
        <v>22500</v>
      </c>
      <c r="H16" s="40">
        <v>0.17</v>
      </c>
      <c r="I16" s="44">
        <v>3100</v>
      </c>
      <c r="J16" s="46">
        <v>150000</v>
      </c>
    </row>
    <row r="17" spans="2:10" x14ac:dyDescent="0.3">
      <c r="B17" s="36">
        <v>2</v>
      </c>
      <c r="C17" s="37" t="s">
        <v>22</v>
      </c>
      <c r="D17" s="37" t="s">
        <v>18</v>
      </c>
      <c r="E17" s="42" t="s">
        <v>73</v>
      </c>
      <c r="F17" s="44" t="s">
        <v>7</v>
      </c>
      <c r="G17" s="48">
        <v>47800</v>
      </c>
      <c r="H17" s="40">
        <v>0.17</v>
      </c>
      <c r="I17" s="44">
        <v>3100</v>
      </c>
      <c r="J17" s="46">
        <v>350000</v>
      </c>
    </row>
    <row r="18" spans="2:10" x14ac:dyDescent="0.3">
      <c r="B18" s="36">
        <v>3</v>
      </c>
      <c r="C18" s="37" t="s">
        <v>17</v>
      </c>
      <c r="D18" s="37" t="s">
        <v>13</v>
      </c>
      <c r="E18" s="42" t="s">
        <v>74</v>
      </c>
      <c r="F18" s="44" t="s">
        <v>16</v>
      </c>
      <c r="G18" s="48">
        <v>640</v>
      </c>
      <c r="H18" s="40">
        <v>0.17</v>
      </c>
      <c r="I18" s="44">
        <v>3100</v>
      </c>
      <c r="J18" s="46">
        <v>30000</v>
      </c>
    </row>
    <row r="19" spans="2:10" x14ac:dyDescent="0.3">
      <c r="B19" s="36">
        <v>4</v>
      </c>
      <c r="C19" s="37" t="s">
        <v>26</v>
      </c>
      <c r="D19" s="37" t="s">
        <v>28</v>
      </c>
      <c r="E19" s="42" t="s">
        <v>75</v>
      </c>
      <c r="F19" s="44" t="s">
        <v>27</v>
      </c>
      <c r="G19" s="48">
        <v>3000</v>
      </c>
      <c r="H19" s="40">
        <v>0.17</v>
      </c>
      <c r="I19" s="44">
        <v>3100</v>
      </c>
      <c r="J19" s="46">
        <v>8500</v>
      </c>
    </row>
    <row r="20" spans="2:10" x14ac:dyDescent="0.3">
      <c r="B20" s="36">
        <v>5</v>
      </c>
      <c r="C20" s="37" t="s">
        <v>29</v>
      </c>
      <c r="D20" s="37" t="s">
        <v>30</v>
      </c>
      <c r="E20" s="42" t="s">
        <v>76</v>
      </c>
      <c r="F20" s="44" t="s">
        <v>31</v>
      </c>
      <c r="G20" s="48">
        <v>35000</v>
      </c>
      <c r="H20" s="40">
        <v>0.17</v>
      </c>
      <c r="I20" s="44">
        <v>3100</v>
      </c>
      <c r="J20" s="46">
        <v>250000</v>
      </c>
    </row>
    <row r="21" spans="2:10" x14ac:dyDescent="0.3">
      <c r="B21" s="36">
        <v>6</v>
      </c>
      <c r="C21" s="37" t="s">
        <v>32</v>
      </c>
      <c r="D21" s="37" t="s">
        <v>36</v>
      </c>
      <c r="E21" s="42" t="s">
        <v>77</v>
      </c>
      <c r="F21" s="44" t="s">
        <v>33</v>
      </c>
      <c r="G21" s="48">
        <v>12800</v>
      </c>
      <c r="H21" s="40">
        <v>0.17</v>
      </c>
      <c r="I21" s="44">
        <v>3100</v>
      </c>
      <c r="J21" s="46">
        <v>44800</v>
      </c>
    </row>
    <row r="22" spans="2:10" x14ac:dyDescent="0.3">
      <c r="B22" s="38">
        <v>7</v>
      </c>
      <c r="C22" s="39" t="s">
        <v>34</v>
      </c>
      <c r="D22" s="39" t="s">
        <v>35</v>
      </c>
      <c r="E22" s="43" t="s">
        <v>78</v>
      </c>
      <c r="F22" s="45" t="s">
        <v>37</v>
      </c>
      <c r="G22" s="49">
        <v>500</v>
      </c>
      <c r="H22" s="41">
        <v>0.17</v>
      </c>
      <c r="I22" s="45">
        <v>3100</v>
      </c>
      <c r="J22" s="47">
        <v>700</v>
      </c>
    </row>
  </sheetData>
  <phoneticPr fontId="9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9734-46C6-4C91-BDEA-F36A23B0CA4D}">
  <dimension ref="B2:W35"/>
  <sheetViews>
    <sheetView showGridLines="0" tabSelected="1" topLeftCell="E2" zoomScale="80" zoomScaleNormal="80" workbookViewId="0">
      <selection activeCell="Q38" sqref="Q38"/>
    </sheetView>
  </sheetViews>
  <sheetFormatPr defaultRowHeight="14.4" x14ac:dyDescent="0.3"/>
  <cols>
    <col min="2" max="2" width="10.33203125" customWidth="1"/>
    <col min="3" max="3" width="18.6640625" customWidth="1"/>
    <col min="4" max="4" width="17.77734375" bestFit="1" customWidth="1"/>
    <col min="5" max="5" width="9.88671875" customWidth="1"/>
    <col min="6" max="6" width="18.6640625" customWidth="1"/>
    <col min="7" max="7" width="17.77734375" bestFit="1" customWidth="1"/>
    <col min="8" max="8" width="8.6640625" customWidth="1"/>
    <col min="9" max="9" width="16.5546875" bestFit="1" customWidth="1"/>
    <col min="10" max="10" width="17.109375" customWidth="1"/>
    <col min="11" max="11" width="15.5546875" customWidth="1"/>
    <col min="12" max="12" width="17.5546875" customWidth="1"/>
    <col min="13" max="13" width="16.6640625" bestFit="1" customWidth="1"/>
    <col min="14" max="14" width="20.33203125" customWidth="1"/>
    <col min="15" max="15" width="16.33203125" customWidth="1"/>
    <col min="16" max="16" width="10.21875" bestFit="1" customWidth="1"/>
    <col min="17" max="18" width="16.44140625" bestFit="1" customWidth="1"/>
    <col min="19" max="19" width="7.5546875" customWidth="1"/>
    <col min="20" max="20" width="18.33203125" bestFit="1" customWidth="1"/>
    <col min="21" max="21" width="11.77734375" customWidth="1"/>
    <col min="22" max="22" width="12.44140625" customWidth="1"/>
  </cols>
  <sheetData>
    <row r="2" spans="2:23" ht="72" x14ac:dyDescent="0.3">
      <c r="B2" s="7" t="s">
        <v>0</v>
      </c>
      <c r="C2" s="7" t="s">
        <v>79</v>
      </c>
      <c r="D2" s="7" t="s">
        <v>84</v>
      </c>
      <c r="E2" s="7" t="s">
        <v>89</v>
      </c>
      <c r="F2" s="12" t="s">
        <v>80</v>
      </c>
      <c r="G2" s="7" t="s">
        <v>81</v>
      </c>
      <c r="H2" s="7" t="s">
        <v>91</v>
      </c>
      <c r="I2" s="7" t="s">
        <v>86</v>
      </c>
      <c r="J2" s="7" t="s">
        <v>87</v>
      </c>
      <c r="L2" s="16" t="s">
        <v>0</v>
      </c>
      <c r="M2" s="16" t="s">
        <v>104</v>
      </c>
      <c r="N2" s="16" t="s">
        <v>87</v>
      </c>
      <c r="Q2" s="16" t="s">
        <v>0</v>
      </c>
      <c r="R2" s="16" t="s">
        <v>79</v>
      </c>
      <c r="S2" s="16" t="s">
        <v>89</v>
      </c>
      <c r="T2" s="64" t="s">
        <v>80</v>
      </c>
      <c r="U2" s="16" t="s">
        <v>91</v>
      </c>
      <c r="V2" s="65" t="s">
        <v>105</v>
      </c>
      <c r="W2" s="66" t="s">
        <v>87</v>
      </c>
    </row>
    <row r="3" spans="2:23" x14ac:dyDescent="0.3">
      <c r="B3" s="37" t="s">
        <v>57</v>
      </c>
      <c r="C3" s="42" t="s">
        <v>72</v>
      </c>
      <c r="D3" s="50">
        <v>14001975.722468469</v>
      </c>
      <c r="E3" s="52">
        <v>33</v>
      </c>
      <c r="F3" s="42" t="s">
        <v>95</v>
      </c>
      <c r="G3" s="50">
        <v>13519723.49029321</v>
      </c>
      <c r="H3" s="2">
        <v>14</v>
      </c>
      <c r="I3" s="50">
        <f t="shared" ref="I3:I9" si="0">D3-G3</f>
        <v>482252.23217525892</v>
      </c>
      <c r="J3" s="51">
        <f>Table17[[#This Row],[RESULTADO CUSTO (R$)]]/Table17[[#This Row],[CUSTO TOTAL  (R$)]]</f>
        <v>3.4441727491457227E-2</v>
      </c>
      <c r="L3" s="55" t="s">
        <v>57</v>
      </c>
      <c r="M3" s="56">
        <v>482252.23217525892</v>
      </c>
      <c r="N3" s="57">
        <f>Table17[[#This Row],[RESULTADO CUSTO (R$)]]/Table17[[#This Row],[CUSTO TOTAL  (R$)]]</f>
        <v>3.4441727491457227E-2</v>
      </c>
      <c r="Q3" s="55" t="s">
        <v>57</v>
      </c>
      <c r="R3" s="61" t="s">
        <v>72</v>
      </c>
      <c r="S3" s="62">
        <v>33</v>
      </c>
      <c r="T3" s="61" t="s">
        <v>95</v>
      </c>
      <c r="U3" s="63">
        <v>14</v>
      </c>
      <c r="V3" s="1">
        <f>S3-U3</f>
        <v>19</v>
      </c>
      <c r="W3" s="67">
        <f>V3/S3</f>
        <v>0.5757575757575758</v>
      </c>
    </row>
    <row r="4" spans="2:23" x14ac:dyDescent="0.3">
      <c r="B4" s="37" t="s">
        <v>58</v>
      </c>
      <c r="C4" s="42" t="s">
        <v>73</v>
      </c>
      <c r="D4" s="50">
        <v>12257259.271571569</v>
      </c>
      <c r="E4" s="52">
        <v>253</v>
      </c>
      <c r="F4" s="42" t="s">
        <v>100</v>
      </c>
      <c r="G4" s="50">
        <v>12139296.40254201</v>
      </c>
      <c r="H4" s="2">
        <v>246</v>
      </c>
      <c r="I4" s="50">
        <f t="shared" si="0"/>
        <v>117962.8690295592</v>
      </c>
      <c r="J4" s="51">
        <f>Table17[[#This Row],[RESULTADO CUSTO (R$)]]/Table17[[#This Row],[CUSTO TOTAL  (R$)]]</f>
        <v>9.6239188888785372E-3</v>
      </c>
      <c r="L4" s="55" t="s">
        <v>58</v>
      </c>
      <c r="M4" s="56">
        <v>117962.8690295592</v>
      </c>
      <c r="N4" s="57">
        <f>Table17[[#This Row],[RESULTADO CUSTO (R$)]]/Table17[[#This Row],[CUSTO TOTAL  (R$)]]</f>
        <v>9.6239188888785372E-3</v>
      </c>
      <c r="Q4" s="55" t="s">
        <v>58</v>
      </c>
      <c r="R4" s="61" t="s">
        <v>73</v>
      </c>
      <c r="S4" s="62">
        <v>253</v>
      </c>
      <c r="T4" s="61" t="s">
        <v>100</v>
      </c>
      <c r="U4" s="63">
        <v>246</v>
      </c>
      <c r="V4" s="1">
        <f t="shared" ref="V4:V9" si="1">S4-U4</f>
        <v>7</v>
      </c>
      <c r="W4" s="67">
        <f t="shared" ref="W4:W9" si="2">V4/S4</f>
        <v>2.766798418972332E-2</v>
      </c>
    </row>
    <row r="5" spans="2:23" x14ac:dyDescent="0.3">
      <c r="B5" s="37" t="s">
        <v>59</v>
      </c>
      <c r="C5" s="42" t="s">
        <v>74</v>
      </c>
      <c r="D5" s="50">
        <v>4233783.2184098959</v>
      </c>
      <c r="E5" s="52">
        <v>12</v>
      </c>
      <c r="F5" s="42" t="s">
        <v>101</v>
      </c>
      <c r="G5" s="50">
        <v>4074935.978300618</v>
      </c>
      <c r="H5" s="2">
        <v>9</v>
      </c>
      <c r="I5" s="50">
        <f t="shared" si="0"/>
        <v>158847.24010927789</v>
      </c>
      <c r="J5" s="51">
        <f>Table17[[#This Row],[RESULTADO CUSTO (R$)]]/Table17[[#This Row],[CUSTO TOTAL  (R$)]]</f>
        <v>3.7518982884753596E-2</v>
      </c>
      <c r="L5" s="55" t="s">
        <v>59</v>
      </c>
      <c r="M5" s="56">
        <v>158847.24010927789</v>
      </c>
      <c r="N5" s="57">
        <f>Table17[[#This Row],[RESULTADO CUSTO (R$)]]/Table17[[#This Row],[CUSTO TOTAL  (R$)]]</f>
        <v>3.7518982884753596E-2</v>
      </c>
      <c r="Q5" s="55" t="s">
        <v>59</v>
      </c>
      <c r="R5" s="61" t="s">
        <v>74</v>
      </c>
      <c r="S5" s="62">
        <v>12</v>
      </c>
      <c r="T5" s="61" t="s">
        <v>101</v>
      </c>
      <c r="U5" s="63">
        <v>9</v>
      </c>
      <c r="V5" s="1">
        <f t="shared" si="1"/>
        <v>3</v>
      </c>
      <c r="W5" s="67">
        <f t="shared" si="2"/>
        <v>0.25</v>
      </c>
    </row>
    <row r="6" spans="2:23" x14ac:dyDescent="0.3">
      <c r="B6" s="37" t="s">
        <v>60</v>
      </c>
      <c r="C6" s="42" t="s">
        <v>75</v>
      </c>
      <c r="D6" s="50">
        <v>1394521.3404531081</v>
      </c>
      <c r="E6" s="52">
        <v>15</v>
      </c>
      <c r="F6" s="42" t="s">
        <v>85</v>
      </c>
      <c r="G6" s="50">
        <v>1308711.3505361341</v>
      </c>
      <c r="H6" s="2">
        <v>3</v>
      </c>
      <c r="I6" s="44">
        <f t="shared" si="0"/>
        <v>85809.98991697398</v>
      </c>
      <c r="J6" s="51">
        <f>Table17[[#This Row],[RESULTADO CUSTO (R$)]]/Table17[[#This Row],[CUSTO TOTAL  (R$)]]</f>
        <v>6.1533651316581922E-2</v>
      </c>
      <c r="L6" s="55" t="s">
        <v>60</v>
      </c>
      <c r="M6" s="58">
        <v>85809.98991697398</v>
      </c>
      <c r="N6" s="57">
        <f>Table17[[#This Row],[RESULTADO CUSTO (R$)]]/Table17[[#This Row],[CUSTO TOTAL  (R$)]]</f>
        <v>6.1533651316581922E-2</v>
      </c>
      <c r="Q6" s="55" t="s">
        <v>60</v>
      </c>
      <c r="R6" s="61" t="s">
        <v>75</v>
      </c>
      <c r="S6" s="62">
        <v>15</v>
      </c>
      <c r="T6" s="61" t="s">
        <v>85</v>
      </c>
      <c r="U6" s="63">
        <v>3</v>
      </c>
      <c r="V6" s="1">
        <f t="shared" si="1"/>
        <v>12</v>
      </c>
      <c r="W6" s="67">
        <f t="shared" si="2"/>
        <v>0.8</v>
      </c>
    </row>
    <row r="7" spans="2:23" x14ac:dyDescent="0.3">
      <c r="B7" s="37" t="s">
        <v>61</v>
      </c>
      <c r="C7" s="42" t="s">
        <v>76</v>
      </c>
      <c r="D7" s="50">
        <v>26795486.191370372</v>
      </c>
      <c r="E7" s="52">
        <v>76</v>
      </c>
      <c r="F7" s="42" t="s">
        <v>90</v>
      </c>
      <c r="G7" s="50">
        <v>26164189.716786832</v>
      </c>
      <c r="H7" s="2">
        <v>69</v>
      </c>
      <c r="I7" s="50">
        <f t="shared" si="0"/>
        <v>631296.47458354011</v>
      </c>
      <c r="J7" s="51">
        <f>Table17[[#This Row],[RESULTADO CUSTO (R$)]]/Table17[[#This Row],[CUSTO TOTAL  (R$)]]</f>
        <v>2.3559806680680886E-2</v>
      </c>
      <c r="L7" s="55" t="s">
        <v>61</v>
      </c>
      <c r="M7" s="56">
        <v>631296.47458354011</v>
      </c>
      <c r="N7" s="57">
        <f>Table17[[#This Row],[RESULTADO CUSTO (R$)]]/Table17[[#This Row],[CUSTO TOTAL  (R$)]]</f>
        <v>2.3559806680680886E-2</v>
      </c>
      <c r="Q7" s="55" t="s">
        <v>61</v>
      </c>
      <c r="R7" s="61" t="s">
        <v>76</v>
      </c>
      <c r="S7" s="62">
        <v>76</v>
      </c>
      <c r="T7" s="61" t="s">
        <v>90</v>
      </c>
      <c r="U7" s="63">
        <v>69</v>
      </c>
      <c r="V7" s="1">
        <f t="shared" si="1"/>
        <v>7</v>
      </c>
      <c r="W7" s="67">
        <f t="shared" si="2"/>
        <v>9.2105263157894732E-2</v>
      </c>
    </row>
    <row r="8" spans="2:23" x14ac:dyDescent="0.3">
      <c r="B8" s="37" t="s">
        <v>62</v>
      </c>
      <c r="C8" s="42" t="s">
        <v>77</v>
      </c>
      <c r="D8" s="50">
        <v>8980892.0600000005</v>
      </c>
      <c r="E8" s="52">
        <v>37</v>
      </c>
      <c r="F8" s="42" t="s">
        <v>97</v>
      </c>
      <c r="G8" s="50">
        <v>6430311.863330842</v>
      </c>
      <c r="H8" s="2">
        <v>0</v>
      </c>
      <c r="I8" s="50">
        <f t="shared" si="0"/>
        <v>2550580.1966691585</v>
      </c>
      <c r="J8" s="51">
        <f>Table17[[#This Row],[RESULTADO CUSTO (R$)]]/Table17[[#This Row],[CUSTO TOTAL  (R$)]]</f>
        <v>0.28400076291187026</v>
      </c>
      <c r="L8" s="55" t="s">
        <v>62</v>
      </c>
      <c r="M8" s="56">
        <v>2550580.1966691585</v>
      </c>
      <c r="N8" s="57">
        <f>Table17[[#This Row],[RESULTADO CUSTO (R$)]]/Table17[[#This Row],[CUSTO TOTAL  (R$)]]</f>
        <v>0.28400076291187026</v>
      </c>
      <c r="Q8" s="55" t="s">
        <v>62</v>
      </c>
      <c r="R8" s="61" t="s">
        <v>77</v>
      </c>
      <c r="S8" s="62">
        <v>37</v>
      </c>
      <c r="T8" s="61" t="s">
        <v>97</v>
      </c>
      <c r="U8" s="63">
        <v>0</v>
      </c>
      <c r="V8" s="1">
        <f t="shared" si="1"/>
        <v>37</v>
      </c>
      <c r="W8" s="67">
        <f t="shared" si="2"/>
        <v>1</v>
      </c>
    </row>
    <row r="9" spans="2:23" x14ac:dyDescent="0.3">
      <c r="B9" s="37" t="s">
        <v>63</v>
      </c>
      <c r="C9" s="43" t="s">
        <v>78</v>
      </c>
      <c r="D9" s="50">
        <v>172310.31</v>
      </c>
      <c r="E9" s="52">
        <v>1</v>
      </c>
      <c r="F9" s="42" t="s">
        <v>96</v>
      </c>
      <c r="G9" s="50">
        <v>98532.340330222709</v>
      </c>
      <c r="H9" s="2">
        <v>0</v>
      </c>
      <c r="I9" s="50">
        <f t="shared" si="0"/>
        <v>73777.969669777289</v>
      </c>
      <c r="J9" s="51">
        <f>Table17[[#This Row],[RESULTADO CUSTO (R$)]]/Table17[[#This Row],[CUSTO TOTAL  (R$)]]</f>
        <v>0.42816921210215042</v>
      </c>
      <c r="L9" s="55" t="s">
        <v>63</v>
      </c>
      <c r="M9" s="56">
        <v>73777.969669777289</v>
      </c>
      <c r="N9" s="57">
        <f>Table17[[#This Row],[RESULTADO CUSTO (R$)]]/Table17[[#This Row],[CUSTO TOTAL  (R$)]]</f>
        <v>0.42816921210215042</v>
      </c>
      <c r="Q9" s="55" t="s">
        <v>63</v>
      </c>
      <c r="R9" s="61" t="s">
        <v>78</v>
      </c>
      <c r="S9" s="62">
        <v>1</v>
      </c>
      <c r="T9" s="61" t="s">
        <v>96</v>
      </c>
      <c r="U9" s="63">
        <v>0</v>
      </c>
      <c r="V9" s="1">
        <f t="shared" si="1"/>
        <v>1</v>
      </c>
      <c r="W9" s="67">
        <f t="shared" si="2"/>
        <v>1</v>
      </c>
    </row>
    <row r="10" spans="2:23" x14ac:dyDescent="0.3">
      <c r="L10" s="59" t="s">
        <v>103</v>
      </c>
      <c r="M10" s="60">
        <f>SUM(M3:M9)</f>
        <v>4100526.9721535458</v>
      </c>
    </row>
    <row r="13" spans="2:23" ht="72" x14ac:dyDescent="0.3">
      <c r="B13" s="7" t="s">
        <v>0</v>
      </c>
      <c r="C13" s="7" t="s">
        <v>79</v>
      </c>
      <c r="D13" s="7" t="s">
        <v>82</v>
      </c>
      <c r="E13" s="7" t="s">
        <v>89</v>
      </c>
      <c r="F13" s="12" t="s">
        <v>83</v>
      </c>
      <c r="G13" s="7" t="s">
        <v>81</v>
      </c>
      <c r="H13" s="7" t="s">
        <v>91</v>
      </c>
      <c r="I13" s="7" t="s">
        <v>86</v>
      </c>
      <c r="J13" s="7" t="s">
        <v>87</v>
      </c>
      <c r="L13" s="16" t="s">
        <v>0</v>
      </c>
      <c r="M13" s="16" t="s">
        <v>106</v>
      </c>
      <c r="N13" s="16" t="s">
        <v>87</v>
      </c>
      <c r="Q13" s="16" t="s">
        <v>0</v>
      </c>
      <c r="R13" s="16" t="s">
        <v>79</v>
      </c>
      <c r="S13" s="16" t="s">
        <v>89</v>
      </c>
      <c r="T13" s="64" t="s">
        <v>83</v>
      </c>
      <c r="U13" s="16" t="s">
        <v>91</v>
      </c>
      <c r="V13" s="65" t="s">
        <v>105</v>
      </c>
      <c r="W13" s="66" t="s">
        <v>87</v>
      </c>
    </row>
    <row r="14" spans="2:23" x14ac:dyDescent="0.3">
      <c r="B14" s="37" t="s">
        <v>57</v>
      </c>
      <c r="C14" s="42" t="s">
        <v>72</v>
      </c>
      <c r="D14" s="53">
        <f>D3</f>
        <v>14001975.722468469</v>
      </c>
      <c r="E14" s="52">
        <f>E3</f>
        <v>33</v>
      </c>
      <c r="F14" s="42" t="s">
        <v>98</v>
      </c>
      <c r="G14" s="50">
        <v>13391947.13412741</v>
      </c>
      <c r="H14" s="2">
        <v>14</v>
      </c>
      <c r="I14" s="50">
        <f>D14-G14</f>
        <v>610028.58834105916</v>
      </c>
      <c r="J14" s="51">
        <f>Table174[[#This Row],[RESULTADO CUSTO (R$)]]/Table174[[#This Row],[CUSTO TOTAL (R$)]]</f>
        <v>4.3567322243115172E-2</v>
      </c>
      <c r="L14" s="55" t="s">
        <v>57</v>
      </c>
      <c r="M14" s="56">
        <v>610028.58834105916</v>
      </c>
      <c r="N14" s="57">
        <f>M14/Table174[[#This Row],[CUSTO TOTAL (R$)]]</f>
        <v>4.3567322243115172E-2</v>
      </c>
      <c r="Q14" s="55" t="s">
        <v>57</v>
      </c>
      <c r="R14" s="61" t="s">
        <v>72</v>
      </c>
      <c r="S14" s="62">
        <v>33</v>
      </c>
      <c r="T14" s="61" t="s">
        <v>98</v>
      </c>
      <c r="U14" s="63">
        <v>14</v>
      </c>
      <c r="V14" s="1">
        <f>S14-U14</f>
        <v>19</v>
      </c>
      <c r="W14" s="67">
        <f>V14/S14</f>
        <v>0.5757575757575758</v>
      </c>
    </row>
    <row r="15" spans="2:23" x14ac:dyDescent="0.3">
      <c r="B15" s="37" t="s">
        <v>58</v>
      </c>
      <c r="C15" s="42" t="s">
        <v>73</v>
      </c>
      <c r="D15" s="53">
        <f t="shared" ref="D15:E20" si="3">D4</f>
        <v>12257259.271571569</v>
      </c>
      <c r="E15" s="52">
        <f t="shared" si="3"/>
        <v>253</v>
      </c>
      <c r="F15" s="42" t="s">
        <v>99</v>
      </c>
      <c r="G15" s="50">
        <v>12166184.025861099</v>
      </c>
      <c r="H15" s="2">
        <v>245</v>
      </c>
      <c r="I15" s="50">
        <f t="shared" ref="I15:I20" si="4">D15-G15</f>
        <v>91075.245710469782</v>
      </c>
      <c r="J15" s="51">
        <f>Table174[[#This Row],[RESULTADO CUSTO (R$)]]/Table174[[#This Row],[CUSTO TOTAL (R$)]]</f>
        <v>7.4303107809509956E-3</v>
      </c>
      <c r="L15" s="55" t="s">
        <v>58</v>
      </c>
      <c r="M15" s="56">
        <v>91075.245710469782</v>
      </c>
      <c r="N15" s="57">
        <f>M15/Table174[[#This Row],[CUSTO TOTAL (R$)]]</f>
        <v>7.4303107809509956E-3</v>
      </c>
      <c r="Q15" s="55" t="s">
        <v>58</v>
      </c>
      <c r="R15" s="61" t="s">
        <v>73</v>
      </c>
      <c r="S15" s="62">
        <v>253</v>
      </c>
      <c r="T15" s="61" t="s">
        <v>99</v>
      </c>
      <c r="U15" s="63">
        <v>245</v>
      </c>
      <c r="V15" s="1">
        <f t="shared" ref="V15:V20" si="5">S15-U15</f>
        <v>8</v>
      </c>
      <c r="W15" s="67">
        <f t="shared" ref="W15:W20" si="6">V15/S15</f>
        <v>3.1620553359683792E-2</v>
      </c>
    </row>
    <row r="16" spans="2:23" x14ac:dyDescent="0.3">
      <c r="B16" s="37" t="s">
        <v>59</v>
      </c>
      <c r="C16" s="42" t="s">
        <v>74</v>
      </c>
      <c r="D16" s="53">
        <f t="shared" si="3"/>
        <v>4233783.2184098959</v>
      </c>
      <c r="E16" s="52">
        <f t="shared" si="3"/>
        <v>12</v>
      </c>
      <c r="F16" s="42" t="s">
        <v>102</v>
      </c>
      <c r="G16" s="50">
        <v>4000996.643078865</v>
      </c>
      <c r="H16" s="2">
        <v>5</v>
      </c>
      <c r="I16" s="50">
        <f>D16-G16</f>
        <v>232786.57533103088</v>
      </c>
      <c r="J16" s="51">
        <f>Table174[[#This Row],[RESULTADO CUSTO (R$)]]/Table174[[#This Row],[CUSTO TOTAL (R$)]]</f>
        <v>5.4983111633774145E-2</v>
      </c>
      <c r="L16" s="55" t="s">
        <v>59</v>
      </c>
      <c r="M16" s="56">
        <v>232786.57533103088</v>
      </c>
      <c r="N16" s="57">
        <f>M16/Table174[[#This Row],[CUSTO TOTAL (R$)]]</f>
        <v>5.4983111633774145E-2</v>
      </c>
      <c r="Q16" s="55" t="s">
        <v>59</v>
      </c>
      <c r="R16" s="61" t="s">
        <v>74</v>
      </c>
      <c r="S16" s="62">
        <v>12</v>
      </c>
      <c r="T16" s="61" t="s">
        <v>102</v>
      </c>
      <c r="U16" s="63">
        <v>5</v>
      </c>
      <c r="V16" s="1">
        <f t="shared" si="5"/>
        <v>7</v>
      </c>
      <c r="W16" s="67">
        <f t="shared" si="6"/>
        <v>0.58333333333333337</v>
      </c>
    </row>
    <row r="17" spans="2:23" x14ac:dyDescent="0.3">
      <c r="B17" s="37" t="s">
        <v>60</v>
      </c>
      <c r="C17" s="42" t="s">
        <v>75</v>
      </c>
      <c r="D17" s="53">
        <f t="shared" si="3"/>
        <v>1394521.3404531081</v>
      </c>
      <c r="E17" s="54">
        <f>E6</f>
        <v>15</v>
      </c>
      <c r="F17" s="42" t="s">
        <v>88</v>
      </c>
      <c r="G17" s="50">
        <v>1286873.992347064</v>
      </c>
      <c r="H17" s="2">
        <v>3</v>
      </c>
      <c r="I17" s="50">
        <f t="shared" si="4"/>
        <v>107647.34810604411</v>
      </c>
      <c r="J17" s="51">
        <f>Table174[[#This Row],[RESULTADO CUSTO (R$)]]/Table174[[#This Row],[CUSTO TOTAL (R$)]]</f>
        <v>7.7193044655069473E-2</v>
      </c>
      <c r="L17" s="55" t="s">
        <v>60</v>
      </c>
      <c r="M17" s="58">
        <v>107647.34810604411</v>
      </c>
      <c r="N17" s="57">
        <f>M17/Table174[[#This Row],[CUSTO TOTAL (R$)]]</f>
        <v>7.7193044655069473E-2</v>
      </c>
      <c r="Q17" s="55" t="s">
        <v>60</v>
      </c>
      <c r="R17" s="61" t="s">
        <v>75</v>
      </c>
      <c r="S17" s="62">
        <v>15</v>
      </c>
      <c r="T17" s="61" t="s">
        <v>88</v>
      </c>
      <c r="U17" s="63">
        <v>3</v>
      </c>
      <c r="V17" s="1">
        <f t="shared" si="5"/>
        <v>12</v>
      </c>
      <c r="W17" s="67">
        <f t="shared" si="6"/>
        <v>0.8</v>
      </c>
    </row>
    <row r="18" spans="2:23" x14ac:dyDescent="0.3">
      <c r="B18" s="37" t="s">
        <v>61</v>
      </c>
      <c r="C18" s="42" t="s">
        <v>76</v>
      </c>
      <c r="D18" s="53">
        <f t="shared" si="3"/>
        <v>26795486.191370372</v>
      </c>
      <c r="E18" s="52">
        <f>E7</f>
        <v>76</v>
      </c>
      <c r="F18" s="42" t="s">
        <v>92</v>
      </c>
      <c r="G18" s="50">
        <v>25826297.36561133</v>
      </c>
      <c r="H18" s="2">
        <v>66</v>
      </c>
      <c r="I18" s="50">
        <f>D18-G18</f>
        <v>969188.82575904205</v>
      </c>
      <c r="J18" s="51">
        <f>Table174[[#This Row],[RESULTADO CUSTO (R$)]]/Table174[[#This Row],[CUSTO TOTAL (R$)]]</f>
        <v>3.6169854088005854E-2</v>
      </c>
      <c r="L18" s="55" t="s">
        <v>61</v>
      </c>
      <c r="M18" s="56">
        <v>969188.82575904205</v>
      </c>
      <c r="N18" s="57">
        <f>M18/Table174[[#This Row],[CUSTO TOTAL (R$)]]</f>
        <v>3.6169854088005854E-2</v>
      </c>
      <c r="Q18" s="55" t="s">
        <v>61</v>
      </c>
      <c r="R18" s="61" t="s">
        <v>76</v>
      </c>
      <c r="S18" s="62">
        <v>76</v>
      </c>
      <c r="T18" s="61" t="s">
        <v>92</v>
      </c>
      <c r="U18" s="63">
        <v>66</v>
      </c>
      <c r="V18" s="1">
        <f t="shared" si="5"/>
        <v>10</v>
      </c>
      <c r="W18" s="67">
        <f t="shared" si="6"/>
        <v>0.13157894736842105</v>
      </c>
    </row>
    <row r="19" spans="2:23" x14ac:dyDescent="0.3">
      <c r="B19" s="37" t="s">
        <v>62</v>
      </c>
      <c r="C19" s="42" t="s">
        <v>77</v>
      </c>
      <c r="D19" s="53">
        <f t="shared" si="3"/>
        <v>8980892.0600000005</v>
      </c>
      <c r="E19" s="52">
        <f t="shared" ref="E19" si="7">E8</f>
        <v>37</v>
      </c>
      <c r="F19" s="42" t="s">
        <v>94</v>
      </c>
      <c r="G19" s="53">
        <v>6034554.8990950799</v>
      </c>
      <c r="H19" s="2">
        <v>0</v>
      </c>
      <c r="I19" s="50">
        <f t="shared" si="4"/>
        <v>2946337.1609049207</v>
      </c>
      <c r="J19" s="51">
        <f>Table174[[#This Row],[RESULTADO CUSTO (R$)]]/Table174[[#This Row],[CUSTO TOTAL (R$)]]</f>
        <v>0.32806731683455065</v>
      </c>
      <c r="L19" s="55" t="s">
        <v>62</v>
      </c>
      <c r="M19" s="56">
        <v>2946337.1609049207</v>
      </c>
      <c r="N19" s="57">
        <f>M19/Table174[[#This Row],[CUSTO TOTAL (R$)]]</f>
        <v>0.32806731683455065</v>
      </c>
      <c r="Q19" s="55" t="s">
        <v>62</v>
      </c>
      <c r="R19" s="61" t="s">
        <v>77</v>
      </c>
      <c r="S19" s="62">
        <v>37</v>
      </c>
      <c r="T19" s="61" t="s">
        <v>94</v>
      </c>
      <c r="U19" s="63">
        <v>0</v>
      </c>
      <c r="V19" s="1">
        <f t="shared" si="5"/>
        <v>37</v>
      </c>
      <c r="W19" s="67">
        <f t="shared" si="6"/>
        <v>1</v>
      </c>
    </row>
    <row r="20" spans="2:23" x14ac:dyDescent="0.3">
      <c r="B20" s="37" t="s">
        <v>63</v>
      </c>
      <c r="C20" s="43" t="s">
        <v>78</v>
      </c>
      <c r="D20" s="53">
        <f t="shared" si="3"/>
        <v>172310.31</v>
      </c>
      <c r="E20" s="52">
        <f t="shared" ref="E20" si="8">E9</f>
        <v>1</v>
      </c>
      <c r="F20" s="42" t="s">
        <v>93</v>
      </c>
      <c r="G20" s="53">
        <v>94151.45945676374</v>
      </c>
      <c r="H20" s="2">
        <v>0</v>
      </c>
      <c r="I20" s="50">
        <f t="shared" si="4"/>
        <v>78158.850543236258</v>
      </c>
      <c r="J20" s="51">
        <f>Table174[[#This Row],[RESULTADO CUSTO (R$)]]/Table174[[#This Row],[CUSTO TOTAL (R$)]]</f>
        <v>0.45359358092522878</v>
      </c>
      <c r="L20" s="55" t="s">
        <v>63</v>
      </c>
      <c r="M20" s="56">
        <v>78158.850543236258</v>
      </c>
      <c r="N20" s="57">
        <f>M20/Table174[[#This Row],[CUSTO TOTAL (R$)]]</f>
        <v>0.45359358092522878</v>
      </c>
      <c r="Q20" s="55" t="s">
        <v>63</v>
      </c>
      <c r="R20" s="61" t="s">
        <v>78</v>
      </c>
      <c r="S20" s="62">
        <v>1</v>
      </c>
      <c r="T20" s="61" t="s">
        <v>93</v>
      </c>
      <c r="U20" s="63">
        <v>0</v>
      </c>
      <c r="V20" s="1">
        <f t="shared" si="5"/>
        <v>1</v>
      </c>
      <c r="W20" s="67">
        <f t="shared" si="6"/>
        <v>1</v>
      </c>
    </row>
    <row r="21" spans="2:23" x14ac:dyDescent="0.3">
      <c r="L21" s="59" t="s">
        <v>103</v>
      </c>
      <c r="M21" s="60">
        <f>SUM(M14:M20)</f>
        <v>5035222.5946958028</v>
      </c>
    </row>
    <row r="27" spans="2:23" ht="28.8" x14ac:dyDescent="0.3">
      <c r="L27" s="16" t="s">
        <v>0</v>
      </c>
      <c r="M27" s="16" t="s">
        <v>104</v>
      </c>
      <c r="N27" s="16" t="s">
        <v>106</v>
      </c>
      <c r="O27" s="16" t="s">
        <v>107</v>
      </c>
    </row>
    <row r="28" spans="2:23" x14ac:dyDescent="0.3">
      <c r="L28" s="55" t="s">
        <v>57</v>
      </c>
      <c r="M28" s="56">
        <v>482252.23217525892</v>
      </c>
      <c r="N28" s="56">
        <v>610028.58834105916</v>
      </c>
      <c r="O28" s="69">
        <f>N28 -M28</f>
        <v>127776.35616580024</v>
      </c>
    </row>
    <row r="29" spans="2:23" x14ac:dyDescent="0.3">
      <c r="L29" s="55" t="s">
        <v>58</v>
      </c>
      <c r="M29" s="56">
        <v>117962.8690295592</v>
      </c>
      <c r="N29" s="56">
        <v>91075.245710469782</v>
      </c>
      <c r="O29" s="69">
        <f t="shared" ref="O29:O35" si="9">N29 -M29</f>
        <v>-26887.623319089413</v>
      </c>
    </row>
    <row r="30" spans="2:23" x14ac:dyDescent="0.3">
      <c r="L30" s="55" t="s">
        <v>59</v>
      </c>
      <c r="M30" s="56">
        <v>158847.24010927789</v>
      </c>
      <c r="N30" s="56">
        <v>232786.57533103088</v>
      </c>
      <c r="O30" s="69">
        <f t="shared" si="9"/>
        <v>73939.33522175299</v>
      </c>
    </row>
    <row r="31" spans="2:23" x14ac:dyDescent="0.3">
      <c r="L31" s="55" t="s">
        <v>60</v>
      </c>
      <c r="M31" s="58">
        <v>85809.98991697398</v>
      </c>
      <c r="N31" s="58">
        <v>107647.34810604411</v>
      </c>
      <c r="O31" s="69">
        <f t="shared" si="9"/>
        <v>21837.358189070132</v>
      </c>
    </row>
    <row r="32" spans="2:23" x14ac:dyDescent="0.3">
      <c r="L32" s="55" t="s">
        <v>61</v>
      </c>
      <c r="M32" s="56">
        <v>631296.47458354011</v>
      </c>
      <c r="N32" s="56">
        <v>969188.82575904205</v>
      </c>
      <c r="O32" s="69">
        <f t="shared" si="9"/>
        <v>337892.35117550194</v>
      </c>
    </row>
    <row r="33" spans="12:15" x14ac:dyDescent="0.3">
      <c r="L33" s="55" t="s">
        <v>62</v>
      </c>
      <c r="M33" s="56">
        <v>2550580.1966691585</v>
      </c>
      <c r="N33" s="56">
        <v>2946337.1609049207</v>
      </c>
      <c r="O33" s="69">
        <f t="shared" si="9"/>
        <v>395756.96423576213</v>
      </c>
    </row>
    <row r="34" spans="12:15" x14ac:dyDescent="0.3">
      <c r="L34" s="55" t="s">
        <v>63</v>
      </c>
      <c r="M34" s="56">
        <v>73777.969669777289</v>
      </c>
      <c r="N34" s="56">
        <v>78158.850543236258</v>
      </c>
      <c r="O34" s="69">
        <f t="shared" si="9"/>
        <v>4380.8808734589693</v>
      </c>
    </row>
    <row r="35" spans="12:15" x14ac:dyDescent="0.3">
      <c r="L35" s="59" t="s">
        <v>103</v>
      </c>
      <c r="M35" s="60">
        <f>SUM(M28:M34)</f>
        <v>4100526.9721535458</v>
      </c>
      <c r="N35" s="60">
        <f>SUM(N28:N34)</f>
        <v>5035222.5946958028</v>
      </c>
      <c r="O35" s="68">
        <f t="shared" si="9"/>
        <v>934695.62254225696</v>
      </c>
    </row>
  </sheetData>
  <phoneticPr fontId="9" type="noConversion"/>
  <conditionalFormatting sqref="M3:N9 M10">
    <cfRule type="cellIs" dxfId="19" priority="16" operator="lessThan">
      <formula>0</formula>
    </cfRule>
    <cfRule type="cellIs" dxfId="18" priority="17" operator="greaterThan">
      <formula>0</formula>
    </cfRule>
    <cfRule type="colorScale" priority="18">
      <colorScale>
        <cfvo type="num" val="&quot;&gt; 0&quot;"/>
        <cfvo type="num" val="&quot;&lt; 0&quot;"/>
        <color theme="9"/>
        <color rgb="FFC00000"/>
      </colorScale>
    </cfRule>
  </conditionalFormatting>
  <conditionalFormatting sqref="M14:N20 M21">
    <cfRule type="cellIs" dxfId="7" priority="10" operator="lessThan">
      <formula>0</formula>
    </cfRule>
    <cfRule type="cellIs" dxfId="6" priority="11" operator="greaterThan">
      <formula>0</formula>
    </cfRule>
    <cfRule type="colorScale" priority="12">
      <colorScale>
        <cfvo type="num" val="&quot;&gt; 0&quot;"/>
        <cfvo type="num" val="&quot;&lt; 0&quot;"/>
        <color theme="9"/>
        <color rgb="FFC00000"/>
      </colorScale>
    </cfRule>
  </conditionalFormatting>
  <conditionalFormatting sqref="M28:M35">
    <cfRule type="cellIs" dxfId="5" priority="7" operator="lessThan">
      <formula>0</formula>
    </cfRule>
    <cfRule type="cellIs" dxfId="4" priority="8" operator="greaterThan">
      <formula>0</formula>
    </cfRule>
    <cfRule type="colorScale" priority="9">
      <colorScale>
        <cfvo type="num" val="&quot;&gt; 0&quot;"/>
        <cfvo type="num" val="&quot;&lt; 0&quot;"/>
        <color theme="9"/>
        <color rgb="FFC00000"/>
      </colorScale>
    </cfRule>
  </conditionalFormatting>
  <conditionalFormatting sqref="N28:N35">
    <cfRule type="cellIs" dxfId="3" priority="4" operator="lessThan">
      <formula>0</formula>
    </cfRule>
    <cfRule type="cellIs" dxfId="2" priority="5" operator="greaterThan">
      <formula>0</formula>
    </cfRule>
    <cfRule type="colorScale" priority="6">
      <colorScale>
        <cfvo type="num" val="&quot;&gt; 0&quot;"/>
        <cfvo type="num" val="&quot;&lt; 0&quot;"/>
        <color theme="9"/>
        <color rgb="FFC00000"/>
      </colorScale>
    </cfRule>
  </conditionalFormatting>
  <conditionalFormatting sqref="O28:O35">
    <cfRule type="cellIs" dxfId="1" priority="1" operator="lessThan">
      <formula>0</formula>
    </cfRule>
    <cfRule type="cellIs" dxfId="0" priority="2" operator="greaterThan">
      <formula>0</formula>
    </cfRule>
    <cfRule type="colorScale" priority="3">
      <colorScale>
        <cfvo type="num" val="&quot;&gt; 0&quot;"/>
        <cfvo type="num" val="&quot;&lt; 0&quot;"/>
        <color theme="9"/>
        <color rgb="FFC00000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A156-9043-4A24-BAD9-8DF23409CDDA}">
  <dimension ref="C2:E5"/>
  <sheetViews>
    <sheetView showGridLines="0" workbookViewId="0">
      <selection activeCell="E18" sqref="E18"/>
    </sheetView>
  </sheetViews>
  <sheetFormatPr defaultRowHeight="14.4" x14ac:dyDescent="0.3"/>
  <cols>
    <col min="3" max="3" width="12.88671875" customWidth="1"/>
    <col min="4" max="4" width="16" bestFit="1" customWidth="1"/>
    <col min="5" max="5" width="57" customWidth="1"/>
  </cols>
  <sheetData>
    <row r="2" spans="3:5" ht="21" customHeight="1" x14ac:dyDescent="0.3"/>
    <row r="3" spans="3:5" ht="21.75" customHeight="1" x14ac:dyDescent="0.3">
      <c r="C3" s="21" t="s">
        <v>38</v>
      </c>
      <c r="D3" s="21" t="s">
        <v>39</v>
      </c>
      <c r="E3" s="21" t="s">
        <v>40</v>
      </c>
    </row>
    <row r="4" spans="3:5" ht="73.5" customHeight="1" x14ac:dyDescent="0.3">
      <c r="C4" s="19" t="s">
        <v>42</v>
      </c>
      <c r="D4" s="19" t="s">
        <v>41</v>
      </c>
      <c r="E4" s="20" t="s">
        <v>47</v>
      </c>
    </row>
    <row r="5" spans="3:5" ht="41.4" x14ac:dyDescent="0.3">
      <c r="C5" s="19" t="s">
        <v>43</v>
      </c>
      <c r="D5" s="19" t="s">
        <v>41</v>
      </c>
      <c r="E5" s="20" t="s">
        <v>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200C-CE94-45E3-AA7D-CA0F07B853F4}">
  <dimension ref="B3:D7"/>
  <sheetViews>
    <sheetView showGridLines="0" workbookViewId="0">
      <selection activeCell="E18" sqref="E18"/>
    </sheetView>
  </sheetViews>
  <sheetFormatPr defaultRowHeight="14.4" x14ac:dyDescent="0.3"/>
  <cols>
    <col min="2" max="2" width="13.6640625" customWidth="1"/>
    <col min="3" max="3" width="15.44140625" bestFit="1" customWidth="1"/>
    <col min="4" max="4" width="65.33203125" customWidth="1"/>
  </cols>
  <sheetData>
    <row r="3" spans="2:4" ht="29.25" customHeight="1" x14ac:dyDescent="0.3">
      <c r="B3" s="21" t="s">
        <v>38</v>
      </c>
      <c r="C3" s="21" t="s">
        <v>39</v>
      </c>
      <c r="D3" s="21" t="s">
        <v>40</v>
      </c>
    </row>
    <row r="4" spans="2:4" ht="27.6" x14ac:dyDescent="0.3">
      <c r="B4" s="19" t="s">
        <v>45</v>
      </c>
      <c r="C4" s="19" t="s">
        <v>46</v>
      </c>
      <c r="D4" s="20" t="s">
        <v>50</v>
      </c>
    </row>
    <row r="5" spans="2:4" ht="27.6" x14ac:dyDescent="0.3">
      <c r="B5" s="19" t="s">
        <v>48</v>
      </c>
      <c r="C5" s="19" t="s">
        <v>46</v>
      </c>
      <c r="D5" s="20" t="s">
        <v>53</v>
      </c>
    </row>
    <row r="6" spans="2:4" ht="41.4" x14ac:dyDescent="0.3">
      <c r="B6" s="19" t="s">
        <v>49</v>
      </c>
      <c r="C6" s="19" t="s">
        <v>46</v>
      </c>
      <c r="D6" s="20" t="s">
        <v>54</v>
      </c>
    </row>
    <row r="7" spans="2:4" ht="41.4" x14ac:dyDescent="0.3">
      <c r="B7" s="19" t="s">
        <v>51</v>
      </c>
      <c r="C7" s="19" t="s">
        <v>46</v>
      </c>
      <c r="D7" s="20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3658-6A1B-43A4-93C7-5D3731F2B8D2}">
  <dimension ref="A1"/>
  <sheetViews>
    <sheetView workbookViewId="0">
      <selection activeCell="K11" sqref="K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540C-4C98-4727-89C3-A206D76411A6}">
  <dimension ref="O1"/>
  <sheetViews>
    <sheetView zoomScale="55" zoomScaleNormal="55" workbookViewId="0">
      <selection activeCell="P54" sqref="P54"/>
    </sheetView>
  </sheetViews>
  <sheetFormatPr defaultRowHeight="14.4" x14ac:dyDescent="0.3"/>
  <sheetData>
    <row r="1" spans="15:15" x14ac:dyDescent="0.3">
      <c r="O1" t="s">
        <v>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2E92-05CB-476A-B2B2-2A68D9D30B96}">
  <dimension ref="A1"/>
  <sheetViews>
    <sheetView workbookViewId="0">
      <selection activeCell="S15" sqref="S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75F7-AFAE-41B2-A6F6-5779A43A74EC}">
  <dimension ref="A1"/>
  <sheetViews>
    <sheetView topLeftCell="A4" workbookViewId="0">
      <selection activeCell="N32" sqref="N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Resumo master data</vt:lpstr>
      <vt:lpstr>Distribuições</vt:lpstr>
      <vt:lpstr>Dados consolidados</vt:lpstr>
      <vt:lpstr>Quadro Nível de estoque</vt:lpstr>
      <vt:lpstr>Quadro Ritmo de pedido</vt:lpstr>
      <vt:lpstr>8864</vt:lpstr>
      <vt:lpstr>697</vt:lpstr>
      <vt:lpstr>8863</vt:lpstr>
      <vt:lpstr>1972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2015-06-05T18:17:20Z</dcterms:created>
  <dcterms:modified xsi:type="dcterms:W3CDTF">2023-05-19T19:33:31Z</dcterms:modified>
</cp:coreProperties>
</file>