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G:\My Drive\Faculdade\5 Periodo\Finanças Empresariais II\Trabalhos\Avaliação de Empresas\"/>
    </mc:Choice>
  </mc:AlternateContent>
  <xr:revisionPtr revIDLastSave="0" documentId="13_ncr:1_{D9CD7139-F3FC-4A29-B613-6207E82948E7}" xr6:coauthVersionLast="47" xr6:coauthVersionMax="47" xr10:uidLastSave="{00000000-0000-0000-0000-000000000000}"/>
  <bookViews>
    <workbookView xWindow="-110" yWindow="-110" windowWidth="19420" windowHeight="10300" tabRatio="893" firstSheet="5" activeTab="8" xr2:uid="{00000000-000D-0000-FFFF-FFFF00000000}"/>
  </bookViews>
  <sheets>
    <sheet name="Balanço Patrimonial" sheetId="23" r:id="rId1"/>
    <sheet name="DFC" sheetId="24" r:id="rId2"/>
    <sheet name="DRE" sheetId="22" r:id="rId3"/>
    <sheet name="Indicadores de Rentabilidade" sheetId="25" r:id="rId4"/>
    <sheet name="Indicadores de Endividamento" sheetId="26" r:id="rId5"/>
    <sheet name="Indicadores de Atividades" sheetId="27" r:id="rId6"/>
    <sheet name="Indicadores de Liquidez" sheetId="29" r:id="rId7"/>
    <sheet name="Análise Tradicional" sheetId="30" r:id="rId8"/>
    <sheet name="Modelo de Fleuriet" sheetId="32" r:id="rId9"/>
    <sheet name="Análise Dinâmica" sheetId="34" r:id="rId10"/>
    <sheet name="Base Tableau" sheetId="35" r:id="rId11"/>
  </sheets>
  <definedNames>
    <definedName name="_DMBM_103857" localSheetId="0">'Balanço Patrimonial'!#REF!</definedName>
    <definedName name="_DMBM_87425" localSheetId="0">'Balanço Patrimonial'!$A$1</definedName>
    <definedName name="_DMBM_87444" localSheetId="1">DFC!$A$1</definedName>
    <definedName name="_DMBM_88957" localSheetId="1">DFC!$A$1</definedName>
    <definedName name="_DMBM_88960" localSheetId="0">'Balanço Patrimonial'!$A$1</definedName>
    <definedName name="_DMBM_90246" localSheetId="1">DFC!$A$1</definedName>
    <definedName name="_DMBM_90250" localSheetId="0">'Balanço Patrimonial'!$A$1</definedName>
    <definedName name="_DMBM_91564" localSheetId="1">DFC!$A$1</definedName>
    <definedName name="_DMBM_91572" localSheetId="0">'Balanço Patrimonial'!$A$1</definedName>
    <definedName name="_DMBM_93136" localSheetId="1">DFC!$A$1</definedName>
    <definedName name="_DMBM_93138" localSheetId="0">'Balanço Patrimonial'!$A$1</definedName>
    <definedName name="_DMBM_94968" localSheetId="1">DFC!$A$1</definedName>
    <definedName name="_DMBM_94992" localSheetId="0">'Balanço Patrimonial'!$A$1</definedName>
    <definedName name="_DMBM_96463" localSheetId="1">DFC!$A$1</definedName>
    <definedName name="_DMBM_96478" localSheetId="0">'Balanço Patrimonial'!$A$1</definedName>
    <definedName name="DOC_TBL00015_1_1" localSheetId="2">DRE!#REF!</definedName>
    <definedName name="DOC_TBL00016_1_1" localSheetId="0">'Balanço Patrimonial'!#REF!</definedName>
    <definedName name="DOC_TBL00017_1_1" localSheetId="2">DRE!#REF!</definedName>
    <definedName name="DOC_TBL00018_1_1" localSheetId="0">'Balanço Patrimonial'!#REF!</definedName>
    <definedName name="DOC_TBL00019_1_1" localSheetId="1">DFC!#REF!</definedName>
    <definedName name="DOC_TBL00031_9_1" localSheetId="2">DRE!#REF!</definedName>
    <definedName name="DOC_TBL00032_9_1" localSheetId="0">'Balanço Patrimonial'!#REF!</definedName>
    <definedName name="DOC_TBL00033_11_1" localSheetId="1">DFC!#REF!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3" i="32" l="1"/>
  <c r="Z8" i="32"/>
  <c r="Z13" i="32" s="1"/>
  <c r="Z15" i="32" s="1"/>
  <c r="AA8" i="32"/>
  <c r="AB8" i="32"/>
  <c r="AC8" i="32"/>
  <c r="AD8" i="32"/>
  <c r="AE8" i="32"/>
  <c r="AE13" i="32" s="1"/>
  <c r="AE15" i="32" s="1"/>
  <c r="AF8" i="32"/>
  <c r="Y8" i="32"/>
  <c r="AA13" i="32"/>
  <c r="AA15" i="32" s="1"/>
  <c r="AB13" i="32"/>
  <c r="AB15" i="32" s="1"/>
  <c r="AC13" i="32"/>
  <c r="AC15" i="32" s="1"/>
  <c r="AD13" i="32"/>
  <c r="AD15" i="32" s="1"/>
  <c r="AF13" i="32"/>
  <c r="AF15" i="32" s="1"/>
  <c r="D41" i="32"/>
  <c r="E41" i="32"/>
  <c r="F41" i="32"/>
  <c r="G41" i="32"/>
  <c r="G3" i="34" s="1"/>
  <c r="H41" i="32"/>
  <c r="I41" i="32"/>
  <c r="J41" i="32"/>
  <c r="D29" i="32"/>
  <c r="D4" i="34" s="1"/>
  <c r="E29" i="32"/>
  <c r="F29" i="32"/>
  <c r="G29" i="32"/>
  <c r="H29" i="32"/>
  <c r="I29" i="32"/>
  <c r="J29" i="32"/>
  <c r="D21" i="32"/>
  <c r="E21" i="32"/>
  <c r="E3" i="34" s="1"/>
  <c r="F21" i="32"/>
  <c r="G21" i="32"/>
  <c r="H21" i="32"/>
  <c r="I21" i="32"/>
  <c r="J21" i="32"/>
  <c r="C41" i="32"/>
  <c r="C29" i="32"/>
  <c r="C21" i="32"/>
  <c r="C3" i="34" s="1"/>
  <c r="D14" i="32"/>
  <c r="E14" i="32"/>
  <c r="F14" i="32"/>
  <c r="F4" i="34" s="1"/>
  <c r="G14" i="32"/>
  <c r="H14" i="32"/>
  <c r="I14" i="32"/>
  <c r="I4" i="34" s="1"/>
  <c r="J14" i="32"/>
  <c r="J4" i="34" s="1"/>
  <c r="D6" i="32"/>
  <c r="E6" i="32"/>
  <c r="F6" i="32"/>
  <c r="G6" i="32"/>
  <c r="H6" i="32"/>
  <c r="I6" i="32"/>
  <c r="J6" i="32"/>
  <c r="C6" i="32"/>
  <c r="C14" i="32"/>
  <c r="C4" i="34" s="1"/>
  <c r="C4" i="27"/>
  <c r="C5" i="27" s="1"/>
  <c r="D4" i="27"/>
  <c r="D5" i="27" s="1"/>
  <c r="E4" i="27"/>
  <c r="E5" i="27" s="1"/>
  <c r="F4" i="27"/>
  <c r="F5" i="27" s="1"/>
  <c r="G4" i="27"/>
  <c r="G5" i="27" s="1"/>
  <c r="H4" i="27"/>
  <c r="H5" i="27" s="1"/>
  <c r="I4" i="27"/>
  <c r="I5" i="27" s="1"/>
  <c r="B4" i="27"/>
  <c r="B5" i="27" s="1"/>
  <c r="I3" i="27"/>
  <c r="C3" i="27"/>
  <c r="D3" i="27"/>
  <c r="E3" i="27"/>
  <c r="F3" i="27"/>
  <c r="G3" i="27"/>
  <c r="H3" i="27"/>
  <c r="B3" i="27"/>
  <c r="C2" i="27"/>
  <c r="D2" i="27"/>
  <c r="E2" i="27"/>
  <c r="F2" i="27"/>
  <c r="G2" i="27"/>
  <c r="H2" i="27"/>
  <c r="I2" i="27"/>
  <c r="B2" i="27"/>
  <c r="C3" i="26"/>
  <c r="D3" i="26"/>
  <c r="E3" i="26"/>
  <c r="F3" i="26"/>
  <c r="G3" i="26"/>
  <c r="B3" i="26"/>
  <c r="H16" i="23"/>
  <c r="H15" i="23"/>
  <c r="H3" i="26" s="1"/>
  <c r="I16" i="23"/>
  <c r="I15" i="23"/>
  <c r="I3" i="26" s="1"/>
  <c r="C3" i="29"/>
  <c r="D3" i="29"/>
  <c r="E3" i="29"/>
  <c r="F3" i="29"/>
  <c r="G3" i="29"/>
  <c r="H3" i="29"/>
  <c r="I3" i="29"/>
  <c r="B3" i="29"/>
  <c r="C2" i="29"/>
  <c r="D2" i="29"/>
  <c r="E2" i="29"/>
  <c r="F2" i="29"/>
  <c r="G2" i="29"/>
  <c r="H2" i="29"/>
  <c r="I2" i="29"/>
  <c r="B2" i="29"/>
  <c r="C5" i="26"/>
  <c r="D5" i="26"/>
  <c r="E5" i="26"/>
  <c r="F5" i="26"/>
  <c r="G5" i="26"/>
  <c r="H5" i="26"/>
  <c r="I5" i="26"/>
  <c r="B5" i="26"/>
  <c r="C4" i="26"/>
  <c r="D4" i="26"/>
  <c r="E4" i="26"/>
  <c r="F4" i="26"/>
  <c r="G4" i="26"/>
  <c r="H4" i="26"/>
  <c r="I4" i="26"/>
  <c r="B4" i="26"/>
  <c r="C2" i="26"/>
  <c r="D2" i="26"/>
  <c r="E2" i="26"/>
  <c r="F2" i="26"/>
  <c r="G2" i="26"/>
  <c r="H2" i="26"/>
  <c r="I2" i="26"/>
  <c r="B2" i="26"/>
  <c r="C2" i="25"/>
  <c r="D2" i="25"/>
  <c r="E2" i="25"/>
  <c r="F2" i="25"/>
  <c r="G2" i="25"/>
  <c r="H2" i="25"/>
  <c r="I2" i="25"/>
  <c r="B2" i="25"/>
  <c r="C3" i="25"/>
  <c r="D3" i="25"/>
  <c r="E3" i="25"/>
  <c r="F3" i="25"/>
  <c r="G3" i="25"/>
  <c r="H3" i="25"/>
  <c r="I3" i="25"/>
  <c r="B3" i="25"/>
  <c r="C4" i="25"/>
  <c r="D4" i="25"/>
  <c r="E4" i="25"/>
  <c r="F4" i="25"/>
  <c r="G4" i="25"/>
  <c r="H4" i="25"/>
  <c r="I4" i="25"/>
  <c r="B4" i="25"/>
  <c r="C6" i="25"/>
  <c r="D6" i="25"/>
  <c r="E6" i="25"/>
  <c r="F6" i="25"/>
  <c r="G6" i="25"/>
  <c r="H6" i="25"/>
  <c r="I6" i="25"/>
  <c r="B6" i="25"/>
  <c r="C5" i="25"/>
  <c r="D5" i="25"/>
  <c r="E5" i="25"/>
  <c r="F5" i="25"/>
  <c r="G5" i="25"/>
  <c r="H5" i="25"/>
  <c r="I5" i="25"/>
  <c r="B5" i="25"/>
  <c r="Y15" i="32" l="1"/>
  <c r="J3" i="34"/>
  <c r="J5" i="34" s="1"/>
  <c r="H4" i="34"/>
  <c r="I3" i="34"/>
  <c r="I5" i="34" s="1"/>
  <c r="G4" i="34"/>
  <c r="G5" i="34" s="1"/>
  <c r="F3" i="34"/>
  <c r="F5" i="34" s="1"/>
  <c r="E4" i="34"/>
  <c r="E5" i="34" s="1"/>
  <c r="D3" i="34"/>
  <c r="D5" i="34" s="1"/>
  <c r="H3" i="34"/>
  <c r="C5" i="34"/>
  <c r="H5" i="34" l="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4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futureMetadata>
  <valueMetadata count="45">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valueMetadata>
</metadata>
</file>

<file path=xl/sharedStrings.xml><?xml version="1.0" encoding="utf-8"?>
<sst xmlns="http://schemas.openxmlformats.org/spreadsheetml/2006/main" count="214" uniqueCount="147">
  <si>
    <t>Receita de vendas</t>
  </si>
  <si>
    <t>Lucro bruto</t>
  </si>
  <si>
    <t>R$ milhões</t>
  </si>
  <si>
    <t>Vendas</t>
  </si>
  <si>
    <t>Gerais e administrativas</t>
  </si>
  <si>
    <t>Custos com pesquisa e desenvolvimento tecnológico</t>
  </si>
  <si>
    <t>Tributárias</t>
  </si>
  <si>
    <t>Efeito de variação cambial sobre caixa e equivalentes de caixa</t>
  </si>
  <si>
    <t>Imposto de renda e contribuição social</t>
  </si>
  <si>
    <t>Custo dos produtos e serviços vendidos</t>
  </si>
  <si>
    <t>Custos exploratórios para extração de petróleo e gás</t>
  </si>
  <si>
    <t>Lucro antes do resultado financeiro, participações e impostos</t>
  </si>
  <si>
    <t>Receitas financeiras</t>
  </si>
  <si>
    <t>Despesas financeiras</t>
  </si>
  <si>
    <t>Var. monetárias e cambiais, líquidas</t>
  </si>
  <si>
    <t>Resultado financeiro líquido</t>
  </si>
  <si>
    <t>Circulante</t>
  </si>
  <si>
    <t>Não Circulante</t>
  </si>
  <si>
    <t>Total do Ativo</t>
  </si>
  <si>
    <t>Patrimônio Líquido</t>
  </si>
  <si>
    <t>Total do passivo</t>
  </si>
  <si>
    <t>Recursos líquidos gerados pelas atividades operacionais</t>
  </si>
  <si>
    <t>Recursos líquidos gerados (utilizados) pelas atividades de financiamentos</t>
  </si>
  <si>
    <t>ATIVO - R$ milhões</t>
  </si>
  <si>
    <t>PASSIVO - R$ milhões</t>
  </si>
  <si>
    <t xml:space="preserve">Outras receitas (despesas), operacionais líquidas </t>
  </si>
  <si>
    <t>Resultado de participações em investidas por equivalência patrimonial</t>
  </si>
  <si>
    <t>Lucro (Prejuízo) antes dos tributos sobre o lucro</t>
  </si>
  <si>
    <t>Recursos líquidos gerados (utilizados) nas atividades de investimentos</t>
  </si>
  <si>
    <r>
      <t xml:space="preserve">Reversão (Perda) líquida no valor de recuperação de ativos - </t>
    </r>
    <r>
      <rPr>
        <i/>
        <sz val="9"/>
        <color rgb="FF75787B"/>
        <rFont val="Petrobras Sans"/>
        <family val="2"/>
      </rPr>
      <t>Impairment</t>
    </r>
  </si>
  <si>
    <t>Lucro (prejuízo) líquido do exercício</t>
  </si>
  <si>
    <t>Aumento (redução) de caixa e equivalentes de caixa no exercício</t>
  </si>
  <si>
    <t xml:space="preserve">Tabela 3 - Demonstração do resultado – Consolidado </t>
  </si>
  <si>
    <t>Tabela 2 - Demonstração do fluxo de caixa – Consolidado</t>
  </si>
  <si>
    <t>Tabela 1 - Balanço patrimonial – Consolidado</t>
  </si>
  <si>
    <t>Indicadores</t>
  </si>
  <si>
    <t>Margem de lucro bruto (MLB)</t>
  </si>
  <si>
    <t>Margem de lucro operacional (MLO)</t>
  </si>
  <si>
    <t xml:space="preserve">Margem de lucro líquido (MLL) </t>
  </si>
  <si>
    <t>Retorno sobre o patrimônio líquido (ROE)</t>
  </si>
  <si>
    <t>Retorno sobre o investimento (ROI)</t>
  </si>
  <si>
    <t xml:space="preserve">Endividamento (EAT) </t>
  </si>
  <si>
    <t>Capital de terceiros/capital próprio (D/E)</t>
  </si>
  <si>
    <t>Exigível a longo prazo/ativo total (ELP/AT)</t>
  </si>
  <si>
    <t>Cobertura de juros (ICJ)</t>
  </si>
  <si>
    <t>Corrente (ILC)</t>
  </si>
  <si>
    <t>Seca (ILS)</t>
  </si>
  <si>
    <t>Período Médio de cobrança (PMC)</t>
  </si>
  <si>
    <t>Período Médio de pagamento (PMP)</t>
  </si>
  <si>
    <t>Giro do Estoques (GE)</t>
  </si>
  <si>
    <t>Período médio de estoque (PME)</t>
  </si>
  <si>
    <t xml:space="preserve">      Estoque</t>
  </si>
  <si>
    <t xml:space="preserve">      Contas a receber</t>
  </si>
  <si>
    <t xml:space="preserve">      Fornecedores</t>
  </si>
  <si>
    <t xml:space="preserve">      Arrendamentos</t>
  </si>
  <si>
    <t xml:space="preserve">      Financiamentos</t>
  </si>
  <si>
    <t>Bloco</t>
  </si>
  <si>
    <t>Síntese da Situação Atual</t>
  </si>
  <si>
    <t>Endividamento</t>
  </si>
  <si>
    <t>Atividades</t>
  </si>
  <si>
    <t>Liquidez</t>
  </si>
  <si>
    <t>Forte crescimento até 2022 com queda acentuada a partir de 2023. ROE e MLL foram diretamente afetados pela alta dos juros, custos operacionais e interferências políticas.</t>
  </si>
  <si>
    <t>Estrutura de capital fortalecida até 2022 com redução de dívidas, mas sinais de nova alavancagem em 2024. Cobertura de juros caiu, exigindo atenção.</t>
  </si>
  <si>
    <t>Bom desempenho nos prazos de recebimento e pagamento. Rotatividade de estoques melhorou em relação ao pós-pandemia, mas ainda abaixo do ideal.</t>
  </si>
  <si>
    <t>Queda contínua. Indicadores abaixo de 1,0 desde 2019. Situação crítica em 2024, com liquidez corrente em 0,69 e seca em 0,48.</t>
  </si>
  <si>
    <t>Rentabilidade</t>
  </si>
  <si>
    <t>Diagnóstico Global</t>
  </si>
  <si>
    <t>Evolução das Contas do Balanço Patrimonial</t>
  </si>
  <si>
    <t>ATIVO PERMANENTE - R$ milhões</t>
  </si>
  <si>
    <t>TESOURARIA - R$ milhões</t>
  </si>
  <si>
    <t>PASSIVO PERMANENTE - R$ milhões</t>
  </si>
  <si>
    <t>Caixa e equivalentes de caixa</t>
  </si>
  <si>
    <t>Títulos e valores mobiliários</t>
  </si>
  <si>
    <t>Financiamentos CP</t>
  </si>
  <si>
    <t>Contas a receber</t>
  </si>
  <si>
    <t>Estoques</t>
  </si>
  <si>
    <t>Impostos a recuperar</t>
  </si>
  <si>
    <t>Ativos mantidos para venda</t>
  </si>
  <si>
    <t>Outros ativos circulantes</t>
  </si>
  <si>
    <t>Outros ativos realizáveis a longo prazo</t>
  </si>
  <si>
    <t>Imobilizado</t>
  </si>
  <si>
    <t>Intangível</t>
  </si>
  <si>
    <t>Investimentos</t>
  </si>
  <si>
    <t>Depósitos judiciais</t>
  </si>
  <si>
    <t>Imposto de renda e contribuição social diferidos</t>
  </si>
  <si>
    <t>Fornecedores</t>
  </si>
  <si>
    <t>Impostos a pagar</t>
  </si>
  <si>
    <t>Dividendos propostos</t>
  </si>
  <si>
    <t>Passivos associados a ativos mantidos para venda</t>
  </si>
  <si>
    <t>Outras contas e despesas a pagar</t>
  </si>
  <si>
    <t>Financiamentos LP</t>
  </si>
  <si>
    <t>Arrendamentos CP</t>
  </si>
  <si>
    <t>Arrendamentos LP</t>
  </si>
  <si>
    <t>Provisão para processos judiciais e administrativos</t>
  </si>
  <si>
    <t>Provisão para desmantelamento de áreas CP</t>
  </si>
  <si>
    <t>Provisão para desmantelamento de áreas LP</t>
  </si>
  <si>
    <t>Benefícios a empregados LP</t>
  </si>
  <si>
    <t>Benefícios a empregados CP</t>
  </si>
  <si>
    <t>−</t>
  </si>
  <si>
    <t>Evolução das Reclassificações do Balanço Patrimonial</t>
  </si>
  <si>
    <t>Capital de Giro (CDG)</t>
  </si>
  <si>
    <t>Necessidade de Capital de Giro (NCG)</t>
  </si>
  <si>
    <t>Saldo de Tesouraria (T)</t>
  </si>
  <si>
    <t>CDG = passivo permanente - ativo permanente</t>
  </si>
  <si>
    <t>NCG = Ativo Operacional - Passivo Operacional</t>
  </si>
  <si>
    <t>T = CDG - NCG</t>
  </si>
  <si>
    <t>CDG</t>
  </si>
  <si>
    <t>NCG</t>
  </si>
  <si>
    <t>+</t>
  </si>
  <si>
    <t>Excelente</t>
  </si>
  <si>
    <t>Sólida</t>
  </si>
  <si>
    <t>–</t>
  </si>
  <si>
    <t>Insatisfatória</t>
  </si>
  <si>
    <t>Tipo</t>
  </si>
  <si>
    <t>T</t>
  </si>
  <si>
    <t>Situação</t>
  </si>
  <si>
    <t>Alto Risco</t>
  </si>
  <si>
    <t>Muito Ruim</t>
  </si>
  <si>
    <t>Péssima</t>
  </si>
  <si>
    <t>Ano</t>
  </si>
  <si>
    <t>MLB</t>
  </si>
  <si>
    <t>MLO</t>
  </si>
  <si>
    <t>MLL</t>
  </si>
  <si>
    <t>ROE</t>
  </si>
  <si>
    <t>ROI</t>
  </si>
  <si>
    <t>EAT)</t>
  </si>
  <si>
    <t>D/E</t>
  </si>
  <si>
    <t>ELP/AT</t>
  </si>
  <si>
    <t>ICJ</t>
  </si>
  <si>
    <t>PMC</t>
  </si>
  <si>
    <t>PMP</t>
  </si>
  <si>
    <t>GE</t>
  </si>
  <si>
    <t>PME</t>
  </si>
  <si>
    <t>ILC</t>
  </si>
  <si>
    <t>ILS</t>
  </si>
  <si>
    <t>Ativo Circulante</t>
  </si>
  <si>
    <t>Ativo Não Circulante</t>
  </si>
  <si>
    <t>Passivo Circulante</t>
  </si>
  <si>
    <t>Passivo Não Circulante</t>
  </si>
  <si>
    <t>ATIVO OPERACIONAL - R$ milhões</t>
  </si>
  <si>
    <t>PASSIVO OPERACIONAL - R$ milhões</t>
  </si>
  <si>
    <r>
      <t>Lucro Bruto Operacional - 1</t>
    </r>
    <r>
      <rPr>
        <b/>
        <vertAlign val="superscript"/>
        <sz val="9"/>
        <color rgb="FF75787B"/>
        <rFont val="Petrobras Sans"/>
      </rPr>
      <t>o</t>
    </r>
    <r>
      <rPr>
        <sz val="9"/>
        <color rgb="FF75787B"/>
        <rFont val="Petrobras Sans"/>
      </rPr>
      <t xml:space="preserve"> </t>
    </r>
    <r>
      <rPr>
        <b/>
        <sz val="9"/>
        <color rgb="FF75787B"/>
        <rFont val="Petrobras Sans"/>
      </rPr>
      <t>Nível</t>
    </r>
  </si>
  <si>
    <r>
      <t>Capacidade de Autofinanciamento - 2</t>
    </r>
    <r>
      <rPr>
        <b/>
        <vertAlign val="superscript"/>
        <sz val="9"/>
        <color rgb="FF75787B"/>
        <rFont val="Petrobras Sans"/>
      </rPr>
      <t>o</t>
    </r>
    <r>
      <rPr>
        <sz val="9"/>
        <color rgb="FF75787B"/>
        <rFont val="Petrobras Sans"/>
      </rPr>
      <t xml:space="preserve"> </t>
    </r>
    <r>
      <rPr>
        <b/>
        <sz val="9"/>
        <color rgb="FF75787B"/>
        <rFont val="Petrobras Sans"/>
      </rPr>
      <t>Nível</t>
    </r>
  </si>
  <si>
    <r>
      <t>Autofinanciamento - 3</t>
    </r>
    <r>
      <rPr>
        <b/>
        <vertAlign val="superscript"/>
        <sz val="9"/>
        <color rgb="FF75787B"/>
        <rFont val="Petrobras Sans"/>
      </rPr>
      <t>o</t>
    </r>
    <r>
      <rPr>
        <sz val="9"/>
        <color rgb="FF75787B"/>
        <rFont val="Petrobras Sans"/>
      </rPr>
      <t xml:space="preserve"> </t>
    </r>
    <r>
      <rPr>
        <b/>
        <sz val="9"/>
        <color rgb="FF75787B"/>
        <rFont val="Petrobras Sans"/>
      </rPr>
      <t>Nível</t>
    </r>
  </si>
  <si>
    <t>-</t>
  </si>
  <si>
    <t>Dividendos Distriuidos no exercício</t>
  </si>
  <si>
    <t>Depreciação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</si>
</sst>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quot;R$ &quot;* #,##0.00_);_(&quot;R$ &quot;* \(#,##0.00\);_(&quot;R$ &quot;* &quot;-&quot;??_);_(@_)"/>
    <numFmt numFmtId="165" formatCode="_(&quot;R$ &quot;* #,##0_);_(&quot;R$ &quot;* \(#,##0\);_(&quot;R$ &quot;* &quot;-&quot;_);_(@_)"/>
  </numFmts>
  <fonts count="17">
    <font>
      <sz val="11"/>
      <color theme="1"/>
      <name val="Calibri"/>
      <family val="2"/>
      <scheme val="minor"/>
    </font>
    <font>
      <b/>
      <sz val="10"/>
      <color rgb="FF000000"/>
      <name val="Petrobras Sans"/>
      <family val="2"/>
    </font>
    <font>
      <sz val="10"/>
      <name val="Arial"/>
      <family val="2"/>
    </font>
    <font>
      <sz val="9"/>
      <color rgb="FF75787B"/>
      <name val="Petrobras Sans"/>
      <family val="2"/>
    </font>
    <font>
      <b/>
      <sz val="9"/>
      <color rgb="FF75787B"/>
      <name val="Petrobras Sans"/>
      <family val="2"/>
    </font>
    <font>
      <i/>
      <sz val="9"/>
      <color rgb="FF75787B"/>
      <name val="Petrobras Sans"/>
      <family val="2"/>
    </font>
    <font>
      <b/>
      <sz val="10"/>
      <color theme="1"/>
      <name val="Petrobras Sans"/>
      <family val="2"/>
    </font>
    <font>
      <b/>
      <sz val="9"/>
      <color rgb="FFFFFFFF"/>
      <name val="Petrobras Sans"/>
      <family val="2"/>
    </font>
    <font>
      <b/>
      <sz val="9"/>
      <color rgb="FF000000"/>
      <name val="Petrobras Sans"/>
      <family val="2"/>
    </font>
    <font>
      <sz val="11"/>
      <color theme="1"/>
      <name val="Calibri"/>
      <family val="2"/>
      <scheme val="minor"/>
    </font>
    <font>
      <b/>
      <sz val="11"/>
      <color theme="1"/>
      <name val="Calibri"/>
      <family val="2"/>
      <scheme val="minor"/>
    </font>
    <font>
      <sz val="8"/>
      <name val="Petrobras Sans"/>
      <family val="2"/>
    </font>
    <font>
      <b/>
      <sz val="10"/>
      <color theme="1"/>
      <name val="Times New Roman"/>
      <family val="1"/>
    </font>
    <font>
      <sz val="10"/>
      <color theme="1"/>
      <name val="Times New Roman"/>
      <family val="1"/>
    </font>
    <font>
      <b/>
      <vertAlign val="superscript"/>
      <sz val="9"/>
      <color rgb="FF75787B"/>
      <name val="Petrobras Sans"/>
    </font>
    <font>
      <b/>
      <sz val="9"/>
      <color rgb="FF75787B"/>
      <name val="Petrobras Sans"/>
    </font>
    <font>
      <sz val="9"/>
      <color rgb="FF75787B"/>
      <name val="Petrobras Sans"/>
    </font>
  </fonts>
  <fills count="6">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theme="7"/>
        <bgColor indexed="64"/>
      </patternFill>
    </fill>
    <fill>
      <patternFill patternType="solid">
        <fgColor rgb="FF7030A0"/>
        <bgColor indexed="64"/>
      </patternFill>
    </fill>
  </fills>
  <borders count="14">
    <border>
      <left/>
      <right/>
      <top/>
      <bottom/>
      <diagonal/>
    </border>
    <border>
      <left/>
      <right/>
      <top/>
      <bottom style="medium">
        <color rgb="FFC4D600"/>
      </bottom>
      <diagonal/>
    </border>
    <border>
      <left/>
      <right/>
      <top/>
      <bottom style="thick">
        <color rgb="FF00854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4">
    <xf numFmtId="0" fontId="0" fillId="0" borderId="0"/>
    <xf numFmtId="43" fontId="2" fillId="0" borderId="0" applyFont="0" applyFill="0" applyBorder="0" applyAlignment="0" applyProtection="0"/>
    <xf numFmtId="0" fontId="2"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2" fillId="0" borderId="0"/>
    <xf numFmtId="43" fontId="2" fillId="0" borderId="0" applyFont="0" applyFill="0" applyBorder="0" applyAlignment="0" applyProtection="0"/>
    <xf numFmtId="49" fontId="2" fillId="0" borderId="0" applyFont="0" applyFill="0" applyBorder="0" applyAlignment="0" applyProtection="0"/>
    <xf numFmtId="41"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cellStyleXfs>
  <cellXfs count="56">
    <xf numFmtId="0" fontId="0" fillId="0" borderId="0" xfId="0"/>
    <xf numFmtId="0" fontId="1" fillId="0" borderId="0" xfId="0" applyFont="1" applyAlignment="1">
      <alignment horizontal="justify" vertical="center"/>
    </xf>
    <xf numFmtId="0" fontId="6" fillId="0" borderId="0" xfId="0" applyFont="1" applyAlignment="1">
      <alignment vertical="center"/>
    </xf>
    <xf numFmtId="0" fontId="3" fillId="0" borderId="1" xfId="0" applyFont="1" applyBorder="1" applyAlignment="1">
      <alignment vertical="center" wrapText="1"/>
    </xf>
    <xf numFmtId="3" fontId="3" fillId="2" borderId="1" xfId="0" applyNumberFormat="1" applyFont="1" applyFill="1" applyBorder="1" applyAlignment="1">
      <alignment horizontal="right" vertical="center" wrapText="1"/>
    </xf>
    <xf numFmtId="3" fontId="3" fillId="0" borderId="1" xfId="0" applyNumberFormat="1" applyFont="1" applyBorder="1" applyAlignment="1">
      <alignment horizontal="right" vertical="center" wrapText="1"/>
    </xf>
    <xf numFmtId="0" fontId="3" fillId="0" borderId="2" xfId="0" applyFont="1" applyBorder="1" applyAlignment="1">
      <alignment vertical="center" wrapText="1"/>
    </xf>
    <xf numFmtId="0" fontId="4" fillId="0" borderId="2" xfId="0" applyFont="1" applyBorder="1" applyAlignment="1">
      <alignment vertical="center" wrapText="1"/>
    </xf>
    <xf numFmtId="3" fontId="4" fillId="2" borderId="2" xfId="0" applyNumberFormat="1" applyFont="1" applyFill="1" applyBorder="1" applyAlignment="1">
      <alignment horizontal="right" vertical="center" wrapText="1"/>
    </xf>
    <xf numFmtId="3" fontId="4" fillId="0" borderId="2" xfId="0" applyNumberFormat="1" applyFont="1" applyBorder="1" applyAlignment="1">
      <alignment horizontal="right" vertical="center" wrapText="1"/>
    </xf>
    <xf numFmtId="0" fontId="8" fillId="0" borderId="0" xfId="0" applyFont="1" applyAlignment="1">
      <alignment vertical="center" wrapText="1"/>
    </xf>
    <xf numFmtId="0" fontId="7" fillId="0" borderId="0" xfId="0" applyFont="1" applyAlignment="1">
      <alignment vertical="center" wrapText="1"/>
    </xf>
    <xf numFmtId="3" fontId="0" fillId="0" borderId="0" xfId="0" applyNumberFormat="1"/>
    <xf numFmtId="0" fontId="4" fillId="0" borderId="0" xfId="0" applyFont="1" applyAlignment="1">
      <alignment vertical="center" wrapText="1"/>
    </xf>
    <xf numFmtId="3" fontId="11" fillId="0" borderId="0" xfId="5" applyNumberFormat="1" applyFont="1" applyAlignment="1">
      <alignment horizontal="right" vertical="center" wrapText="1"/>
    </xf>
    <xf numFmtId="0" fontId="0" fillId="3" borderId="0" xfId="0" applyFill="1"/>
    <xf numFmtId="0" fontId="4" fillId="3" borderId="2" xfId="0" applyFont="1" applyFill="1" applyBorder="1" applyAlignment="1">
      <alignment vertical="center" wrapText="1"/>
    </xf>
    <xf numFmtId="2" fontId="4" fillId="3" borderId="2" xfId="3" applyNumberFormat="1" applyFont="1" applyFill="1" applyBorder="1" applyAlignment="1">
      <alignment horizontal="right" vertical="center" wrapText="1"/>
    </xf>
    <xf numFmtId="2" fontId="4" fillId="3" borderId="2" xfId="4" applyNumberFormat="1" applyFont="1" applyFill="1" applyBorder="1" applyAlignment="1">
      <alignment horizontal="right" vertical="center" wrapText="1"/>
    </xf>
    <xf numFmtId="10" fontId="4" fillId="3" borderId="2" xfId="4" applyNumberFormat="1" applyFont="1" applyFill="1" applyBorder="1" applyAlignment="1">
      <alignment horizontal="right" vertical="center" wrapText="1"/>
    </xf>
    <xf numFmtId="0" fontId="13" fillId="3" borderId="4" xfId="0" applyFont="1" applyFill="1" applyBorder="1" applyAlignment="1">
      <alignment horizontal="center"/>
    </xf>
    <xf numFmtId="0" fontId="13" fillId="3" borderId="4" xfId="0" applyFont="1" applyFill="1" applyBorder="1" applyAlignment="1">
      <alignment horizontal="left" vertical="center" wrapText="1"/>
    </xf>
    <xf numFmtId="0" fontId="13" fillId="3" borderId="4" xfId="0" applyFont="1" applyFill="1" applyBorder="1" applyAlignment="1">
      <alignment horizontal="center" vertical="center"/>
    </xf>
    <xf numFmtId="0" fontId="7" fillId="4" borderId="0" xfId="0" applyFont="1" applyFill="1" applyAlignment="1">
      <alignment vertical="center" wrapText="1"/>
    </xf>
    <xf numFmtId="0" fontId="7" fillId="4" borderId="0" xfId="0" applyFont="1" applyFill="1" applyAlignment="1">
      <alignment horizontal="center" vertical="center" wrapText="1"/>
    </xf>
    <xf numFmtId="0" fontId="7" fillId="4" borderId="0" xfId="0" applyFont="1" applyFill="1" applyAlignment="1">
      <alignment horizontal="center" vertical="center"/>
    </xf>
    <xf numFmtId="0" fontId="4" fillId="0" borderId="2" xfId="0" applyFont="1" applyBorder="1" applyAlignment="1">
      <alignment vertical="center"/>
    </xf>
    <xf numFmtId="3" fontId="4" fillId="2" borderId="2" xfId="0" applyNumberFormat="1" applyFont="1" applyFill="1" applyBorder="1" applyAlignment="1">
      <alignment horizontal="right" vertical="center"/>
    </xf>
    <xf numFmtId="3" fontId="4" fillId="0" borderId="2" xfId="0" applyNumberFormat="1" applyFont="1" applyBorder="1" applyAlignment="1">
      <alignment horizontal="right" vertical="center"/>
    </xf>
    <xf numFmtId="0" fontId="7" fillId="4" borderId="0" xfId="0" applyFont="1" applyFill="1" applyAlignment="1">
      <alignment vertical="center"/>
    </xf>
    <xf numFmtId="0" fontId="13" fillId="3" borderId="0" xfId="0" applyFont="1" applyFill="1"/>
    <xf numFmtId="0" fontId="10" fillId="3" borderId="4" xfId="0" applyFont="1" applyFill="1" applyBorder="1" applyAlignment="1">
      <alignment horizontal="center" vertical="center"/>
    </xf>
    <xf numFmtId="0" fontId="0" fillId="3" borderId="4" xfId="0" applyFill="1" applyBorder="1" applyAlignment="1">
      <alignment horizontal="center" vertical="center"/>
    </xf>
    <xf numFmtId="0" fontId="10" fillId="3" borderId="0" xfId="0" applyFont="1" applyFill="1" applyAlignment="1">
      <alignment vertical="center"/>
    </xf>
    <xf numFmtId="0" fontId="0" fillId="3" borderId="0" xfId="0" applyFill="1" applyAlignment="1">
      <alignment vertical="center"/>
    </xf>
    <xf numFmtId="0" fontId="0" fillId="0" borderId="4" xfId="0" applyBorder="1" applyAlignment="1">
      <alignment horizontal="center" vertical="center"/>
    </xf>
    <xf numFmtId="0" fontId="0" fillId="0" borderId="4" xfId="0" applyBorder="1"/>
    <xf numFmtId="10" fontId="0" fillId="0" borderId="4" xfId="4" applyNumberFormat="1" applyFont="1" applyBorder="1"/>
    <xf numFmtId="2" fontId="0" fillId="0" borderId="4" xfId="0" applyNumberFormat="1" applyBorder="1"/>
    <xf numFmtId="0" fontId="7" fillId="5" borderId="0" xfId="0" applyFont="1" applyFill="1" applyAlignment="1">
      <alignment vertical="center"/>
    </xf>
    <xf numFmtId="0" fontId="7" fillId="5" borderId="0" xfId="0" applyFont="1" applyFill="1" applyAlignment="1">
      <alignment horizontal="center" vertic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0" xfId="0" applyFill="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3" borderId="11" xfId="0" applyFill="1" applyBorder="1" applyAlignment="1">
      <alignment horizontal="center"/>
    </xf>
    <xf numFmtId="0" fontId="10" fillId="3" borderId="0" xfId="0" applyFont="1" applyFill="1" applyAlignment="1">
      <alignment horizontal="center"/>
    </xf>
    <xf numFmtId="0" fontId="12" fillId="3" borderId="12" xfId="0" applyFont="1" applyFill="1" applyBorder="1" applyAlignment="1">
      <alignment horizontal="center"/>
    </xf>
    <xf numFmtId="0" fontId="12" fillId="3" borderId="13" xfId="0" applyFont="1" applyFill="1" applyBorder="1" applyAlignment="1">
      <alignment horizontal="center"/>
    </xf>
    <xf numFmtId="0" fontId="3" fillId="0" borderId="1" xfId="0" applyFont="1" applyBorder="1" applyAlignment="1">
      <alignment vertical="center"/>
    </xf>
    <xf numFmtId="3" fontId="3" fillId="2" borderId="1" xfId="0" applyNumberFormat="1" applyFont="1" applyFill="1" applyBorder="1" applyAlignment="1">
      <alignment horizontal="right" vertical="center"/>
    </xf>
    <xf numFmtId="3" fontId="3" fillId="0" borderId="1" xfId="0" applyNumberFormat="1" applyFont="1" applyBorder="1" applyAlignment="1">
      <alignment horizontal="right" vertical="center"/>
    </xf>
  </cellXfs>
  <cellStyles count="14">
    <cellStyle name="49" xfId="7" xr:uid="{C38A8ADC-8F16-443B-BCBA-4984696CCA51}"/>
    <cellStyle name="Comma" xfId="6" xr:uid="{2C6A4E62-BE6E-4E41-9A48-654EF32D7649}"/>
    <cellStyle name="Comma [0]" xfId="8" xr:uid="{BADACCD4-A15E-461A-A0EE-EFCE7EFFE3C7}"/>
    <cellStyle name="Currency" xfId="9" xr:uid="{3D71EF74-EBEB-48B1-B7A6-39C2FE00F624}"/>
    <cellStyle name="Currency [0]" xfId="10" xr:uid="{835C1BEA-B7B3-4994-80FE-8C161EDF637A}"/>
    <cellStyle name="Normal" xfId="0" builtinId="0"/>
    <cellStyle name="Normal 2" xfId="2" xr:uid="{DC61837B-3673-4A82-9766-E4A46D3089B6}"/>
    <cellStyle name="Normal 2 2" xfId="12" xr:uid="{C1F1702C-0594-46EC-8137-FD1F316FE3EB}"/>
    <cellStyle name="Normal 3" xfId="5" xr:uid="{FECED592-A994-46F1-95FC-A6407C74AB28}"/>
    <cellStyle name="Percent" xfId="11" xr:uid="{A354AC05-8E76-4860-A253-B9EF50FD97D6}"/>
    <cellStyle name="Porcentagem" xfId="4" builtinId="5"/>
    <cellStyle name="Separador de milhares 2" xfId="13" xr:uid="{120D0CA6-2EDB-4754-A700-4AF8F5B223B1}"/>
    <cellStyle name="Vírgula" xfId="3" builtinId="3"/>
    <cellStyle name="Vírgula 2" xfId="1" xr:uid="{A3F0D299-2777-4177-865D-6711A6C7D094}"/>
  </cellStyles>
  <dxfs count="0"/>
  <tableStyles count="0" defaultTableStyle="TableStyleMedium2" defaultPivotStyle="PivotStyleLight16"/>
  <colors>
    <mruColors>
      <color rgb="FF008542"/>
      <color rgb="FF5759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2/10/relationships/richValueRel" Target="richData/richValueRel.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eetMetadata" Target="metadata.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pt-BR"/>
              <a:t>Evolução dos Componentes do Balanço Patrimonial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pt-BR"/>
        </a:p>
      </c:txPr>
    </c:title>
    <c:autoTitleDeleted val="0"/>
    <c:plotArea>
      <c:layout/>
      <c:lineChart>
        <c:grouping val="standard"/>
        <c:varyColors val="0"/>
        <c:ser>
          <c:idx val="0"/>
          <c:order val="0"/>
          <c:tx>
            <c:strRef>
              <c:f>'Balanço Patrimonial'!$A$45</c:f>
              <c:strCache>
                <c:ptCount val="1"/>
                <c:pt idx="0">
                  <c:v>Ativo Circulante</c:v>
                </c:pt>
              </c:strCache>
            </c:strRef>
          </c:tx>
          <c:spPr>
            <a:ln w="31750" cap="rnd">
              <a:solidFill>
                <a:schemeClr val="accent1"/>
              </a:solidFill>
              <a:round/>
            </a:ln>
            <a:effectLst/>
          </c:spPr>
          <c:marker>
            <c:symbol val="circle"/>
            <c:size val="5"/>
            <c:spPr>
              <a:solidFill>
                <a:schemeClr val="accent1"/>
              </a:solidFill>
              <a:ln w="9525">
                <a:solidFill>
                  <a:schemeClr val="accent1"/>
                </a:solidFill>
              </a:ln>
              <a:effectLst/>
            </c:spPr>
          </c:marker>
          <c:cat>
            <c:numRef>
              <c:f>'Balanço Patrimonial'!$B$44:$I$44</c:f>
              <c:numCache>
                <c:formatCode>General</c:formatCode>
                <c:ptCount val="8"/>
                <c:pt idx="0">
                  <c:v>2017</c:v>
                </c:pt>
                <c:pt idx="1">
                  <c:v>2018</c:v>
                </c:pt>
                <c:pt idx="2">
                  <c:v>2019</c:v>
                </c:pt>
                <c:pt idx="3">
                  <c:v>2020</c:v>
                </c:pt>
                <c:pt idx="4">
                  <c:v>2021</c:v>
                </c:pt>
                <c:pt idx="5">
                  <c:v>2022</c:v>
                </c:pt>
                <c:pt idx="6">
                  <c:v>2023</c:v>
                </c:pt>
                <c:pt idx="7">
                  <c:v>2024</c:v>
                </c:pt>
              </c:numCache>
            </c:numRef>
          </c:cat>
          <c:val>
            <c:numRef>
              <c:f>'Balanço Patrimonial'!$B$45:$I$45</c:f>
              <c:numCache>
                <c:formatCode>General</c:formatCode>
                <c:ptCount val="8"/>
                <c:pt idx="0">
                  <c:v>155909</c:v>
                </c:pt>
                <c:pt idx="1">
                  <c:v>143606</c:v>
                </c:pt>
                <c:pt idx="2">
                  <c:v>112101</c:v>
                </c:pt>
                <c:pt idx="3">
                  <c:v>142323</c:v>
                </c:pt>
                <c:pt idx="4">
                  <c:v>168247</c:v>
                </c:pt>
                <c:pt idx="5">
                  <c:v>163052</c:v>
                </c:pt>
                <c:pt idx="6">
                  <c:v>157079</c:v>
                </c:pt>
                <c:pt idx="7">
                  <c:v>135212</c:v>
                </c:pt>
              </c:numCache>
            </c:numRef>
          </c:val>
          <c:smooth val="0"/>
          <c:extLst>
            <c:ext xmlns:c16="http://schemas.microsoft.com/office/drawing/2014/chart" uri="{C3380CC4-5D6E-409C-BE32-E72D297353CC}">
              <c16:uniqueId val="{00000000-8DD7-435C-B827-5BC3F43841CA}"/>
            </c:ext>
          </c:extLst>
        </c:ser>
        <c:ser>
          <c:idx val="1"/>
          <c:order val="1"/>
          <c:tx>
            <c:strRef>
              <c:f>'Balanço Patrimonial'!$A$46</c:f>
              <c:strCache>
                <c:ptCount val="1"/>
                <c:pt idx="0">
                  <c:v>Ativo Não Circulante</c:v>
                </c:pt>
              </c:strCache>
            </c:strRef>
          </c:tx>
          <c:spPr>
            <a:ln w="31750" cap="rnd">
              <a:solidFill>
                <a:schemeClr val="accent2"/>
              </a:solidFill>
              <a:round/>
            </a:ln>
            <a:effectLst/>
          </c:spPr>
          <c:marker>
            <c:symbol val="circle"/>
            <c:size val="5"/>
            <c:spPr>
              <a:solidFill>
                <a:schemeClr val="accent2"/>
              </a:solidFill>
              <a:ln w="9525">
                <a:solidFill>
                  <a:schemeClr val="accent2"/>
                </a:solidFill>
              </a:ln>
              <a:effectLst/>
            </c:spPr>
          </c:marker>
          <c:cat>
            <c:numRef>
              <c:f>'Balanço Patrimonial'!$B$44:$I$44</c:f>
              <c:numCache>
                <c:formatCode>General</c:formatCode>
                <c:ptCount val="8"/>
                <c:pt idx="0">
                  <c:v>2017</c:v>
                </c:pt>
                <c:pt idx="1">
                  <c:v>2018</c:v>
                </c:pt>
                <c:pt idx="2">
                  <c:v>2019</c:v>
                </c:pt>
                <c:pt idx="3">
                  <c:v>2020</c:v>
                </c:pt>
                <c:pt idx="4">
                  <c:v>2021</c:v>
                </c:pt>
                <c:pt idx="5">
                  <c:v>2022</c:v>
                </c:pt>
                <c:pt idx="6">
                  <c:v>2023</c:v>
                </c:pt>
                <c:pt idx="7">
                  <c:v>2024</c:v>
                </c:pt>
              </c:numCache>
            </c:numRef>
          </c:cat>
          <c:val>
            <c:numRef>
              <c:f>'Balanço Patrimonial'!$B$46:$I$46</c:f>
              <c:numCache>
                <c:formatCode>General</c:formatCode>
                <c:ptCount val="8"/>
                <c:pt idx="0">
                  <c:v>675606</c:v>
                </c:pt>
                <c:pt idx="1">
                  <c:v>716867</c:v>
                </c:pt>
                <c:pt idx="2">
                  <c:v>813910</c:v>
                </c:pt>
                <c:pt idx="3">
                  <c:v>845096</c:v>
                </c:pt>
                <c:pt idx="4">
                  <c:v>804704</c:v>
                </c:pt>
                <c:pt idx="5">
                  <c:v>813657</c:v>
                </c:pt>
                <c:pt idx="6">
                  <c:v>893809</c:v>
                </c:pt>
                <c:pt idx="7">
                  <c:v>989585</c:v>
                </c:pt>
              </c:numCache>
            </c:numRef>
          </c:val>
          <c:smooth val="0"/>
          <c:extLst>
            <c:ext xmlns:c16="http://schemas.microsoft.com/office/drawing/2014/chart" uri="{C3380CC4-5D6E-409C-BE32-E72D297353CC}">
              <c16:uniqueId val="{00000001-8DD7-435C-B827-5BC3F43841CA}"/>
            </c:ext>
          </c:extLst>
        </c:ser>
        <c:ser>
          <c:idx val="2"/>
          <c:order val="2"/>
          <c:tx>
            <c:strRef>
              <c:f>'Balanço Patrimonial'!$A$47</c:f>
              <c:strCache>
                <c:ptCount val="1"/>
                <c:pt idx="0">
                  <c:v>Passivo Circulante</c:v>
                </c:pt>
              </c:strCache>
            </c:strRef>
          </c:tx>
          <c:spPr>
            <a:ln w="31750" cap="rnd">
              <a:solidFill>
                <a:schemeClr val="accent3"/>
              </a:solidFill>
              <a:round/>
            </a:ln>
            <a:effectLst/>
          </c:spPr>
          <c:marker>
            <c:symbol val="circle"/>
            <c:size val="5"/>
            <c:spPr>
              <a:solidFill>
                <a:schemeClr val="accent3"/>
              </a:solidFill>
              <a:ln w="9525">
                <a:solidFill>
                  <a:schemeClr val="accent3"/>
                </a:solidFill>
              </a:ln>
              <a:effectLst/>
            </c:spPr>
          </c:marker>
          <c:cat>
            <c:numRef>
              <c:f>'Balanço Patrimonial'!$B$44:$I$44</c:f>
              <c:numCache>
                <c:formatCode>General</c:formatCode>
                <c:ptCount val="8"/>
                <c:pt idx="0">
                  <c:v>2017</c:v>
                </c:pt>
                <c:pt idx="1">
                  <c:v>2018</c:v>
                </c:pt>
                <c:pt idx="2">
                  <c:v>2019</c:v>
                </c:pt>
                <c:pt idx="3">
                  <c:v>2020</c:v>
                </c:pt>
                <c:pt idx="4">
                  <c:v>2021</c:v>
                </c:pt>
                <c:pt idx="5">
                  <c:v>2022</c:v>
                </c:pt>
                <c:pt idx="6">
                  <c:v>2023</c:v>
                </c:pt>
                <c:pt idx="7">
                  <c:v>2024</c:v>
                </c:pt>
              </c:numCache>
            </c:numRef>
          </c:cat>
          <c:val>
            <c:numRef>
              <c:f>'Balanço Patrimonial'!$B$47:$I$47</c:f>
              <c:numCache>
                <c:formatCode>General</c:formatCode>
                <c:ptCount val="8"/>
                <c:pt idx="0">
                  <c:v>82535</c:v>
                </c:pt>
                <c:pt idx="1">
                  <c:v>97068</c:v>
                </c:pt>
                <c:pt idx="2">
                  <c:v>116147</c:v>
                </c:pt>
                <c:pt idx="3">
                  <c:v>136287</c:v>
                </c:pt>
                <c:pt idx="4">
                  <c:v>134913</c:v>
                </c:pt>
                <c:pt idx="5">
                  <c:v>163731</c:v>
                </c:pt>
                <c:pt idx="6">
                  <c:v>163928</c:v>
                </c:pt>
                <c:pt idx="7">
                  <c:v>194808</c:v>
                </c:pt>
              </c:numCache>
            </c:numRef>
          </c:val>
          <c:smooth val="0"/>
          <c:extLst>
            <c:ext xmlns:c16="http://schemas.microsoft.com/office/drawing/2014/chart" uri="{C3380CC4-5D6E-409C-BE32-E72D297353CC}">
              <c16:uniqueId val="{00000002-8DD7-435C-B827-5BC3F43841CA}"/>
            </c:ext>
          </c:extLst>
        </c:ser>
        <c:ser>
          <c:idx val="3"/>
          <c:order val="3"/>
          <c:tx>
            <c:strRef>
              <c:f>'Balanço Patrimonial'!$A$48</c:f>
              <c:strCache>
                <c:ptCount val="1"/>
                <c:pt idx="0">
                  <c:v>Passivo Não Circulante</c:v>
                </c:pt>
              </c:strCache>
            </c:strRef>
          </c:tx>
          <c:spPr>
            <a:ln w="31750" cap="rnd">
              <a:solidFill>
                <a:schemeClr val="accent4"/>
              </a:solidFill>
              <a:round/>
            </a:ln>
            <a:effectLst/>
          </c:spPr>
          <c:marker>
            <c:symbol val="circle"/>
            <c:size val="5"/>
            <c:spPr>
              <a:solidFill>
                <a:schemeClr val="accent4"/>
              </a:solidFill>
              <a:ln w="9525">
                <a:solidFill>
                  <a:schemeClr val="accent4"/>
                </a:solidFill>
              </a:ln>
              <a:effectLst/>
            </c:spPr>
          </c:marker>
          <c:cat>
            <c:numRef>
              <c:f>'Balanço Patrimonial'!$B$44:$I$44</c:f>
              <c:numCache>
                <c:formatCode>General</c:formatCode>
                <c:ptCount val="8"/>
                <c:pt idx="0">
                  <c:v>2017</c:v>
                </c:pt>
                <c:pt idx="1">
                  <c:v>2018</c:v>
                </c:pt>
                <c:pt idx="2">
                  <c:v>2019</c:v>
                </c:pt>
                <c:pt idx="3">
                  <c:v>2020</c:v>
                </c:pt>
                <c:pt idx="4">
                  <c:v>2021</c:v>
                </c:pt>
                <c:pt idx="5">
                  <c:v>2022</c:v>
                </c:pt>
                <c:pt idx="6">
                  <c:v>2023</c:v>
                </c:pt>
                <c:pt idx="7">
                  <c:v>2024</c:v>
                </c:pt>
              </c:numCache>
            </c:numRef>
          </c:cat>
          <c:val>
            <c:numRef>
              <c:f>'Balanço Patrimonial'!$B$48:$I$48</c:f>
              <c:numCache>
                <c:formatCode>General</c:formatCode>
                <c:ptCount val="8"/>
                <c:pt idx="0">
                  <c:v>479371</c:v>
                </c:pt>
                <c:pt idx="1">
                  <c:v>479862</c:v>
                </c:pt>
                <c:pt idx="2">
                  <c:v>510727</c:v>
                </c:pt>
                <c:pt idx="3">
                  <c:v>539982</c:v>
                </c:pt>
                <c:pt idx="4">
                  <c:v>448457</c:v>
                </c:pt>
                <c:pt idx="5">
                  <c:v>448593</c:v>
                </c:pt>
                <c:pt idx="6">
                  <c:v>504620</c:v>
                </c:pt>
                <c:pt idx="7">
                  <c:v>562475</c:v>
                </c:pt>
              </c:numCache>
            </c:numRef>
          </c:val>
          <c:smooth val="0"/>
          <c:extLst>
            <c:ext xmlns:c16="http://schemas.microsoft.com/office/drawing/2014/chart" uri="{C3380CC4-5D6E-409C-BE32-E72D297353CC}">
              <c16:uniqueId val="{00000003-8DD7-435C-B827-5BC3F43841CA}"/>
            </c:ext>
          </c:extLst>
        </c:ser>
        <c:ser>
          <c:idx val="4"/>
          <c:order val="4"/>
          <c:tx>
            <c:strRef>
              <c:f>'Balanço Patrimonial'!$A$49</c:f>
              <c:strCache>
                <c:ptCount val="1"/>
                <c:pt idx="0">
                  <c:v>Patrimônio Líquido</c:v>
                </c:pt>
              </c:strCache>
            </c:strRef>
          </c:tx>
          <c:spPr>
            <a:ln w="31750" cap="rnd">
              <a:solidFill>
                <a:schemeClr val="accent5"/>
              </a:solidFill>
              <a:round/>
            </a:ln>
            <a:effectLst/>
          </c:spPr>
          <c:marker>
            <c:symbol val="circle"/>
            <c:size val="5"/>
            <c:spPr>
              <a:solidFill>
                <a:schemeClr val="accent5"/>
              </a:solidFill>
              <a:ln w="9525">
                <a:solidFill>
                  <a:schemeClr val="accent5"/>
                </a:solidFill>
              </a:ln>
              <a:effectLst/>
            </c:spPr>
          </c:marker>
          <c:cat>
            <c:numRef>
              <c:f>'Balanço Patrimonial'!$B$44:$I$44</c:f>
              <c:numCache>
                <c:formatCode>General</c:formatCode>
                <c:ptCount val="8"/>
                <c:pt idx="0">
                  <c:v>2017</c:v>
                </c:pt>
                <c:pt idx="1">
                  <c:v>2018</c:v>
                </c:pt>
                <c:pt idx="2">
                  <c:v>2019</c:v>
                </c:pt>
                <c:pt idx="3">
                  <c:v>2020</c:v>
                </c:pt>
                <c:pt idx="4">
                  <c:v>2021</c:v>
                </c:pt>
                <c:pt idx="5">
                  <c:v>2022</c:v>
                </c:pt>
                <c:pt idx="6">
                  <c:v>2023</c:v>
                </c:pt>
                <c:pt idx="7">
                  <c:v>2024</c:v>
                </c:pt>
              </c:numCache>
            </c:numRef>
          </c:cat>
          <c:val>
            <c:numRef>
              <c:f>'Balanço Patrimonial'!$B$49:$I$49</c:f>
              <c:numCache>
                <c:formatCode>General</c:formatCode>
                <c:ptCount val="8"/>
                <c:pt idx="0">
                  <c:v>269609</c:v>
                </c:pt>
                <c:pt idx="1">
                  <c:v>283543</c:v>
                </c:pt>
                <c:pt idx="2">
                  <c:v>299137</c:v>
                </c:pt>
                <c:pt idx="3">
                  <c:v>311150</c:v>
                </c:pt>
                <c:pt idx="4">
                  <c:v>389581</c:v>
                </c:pt>
                <c:pt idx="5">
                  <c:v>364385</c:v>
                </c:pt>
                <c:pt idx="6">
                  <c:v>382340</c:v>
                </c:pt>
                <c:pt idx="7">
                  <c:v>367514</c:v>
                </c:pt>
              </c:numCache>
            </c:numRef>
          </c:val>
          <c:smooth val="0"/>
          <c:extLst>
            <c:ext xmlns:c16="http://schemas.microsoft.com/office/drawing/2014/chart" uri="{C3380CC4-5D6E-409C-BE32-E72D297353CC}">
              <c16:uniqueId val="{00000004-8DD7-435C-B827-5BC3F43841CA}"/>
            </c:ext>
          </c:extLst>
        </c:ser>
        <c:dLbls>
          <c:showLegendKey val="0"/>
          <c:showVal val="0"/>
          <c:showCatName val="0"/>
          <c:showSerName val="0"/>
          <c:showPercent val="0"/>
          <c:showBubbleSize val="0"/>
        </c:dLbls>
        <c:marker val="1"/>
        <c:smooth val="0"/>
        <c:axId val="831590399"/>
        <c:axId val="831602399"/>
      </c:lineChart>
      <c:catAx>
        <c:axId val="831590399"/>
        <c:scaling>
          <c:orientation val="minMax"/>
        </c:scaling>
        <c:delete val="0"/>
        <c:axPos val="b"/>
        <c:minorGridlines>
          <c:spPr>
            <a:ln w="9525" cap="flat" cmpd="sng" algn="ctr">
              <a:no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crossAx val="831602399"/>
        <c:crosses val="autoZero"/>
        <c:auto val="1"/>
        <c:lblAlgn val="ctr"/>
        <c:lblOffset val="100"/>
        <c:noMultiLvlLbl val="0"/>
      </c:catAx>
      <c:valAx>
        <c:axId val="831602399"/>
        <c:scaling>
          <c:orientation val="minMax"/>
          <c:max val="1100000"/>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R$ Milhões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crossAx val="831590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1566333</xdr:colOff>
      <xdr:row>19</xdr:row>
      <xdr:rowOff>93133</xdr:rowOff>
    </xdr:from>
    <xdr:ext cx="4892222" cy="3336811"/>
    <xdr:sp macro="" textlink="">
      <xdr:nvSpPr>
        <xdr:cNvPr id="2" name="CaixaDeTexto 1">
          <a:extLst>
            <a:ext uri="{FF2B5EF4-FFF2-40B4-BE49-F238E27FC236}">
              <a16:creationId xmlns:a16="http://schemas.microsoft.com/office/drawing/2014/main" id="{43E3DBB2-03FB-40E6-AB70-3F6E31684D6B}"/>
            </a:ext>
          </a:extLst>
        </xdr:cNvPr>
        <xdr:cNvSpPr txBox="1"/>
      </xdr:nvSpPr>
      <xdr:spPr>
        <a:xfrm>
          <a:off x="1566333" y="3759200"/>
          <a:ext cx="4892222" cy="3336811"/>
        </a:xfrm>
        <a:prstGeom prst="rect">
          <a:avLst/>
        </a:prstGeom>
        <a:ln>
          <a:solidFill>
            <a:schemeClr val="accent4"/>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pt-BR" sz="1000" b="0">
              <a:latin typeface="Times New Roman" panose="02020603050405020304" pitchFamily="18" charset="0"/>
              <a:cs typeface="Times New Roman" panose="02020603050405020304" pitchFamily="18" charset="0"/>
            </a:rPr>
            <a:t>	A Petrobras apresenta uma trajetória marcada por avanços relevantes na sua gestão financeira até 2022, com destaque para o fortalecimento da estrutura de capital, controle de endividamento e desempenho operacional robusto. No entanto, os indicadores de 2023 e 2024 sinalizam um ponto de inflexão. A rentabilidade — medida por margens e retornos — caiu de forma expressiva, refletindo a combinação entre aumento de despesas financeiras, mudanças na política de preços e maior intervenção estatal. O índice de cobertura de juros também sofreu retração, indicando menor capacidade de honrar encargos com o lucro operacional.</a:t>
          </a:r>
        </a:p>
        <a:p>
          <a:r>
            <a:rPr lang="pt-BR" sz="1000" b="0">
              <a:latin typeface="Times New Roman" panose="02020603050405020304" pitchFamily="18" charset="0"/>
              <a:cs typeface="Times New Roman" panose="02020603050405020304" pitchFamily="18" charset="0"/>
            </a:rPr>
            <a:t>	Ainda que o nível de endividamento permaneça sob controle e os prazos operacionais estejam ajustados, o ponto mais crítico da análise está na liquidez: tanto a liquidez corrente quanto a seca vêm caindo ano após ano, sugerindo dificuldades crescentes para cobrir obrigações de curto prazo. Isso expõe a companhia a riscos operacionais, especialmente em cenários de instabilidade nos preços do petróleo ou em momentos de maior pressão política.</a:t>
          </a:r>
        </a:p>
        <a:p>
          <a:r>
            <a:rPr lang="pt-BR" sz="1000" b="0">
              <a:latin typeface="Times New Roman" panose="02020603050405020304" pitchFamily="18" charset="0"/>
              <a:cs typeface="Times New Roman" panose="02020603050405020304" pitchFamily="18" charset="0"/>
            </a:rPr>
            <a:t>	Diante desse contexto, o parecer é de atenção reforçada à liquidez e preservação da geração de caixa, priorizando a disciplina financeira e a gestão eficiente do capital de giro. Para investidores, a recomendação seria de manutenção com cautela, considerando os fundamentos operacionais ainda sólidos, mas monitorando de perto o ambiente regulatório e a capacidade da empresa de sustentar margens e liquidez no curto prazo. Para gestores, o foco deve ser garantir previsibilidade estratégica, fortalecer a governança e evitar novos ciclos de alavancagem que comprometam a sustentabilidade da companhia.</a:t>
          </a:r>
        </a:p>
      </xdr:txBody>
    </xdr:sp>
    <xdr:clientData/>
  </xdr:oneCellAnchor>
  <xdr:twoCellAnchor>
    <xdr:from>
      <xdr:col>0</xdr:col>
      <xdr:colOff>857250</xdr:colOff>
      <xdr:row>50</xdr:row>
      <xdr:rowOff>111578</xdr:rowOff>
    </xdr:from>
    <xdr:to>
      <xdr:col>6</xdr:col>
      <xdr:colOff>208644</xdr:colOff>
      <xdr:row>73</xdr:row>
      <xdr:rowOff>145143</xdr:rowOff>
    </xdr:to>
    <xdr:graphicFrame macro="">
      <xdr:nvGraphicFramePr>
        <xdr:cNvPr id="4" name="Gráfico 3">
          <a:extLst>
            <a:ext uri="{FF2B5EF4-FFF2-40B4-BE49-F238E27FC236}">
              <a16:creationId xmlns:a16="http://schemas.microsoft.com/office/drawing/2014/main" id="{93D56A9F-2F58-70D4-3B57-FD8539CA4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91248</xdr:colOff>
      <xdr:row>6</xdr:row>
      <xdr:rowOff>168087</xdr:rowOff>
    </xdr:from>
    <xdr:ext cx="4996223" cy="4074192"/>
    <xdr:sp macro="" textlink="">
      <xdr:nvSpPr>
        <xdr:cNvPr id="25" name="CaixaDeTexto 24">
          <a:extLst>
            <a:ext uri="{FF2B5EF4-FFF2-40B4-BE49-F238E27FC236}">
              <a16:creationId xmlns:a16="http://schemas.microsoft.com/office/drawing/2014/main" id="{B1D0EDB1-5135-C65E-9396-65751F7CCC27}"/>
            </a:ext>
          </a:extLst>
        </xdr:cNvPr>
        <xdr:cNvSpPr txBox="1"/>
      </xdr:nvSpPr>
      <xdr:spPr>
        <a:xfrm>
          <a:off x="2631248" y="1326028"/>
          <a:ext cx="4996223" cy="4074192"/>
        </a:xfrm>
        <a:prstGeom prst="rect">
          <a:avLst/>
        </a:prstGeom>
        <a:ln>
          <a:solidFill>
            <a:schemeClr val="accent4"/>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pt-BR" sz="1000">
              <a:latin typeface="Times New Roman" panose="02020603050405020304" pitchFamily="18" charset="0"/>
              <a:cs typeface="Times New Roman" panose="02020603050405020304" pitchFamily="18" charset="0"/>
            </a:rPr>
            <a:t>	Entre 2017 e 2023, a margem de lucro bruto (MLB) da Petrobras apresentou crescimento sólido, refletindo ganhos operacionais e uma política de preços mais alinhada ao mercado internacional. Em 2024, contudo, houve leve retração, possivelmente devido a pressões de custo e limitações no repasse de preços decorrentes de maior interferência estatal.</a:t>
          </a:r>
        </a:p>
        <a:p>
          <a:r>
            <a:rPr lang="pt-BR" sz="1000">
              <a:latin typeface="Times New Roman" panose="02020603050405020304" pitchFamily="18" charset="0"/>
              <a:cs typeface="Times New Roman" panose="02020603050405020304" pitchFamily="18" charset="0"/>
            </a:rPr>
            <a:t>A margem de lucro operacional (MLO) atingiu seu auge em 2022, impulsionada por preços elevados do petróleo e rigor no controle de despesas. A partir de então, caiu de forma contínua até 2024, sugerindo aumento de custos administrativos e operacionais, além de possíveis perdas com impairment.</a:t>
          </a:r>
        </a:p>
        <a:p>
          <a:r>
            <a:rPr lang="pt-BR" sz="1000">
              <a:latin typeface="Times New Roman" panose="02020603050405020304" pitchFamily="18" charset="0"/>
              <a:cs typeface="Times New Roman" panose="02020603050405020304" pitchFamily="18" charset="0"/>
            </a:rPr>
            <a:t>	A margem de lucro líquido (MLL) também oscilou fortemente: após um pico em 2022, caiu expressivamente em 2024. Essa redução pode estar ligada a juros mais altos, maior carga tributária e queda na geração de caixa, afetando diretamente a lucratividade final da empresa.</a:t>
          </a:r>
        </a:p>
        <a:p>
          <a:r>
            <a:rPr lang="pt-BR" sz="1000">
              <a:latin typeface="Times New Roman" panose="02020603050405020304" pitchFamily="18" charset="0"/>
              <a:cs typeface="Times New Roman" panose="02020603050405020304" pitchFamily="18" charset="0"/>
            </a:rPr>
            <a:t>	O retorno sobre o patrimônio líquido (ROE) acompanhou essa tendência, caindo de 51,87% em 2022 para 10,07% em 2024. Essa queda reflete a desaceleração dos lucros e a expansão do capital próprio, reduzindo a capacidade da Petrobras de gerar valor ao acionista.</a:t>
          </a:r>
        </a:p>
        <a:p>
          <a:r>
            <a:rPr lang="pt-BR" sz="1000">
              <a:latin typeface="Times New Roman" panose="02020603050405020304" pitchFamily="18" charset="0"/>
              <a:cs typeface="Times New Roman" panose="02020603050405020304" pitchFamily="18" charset="0"/>
            </a:rPr>
            <a:t>	O retorno sobre o investimento (ROI) mostrou trajetória semelhante: subiu fortemente até 2022, mas caiu para 3,29% em 2024, indicando perda de eficiência no uso dos ativos. Isso pode ser consequência de investimentos menos rentáveis, reavaliações contábeis e pressões por alocação de capital em setores estratégicos com menor retorno no curto prazo.</a:t>
          </a:r>
        </a:p>
        <a:p>
          <a:r>
            <a:rPr lang="pt-BR" sz="1000">
              <a:latin typeface="Times New Roman" panose="02020603050405020304" pitchFamily="18" charset="0"/>
              <a:cs typeface="Times New Roman" panose="02020603050405020304" pitchFamily="18" charset="0"/>
            </a:rPr>
            <a:t>	De forma geral, os indicadores de rentabilidade da Petrobras revelam um ciclo de forte recuperação até 2022, impulsionado por alta do petróleo, desinvestimentos e eficiência operacional, seguido de uma reversão nos anos seguintes. A queda nas margens e nos retornos, somada a fatores como juros elevados, câmbio, mudanças na política de preços e maior intervenção estatal, sinaliza desafios crescentes para a geração de valor sustentável. Esse cenário reforça a necessidade de disciplina na gestão de custos, previsibilidade estratégica e governança sólida.</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66115</xdr:colOff>
      <xdr:row>5</xdr:row>
      <xdr:rowOff>154641</xdr:rowOff>
    </xdr:from>
    <xdr:ext cx="4842061" cy="3779240"/>
    <xdr:sp macro="" textlink="">
      <xdr:nvSpPr>
        <xdr:cNvPr id="19" name="CaixaDeTexto 18">
          <a:extLst>
            <a:ext uri="{FF2B5EF4-FFF2-40B4-BE49-F238E27FC236}">
              <a16:creationId xmlns:a16="http://schemas.microsoft.com/office/drawing/2014/main" id="{24DD12EB-9AD6-419E-92BA-0988DC0E64F9}"/>
            </a:ext>
          </a:extLst>
        </xdr:cNvPr>
        <xdr:cNvSpPr txBox="1"/>
      </xdr:nvSpPr>
      <xdr:spPr>
        <a:xfrm>
          <a:off x="2628527" y="1118347"/>
          <a:ext cx="4842061" cy="3779240"/>
        </a:xfrm>
        <a:prstGeom prst="rect">
          <a:avLst/>
        </a:prstGeom>
        <a:ln>
          <a:solidFill>
            <a:schemeClr val="accent4"/>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spAutoFit/>
        </a:bodyPr>
        <a:lstStyle/>
        <a:p>
          <a:r>
            <a:rPr lang="pt-BR" sz="1000">
              <a:latin typeface="Times New Roman" panose="02020603050405020304" pitchFamily="18" charset="0"/>
              <a:cs typeface="Times New Roman" panose="02020603050405020304" pitchFamily="18" charset="0"/>
            </a:rPr>
            <a:t>	Entre 2017 e 2020, o índice de endividamento sobre o ativo total (EAT) da Petrobras manteve-se estável próximo de 67%, refletindo sua estrutura historicamente alavancada. Em 2021, caiu para 59,96% com a política de desalavancagem baseada na geração de caixa e venda de ativos. A partir de 2022, o índice volta a subir, alcançando 67,33% em 2024, possivelmente em função de novos investimentos e aumento de passivos.</a:t>
          </a:r>
        </a:p>
        <a:p>
          <a:r>
            <a:rPr lang="pt-BR" sz="1000">
              <a:latin typeface="Times New Roman" panose="02020603050405020304" pitchFamily="18" charset="0"/>
              <a:cs typeface="Times New Roman" panose="02020603050405020304" pitchFamily="18" charset="0"/>
            </a:rPr>
            <a:t>	O índice D/E caiu de 102,71% em 2017 para 49,10% em 2024, com destaque para o menor nível em 2023 (40,11%). Essa trajetória reflete a reestruturação da dívida da companhia no pós-pandemia. A leve alta em 2024 pode estar associada à redução do patrimônio líquido via menor retenção de lucros e aumento de obrigações, embora o indicador siga indicando uma estrutura de capital equilibrada.</a:t>
          </a:r>
        </a:p>
        <a:p>
          <a:r>
            <a:rPr lang="pt-BR" sz="1000">
              <a:latin typeface="Times New Roman" panose="02020603050405020304" pitchFamily="18" charset="0"/>
              <a:cs typeface="Times New Roman" panose="02020603050405020304" pitchFamily="18" charset="0"/>
            </a:rPr>
            <a:t>	O exigível de longo prazo sobre o ativo total (ELP/AT) também apresentou queda entre 2017 (57,65%) e 2021 (46,09%), consolidando o processo de redução da dívida de longo prazo. O aumento para 50,01% em 2024 pode sinalizar a retomada de financiamentos para novos projetos em áreas estratégicas, como refino e transição energética, além de efeitos contábeis relacionados ao IFRS 16.</a:t>
          </a:r>
        </a:p>
        <a:p>
          <a:r>
            <a:rPr lang="pt-BR" sz="1000">
              <a:latin typeface="Times New Roman" panose="02020603050405020304" pitchFamily="18" charset="0"/>
              <a:cs typeface="Times New Roman" panose="02020603050405020304" pitchFamily="18" charset="0"/>
            </a:rPr>
            <a:t>	O índice de cobertura de juros (ICJ) teve forte crescimento entre 2020 e 2022, atingindo 16,24, indicando folga na geração de lucro operacional para pagamento de juros. Em 2023 e 2024, o indicador recuou para 4,38, reflexo do aumento dos encargos financeiros e menor lucratividade operacional.</a:t>
          </a:r>
        </a:p>
        <a:p>
          <a:r>
            <a:rPr lang="pt-BR" sz="1000">
              <a:latin typeface="Times New Roman" panose="02020603050405020304" pitchFamily="18" charset="0"/>
              <a:cs typeface="Times New Roman" panose="02020603050405020304" pitchFamily="18" charset="0"/>
            </a:rPr>
            <a:t>	De forma geral, os indicadores apontam que a Petrobras viveu um ciclo de fortalecimento financeiro até 2022, com significativa redução do endividamento e aumento da capacidade de pagamento. Porém, a reversão parcial dessa tendência em 2023 e 2024 — em meio a juros elevados e maior necessidade de capital para novos investimentos — exige cautela e monitoramento contínuo da estrutura de capital da companhia.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xdr:row>
      <xdr:rowOff>164353</xdr:rowOff>
    </xdr:from>
    <xdr:ext cx="4892222" cy="6090963"/>
    <xdr:sp macro="" textlink="">
      <xdr:nvSpPr>
        <xdr:cNvPr id="18" name="CaixaDeTexto 17">
          <a:extLst>
            <a:ext uri="{FF2B5EF4-FFF2-40B4-BE49-F238E27FC236}">
              <a16:creationId xmlns:a16="http://schemas.microsoft.com/office/drawing/2014/main" id="{14A6FBEF-7149-4D14-B4BF-AF1D40ADBC5C}"/>
            </a:ext>
          </a:extLst>
        </xdr:cNvPr>
        <xdr:cNvSpPr txBox="1"/>
      </xdr:nvSpPr>
      <xdr:spPr>
        <a:xfrm>
          <a:off x="2502647" y="1128059"/>
          <a:ext cx="4892222" cy="6090963"/>
        </a:xfrm>
        <a:prstGeom prst="rect">
          <a:avLst/>
        </a:prstGeom>
        <a:ln>
          <a:solidFill>
            <a:schemeClr val="accent4"/>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pt-BR" sz="1000">
              <a:latin typeface="Times New Roman" panose="02020603050405020304" pitchFamily="18" charset="0"/>
              <a:cs typeface="Times New Roman" panose="02020603050405020304" pitchFamily="18" charset="0"/>
            </a:rPr>
            <a:t>	O PMC variou de forma moderada ao longo do período, oscilando entre 14,68 e 32,53 dias. Após o pico em 2020, durante o auge da pandemia (provavelmente relacionado à postergação de recebíveis), houve melhora na eficiência de cobrança, com destaque para 2021 (28,26) e 2023 (20,88), e atingindo 16,19 dias em 2024 — o segundo menor nível da série. Isso sugere maior agilidade na conversão das vendas a prazo em caixa, fator positivo para o capital de giro da companhia.</a:t>
          </a:r>
        </a:p>
        <a:p>
          <a:endParaRPr lang="pt-BR" sz="1000">
            <a:latin typeface="Times New Roman" panose="02020603050405020304" pitchFamily="18" charset="0"/>
            <a:cs typeface="Times New Roman" panose="02020603050405020304" pitchFamily="18" charset="0"/>
          </a:endParaRPr>
        </a:p>
        <a:p>
          <a:r>
            <a:rPr lang="pt-BR" sz="1000"/>
            <a:t>	O PMP teve comportamento mais volátil, com um salto expressivo em 2020 (88,74 dias), possivelmente por postergação de pagamentos durante a crise sanitária e revisão de contratos com fornecedores. A partir de 2021, voltou a patamares mais baixos, chegando a 32,84 dias em 2022. Em 2024, o índice subiu novamente para 54,51 dias, indicando uma retomada da estratégia de alongamento de prazos com fornecedores, o que pode aliviar o caixa no curto prazo, mas também exigir bom relacionamento e credibilidade com a cadeia de suprimentos.</a:t>
          </a:r>
        </a:p>
        <a:p>
          <a:endParaRPr lang="pt-BR" sz="1000">
            <a:latin typeface="Times New Roman" panose="02020603050405020304" pitchFamily="18" charset="0"/>
            <a:cs typeface="Times New Roman" panose="02020603050405020304" pitchFamily="18" charset="0"/>
          </a:endParaRPr>
        </a:p>
        <a:p>
          <a:r>
            <a:rPr lang="pt-BR" sz="1000"/>
            <a:t>	O indicador de giro de estoques caiu bruscamente de 13,68 em 2017 para 4,74 em 2020, sugerindo menor velocidade na renovação dos estoques — possivelmente associada a menor demanda, gargalos logísticos ou aumento do volume estocado. A partir de 2021, houve recuperação moderada, com estabilização em torno de 6 a 7 vezes ao ano. O valor de 6,21 em 2024 indica que a Petrobras ainda mantém um bom ritmo operacional, embora distante da agilidade de 2017.</a:t>
          </a:r>
        </a:p>
        <a:p>
          <a:endParaRPr lang="pt-BR" sz="1000">
            <a:latin typeface="Times New Roman" panose="02020603050405020304" pitchFamily="18" charset="0"/>
            <a:cs typeface="Times New Roman" panose="02020603050405020304" pitchFamily="18" charset="0"/>
          </a:endParaRPr>
        </a:p>
        <a:p>
          <a:r>
            <a:rPr lang="pt-BR" sz="1000">
              <a:latin typeface="Times New Roman" panose="02020603050405020304" pitchFamily="18" charset="0"/>
              <a:cs typeface="Times New Roman" panose="02020603050405020304" pitchFamily="18" charset="0"/>
            </a:rPr>
            <a:t>	</a:t>
          </a:r>
          <a:r>
            <a:rPr lang="pt-BR" sz="1000"/>
            <a:t>O PME teve alta expressiva entre 2017 (26,31 dias) e 2020 (75,97 dias), reforçando a leitura de que os estoques demoravam mais a ser renovados naquele período. Após certa normalização, o indicador voltou a crescer em 2023 (61,71 dias), encerrando 2024 em 58 dias. Embora inferior ao pico pandêmico, ainda representa um ciclo operacional mais lento que o ideal, o que pode imobilizar capital e elevar riscos logísticos.</a:t>
          </a:r>
        </a:p>
        <a:p>
          <a:endParaRPr lang="pt-BR" sz="1000">
            <a:latin typeface="Times New Roman" panose="02020603050405020304" pitchFamily="18" charset="0"/>
            <a:cs typeface="Times New Roman" panose="02020603050405020304" pitchFamily="18" charset="0"/>
          </a:endParaRPr>
        </a:p>
        <a:p>
          <a:r>
            <a:rPr lang="pt-BR" sz="1000">
              <a:latin typeface="Times New Roman" panose="02020603050405020304" pitchFamily="18" charset="0"/>
              <a:cs typeface="Times New Roman" panose="02020603050405020304" pitchFamily="18" charset="0"/>
            </a:rPr>
            <a:t>	</a:t>
          </a:r>
          <a:r>
            <a:rPr lang="pt-BR" sz="1000"/>
            <a:t>A análise dos indicadores de atividade da Petrobras revela avanços importantes na </a:t>
          </a:r>
          <a:r>
            <a:rPr lang="pt-BR" sz="1000" b="1"/>
            <a:t>eficiência de cobrança (PMC)</a:t>
          </a:r>
          <a:r>
            <a:rPr lang="pt-BR" sz="1000"/>
            <a:t> e maior controle sobre os </a:t>
          </a:r>
          <a:r>
            <a:rPr lang="pt-BR" sz="1000" b="1"/>
            <a:t>prazo de pagamento (PMP)</a:t>
          </a:r>
          <a:r>
            <a:rPr lang="pt-BR" sz="1000"/>
            <a:t>, que vêm sendo ajustados conforme o ambiente financeiro. No entanto, os dados de </a:t>
          </a:r>
          <a:r>
            <a:rPr lang="pt-BR" sz="1000" b="1"/>
            <a:t>estoques (GE e PME)</a:t>
          </a:r>
          <a:r>
            <a:rPr lang="pt-BR" sz="1000"/>
            <a:t> indicam que a companhia ainda enfrenta desafios para otimizar a gestão de materiais e produtos, especialmente após a pandemia. A manutenção de estoques elevados por períodos longos pode afetar o capital de giro e gerar custos adicionais. O equilíbrio entre agilidade operacional, prazos negociados com clientes e fornecedores e a rotação de ativos é essencial para manter a eficiência do ciclo financeiro da empresa.</a:t>
          </a:r>
          <a:endParaRPr lang="pt-BR" sz="1000">
            <a:latin typeface="Times New Roman" panose="02020603050405020304" pitchFamily="18" charset="0"/>
            <a:cs typeface="Times New Roman" panose="02020603050405020304" pitchFamily="18"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7470</xdr:colOff>
      <xdr:row>3</xdr:row>
      <xdr:rowOff>179295</xdr:rowOff>
    </xdr:from>
    <xdr:ext cx="4892222" cy="3336811"/>
    <xdr:sp macro="" textlink="">
      <xdr:nvSpPr>
        <xdr:cNvPr id="10" name="CaixaDeTexto 9">
          <a:extLst>
            <a:ext uri="{FF2B5EF4-FFF2-40B4-BE49-F238E27FC236}">
              <a16:creationId xmlns:a16="http://schemas.microsoft.com/office/drawing/2014/main" id="{87B50A7A-675B-4B63-9CAC-FEFA4AD269CF}"/>
            </a:ext>
          </a:extLst>
        </xdr:cNvPr>
        <xdr:cNvSpPr txBox="1"/>
      </xdr:nvSpPr>
      <xdr:spPr>
        <a:xfrm>
          <a:off x="2271058" y="754530"/>
          <a:ext cx="4892222" cy="3336811"/>
        </a:xfrm>
        <a:prstGeom prst="rect">
          <a:avLst/>
        </a:prstGeom>
        <a:ln>
          <a:solidFill>
            <a:schemeClr val="accent4"/>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pt-BR" sz="1000" b="0">
              <a:latin typeface="Times New Roman" panose="02020603050405020304" pitchFamily="18" charset="0"/>
              <a:cs typeface="Times New Roman" panose="02020603050405020304" pitchFamily="18" charset="0"/>
            </a:rPr>
            <a:t>	A liquidez corrente da Petrobras apresentou queda contínua ao longo dos anos, saindo de 1,89 em 2017 e encerrando 2024 em 0,69. Esse indicador, que mede a capacidade da empresa de honrar suas obrigações de curto prazo com os ativos circulantes disponíveis, permaneceu próximo ou abaixo de 1,0 desde 2019, com exceção de 2021 (1,25). A redução constante pode indicar maior concentração de obrigações no curto prazo sem o mesmo crescimento proporcional dos ativos líquidos, o que sinaliza risco de iliquidez operacional e necessidade de reforço no capital de giro.</a:t>
          </a:r>
        </a:p>
        <a:p>
          <a:r>
            <a:rPr lang="pt-BR" sz="1000" b="0">
              <a:latin typeface="Times New Roman" panose="02020603050405020304" pitchFamily="18" charset="0"/>
              <a:cs typeface="Times New Roman" panose="02020603050405020304" pitchFamily="18" charset="0"/>
            </a:rPr>
            <a:t>	A liquidez seca, que exclui os estoques da análise (por serem ativos menos líquidos), teve desempenho ainda mais preocupante. O índice caiu de 1,55 em 2017 para 0,48 em 2024, ficando abaixo de 1,0 em todos os anos desde 2019. Isso indica que, sem considerar os estoques, a Petrobras não teria recursos suficientes para quitar suas dívidas de curto prazo. Esse cenário pode ser reflexo da alocação de capital em ativos menos líquidos, aumento da dependência de estoques ou concentração de passivos circulantes, especialmente em anos de menor geração de caixa.</a:t>
          </a:r>
        </a:p>
        <a:p>
          <a:r>
            <a:rPr lang="pt-BR" sz="1000" b="0">
              <a:latin typeface="Times New Roman" panose="02020603050405020304" pitchFamily="18" charset="0"/>
              <a:cs typeface="Times New Roman" panose="02020603050405020304" pitchFamily="18" charset="0"/>
            </a:rPr>
            <a:t>	Os indicadores de liquidez da Petrobras revelam uma deterioração contínua da capacidade de pagamento no curto prazo. A persistência de valores inferiores a 1,0 — especialmente na liquidez seca — aponta para uma estrutura de capital mais exposta a riscos de iliquidez, exigindo atenção da gestão financeira quanto à alocação de ativos, rolagem de passivos e planejamento do capital de giro. Embora a companhia mantenha uma sólida estrutura de longo prazo, os dados sugerem a necessidade de reforçar a liquidez corrente para garantir maior segurança operacional frente a choques externos ou pressões de mercado.</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313766</xdr:colOff>
      <xdr:row>1</xdr:row>
      <xdr:rowOff>0</xdr:rowOff>
    </xdr:from>
    <xdr:ext cx="4892222" cy="3336811"/>
    <xdr:sp macro="" textlink="">
      <xdr:nvSpPr>
        <xdr:cNvPr id="3" name="CaixaDeTexto 2">
          <a:extLst>
            <a:ext uri="{FF2B5EF4-FFF2-40B4-BE49-F238E27FC236}">
              <a16:creationId xmlns:a16="http://schemas.microsoft.com/office/drawing/2014/main" id="{FFFFCC91-A7D8-41F3-B9B8-1E28F76B7B28}"/>
            </a:ext>
          </a:extLst>
        </xdr:cNvPr>
        <xdr:cNvSpPr txBox="1"/>
      </xdr:nvSpPr>
      <xdr:spPr>
        <a:xfrm>
          <a:off x="5744884" y="186765"/>
          <a:ext cx="4892222" cy="3336811"/>
        </a:xfrm>
        <a:prstGeom prst="rect">
          <a:avLst/>
        </a:prstGeom>
        <a:ln>
          <a:solidFill>
            <a:schemeClr val="accent4"/>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pt-BR" sz="1000" b="0">
              <a:latin typeface="Times New Roman" panose="02020603050405020304" pitchFamily="18" charset="0"/>
              <a:cs typeface="Times New Roman" panose="02020603050405020304" pitchFamily="18" charset="0"/>
            </a:rPr>
            <a:t>	A Petrobras apresenta uma trajetória marcada por avanços relevantes na sua gestão financeira até 2022, com destaque para o fortalecimento da estrutura de capital, controle de endividamento e desempenho operacional robusto. No entanto, os indicadores de 2023 e 2024 sinalizam um ponto de inflexão. A rentabilidade — medida por margens e retornos — caiu de forma expressiva, refletindo a combinação entre aumento de despesas financeiras, mudanças na política de preços e maior intervenção estatal. O índice de cobertura de juros também sofreu retração, indicando menor capacidade de honrar encargos com o lucro operacional.</a:t>
          </a:r>
        </a:p>
        <a:p>
          <a:r>
            <a:rPr lang="pt-BR" sz="1000" b="0">
              <a:latin typeface="Times New Roman" panose="02020603050405020304" pitchFamily="18" charset="0"/>
              <a:cs typeface="Times New Roman" panose="02020603050405020304" pitchFamily="18" charset="0"/>
            </a:rPr>
            <a:t>	Ainda que o nível de endividamento permaneça sob controle e os prazos operacionais estejam ajustados, o ponto mais crítico da análise está na liquidez: tanto a liquidez corrente quanto a seca vêm caindo ano após ano, sugerindo dificuldades crescentes para cobrir obrigações de curto prazo. Isso expõe a companhia a riscos operacionais, especialmente em cenários de instabilidade nos preços do petróleo ou em momentos de maior pressão política.</a:t>
          </a:r>
        </a:p>
        <a:p>
          <a:r>
            <a:rPr lang="pt-BR" sz="1000" b="0">
              <a:latin typeface="Times New Roman" panose="02020603050405020304" pitchFamily="18" charset="0"/>
              <a:cs typeface="Times New Roman" panose="02020603050405020304" pitchFamily="18" charset="0"/>
            </a:rPr>
            <a:t>	Diante desse contexto, o parecer é de atenção reforçada à liquidez e preservação da geração de caixa, priorizando a disciplina financeira e a gestão eficiente do capital de giro. Para investidores, a recomendação seria de manutenção com cautela, considerando os fundamentos operacionais ainda sólidos, mas monitorando de perto o ambiente regulatório e a capacidade da empresa de sustentar margens e liquidez no curto prazo. Para gestores, o foco deve ser garantir previsibilidade estratégica, fortalecer a governança e evitar novos ciclos de alavancagem que comprometam a sustentabilidade da companhia.</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9</xdr:row>
      <xdr:rowOff>181427</xdr:rowOff>
    </xdr:from>
    <xdr:ext cx="3918858" cy="5413918"/>
    <xdr:sp macro="" textlink="">
      <xdr:nvSpPr>
        <xdr:cNvPr id="22" name="CaixaDeTexto 21">
          <a:extLst>
            <a:ext uri="{FF2B5EF4-FFF2-40B4-BE49-F238E27FC236}">
              <a16:creationId xmlns:a16="http://schemas.microsoft.com/office/drawing/2014/main" id="{E1320827-0CED-4796-98FB-58F11A5BDD19}"/>
            </a:ext>
          </a:extLst>
        </xdr:cNvPr>
        <xdr:cNvSpPr txBox="1"/>
      </xdr:nvSpPr>
      <xdr:spPr>
        <a:xfrm>
          <a:off x="607786" y="1868713"/>
          <a:ext cx="3918858" cy="5413918"/>
        </a:xfrm>
        <a:prstGeom prst="rect">
          <a:avLst/>
        </a:prstGeom>
        <a:ln>
          <a:solidFill>
            <a:schemeClr val="accent4"/>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pt-BR" sz="1000"/>
            <a:t>A análise dinâmica da Petrobras revela um </a:t>
          </a:r>
          <a:r>
            <a:rPr lang="pt-BR" sz="1000" b="1"/>
            <a:t>perfil financeiro majoritariamente sólido e eficiente</a:t>
          </a:r>
          <a:r>
            <a:rPr lang="pt-BR" sz="1000"/>
            <a:t> ao longo dos últimos oito anos. A empresa manteve </a:t>
          </a:r>
          <a:r>
            <a:rPr lang="pt-BR" sz="1000" b="1"/>
            <a:t>capital de giro (CDG) consistentemente positivo</a:t>
          </a:r>
          <a:r>
            <a:rPr lang="pt-BR" sz="1000"/>
            <a:t>, refletindo que seus ativos permanentes foram adequadamente financiados com fontes estáveis — como patrimônio líquido e dívidas de longo prazo. Isso demonstra uma estrutura de capital prudente e sustentável.</a:t>
          </a:r>
        </a:p>
        <a:p>
          <a:r>
            <a:rPr lang="pt-BR" sz="1000"/>
            <a:t>A </a:t>
          </a:r>
          <a:r>
            <a:rPr lang="pt-BR" sz="1000" b="1"/>
            <a:t>necessidade de capital de giro (NCG)</a:t>
          </a:r>
          <a:r>
            <a:rPr lang="pt-BR" sz="1000"/>
            <a:t> teve trajetória de queda contínua desde 2021, caindo de R$ 35 bilhões para cerca de R$ 2 bilhões em 2024. Essa redução reflete </a:t>
          </a:r>
          <a:r>
            <a:rPr lang="pt-BR" sz="1000" b="1"/>
            <a:t>uma gestão mais eficiente do capital de giro operacional</a:t>
          </a:r>
          <a:r>
            <a:rPr lang="pt-BR" sz="1000"/>
            <a:t>, com menor acúmulo de contas a receber, estoques e maior aproveitamento de passivos operacionais, como fornecedores. A Petrobras conseguiu otimizar o uso de seus recursos no ciclo operacional, o que contribuiu para melhorar a liquidez e reduzir o capital imobilizado no curto prazo.</a:t>
          </a:r>
        </a:p>
        <a:p>
          <a:r>
            <a:rPr lang="pt-BR" sz="1000"/>
            <a:t>O </a:t>
          </a:r>
          <a:r>
            <a:rPr lang="pt-BR" sz="1000" b="1"/>
            <a:t>saldo de tesouraria (T)</a:t>
          </a:r>
          <a:r>
            <a:rPr lang="pt-BR" sz="1000"/>
            <a:t> foi positivo em todos os anos, indicando que a companhia </a:t>
          </a:r>
          <a:r>
            <a:rPr lang="pt-BR" sz="1000" b="1"/>
            <a:t>não depende de capital de curto prazo para cobrir sua operação</a:t>
          </a:r>
          <a:r>
            <a:rPr lang="pt-BR" sz="1000"/>
            <a:t>, o que é um sinal claro de saúde financeira. Mesmo com a queda no CDG nos últimos dois anos — possivelmente influenciada por menor retenção de lucros e maior distribuição de dividendos —, a redução da NCG manteve a tesouraria elevada.</a:t>
          </a:r>
        </a:p>
        <a:p>
          <a:r>
            <a:rPr lang="pt-BR" sz="1000"/>
            <a:t>Com base nos sinais dos três indicadores, a Petrobras alternou entre os </a:t>
          </a:r>
          <a:r>
            <a:rPr lang="pt-BR" sz="1000" b="1"/>
            <a:t>perfis “Excelente” e “Sólido”</a:t>
          </a:r>
          <a:r>
            <a:rPr lang="pt-BR" sz="1000"/>
            <a:t> em todos os anos analisados, mantendo uma situação financeira equilibrada, com baixa exposição ao risco de liquidez. O único alerta observado é a </a:t>
          </a:r>
          <a:r>
            <a:rPr lang="pt-BR" sz="1000" b="1"/>
            <a:t>tendência de queda no CDG em 2023 e 2024</a:t>
          </a:r>
          <a:r>
            <a:rPr lang="pt-BR" sz="1000"/>
            <a:t>, que, se mantida, pode limitar a capacidade da empresa de enfrentar choques operacionais ou sustentar novos ciclos de investimento sem recorrer a capital de curto prazo.</a:t>
          </a:r>
        </a:p>
        <a:p>
          <a:r>
            <a:rPr lang="pt-BR" sz="1000"/>
            <a:t>A análise dos gráficos de evolução dos componentes confirma esse diagnóstico: o </a:t>
          </a:r>
          <a:r>
            <a:rPr lang="pt-BR" sz="1000" b="1"/>
            <a:t>passivo permanente cresceu mais do que o ativo permanente</a:t>
          </a:r>
          <a:r>
            <a:rPr lang="pt-BR" sz="1000"/>
            <a:t>, e o </a:t>
          </a:r>
          <a:r>
            <a:rPr lang="pt-BR" sz="1000" b="1"/>
            <a:t>passivo cíclico cresceu em linha com o ativo cíclico</a:t>
          </a:r>
          <a:r>
            <a:rPr lang="pt-BR" sz="1000"/>
            <a:t>, mantendo a NCG sob controle. A Petrobras, portanto, </a:t>
          </a:r>
          <a:r>
            <a:rPr lang="pt-BR" sz="1000" b="1"/>
            <a:t>apresenta um perfil financeiro robusto</a:t>
          </a:r>
          <a:r>
            <a:rPr lang="pt-BR" sz="1000"/>
            <a:t>, com disciplina na alocação de capital, foco em liquidez e estrutura estável de financiamento de longo prazo.</a:t>
          </a:r>
        </a:p>
      </xdr:txBody>
    </xdr:sp>
    <xdr:clientData/>
  </xdr:oneCellAnchor>
</xdr:wsDr>
</file>

<file path=xl/richData/_rels/richValueRel.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0" Type="http://schemas.openxmlformats.org/officeDocument/2006/relationships/image" Target="../media/image20.png"/><Relationship Id="rId41" Type="http://schemas.openxmlformats.org/officeDocument/2006/relationships/image" Target="../media/image4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5">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 s="0">
    <v>26</v>
    <v>5</v>
  </rv>
  <rv s="0">
    <v>27</v>
    <v>5</v>
  </rv>
  <rv s="0">
    <v>28</v>
    <v>5</v>
  </rv>
  <rv s="0">
    <v>29</v>
    <v>5</v>
  </rv>
  <rv s="0">
    <v>30</v>
    <v>5</v>
  </rv>
  <rv s="0">
    <v>31</v>
    <v>5</v>
  </rv>
  <rv s="0">
    <v>32</v>
    <v>5</v>
  </rv>
  <rv s="0">
    <v>33</v>
    <v>5</v>
  </rv>
  <rv s="0">
    <v>34</v>
    <v>5</v>
  </rv>
  <rv s="0">
    <v>35</v>
    <v>5</v>
  </rv>
  <rv s="0">
    <v>36</v>
    <v>5</v>
  </rv>
  <rv s="0">
    <v>37</v>
    <v>5</v>
  </rv>
  <rv s="0">
    <v>38</v>
    <v>5</v>
  </rv>
  <rv s="0">
    <v>39</v>
    <v>5</v>
  </rv>
  <rv s="0">
    <v>40</v>
    <v>5</v>
  </rv>
  <rv s="0">
    <v>41</v>
    <v>5</v>
  </rv>
  <rv s="0">
    <v>42</v>
    <v>5</v>
  </rv>
  <rv s="0">
    <v>43</v>
    <v>5</v>
  </rv>
  <rv s="0">
    <v>44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el r:id="rId29"/>
  <rel r:id="rId30"/>
  <rel r:id="rId31"/>
  <rel r:id="rId32"/>
  <rel r:id="rId33"/>
  <rel r:id="rId34"/>
  <rel r:id="rId35"/>
  <rel r:id="rId36"/>
  <rel r:id="rId37"/>
  <rel r:id="rId38"/>
  <rel r:id="rId39"/>
  <rel r:id="rId40"/>
  <rel r:id="rId41"/>
  <rel r:id="rId42"/>
  <rel r:id="rId43"/>
  <rel r:id="rId44"/>
  <rel r:id="rId45"/>
</richValueRel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49"/>
  <sheetViews>
    <sheetView showGridLines="0" zoomScale="70" zoomScaleNormal="70" workbookViewId="0">
      <selection activeCell="L54" sqref="L54"/>
    </sheetView>
  </sheetViews>
  <sheetFormatPr defaultRowHeight="14.5"/>
  <cols>
    <col min="1" max="1" width="55.7265625" customWidth="1"/>
    <col min="2" max="3" width="10.54296875" customWidth="1"/>
  </cols>
  <sheetData>
    <row r="1" spans="1:27">
      <c r="A1" s="1" t="s">
        <v>34</v>
      </c>
    </row>
    <row r="2" spans="1:27">
      <c r="A2" s="23" t="s">
        <v>23</v>
      </c>
      <c r="B2" s="24">
        <v>2024</v>
      </c>
      <c r="C2" s="24">
        <v>2023</v>
      </c>
      <c r="D2" s="24">
        <v>2022</v>
      </c>
      <c r="E2" s="24">
        <v>2021</v>
      </c>
      <c r="F2" s="24">
        <v>2020</v>
      </c>
      <c r="G2" s="24">
        <v>2019</v>
      </c>
      <c r="H2" s="24">
        <v>2018</v>
      </c>
      <c r="I2" s="24">
        <v>2017</v>
      </c>
      <c r="N2" s="50" t="s">
        <v>67</v>
      </c>
      <c r="O2" s="50"/>
      <c r="P2" s="50"/>
      <c r="Q2" s="50"/>
      <c r="R2" s="50"/>
      <c r="S2" s="50"/>
      <c r="T2" s="50"/>
      <c r="U2" s="50"/>
      <c r="V2" s="50"/>
      <c r="W2" s="50"/>
      <c r="X2" s="50"/>
    </row>
    <row r="3" spans="1:27" ht="15" thickBot="1">
      <c r="A3" s="7" t="s">
        <v>16</v>
      </c>
      <c r="B3" s="8">
        <v>135212</v>
      </c>
      <c r="C3" s="9">
        <v>157079</v>
      </c>
      <c r="D3" s="8">
        <v>163052</v>
      </c>
      <c r="E3" s="9">
        <v>168247</v>
      </c>
      <c r="F3" s="8">
        <v>142323</v>
      </c>
      <c r="G3" s="9">
        <v>112101</v>
      </c>
      <c r="H3" s="8">
        <v>143606</v>
      </c>
      <c r="I3" s="9">
        <v>155909</v>
      </c>
    </row>
    <row r="4" spans="1:27" ht="15.5" thickTop="1" thickBot="1">
      <c r="A4" s="7" t="s">
        <v>51</v>
      </c>
      <c r="B4" s="8">
        <v>41550</v>
      </c>
      <c r="C4" s="9">
        <v>37184</v>
      </c>
      <c r="D4" s="8">
        <v>45804</v>
      </c>
      <c r="E4" s="9">
        <v>40486</v>
      </c>
      <c r="F4" s="8">
        <v>29500</v>
      </c>
      <c r="G4" s="9">
        <v>33009</v>
      </c>
      <c r="H4" s="8">
        <v>34822</v>
      </c>
      <c r="I4" s="9">
        <v>28081</v>
      </c>
      <c r="J4" s="14"/>
      <c r="K4" s="41" t="e" vm="1">
        <v>#VALUE!</v>
      </c>
      <c r="L4" s="42"/>
      <c r="M4" s="42"/>
      <c r="N4" s="42"/>
      <c r="O4" s="43"/>
      <c r="P4" s="15"/>
      <c r="Q4" s="41" t="e" vm="2">
        <v>#VALUE!</v>
      </c>
      <c r="R4" s="42"/>
      <c r="S4" s="42"/>
      <c r="T4" s="42"/>
      <c r="U4" s="43"/>
      <c r="V4" s="15"/>
      <c r="W4" s="41" t="e" vm="3">
        <v>#VALUE!</v>
      </c>
      <c r="X4" s="42"/>
      <c r="Y4" s="42"/>
      <c r="Z4" s="42"/>
      <c r="AA4" s="43"/>
    </row>
    <row r="5" spans="1:27" ht="15.5" thickTop="1" thickBot="1">
      <c r="A5" s="7" t="s">
        <v>52</v>
      </c>
      <c r="B5" s="8">
        <v>22080</v>
      </c>
      <c r="C5" s="9">
        <v>29702</v>
      </c>
      <c r="D5" s="8">
        <v>26142</v>
      </c>
      <c r="E5" s="9">
        <v>35538</v>
      </c>
      <c r="F5" s="8">
        <v>24584</v>
      </c>
      <c r="G5" s="9">
        <v>15164</v>
      </c>
      <c r="H5" s="8">
        <v>22264</v>
      </c>
      <c r="I5" s="9">
        <v>16446</v>
      </c>
      <c r="K5" s="44"/>
      <c r="L5" s="45"/>
      <c r="M5" s="45"/>
      <c r="N5" s="45"/>
      <c r="O5" s="46"/>
      <c r="P5" s="15"/>
      <c r="Q5" s="44"/>
      <c r="R5" s="45"/>
      <c r="S5" s="45"/>
      <c r="T5" s="45"/>
      <c r="U5" s="46"/>
      <c r="V5" s="15"/>
      <c r="W5" s="44"/>
      <c r="X5" s="45"/>
      <c r="Y5" s="45"/>
      <c r="Z5" s="45"/>
      <c r="AA5" s="46"/>
    </row>
    <row r="6" spans="1:27" ht="15.5" thickTop="1" thickBot="1">
      <c r="A6" s="7" t="s">
        <v>17</v>
      </c>
      <c r="B6" s="8">
        <v>989585</v>
      </c>
      <c r="C6" s="9">
        <v>893809</v>
      </c>
      <c r="D6" s="8">
        <v>813657</v>
      </c>
      <c r="E6" s="9">
        <v>804704</v>
      </c>
      <c r="F6" s="8">
        <v>845096</v>
      </c>
      <c r="G6" s="9">
        <v>813910</v>
      </c>
      <c r="H6" s="8">
        <v>716867</v>
      </c>
      <c r="I6" s="9">
        <v>675606</v>
      </c>
      <c r="K6" s="44"/>
      <c r="L6" s="45"/>
      <c r="M6" s="45"/>
      <c r="N6" s="45"/>
      <c r="O6" s="46"/>
      <c r="P6" s="15"/>
      <c r="Q6" s="44"/>
      <c r="R6" s="45"/>
      <c r="S6" s="45"/>
      <c r="T6" s="45"/>
      <c r="U6" s="46"/>
      <c r="V6" s="15"/>
      <c r="W6" s="44"/>
      <c r="X6" s="45"/>
      <c r="Y6" s="45"/>
      <c r="Z6" s="45"/>
      <c r="AA6" s="46"/>
    </row>
    <row r="7" spans="1:27" ht="15.5" thickTop="1" thickBot="1">
      <c r="A7" s="7" t="s">
        <v>18</v>
      </c>
      <c r="B7" s="8">
        <v>1124797</v>
      </c>
      <c r="C7" s="9">
        <v>1050888</v>
      </c>
      <c r="D7" s="8">
        <v>976709</v>
      </c>
      <c r="E7" s="9">
        <v>972951</v>
      </c>
      <c r="F7" s="8">
        <v>987419</v>
      </c>
      <c r="G7" s="9">
        <v>926011</v>
      </c>
      <c r="H7" s="8">
        <v>860473</v>
      </c>
      <c r="I7" s="9">
        <v>831515</v>
      </c>
      <c r="K7" s="44"/>
      <c r="L7" s="45"/>
      <c r="M7" s="45"/>
      <c r="N7" s="45"/>
      <c r="O7" s="46"/>
      <c r="P7" s="15"/>
      <c r="Q7" s="44"/>
      <c r="R7" s="45"/>
      <c r="S7" s="45"/>
      <c r="T7" s="45"/>
      <c r="U7" s="46"/>
      <c r="V7" s="15"/>
      <c r="W7" s="44"/>
      <c r="X7" s="45"/>
      <c r="Y7" s="45"/>
      <c r="Z7" s="45"/>
      <c r="AA7" s="46"/>
    </row>
    <row r="8" spans="1:27" ht="15" thickTop="1">
      <c r="A8" s="10"/>
      <c r="B8" s="10"/>
      <c r="C8" s="10"/>
      <c r="K8" s="44"/>
      <c r="L8" s="45"/>
      <c r="M8" s="45"/>
      <c r="N8" s="45"/>
      <c r="O8" s="46"/>
      <c r="P8" s="15"/>
      <c r="Q8" s="44"/>
      <c r="R8" s="45"/>
      <c r="S8" s="45"/>
      <c r="T8" s="45"/>
      <c r="U8" s="46"/>
      <c r="V8" s="15"/>
      <c r="W8" s="44"/>
      <c r="X8" s="45"/>
      <c r="Y8" s="45"/>
      <c r="Z8" s="45"/>
      <c r="AA8" s="46"/>
    </row>
    <row r="9" spans="1:27">
      <c r="A9" s="11">
        <v>3</v>
      </c>
      <c r="B9" s="11">
        <v>4</v>
      </c>
      <c r="C9" s="11">
        <v>5</v>
      </c>
      <c r="K9" s="44"/>
      <c r="L9" s="45"/>
      <c r="M9" s="45"/>
      <c r="N9" s="45"/>
      <c r="O9" s="46"/>
      <c r="P9" s="15"/>
      <c r="Q9" s="44"/>
      <c r="R9" s="45"/>
      <c r="S9" s="45"/>
      <c r="T9" s="45"/>
      <c r="U9" s="46"/>
      <c r="V9" s="15"/>
      <c r="W9" s="44"/>
      <c r="X9" s="45"/>
      <c r="Y9" s="45"/>
      <c r="Z9" s="45"/>
      <c r="AA9" s="46"/>
    </row>
    <row r="10" spans="1:27">
      <c r="A10" s="23" t="s">
        <v>24</v>
      </c>
      <c r="B10" s="24">
        <v>2024</v>
      </c>
      <c r="C10" s="24">
        <v>2023</v>
      </c>
      <c r="D10" s="24">
        <v>2022</v>
      </c>
      <c r="E10" s="24">
        <v>2021</v>
      </c>
      <c r="F10" s="24">
        <v>2020</v>
      </c>
      <c r="G10" s="24">
        <v>2019</v>
      </c>
      <c r="H10" s="24">
        <v>2018</v>
      </c>
      <c r="I10" s="24">
        <v>2017</v>
      </c>
      <c r="K10" s="44"/>
      <c r="L10" s="45"/>
      <c r="M10" s="45"/>
      <c r="N10" s="45"/>
      <c r="O10" s="46"/>
      <c r="P10" s="15"/>
      <c r="Q10" s="44"/>
      <c r="R10" s="45"/>
      <c r="S10" s="45"/>
      <c r="T10" s="45"/>
      <c r="U10" s="46"/>
      <c r="V10" s="15"/>
      <c r="W10" s="44"/>
      <c r="X10" s="45"/>
      <c r="Y10" s="45"/>
      <c r="Z10" s="45"/>
      <c r="AA10" s="46"/>
    </row>
    <row r="11" spans="1:27" ht="15" thickBot="1">
      <c r="A11" s="7" t="s">
        <v>16</v>
      </c>
      <c r="B11" s="8">
        <v>194808</v>
      </c>
      <c r="C11" s="9">
        <v>163928</v>
      </c>
      <c r="D11" s="8">
        <v>163731</v>
      </c>
      <c r="E11" s="9">
        <v>134913</v>
      </c>
      <c r="F11" s="8">
        <v>136287</v>
      </c>
      <c r="G11" s="9">
        <v>116147</v>
      </c>
      <c r="H11" s="8">
        <v>97068</v>
      </c>
      <c r="I11" s="9">
        <v>82535</v>
      </c>
      <c r="K11" s="44"/>
      <c r="L11" s="45"/>
      <c r="M11" s="45"/>
      <c r="N11" s="45"/>
      <c r="O11" s="46"/>
      <c r="P11" s="15"/>
      <c r="Q11" s="44"/>
      <c r="R11" s="45"/>
      <c r="S11" s="45"/>
      <c r="T11" s="45"/>
      <c r="U11" s="46"/>
      <c r="V11" s="15"/>
      <c r="W11" s="44"/>
      <c r="X11" s="45"/>
      <c r="Y11" s="45"/>
      <c r="Z11" s="45"/>
      <c r="AA11" s="46"/>
    </row>
    <row r="12" spans="1:27" ht="15.5" thickTop="1" thickBot="1">
      <c r="A12" s="7" t="s">
        <v>53</v>
      </c>
      <c r="B12" s="8">
        <v>37659</v>
      </c>
      <c r="C12" s="9">
        <v>23302</v>
      </c>
      <c r="D12" s="8">
        <v>28507</v>
      </c>
      <c r="E12" s="9">
        <v>30597</v>
      </c>
      <c r="F12" s="8">
        <v>35645</v>
      </c>
      <c r="G12" s="9">
        <v>22576</v>
      </c>
      <c r="H12" s="8">
        <v>24516</v>
      </c>
      <c r="I12" s="9">
        <v>19077</v>
      </c>
      <c r="K12" s="47"/>
      <c r="L12" s="48"/>
      <c r="M12" s="48"/>
      <c r="N12" s="48"/>
      <c r="O12" s="49"/>
      <c r="P12" s="15"/>
      <c r="Q12" s="47"/>
      <c r="R12" s="48"/>
      <c r="S12" s="48"/>
      <c r="T12" s="48"/>
      <c r="U12" s="49"/>
      <c r="V12" s="15"/>
      <c r="W12" s="47"/>
      <c r="X12" s="48"/>
      <c r="Y12" s="48"/>
      <c r="Z12" s="48"/>
      <c r="AA12" s="49"/>
    </row>
    <row r="13" spans="1:27" ht="15.5" thickTop="1" thickBot="1">
      <c r="A13" s="7" t="s">
        <v>54</v>
      </c>
      <c r="B13" s="8">
        <v>52896</v>
      </c>
      <c r="C13" s="9">
        <v>34858</v>
      </c>
      <c r="D13" s="8">
        <v>28994</v>
      </c>
      <c r="E13" s="9">
        <v>30315</v>
      </c>
      <c r="F13" s="8">
        <v>29613</v>
      </c>
      <c r="G13" s="9">
        <v>23126</v>
      </c>
      <c r="H13" s="8">
        <v>14296</v>
      </c>
      <c r="I13" s="9">
        <v>23244</v>
      </c>
      <c r="K13" s="15"/>
      <c r="L13" s="15"/>
      <c r="M13" s="15"/>
      <c r="N13" s="15"/>
      <c r="O13" s="15"/>
      <c r="P13" s="15"/>
      <c r="Q13" s="15"/>
      <c r="R13" s="15"/>
      <c r="S13" s="15"/>
      <c r="T13" s="15"/>
      <c r="U13" s="15"/>
      <c r="V13" s="15"/>
      <c r="W13" s="15"/>
      <c r="X13" s="15"/>
      <c r="Y13" s="15"/>
      <c r="Z13" s="15"/>
      <c r="AA13" s="15"/>
    </row>
    <row r="14" spans="1:27" ht="15.5" thickTop="1" thickBot="1">
      <c r="A14" s="7" t="s">
        <v>17</v>
      </c>
      <c r="B14" s="8">
        <v>562475</v>
      </c>
      <c r="C14" s="9">
        <v>504620</v>
      </c>
      <c r="D14" s="8">
        <v>448593</v>
      </c>
      <c r="E14" s="9">
        <v>448457</v>
      </c>
      <c r="F14" s="8">
        <v>539982</v>
      </c>
      <c r="G14" s="9">
        <v>510727</v>
      </c>
      <c r="H14" s="8">
        <v>479862</v>
      </c>
      <c r="I14" s="9">
        <v>479371</v>
      </c>
      <c r="K14" s="41" t="e" vm="4">
        <v>#VALUE!</v>
      </c>
      <c r="L14" s="42"/>
      <c r="M14" s="42"/>
      <c r="N14" s="42"/>
      <c r="O14" s="43"/>
      <c r="P14" s="15"/>
      <c r="Q14" s="41" t="e" vm="5">
        <v>#VALUE!</v>
      </c>
      <c r="R14" s="42"/>
      <c r="S14" s="42"/>
      <c r="T14" s="42"/>
      <c r="U14" s="43"/>
      <c r="V14" s="15"/>
      <c r="W14" s="41" t="e" vm="6">
        <v>#VALUE!</v>
      </c>
      <c r="X14" s="42"/>
      <c r="Y14" s="42"/>
      <c r="Z14" s="42"/>
      <c r="AA14" s="43"/>
    </row>
    <row r="15" spans="1:27" ht="15.5" thickTop="1" thickBot="1">
      <c r="A15" s="7" t="s">
        <v>55</v>
      </c>
      <c r="B15" s="8">
        <v>127539</v>
      </c>
      <c r="C15" s="9">
        <v>118508</v>
      </c>
      <c r="D15" s="8">
        <v>137630</v>
      </c>
      <c r="E15" s="9">
        <v>178908</v>
      </c>
      <c r="F15" s="8">
        <v>258287</v>
      </c>
      <c r="G15" s="9">
        <v>236969</v>
      </c>
      <c r="H15" s="8">
        <f>312580*(3/4)</f>
        <v>234435</v>
      </c>
      <c r="I15" s="9">
        <f>338239*(3/4)</f>
        <v>253679.25</v>
      </c>
      <c r="K15" s="44"/>
      <c r="L15" s="45"/>
      <c r="M15" s="45"/>
      <c r="N15" s="45"/>
      <c r="O15" s="46"/>
      <c r="P15" s="15"/>
      <c r="Q15" s="44"/>
      <c r="R15" s="45"/>
      <c r="S15" s="45"/>
      <c r="T15" s="45"/>
      <c r="U15" s="46"/>
      <c r="V15" s="15"/>
      <c r="W15" s="44"/>
      <c r="X15" s="45"/>
      <c r="Y15" s="45"/>
      <c r="Z15" s="45"/>
      <c r="AA15" s="46"/>
    </row>
    <row r="16" spans="1:27" ht="15.5" thickTop="1" thickBot="1">
      <c r="A16" s="7" t="s">
        <v>54</v>
      </c>
      <c r="B16" s="8">
        <v>177145</v>
      </c>
      <c r="C16" s="9">
        <v>128773</v>
      </c>
      <c r="D16" s="8">
        <v>95423</v>
      </c>
      <c r="E16" s="9">
        <v>98279</v>
      </c>
      <c r="F16" s="8">
        <v>82897</v>
      </c>
      <c r="G16" s="9">
        <v>73053</v>
      </c>
      <c r="H16" s="8">
        <f>312580*(1/4)</f>
        <v>78145</v>
      </c>
      <c r="I16" s="9">
        <f>338239*(1/4)</f>
        <v>84559.75</v>
      </c>
      <c r="K16" s="44"/>
      <c r="L16" s="45"/>
      <c r="M16" s="45"/>
      <c r="N16" s="45"/>
      <c r="O16" s="46"/>
      <c r="P16" s="15"/>
      <c r="Q16" s="44"/>
      <c r="R16" s="45"/>
      <c r="S16" s="45"/>
      <c r="T16" s="45"/>
      <c r="U16" s="46"/>
      <c r="V16" s="15"/>
      <c r="W16" s="44"/>
      <c r="X16" s="45"/>
      <c r="Y16" s="45"/>
      <c r="Z16" s="45"/>
      <c r="AA16" s="46"/>
    </row>
    <row r="17" spans="1:27" ht="15.5" thickTop="1" thickBot="1">
      <c r="A17" s="7" t="s">
        <v>19</v>
      </c>
      <c r="B17" s="8">
        <v>367514</v>
      </c>
      <c r="C17" s="9">
        <v>382340</v>
      </c>
      <c r="D17" s="8">
        <v>364385</v>
      </c>
      <c r="E17" s="9">
        <v>389581</v>
      </c>
      <c r="F17" s="8">
        <v>311150</v>
      </c>
      <c r="G17" s="9">
        <v>299137</v>
      </c>
      <c r="H17" s="8">
        <v>283543</v>
      </c>
      <c r="I17" s="9">
        <v>269609</v>
      </c>
      <c r="K17" s="44"/>
      <c r="L17" s="45"/>
      <c r="M17" s="45"/>
      <c r="N17" s="45"/>
      <c r="O17" s="46"/>
      <c r="P17" s="15"/>
      <c r="Q17" s="44"/>
      <c r="R17" s="45"/>
      <c r="S17" s="45"/>
      <c r="T17" s="45"/>
      <c r="U17" s="46"/>
      <c r="V17" s="15"/>
      <c r="W17" s="44"/>
      <c r="X17" s="45"/>
      <c r="Y17" s="45"/>
      <c r="Z17" s="45"/>
      <c r="AA17" s="46"/>
    </row>
    <row r="18" spans="1:27" ht="15.5" thickTop="1" thickBot="1">
      <c r="A18" s="7" t="s">
        <v>20</v>
      </c>
      <c r="B18" s="8">
        <v>1124797</v>
      </c>
      <c r="C18" s="9">
        <v>1050888</v>
      </c>
      <c r="D18" s="8">
        <v>976709</v>
      </c>
      <c r="E18" s="9">
        <v>972951</v>
      </c>
      <c r="F18" s="8">
        <v>987419</v>
      </c>
      <c r="G18" s="9">
        <v>926011</v>
      </c>
      <c r="H18" s="8">
        <v>860473</v>
      </c>
      <c r="I18" s="9">
        <v>831515</v>
      </c>
      <c r="K18" s="44"/>
      <c r="L18" s="45"/>
      <c r="M18" s="45"/>
      <c r="N18" s="45"/>
      <c r="O18" s="46"/>
      <c r="P18" s="15"/>
      <c r="Q18" s="44"/>
      <c r="R18" s="45"/>
      <c r="S18" s="45"/>
      <c r="T18" s="45"/>
      <c r="U18" s="46"/>
      <c r="V18" s="15"/>
      <c r="W18" s="44"/>
      <c r="X18" s="45"/>
      <c r="Y18" s="45"/>
      <c r="Z18" s="45"/>
      <c r="AA18" s="46"/>
    </row>
    <row r="19" spans="1:27" ht="15" thickTop="1">
      <c r="K19" s="44"/>
      <c r="L19" s="45"/>
      <c r="M19" s="45"/>
      <c r="N19" s="45"/>
      <c r="O19" s="46"/>
      <c r="P19" s="15"/>
      <c r="Q19" s="44"/>
      <c r="R19" s="45"/>
      <c r="S19" s="45"/>
      <c r="T19" s="45"/>
      <c r="U19" s="46"/>
      <c r="V19" s="15"/>
      <c r="W19" s="44"/>
      <c r="X19" s="45"/>
      <c r="Y19" s="45"/>
      <c r="Z19" s="45"/>
      <c r="AA19" s="46"/>
    </row>
    <row r="20" spans="1:27">
      <c r="K20" s="44"/>
      <c r="L20" s="45"/>
      <c r="M20" s="45"/>
      <c r="N20" s="45"/>
      <c r="O20" s="46"/>
      <c r="P20" s="15"/>
      <c r="Q20" s="44"/>
      <c r="R20" s="45"/>
      <c r="S20" s="45"/>
      <c r="T20" s="45"/>
      <c r="U20" s="46"/>
      <c r="V20" s="15"/>
      <c r="W20" s="44"/>
      <c r="X20" s="45"/>
      <c r="Y20" s="45"/>
      <c r="Z20" s="45"/>
      <c r="AA20" s="46"/>
    </row>
    <row r="21" spans="1:27">
      <c r="A21" s="13"/>
      <c r="K21" s="44"/>
      <c r="L21" s="45"/>
      <c r="M21" s="45"/>
      <c r="N21" s="45"/>
      <c r="O21" s="46"/>
      <c r="P21" s="15"/>
      <c r="Q21" s="44"/>
      <c r="R21" s="45"/>
      <c r="S21" s="45"/>
      <c r="T21" s="45"/>
      <c r="U21" s="46"/>
      <c r="V21" s="15"/>
      <c r="W21" s="44"/>
      <c r="X21" s="45"/>
      <c r="Y21" s="45"/>
      <c r="Z21" s="45"/>
      <c r="AA21" s="46"/>
    </row>
    <row r="22" spans="1:27">
      <c r="K22" s="47"/>
      <c r="L22" s="48"/>
      <c r="M22" s="48"/>
      <c r="N22" s="48"/>
      <c r="O22" s="49"/>
      <c r="P22" s="15"/>
      <c r="Q22" s="47"/>
      <c r="R22" s="48"/>
      <c r="S22" s="48"/>
      <c r="T22" s="48"/>
      <c r="U22" s="49"/>
      <c r="V22" s="15"/>
      <c r="W22" s="47"/>
      <c r="X22" s="48"/>
      <c r="Y22" s="48"/>
      <c r="Z22" s="48"/>
      <c r="AA22" s="49"/>
    </row>
    <row r="23" spans="1:27">
      <c r="K23" s="15"/>
      <c r="L23" s="15"/>
      <c r="M23" s="15"/>
      <c r="N23" s="15"/>
      <c r="O23" s="15"/>
      <c r="P23" s="15"/>
      <c r="Q23" s="15"/>
      <c r="R23" s="15"/>
      <c r="S23" s="15"/>
      <c r="T23" s="15"/>
      <c r="U23" s="15"/>
      <c r="V23" s="15"/>
      <c r="W23" s="15"/>
      <c r="X23" s="15"/>
      <c r="Y23" s="15"/>
      <c r="Z23" s="15"/>
      <c r="AA23" s="15"/>
    </row>
    <row r="24" spans="1:27">
      <c r="K24" s="15"/>
      <c r="L24" s="15"/>
      <c r="M24" s="15"/>
      <c r="N24" s="15"/>
      <c r="O24" s="15"/>
      <c r="P24" s="15"/>
      <c r="Q24" s="15"/>
      <c r="R24" s="15"/>
      <c r="S24" s="15"/>
      <c r="T24" s="15"/>
      <c r="U24" s="15"/>
      <c r="V24" s="15"/>
      <c r="W24" s="15"/>
      <c r="X24" s="15"/>
      <c r="Y24" s="15"/>
      <c r="Z24" s="15"/>
      <c r="AA24" s="15"/>
    </row>
    <row r="25" spans="1:27">
      <c r="P25" s="15"/>
      <c r="Q25" s="41" t="e" vm="7">
        <v>#VALUE!</v>
      </c>
      <c r="R25" s="42"/>
      <c r="S25" s="42"/>
      <c r="T25" s="42"/>
      <c r="U25" s="43"/>
      <c r="V25" s="15"/>
    </row>
    <row r="26" spans="1:27">
      <c r="P26" s="15"/>
      <c r="Q26" s="44"/>
      <c r="R26" s="45"/>
      <c r="S26" s="45"/>
      <c r="T26" s="45"/>
      <c r="U26" s="46"/>
      <c r="V26" s="15"/>
    </row>
    <row r="27" spans="1:27">
      <c r="P27" s="15"/>
      <c r="Q27" s="44"/>
      <c r="R27" s="45"/>
      <c r="S27" s="45"/>
      <c r="T27" s="45"/>
      <c r="U27" s="46"/>
      <c r="V27" s="15"/>
    </row>
    <row r="28" spans="1:27">
      <c r="P28" s="15"/>
      <c r="Q28" s="44"/>
      <c r="R28" s="45"/>
      <c r="S28" s="45"/>
      <c r="T28" s="45"/>
      <c r="U28" s="46"/>
      <c r="V28" s="15"/>
    </row>
    <row r="29" spans="1:27">
      <c r="P29" s="15"/>
      <c r="Q29" s="44"/>
      <c r="R29" s="45"/>
      <c r="S29" s="45"/>
      <c r="T29" s="45"/>
      <c r="U29" s="46"/>
      <c r="V29" s="15"/>
    </row>
    <row r="30" spans="1:27">
      <c r="P30" s="15"/>
      <c r="Q30" s="44"/>
      <c r="R30" s="45"/>
      <c r="S30" s="45"/>
      <c r="T30" s="45"/>
      <c r="U30" s="46"/>
      <c r="V30" s="15"/>
    </row>
    <row r="31" spans="1:27">
      <c r="P31" s="15"/>
      <c r="Q31" s="44"/>
      <c r="R31" s="45"/>
      <c r="S31" s="45"/>
      <c r="T31" s="45"/>
      <c r="U31" s="46"/>
      <c r="V31" s="15"/>
    </row>
    <row r="32" spans="1:27">
      <c r="P32" s="15"/>
      <c r="Q32" s="44"/>
      <c r="R32" s="45"/>
      <c r="S32" s="45"/>
      <c r="T32" s="45"/>
      <c r="U32" s="46"/>
      <c r="V32" s="15"/>
    </row>
    <row r="33" spans="1:22">
      <c r="P33" s="15"/>
      <c r="Q33" s="47"/>
      <c r="R33" s="48"/>
      <c r="S33" s="48"/>
      <c r="T33" s="48"/>
      <c r="U33" s="49"/>
      <c r="V33" s="15"/>
    </row>
    <row r="44" spans="1:22">
      <c r="A44" s="36" t="s">
        <v>119</v>
      </c>
      <c r="B44" s="36">
        <v>2017</v>
      </c>
      <c r="C44" s="36">
        <v>2018</v>
      </c>
      <c r="D44" s="36">
        <v>2019</v>
      </c>
      <c r="E44" s="36">
        <v>2020</v>
      </c>
      <c r="F44" s="36">
        <v>2021</v>
      </c>
      <c r="G44" s="36">
        <v>2022</v>
      </c>
      <c r="H44" s="36">
        <v>2023</v>
      </c>
      <c r="I44" s="36">
        <v>2024</v>
      </c>
    </row>
    <row r="45" spans="1:22">
      <c r="A45" s="36" t="s">
        <v>135</v>
      </c>
      <c r="B45" s="36">
        <v>155909</v>
      </c>
      <c r="C45" s="36">
        <v>143606</v>
      </c>
      <c r="D45" s="36">
        <v>112101</v>
      </c>
      <c r="E45" s="36">
        <v>142323</v>
      </c>
      <c r="F45" s="36">
        <v>168247</v>
      </c>
      <c r="G45" s="36">
        <v>163052</v>
      </c>
      <c r="H45" s="36">
        <v>157079</v>
      </c>
      <c r="I45" s="36">
        <v>135212</v>
      </c>
    </row>
    <row r="46" spans="1:22">
      <c r="A46" s="36" t="s">
        <v>136</v>
      </c>
      <c r="B46" s="36">
        <v>675606</v>
      </c>
      <c r="C46" s="36">
        <v>716867</v>
      </c>
      <c r="D46" s="36">
        <v>813910</v>
      </c>
      <c r="E46" s="36">
        <v>845096</v>
      </c>
      <c r="F46" s="36">
        <v>804704</v>
      </c>
      <c r="G46" s="36">
        <v>813657</v>
      </c>
      <c r="H46" s="36">
        <v>893809</v>
      </c>
      <c r="I46" s="36">
        <v>989585</v>
      </c>
    </row>
    <row r="47" spans="1:22">
      <c r="A47" s="36" t="s">
        <v>137</v>
      </c>
      <c r="B47" s="36">
        <v>82535</v>
      </c>
      <c r="C47" s="36">
        <v>97068</v>
      </c>
      <c r="D47" s="36">
        <v>116147</v>
      </c>
      <c r="E47" s="36">
        <v>136287</v>
      </c>
      <c r="F47" s="36">
        <v>134913</v>
      </c>
      <c r="G47" s="36">
        <v>163731</v>
      </c>
      <c r="H47" s="36">
        <v>163928</v>
      </c>
      <c r="I47" s="36">
        <v>194808</v>
      </c>
    </row>
    <row r="48" spans="1:22">
      <c r="A48" s="36" t="s">
        <v>138</v>
      </c>
      <c r="B48" s="36">
        <v>479371</v>
      </c>
      <c r="C48" s="36">
        <v>479862</v>
      </c>
      <c r="D48" s="36">
        <v>510727</v>
      </c>
      <c r="E48" s="36">
        <v>539982</v>
      </c>
      <c r="F48" s="36">
        <v>448457</v>
      </c>
      <c r="G48" s="36">
        <v>448593</v>
      </c>
      <c r="H48" s="36">
        <v>504620</v>
      </c>
      <c r="I48" s="36">
        <v>562475</v>
      </c>
    </row>
    <row r="49" spans="1:9">
      <c r="A49" s="36" t="s">
        <v>19</v>
      </c>
      <c r="B49" s="36">
        <v>269609</v>
      </c>
      <c r="C49" s="36">
        <v>283543</v>
      </c>
      <c r="D49" s="36">
        <v>299137</v>
      </c>
      <c r="E49" s="36">
        <v>311150</v>
      </c>
      <c r="F49" s="36">
        <v>389581</v>
      </c>
      <c r="G49" s="36">
        <v>364385</v>
      </c>
      <c r="H49" s="36">
        <v>382340</v>
      </c>
      <c r="I49" s="36">
        <v>367514</v>
      </c>
    </row>
  </sheetData>
  <mergeCells count="8">
    <mergeCell ref="Q25:U33"/>
    <mergeCell ref="N2:X2"/>
    <mergeCell ref="K4:O12"/>
    <mergeCell ref="Q4:U12"/>
    <mergeCell ref="W4:AA12"/>
    <mergeCell ref="K14:O22"/>
    <mergeCell ref="Q14:U22"/>
    <mergeCell ref="W14:AA22"/>
  </mergeCells>
  <pageMargins left="0.511811024" right="0.511811024" top="0.78740157499999996" bottom="0.78740157499999996" header="0.31496062000000002" footer="0.31496062000000002"/>
  <pageSetup paperSize="9" orientation="portrait" r:id="rId1"/>
  <headerFooter>
    <oddFooter>&amp;L_x000D_&amp;1#&amp;"Trebuchet MS"&amp;9&amp;K737373 PÚBLICA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540D-B84F-4FC0-B303-3CD4370DDBE7}">
  <dimension ref="B2:V23"/>
  <sheetViews>
    <sheetView zoomScale="70" zoomScaleNormal="70" workbookViewId="0">
      <selection activeCell="G27" sqref="G27"/>
    </sheetView>
  </sheetViews>
  <sheetFormatPr defaultRowHeight="14.5"/>
  <cols>
    <col min="1" max="1" width="8.7265625" style="15"/>
    <col min="2" max="2" width="36.6328125" style="15" customWidth="1"/>
    <col min="3" max="6" width="8.7265625" style="15"/>
    <col min="7" max="7" width="9.7265625" style="15" bestFit="1" customWidth="1"/>
    <col min="8" max="8" width="8.7265625" style="15"/>
    <col min="9" max="9" width="8.7265625" style="15" customWidth="1"/>
    <col min="10" max="10" width="11.7265625" style="15" bestFit="1" customWidth="1"/>
    <col min="11" max="16384" width="8.7265625" style="15"/>
  </cols>
  <sheetData>
    <row r="2" spans="2:22">
      <c r="B2" s="29" t="s">
        <v>35</v>
      </c>
      <c r="C2" s="25">
        <v>2024</v>
      </c>
      <c r="D2" s="25">
        <v>2023</v>
      </c>
      <c r="E2" s="25">
        <v>2022</v>
      </c>
      <c r="F2" s="25">
        <v>2021</v>
      </c>
      <c r="G2" s="25">
        <v>2020</v>
      </c>
      <c r="H2" s="25">
        <v>2019</v>
      </c>
      <c r="I2" s="25">
        <v>2018</v>
      </c>
      <c r="J2" s="25">
        <v>2017</v>
      </c>
      <c r="L2" s="45" t="e" vm="43">
        <v>#VALUE!</v>
      </c>
      <c r="M2" s="45"/>
      <c r="N2" s="45"/>
      <c r="O2" s="45"/>
      <c r="P2" s="45"/>
      <c r="R2" s="45" t="e" vm="44">
        <v>#VALUE!</v>
      </c>
      <c r="S2" s="45"/>
      <c r="T2" s="45"/>
      <c r="U2" s="45"/>
      <c r="V2" s="45"/>
    </row>
    <row r="3" spans="2:22" ht="15" thickBot="1">
      <c r="B3" s="26" t="s">
        <v>100</v>
      </c>
      <c r="C3" s="27">
        <f>'Modelo de Fleuriet'!C41-'Modelo de Fleuriet'!C21</f>
        <v>49687</v>
      </c>
      <c r="D3" s="27">
        <f>'Modelo de Fleuriet'!D41-'Modelo de Fleuriet'!D21</f>
        <v>90073</v>
      </c>
      <c r="E3" s="27">
        <f>'Modelo de Fleuriet'!E41-'Modelo de Fleuriet'!E21</f>
        <v>73821</v>
      </c>
      <c r="F3" s="27">
        <f>'Modelo de Fleuriet'!F41-'Modelo de Fleuriet'!F21</f>
        <v>104855</v>
      </c>
      <c r="G3" s="27">
        <f>'Modelo de Fleuriet'!G41-'Modelo de Fleuriet'!G21</f>
        <v>67408</v>
      </c>
      <c r="H3" s="27">
        <f>'Modelo de Fleuriet'!H41-'Modelo de Fleuriet'!H21</f>
        <v>49564</v>
      </c>
      <c r="I3" s="27">
        <f>'Modelo de Fleuriet'!I41-'Modelo de Fleuriet'!I21</f>
        <v>93490</v>
      </c>
      <c r="J3" s="27">
        <f>'Modelo de Fleuriet'!J41-'Modelo de Fleuriet'!J21</f>
        <v>112272</v>
      </c>
      <c r="L3" s="45"/>
      <c r="M3" s="45"/>
      <c r="N3" s="45"/>
      <c r="O3" s="45"/>
      <c r="P3" s="45"/>
      <c r="R3" s="45"/>
      <c r="S3" s="45"/>
      <c r="T3" s="45"/>
      <c r="U3" s="45"/>
      <c r="V3" s="45"/>
    </row>
    <row r="4" spans="2:22" ht="15.5" thickTop="1" thickBot="1">
      <c r="B4" s="26" t="s">
        <v>101</v>
      </c>
      <c r="C4" s="27">
        <f>'Modelo de Fleuriet'!C14-'Modelo de Fleuriet'!C29</f>
        <v>2176</v>
      </c>
      <c r="D4" s="27">
        <f>'Modelo de Fleuriet'!D14-'Modelo de Fleuriet'!D29</f>
        <v>9311</v>
      </c>
      <c r="E4" s="27">
        <f>'Modelo de Fleuriet'!E14-'Modelo de Fleuriet'!E29</f>
        <v>14544</v>
      </c>
      <c r="F4" s="27">
        <f>'Modelo de Fleuriet'!F14-'Modelo de Fleuriet'!F29</f>
        <v>35105</v>
      </c>
      <c r="G4" s="27">
        <f>'Modelo de Fleuriet'!G14-'Modelo de Fleuriet'!G29</f>
        <v>4757</v>
      </c>
      <c r="H4" s="27">
        <f>'Modelo de Fleuriet'!H14-'Modelo de Fleuriet'!H29</f>
        <v>17807</v>
      </c>
      <c r="I4" s="27">
        <f>'Modelo de Fleuriet'!I14-'Modelo de Fleuriet'!I29</f>
        <v>32802</v>
      </c>
      <c r="J4" s="27">
        <f>'Modelo de Fleuriet'!J14-'Modelo de Fleuriet'!J29</f>
        <v>41850</v>
      </c>
      <c r="L4" s="45"/>
      <c r="M4" s="45"/>
      <c r="N4" s="45"/>
      <c r="O4" s="45"/>
      <c r="P4" s="45"/>
      <c r="R4" s="45"/>
      <c r="S4" s="45"/>
      <c r="T4" s="45"/>
      <c r="U4" s="45"/>
      <c r="V4" s="45"/>
    </row>
    <row r="5" spans="2:22" ht="15.5" thickTop="1" thickBot="1">
      <c r="B5" s="26" t="s">
        <v>102</v>
      </c>
      <c r="C5" s="27">
        <f>C3-C4</f>
        <v>47511</v>
      </c>
      <c r="D5" s="27">
        <f t="shared" ref="D5:J5" si="0">D3-D4</f>
        <v>80762</v>
      </c>
      <c r="E5" s="27">
        <f t="shared" si="0"/>
        <v>59277</v>
      </c>
      <c r="F5" s="27">
        <f t="shared" si="0"/>
        <v>69750</v>
      </c>
      <c r="G5" s="27">
        <f t="shared" si="0"/>
        <v>62651</v>
      </c>
      <c r="H5" s="27">
        <f t="shared" si="0"/>
        <v>31757</v>
      </c>
      <c r="I5" s="27">
        <f t="shared" si="0"/>
        <v>60688</v>
      </c>
      <c r="J5" s="27">
        <f t="shared" si="0"/>
        <v>70422</v>
      </c>
      <c r="L5" s="45"/>
      <c r="M5" s="45"/>
      <c r="N5" s="45"/>
      <c r="O5" s="45"/>
      <c r="P5" s="45"/>
      <c r="R5" s="45"/>
      <c r="S5" s="45"/>
      <c r="T5" s="45"/>
      <c r="U5" s="45"/>
      <c r="V5" s="45"/>
    </row>
    <row r="6" spans="2:22" ht="15" thickTop="1">
      <c r="L6" s="45"/>
      <c r="M6" s="45"/>
      <c r="N6" s="45"/>
      <c r="O6" s="45"/>
      <c r="P6" s="45"/>
      <c r="R6" s="45"/>
      <c r="S6" s="45"/>
      <c r="T6" s="45"/>
      <c r="U6" s="45"/>
      <c r="V6" s="45"/>
    </row>
    <row r="7" spans="2:22">
      <c r="B7" s="30" t="s">
        <v>103</v>
      </c>
      <c r="L7" s="45"/>
      <c r="M7" s="45"/>
      <c r="N7" s="45"/>
      <c r="O7" s="45"/>
      <c r="P7" s="45"/>
      <c r="R7" s="45"/>
      <c r="S7" s="45"/>
      <c r="T7" s="45"/>
      <c r="U7" s="45"/>
      <c r="V7" s="45"/>
    </row>
    <row r="8" spans="2:22">
      <c r="B8" s="30" t="s">
        <v>104</v>
      </c>
      <c r="L8" s="45"/>
      <c r="M8" s="45"/>
      <c r="N8" s="45"/>
      <c r="O8" s="45"/>
      <c r="P8" s="45"/>
      <c r="R8" s="45"/>
      <c r="S8" s="45"/>
      <c r="T8" s="45"/>
      <c r="U8" s="45"/>
      <c r="V8" s="45"/>
    </row>
    <row r="9" spans="2:22">
      <c r="B9" s="30" t="s">
        <v>105</v>
      </c>
      <c r="L9" s="45"/>
      <c r="M9" s="45"/>
      <c r="N9" s="45"/>
      <c r="O9" s="45"/>
      <c r="P9" s="45"/>
      <c r="R9" s="45"/>
      <c r="S9" s="45"/>
      <c r="T9" s="45"/>
      <c r="U9" s="45"/>
      <c r="V9" s="45"/>
    </row>
    <row r="10" spans="2:22">
      <c r="L10" s="45"/>
      <c r="M10" s="45"/>
      <c r="N10" s="45"/>
      <c r="O10" s="45"/>
      <c r="P10" s="45"/>
      <c r="R10" s="45"/>
      <c r="S10" s="45"/>
      <c r="T10" s="45"/>
      <c r="U10" s="45"/>
      <c r="V10" s="45"/>
    </row>
    <row r="11" spans="2:22">
      <c r="F11" s="31" t="s">
        <v>113</v>
      </c>
      <c r="G11" s="31" t="s">
        <v>106</v>
      </c>
      <c r="H11" s="31" t="s">
        <v>107</v>
      </c>
      <c r="I11" s="31" t="s">
        <v>114</v>
      </c>
      <c r="J11" s="31" t="s">
        <v>115</v>
      </c>
    </row>
    <row r="12" spans="2:22">
      <c r="F12" s="32">
        <v>1</v>
      </c>
      <c r="G12" s="32" t="s">
        <v>108</v>
      </c>
      <c r="H12" s="35" t="s">
        <v>111</v>
      </c>
      <c r="I12" s="32" t="s">
        <v>108</v>
      </c>
      <c r="J12" s="32" t="s">
        <v>109</v>
      </c>
      <c r="O12" s="45" t="e" vm="45">
        <v>#VALUE!</v>
      </c>
      <c r="P12" s="45"/>
      <c r="Q12" s="45"/>
      <c r="R12" s="45"/>
      <c r="S12" s="45"/>
    </row>
    <row r="13" spans="2:22">
      <c r="F13" s="32">
        <v>2</v>
      </c>
      <c r="G13" s="32" t="s">
        <v>108</v>
      </c>
      <c r="H13" s="32" t="s">
        <v>108</v>
      </c>
      <c r="I13" s="32" t="s">
        <v>108</v>
      </c>
      <c r="J13" s="32" t="s">
        <v>110</v>
      </c>
      <c r="O13" s="45"/>
      <c r="P13" s="45"/>
      <c r="Q13" s="45"/>
      <c r="R13" s="45"/>
      <c r="S13" s="45"/>
    </row>
    <row r="14" spans="2:22">
      <c r="F14" s="32">
        <v>3</v>
      </c>
      <c r="G14" s="32" t="s">
        <v>108</v>
      </c>
      <c r="H14" s="32" t="s">
        <v>108</v>
      </c>
      <c r="I14" s="35" t="s">
        <v>111</v>
      </c>
      <c r="J14" s="32" t="s">
        <v>112</v>
      </c>
      <c r="O14" s="45"/>
      <c r="P14" s="45"/>
      <c r="Q14" s="45"/>
      <c r="R14" s="45"/>
      <c r="S14" s="45"/>
    </row>
    <row r="15" spans="2:22">
      <c r="F15" s="32">
        <v>4</v>
      </c>
      <c r="G15" s="35" t="s">
        <v>111</v>
      </c>
      <c r="H15" s="35" t="s">
        <v>111</v>
      </c>
      <c r="I15" s="32" t="s">
        <v>108</v>
      </c>
      <c r="J15" s="32" t="s">
        <v>116</v>
      </c>
      <c r="O15" s="45"/>
      <c r="P15" s="45"/>
      <c r="Q15" s="45"/>
      <c r="R15" s="45"/>
      <c r="S15" s="45"/>
    </row>
    <row r="16" spans="2:22">
      <c r="F16" s="32">
        <v>5</v>
      </c>
      <c r="G16" s="35" t="s">
        <v>111</v>
      </c>
      <c r="H16" s="35" t="s">
        <v>111</v>
      </c>
      <c r="I16" s="35" t="s">
        <v>111</v>
      </c>
      <c r="J16" s="32" t="s">
        <v>117</v>
      </c>
      <c r="O16" s="45"/>
      <c r="P16" s="45"/>
      <c r="Q16" s="45"/>
      <c r="R16" s="45"/>
      <c r="S16" s="45"/>
    </row>
    <row r="17" spans="5:19">
      <c r="F17" s="32">
        <v>6</v>
      </c>
      <c r="G17" s="35" t="s">
        <v>111</v>
      </c>
      <c r="H17" s="32" t="s">
        <v>108</v>
      </c>
      <c r="I17" s="35" t="s">
        <v>111</v>
      </c>
      <c r="J17" s="32" t="s">
        <v>118</v>
      </c>
      <c r="O17" s="45"/>
      <c r="P17" s="45"/>
      <c r="Q17" s="45"/>
      <c r="R17" s="45"/>
      <c r="S17" s="45"/>
    </row>
    <row r="18" spans="5:19">
      <c r="O18" s="45"/>
      <c r="P18" s="45"/>
      <c r="Q18" s="45"/>
      <c r="R18" s="45"/>
      <c r="S18" s="45"/>
    </row>
    <row r="19" spans="5:19">
      <c r="E19" s="33"/>
      <c r="F19" s="34"/>
      <c r="G19" s="34"/>
      <c r="H19" s="34"/>
      <c r="O19" s="45"/>
      <c r="P19" s="45"/>
      <c r="Q19" s="45"/>
      <c r="R19" s="45"/>
      <c r="S19" s="45"/>
    </row>
    <row r="20" spans="5:19">
      <c r="E20" s="33"/>
      <c r="F20" s="34"/>
      <c r="G20" s="34"/>
      <c r="H20" s="34"/>
      <c r="O20" s="45"/>
      <c r="P20" s="45"/>
      <c r="Q20" s="45"/>
      <c r="R20" s="45"/>
      <c r="S20" s="45"/>
    </row>
    <row r="21" spans="5:19">
      <c r="E21" s="33"/>
      <c r="F21" s="34"/>
      <c r="G21" s="34"/>
      <c r="H21" s="34"/>
    </row>
    <row r="22" spans="5:19">
      <c r="E22" s="33"/>
      <c r="F22" s="34"/>
      <c r="G22" s="34"/>
      <c r="H22" s="34"/>
    </row>
    <row r="23" spans="5:19">
      <c r="E23" s="33"/>
      <c r="F23" s="34"/>
      <c r="G23" s="34"/>
      <c r="H23" s="34"/>
    </row>
  </sheetData>
  <mergeCells count="3">
    <mergeCell ref="L2:P10"/>
    <mergeCell ref="R2:V10"/>
    <mergeCell ref="O12:S20"/>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3CF39-4A14-405A-A7C0-9DCF395DB4D8}">
  <dimension ref="B2:T10"/>
  <sheetViews>
    <sheetView workbookViewId="0">
      <selection activeCell="Q15" sqref="Q15"/>
    </sheetView>
  </sheetViews>
  <sheetFormatPr defaultRowHeight="14.5"/>
  <cols>
    <col min="2" max="2" width="6.1796875" customWidth="1"/>
    <col min="3" max="8" width="6.7265625" bestFit="1" customWidth="1"/>
    <col min="9" max="9" width="7.7265625" bestFit="1" customWidth="1"/>
    <col min="10" max="10" width="8.7265625" customWidth="1"/>
    <col min="11" max="11" width="5.26953125" bestFit="1" customWidth="1"/>
    <col min="12" max="13" width="6.7265625" customWidth="1"/>
    <col min="14" max="14" width="5.26953125" bestFit="1" customWidth="1"/>
    <col min="15" max="15" width="6.6328125" customWidth="1"/>
    <col min="16" max="16" width="5.26953125" customWidth="1"/>
    <col min="17" max="17" width="5.08984375" customWidth="1"/>
    <col min="18" max="18" width="9.26953125" bestFit="1" customWidth="1"/>
    <col min="19" max="20" width="8.26953125" bestFit="1" customWidth="1"/>
  </cols>
  <sheetData>
    <row r="2" spans="2:20">
      <c r="B2" s="36" t="s">
        <v>119</v>
      </c>
      <c r="C2" s="36" t="s">
        <v>120</v>
      </c>
      <c r="D2" s="36" t="s">
        <v>121</v>
      </c>
      <c r="E2" s="36" t="s">
        <v>122</v>
      </c>
      <c r="F2" s="36" t="s">
        <v>123</v>
      </c>
      <c r="G2" s="36" t="s">
        <v>124</v>
      </c>
      <c r="H2" s="36" t="s">
        <v>125</v>
      </c>
      <c r="I2" s="36" t="s">
        <v>126</v>
      </c>
      <c r="J2" s="36" t="s">
        <v>127</v>
      </c>
      <c r="K2" s="36" t="s">
        <v>128</v>
      </c>
      <c r="L2" s="36" t="s">
        <v>129</v>
      </c>
      <c r="M2" s="36" t="s">
        <v>130</v>
      </c>
      <c r="N2" s="36" t="s">
        <v>131</v>
      </c>
      <c r="O2" s="36" t="s">
        <v>132</v>
      </c>
      <c r="P2" s="36" t="s">
        <v>133</v>
      </c>
      <c r="Q2" s="36" t="s">
        <v>134</v>
      </c>
      <c r="R2" s="36" t="s">
        <v>106</v>
      </c>
      <c r="S2" s="36" t="s">
        <v>107</v>
      </c>
      <c r="T2" s="36" t="s">
        <v>114</v>
      </c>
    </row>
    <row r="3" spans="2:20">
      <c r="B3" s="36">
        <v>2017</v>
      </c>
      <c r="C3" s="37">
        <v>0.32286434374944922</v>
      </c>
      <c r="D3" s="37">
        <v>0.12557147640952432</v>
      </c>
      <c r="E3" s="37">
        <v>1.3288919438128976E-3</v>
      </c>
      <c r="F3" s="37">
        <v>1.3983212726578118E-3</v>
      </c>
      <c r="G3" s="37">
        <v>4.5338929544265586E-4</v>
      </c>
      <c r="H3" s="37">
        <v>0.67576171205570557</v>
      </c>
      <c r="I3" s="37">
        <v>1.0271291017733089</v>
      </c>
      <c r="J3" s="37">
        <v>0.57650312982928753</v>
      </c>
      <c r="K3" s="38">
        <v>1.5087243774352024</v>
      </c>
      <c r="L3" s="38">
        <v>20.869454872310051</v>
      </c>
      <c r="M3" s="38">
        <v>35.66553627719297</v>
      </c>
      <c r="N3" s="38">
        <v>13.681848937003668</v>
      </c>
      <c r="O3" s="38">
        <v>26.312233211868818</v>
      </c>
      <c r="P3" s="38">
        <v>1.8890046646877083</v>
      </c>
      <c r="Q3" s="38">
        <v>1.5487732477130913</v>
      </c>
      <c r="R3" s="38">
        <v>112272</v>
      </c>
      <c r="S3" s="38">
        <v>41850</v>
      </c>
      <c r="T3" s="38">
        <v>70422</v>
      </c>
    </row>
    <row r="4" spans="2:20">
      <c r="B4" s="36">
        <v>2018</v>
      </c>
      <c r="C4" s="37">
        <v>0.35600395613944819</v>
      </c>
      <c r="D4" s="37">
        <v>0.17996146765913171</v>
      </c>
      <c r="E4" s="37">
        <v>7.6315759384397261E-2</v>
      </c>
      <c r="F4" s="37">
        <v>9.4158557961226338E-2</v>
      </c>
      <c r="G4" s="37">
        <v>3.1027121129890187E-2</v>
      </c>
      <c r="H4" s="37">
        <v>0.67048007316905933</v>
      </c>
      <c r="I4" s="37">
        <v>0.87722497116839426</v>
      </c>
      <c r="J4" s="37">
        <v>0.55767234997495563</v>
      </c>
      <c r="K4" s="38">
        <v>3.0125849363575461</v>
      </c>
      <c r="L4" s="38">
        <v>22.91084965526704</v>
      </c>
      <c r="M4" s="38">
        <v>38.036494651645882</v>
      </c>
      <c r="N4" s="38">
        <v>7.1631877652894138</v>
      </c>
      <c r="O4" s="38">
        <v>50.256954277318869</v>
      </c>
      <c r="P4" s="38">
        <v>1.4794370956442906</v>
      </c>
      <c r="Q4" s="38">
        <v>1.1206988914987432</v>
      </c>
      <c r="R4" s="38">
        <v>93490</v>
      </c>
      <c r="S4" s="38">
        <v>32802</v>
      </c>
      <c r="T4" s="38">
        <v>60688</v>
      </c>
    </row>
    <row r="5" spans="2:20">
      <c r="B5" s="36">
        <v>2019</v>
      </c>
      <c r="C5" s="37">
        <v>0.40399344902314349</v>
      </c>
      <c r="D5" s="37">
        <v>0.26850402818905195</v>
      </c>
      <c r="E5" s="37">
        <v>0.13555228374332082</v>
      </c>
      <c r="F5" s="37">
        <v>0.13696065682279357</v>
      </c>
      <c r="G5" s="37">
        <v>4.4243534904013018E-2</v>
      </c>
      <c r="H5" s="37">
        <v>0.67696172075709682</v>
      </c>
      <c r="I5" s="37">
        <v>0.86948455055710261</v>
      </c>
      <c r="J5" s="37">
        <v>0.55153448501151714</v>
      </c>
      <c r="K5" s="38">
        <v>2.9110409642011623</v>
      </c>
      <c r="L5" s="38">
        <v>18.061638736786382</v>
      </c>
      <c r="M5" s="38">
        <v>45.575599881117277</v>
      </c>
      <c r="N5" s="38">
        <v>5.3114357742035354</v>
      </c>
      <c r="O5" s="38">
        <v>67.778283557233266</v>
      </c>
      <c r="P5" s="38">
        <v>0.96516483421870558</v>
      </c>
      <c r="Q5" s="38">
        <v>0.68096463963770049</v>
      </c>
      <c r="R5" s="38">
        <v>49564</v>
      </c>
      <c r="S5" s="38">
        <v>17807</v>
      </c>
      <c r="T5" s="38">
        <v>31757</v>
      </c>
    </row>
    <row r="6" spans="2:20">
      <c r="B6" s="36">
        <v>2020</v>
      </c>
      <c r="C6" s="37">
        <v>0.45562706519302087</v>
      </c>
      <c r="D6" s="37">
        <v>0.1944102415196145</v>
      </c>
      <c r="E6" s="37">
        <v>2.2957411538984597E-2</v>
      </c>
      <c r="F6" s="37">
        <v>2.0073919331512133E-2</v>
      </c>
      <c r="G6" s="37">
        <v>6.3255821490167804E-3</v>
      </c>
      <c r="H6" s="37">
        <v>0.68488554504217558</v>
      </c>
      <c r="I6" s="37">
        <v>0.9252771974931705</v>
      </c>
      <c r="J6" s="37">
        <v>0.54686207172436418</v>
      </c>
      <c r="K6" s="38">
        <v>1.7003021730744503</v>
      </c>
      <c r="L6" s="38">
        <v>32.529395116679957</v>
      </c>
      <c r="M6" s="38">
        <v>88.743966029958926</v>
      </c>
      <c r="N6" s="38">
        <v>4.7387416212065459</v>
      </c>
      <c r="O6" s="38">
        <v>75.969535538495819</v>
      </c>
      <c r="P6" s="38">
        <v>1.0442888903563803</v>
      </c>
      <c r="Q6" s="38">
        <v>0.8278339093237066</v>
      </c>
      <c r="R6" s="38">
        <v>67408</v>
      </c>
      <c r="S6" s="38">
        <v>4757</v>
      </c>
      <c r="T6" s="38">
        <v>62651</v>
      </c>
    </row>
    <row r="7" spans="2:20">
      <c r="B7" s="36">
        <v>2021</v>
      </c>
      <c r="C7" s="37">
        <v>0.48520549276732616</v>
      </c>
      <c r="D7" s="37">
        <v>0.4471356490849806</v>
      </c>
      <c r="E7" s="37">
        <v>0.23695953767441039</v>
      </c>
      <c r="F7" s="37">
        <v>0.27533170252142686</v>
      </c>
      <c r="G7" s="37">
        <v>0.11024604527874476</v>
      </c>
      <c r="H7" s="37">
        <v>0.59958826292382661</v>
      </c>
      <c r="I7" s="37">
        <v>0.53704621118586382</v>
      </c>
      <c r="J7" s="37">
        <v>0.46092454810160016</v>
      </c>
      <c r="K7" s="38">
        <v>7.3239253148067736</v>
      </c>
      <c r="L7" s="38">
        <v>28.262832804616188</v>
      </c>
      <c r="M7" s="38">
        <v>45.13996975620551</v>
      </c>
      <c r="N7" s="38">
        <v>6.6593604435172749</v>
      </c>
      <c r="O7" s="38">
        <v>54.05924533645738</v>
      </c>
      <c r="P7" s="38">
        <v>1.2470777463995315</v>
      </c>
      <c r="Q7" s="38">
        <v>0.94698805897133709</v>
      </c>
      <c r="R7" s="38">
        <v>104855</v>
      </c>
      <c r="S7" s="38">
        <v>35105</v>
      </c>
      <c r="T7" s="38">
        <v>69750</v>
      </c>
    </row>
    <row r="8" spans="2:20">
      <c r="B8" s="36">
        <v>2022</v>
      </c>
      <c r="C8" s="37">
        <v>0.52100877028830916</v>
      </c>
      <c r="D8" s="37">
        <v>0.45685966291153612</v>
      </c>
      <c r="E8" s="37">
        <v>0.29474188155744352</v>
      </c>
      <c r="F8" s="37">
        <v>0.51869588484707108</v>
      </c>
      <c r="G8" s="37">
        <v>0.19351209009029302</v>
      </c>
      <c r="H8" s="37">
        <v>0.62692572711012184</v>
      </c>
      <c r="I8" s="37">
        <v>0.45727458594618331</v>
      </c>
      <c r="J8" s="37">
        <v>0.45929033110168943</v>
      </c>
      <c r="K8" s="38">
        <v>16.239689578713968</v>
      </c>
      <c r="L8" s="38">
        <v>14.676073206332573</v>
      </c>
      <c r="M8" s="38">
        <v>32.842796520670518</v>
      </c>
      <c r="N8" s="38">
        <v>7.1191563332947041</v>
      </c>
      <c r="O8" s="38">
        <v>50.567789657372799</v>
      </c>
      <c r="P8" s="38">
        <v>0.99585295393053241</v>
      </c>
      <c r="Q8" s="38">
        <v>0.71610141023996676</v>
      </c>
      <c r="R8" s="38">
        <v>73821</v>
      </c>
      <c r="S8" s="38">
        <v>14544</v>
      </c>
      <c r="T8" s="38">
        <v>59277</v>
      </c>
    </row>
    <row r="9" spans="2:20">
      <c r="B9" s="36">
        <v>2023</v>
      </c>
      <c r="C9" s="37">
        <v>0.52721906897346449</v>
      </c>
      <c r="D9" s="37">
        <v>0.37270358637015277</v>
      </c>
      <c r="E9" s="37">
        <v>0.24446770860596023</v>
      </c>
      <c r="F9" s="37">
        <v>0.32736831092744678</v>
      </c>
      <c r="G9" s="37">
        <v>0.11910498549797885</v>
      </c>
      <c r="H9" s="37">
        <v>0.63617435920859311</v>
      </c>
      <c r="I9" s="37">
        <v>0.40112465344980908</v>
      </c>
      <c r="J9" s="37">
        <v>0.4801843774027299</v>
      </c>
      <c r="K9" s="38">
        <v>9.7647119025688269</v>
      </c>
      <c r="L9" s="38">
        <v>20.884463489806521</v>
      </c>
      <c r="M9" s="38">
        <v>35.93507567222553</v>
      </c>
      <c r="N9" s="38">
        <v>5.8336385983515688</v>
      </c>
      <c r="O9" s="38">
        <v>61.711056303989494</v>
      </c>
      <c r="P9" s="38">
        <v>0.95821946220291832</v>
      </c>
      <c r="Q9" s="38">
        <v>0.73138817041628035</v>
      </c>
      <c r="R9" s="38">
        <v>90073</v>
      </c>
      <c r="S9" s="38">
        <v>9311</v>
      </c>
      <c r="T9" s="38">
        <v>80762</v>
      </c>
    </row>
    <row r="10" spans="2:20">
      <c r="B10" s="36">
        <v>2024</v>
      </c>
      <c r="C10" s="37">
        <v>0.50213414447801574</v>
      </c>
      <c r="D10" s="37">
        <v>0.28659268299142876</v>
      </c>
      <c r="E10" s="37">
        <v>7.5401005238076801E-2</v>
      </c>
      <c r="F10" s="37">
        <v>0.10070092567902175</v>
      </c>
      <c r="G10" s="37">
        <v>3.2902826021050907E-2</v>
      </c>
      <c r="H10" s="37">
        <v>0.6732619308195168</v>
      </c>
      <c r="I10" s="37">
        <v>0.49096088856478937</v>
      </c>
      <c r="J10" s="37">
        <v>0.50006801227243669</v>
      </c>
      <c r="K10" s="38">
        <v>4.3831365095192094</v>
      </c>
      <c r="L10" s="38">
        <v>16.194642125872761</v>
      </c>
      <c r="M10" s="38">
        <v>54.50519231465065</v>
      </c>
      <c r="N10" s="38">
        <v>6.2074072192445451</v>
      </c>
      <c r="O10" s="38">
        <v>57.995228488298338</v>
      </c>
      <c r="P10" s="38">
        <v>0.69407827193955074</v>
      </c>
      <c r="Q10" s="38">
        <v>0.48079134327132356</v>
      </c>
      <c r="R10" s="38">
        <v>49687</v>
      </c>
      <c r="S10" s="38">
        <v>2176</v>
      </c>
      <c r="T10" s="38">
        <v>47511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8"/>
  <sheetViews>
    <sheetView showGridLines="0" zoomScale="80" zoomScaleNormal="80" workbookViewId="0">
      <selection activeCell="C12" sqref="C12"/>
    </sheetView>
  </sheetViews>
  <sheetFormatPr defaultRowHeight="14.5"/>
  <cols>
    <col min="1" max="1" width="58.36328125" bestFit="1" customWidth="1"/>
    <col min="2" max="3" width="7.36328125" bestFit="1" customWidth="1"/>
  </cols>
  <sheetData>
    <row r="1" spans="1:9">
      <c r="A1" s="2" t="s">
        <v>33</v>
      </c>
    </row>
    <row r="2" spans="1:9">
      <c r="A2" s="23" t="s">
        <v>2</v>
      </c>
      <c r="B2" s="24">
        <v>2024</v>
      </c>
      <c r="C2" s="24">
        <v>2023</v>
      </c>
      <c r="D2" s="24">
        <v>2022</v>
      </c>
      <c r="E2" s="24">
        <v>2021</v>
      </c>
      <c r="F2" s="24">
        <v>2020</v>
      </c>
      <c r="G2" s="24">
        <v>2019</v>
      </c>
      <c r="H2" s="24">
        <v>2018</v>
      </c>
      <c r="I2" s="24">
        <v>2017</v>
      </c>
    </row>
    <row r="3" spans="1:9" ht="15" thickBot="1">
      <c r="A3" s="7" t="s">
        <v>21</v>
      </c>
      <c r="B3" s="8">
        <v>204037</v>
      </c>
      <c r="C3" s="9">
        <v>215696</v>
      </c>
      <c r="D3" s="8">
        <v>255410</v>
      </c>
      <c r="E3" s="9">
        <v>203126</v>
      </c>
      <c r="F3" s="8">
        <v>148106</v>
      </c>
      <c r="G3" s="9">
        <v>101766</v>
      </c>
      <c r="H3" s="8">
        <v>95846</v>
      </c>
      <c r="I3" s="9">
        <v>86467</v>
      </c>
    </row>
    <row r="4" spans="1:9" ht="24" thickTop="1" thickBot="1">
      <c r="A4" s="7" t="s">
        <v>28</v>
      </c>
      <c r="B4" s="8">
        <v>-72363</v>
      </c>
      <c r="C4" s="9">
        <v>-39495</v>
      </c>
      <c r="D4" s="8">
        <v>-4377</v>
      </c>
      <c r="E4" s="9">
        <v>11073</v>
      </c>
      <c r="F4" s="8">
        <v>-23455</v>
      </c>
      <c r="G4" s="9">
        <v>-7952</v>
      </c>
      <c r="H4" s="8">
        <v>-18752</v>
      </c>
      <c r="I4" s="9">
        <v>-35218</v>
      </c>
    </row>
    <row r="5" spans="1:9" ht="24" thickTop="1" thickBot="1">
      <c r="A5" s="7" t="s">
        <v>22</v>
      </c>
      <c r="B5" s="8">
        <v>-179974</v>
      </c>
      <c r="C5" s="9">
        <v>-153435</v>
      </c>
      <c r="D5" s="8">
        <v>-264156</v>
      </c>
      <c r="E5" s="9">
        <v>-220297</v>
      </c>
      <c r="F5" s="8">
        <v>-101773</v>
      </c>
      <c r="G5" s="9">
        <v>-126336</v>
      </c>
      <c r="H5" s="8">
        <v>-106076</v>
      </c>
      <c r="I5" s="9">
        <v>-46482</v>
      </c>
    </row>
    <row r="6" spans="1:9" ht="15.5" thickTop="1" thickBot="1">
      <c r="A6" s="7" t="s">
        <v>7</v>
      </c>
      <c r="B6" s="8">
        <v>6941</v>
      </c>
      <c r="C6" s="9">
        <v>-2876</v>
      </c>
      <c r="D6" s="8">
        <v>-3636</v>
      </c>
      <c r="E6" s="9">
        <v>3650</v>
      </c>
      <c r="F6" s="8">
        <v>8323</v>
      </c>
      <c r="G6" s="9">
        <v>8397</v>
      </c>
      <c r="H6" s="8">
        <v>8342</v>
      </c>
      <c r="I6" s="9">
        <v>619</v>
      </c>
    </row>
    <row r="7" spans="1:9" ht="15.5" thickTop="1" thickBot="1">
      <c r="A7" s="7" t="s">
        <v>31</v>
      </c>
      <c r="B7" s="8">
        <v>-41359</v>
      </c>
      <c r="C7" s="9">
        <v>19890</v>
      </c>
      <c r="D7" s="8">
        <v>-16759</v>
      </c>
      <c r="E7" s="9">
        <v>-2448</v>
      </c>
      <c r="F7" s="8">
        <v>31201</v>
      </c>
      <c r="G7" s="9">
        <v>-24125</v>
      </c>
      <c r="H7" s="8">
        <v>-20640</v>
      </c>
      <c r="I7" s="9">
        <v>5386</v>
      </c>
    </row>
    <row r="8" spans="1:9" ht="15" thickTop="1"/>
  </sheetData>
  <pageMargins left="0.511811024" right="0.511811024" top="0.78740157499999996" bottom="0.78740157499999996" header="0.31496062000000002" footer="0.31496062000000002"/>
  <pageSetup paperSize="9" orientation="portrait" r:id="rId1"/>
  <headerFooter>
    <oddFooter>&amp;L_x000D_&amp;1#&amp;"Trebuchet MS"&amp;9&amp;K737373 PÚBLICA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3"/>
  <sheetViews>
    <sheetView showGridLines="0" zoomScale="80" zoomScaleNormal="80" workbookViewId="0">
      <selection activeCell="A17" sqref="A17:I17"/>
    </sheetView>
  </sheetViews>
  <sheetFormatPr defaultRowHeight="14.5"/>
  <cols>
    <col min="1" max="1" width="57.453125" customWidth="1"/>
    <col min="2" max="3" width="9" customWidth="1"/>
  </cols>
  <sheetData>
    <row r="1" spans="1:9">
      <c r="A1" s="2" t="s">
        <v>32</v>
      </c>
    </row>
    <row r="2" spans="1:9">
      <c r="A2" s="23" t="s">
        <v>2</v>
      </c>
      <c r="B2" s="24">
        <v>2024</v>
      </c>
      <c r="C2" s="24">
        <v>2023</v>
      </c>
      <c r="D2" s="24">
        <v>2022</v>
      </c>
      <c r="E2" s="24">
        <v>2021</v>
      </c>
      <c r="F2" s="24">
        <v>2020</v>
      </c>
      <c r="G2" s="24">
        <v>2019</v>
      </c>
      <c r="H2" s="24">
        <v>2018</v>
      </c>
      <c r="I2" s="24">
        <v>2017</v>
      </c>
    </row>
    <row r="3" spans="1:9" ht="15" thickBot="1">
      <c r="A3" s="7" t="s">
        <v>0</v>
      </c>
      <c r="B3" s="8">
        <v>490829</v>
      </c>
      <c r="C3" s="9">
        <v>511994</v>
      </c>
      <c r="D3" s="8">
        <v>641256</v>
      </c>
      <c r="E3" s="9">
        <v>452668</v>
      </c>
      <c r="F3" s="8">
        <v>272069</v>
      </c>
      <c r="G3" s="9">
        <v>302245</v>
      </c>
      <c r="H3" s="8">
        <v>349836</v>
      </c>
      <c r="I3" s="8">
        <v>283695</v>
      </c>
    </row>
    <row r="4" spans="1:9" ht="15.5" thickTop="1" thickBot="1">
      <c r="A4" s="3" t="s">
        <v>9</v>
      </c>
      <c r="B4" s="4">
        <v>-244367</v>
      </c>
      <c r="C4" s="5">
        <v>-242061</v>
      </c>
      <c r="D4" s="4">
        <v>-307156</v>
      </c>
      <c r="E4" s="5">
        <v>-233031</v>
      </c>
      <c r="F4" s="4">
        <v>-148107</v>
      </c>
      <c r="G4" s="5">
        <v>-180140</v>
      </c>
      <c r="H4" s="4">
        <v>-225293</v>
      </c>
      <c r="I4" s="4">
        <v>-192100</v>
      </c>
    </row>
    <row r="5" spans="1:9" ht="15" thickBot="1">
      <c r="A5" s="7" t="s">
        <v>1</v>
      </c>
      <c r="B5" s="8">
        <v>246462</v>
      </c>
      <c r="C5" s="9">
        <v>269933</v>
      </c>
      <c r="D5" s="8">
        <v>334100</v>
      </c>
      <c r="E5" s="9">
        <v>219637</v>
      </c>
      <c r="F5" s="8">
        <v>123962</v>
      </c>
      <c r="G5" s="9">
        <v>122105</v>
      </c>
      <c r="H5" s="8">
        <v>124543</v>
      </c>
      <c r="I5" s="8">
        <v>91595</v>
      </c>
    </row>
    <row r="6" spans="1:9" ht="15.5" thickTop="1" thickBot="1">
      <c r="A6" s="3" t="s">
        <v>3</v>
      </c>
      <c r="B6" s="4">
        <v>-26134</v>
      </c>
      <c r="C6" s="5">
        <v>-25163</v>
      </c>
      <c r="D6" s="4">
        <v>-25448</v>
      </c>
      <c r="E6" s="5">
        <v>-22806</v>
      </c>
      <c r="F6" s="4">
        <v>-25020</v>
      </c>
      <c r="G6" s="5">
        <v>-17746</v>
      </c>
      <c r="H6" s="4">
        <v>-16861</v>
      </c>
      <c r="I6" s="4">
        <v>-14510</v>
      </c>
    </row>
    <row r="7" spans="1:9" ht="15" thickBot="1">
      <c r="A7" s="3" t="s">
        <v>4</v>
      </c>
      <c r="B7" s="4">
        <v>-9931</v>
      </c>
      <c r="C7" s="5">
        <v>-7952</v>
      </c>
      <c r="D7" s="4">
        <v>-6877</v>
      </c>
      <c r="E7" s="5">
        <v>-6340</v>
      </c>
      <c r="F7" s="4">
        <v>-5525</v>
      </c>
      <c r="G7" s="5">
        <v>-8368</v>
      </c>
      <c r="H7" s="4">
        <v>-8932</v>
      </c>
      <c r="I7" s="4">
        <v>-9314</v>
      </c>
    </row>
    <row r="8" spans="1:9" ht="15" thickBot="1">
      <c r="A8" s="3" t="s">
        <v>10</v>
      </c>
      <c r="B8" s="4">
        <v>-4997</v>
      </c>
      <c r="C8" s="5">
        <v>-4892</v>
      </c>
      <c r="D8" s="4">
        <v>-4616</v>
      </c>
      <c r="E8" s="5">
        <v>-3731</v>
      </c>
      <c r="F8" s="4">
        <v>-4170</v>
      </c>
      <c r="G8" s="5">
        <v>-3197</v>
      </c>
      <c r="H8" s="4">
        <v>-1904</v>
      </c>
      <c r="I8" s="4">
        <v>-2563</v>
      </c>
    </row>
    <row r="9" spans="1:9" ht="15" thickBot="1">
      <c r="A9" s="3" t="s">
        <v>5</v>
      </c>
      <c r="B9" s="4">
        <v>-4281</v>
      </c>
      <c r="C9" s="5">
        <v>-3619</v>
      </c>
      <c r="D9" s="4">
        <v>-4087</v>
      </c>
      <c r="E9" s="5">
        <v>-3033</v>
      </c>
      <c r="F9" s="4">
        <v>-1819</v>
      </c>
      <c r="G9" s="5">
        <v>-2268</v>
      </c>
      <c r="H9" s="4">
        <v>-2349</v>
      </c>
      <c r="I9" s="4">
        <v>-1831</v>
      </c>
    </row>
    <row r="10" spans="1:9" ht="15" thickBot="1">
      <c r="A10" s="3" t="s">
        <v>6</v>
      </c>
      <c r="B10" s="4">
        <v>-6708</v>
      </c>
      <c r="C10" s="5">
        <v>-4444</v>
      </c>
      <c r="D10" s="4">
        <v>-2272</v>
      </c>
      <c r="E10" s="5">
        <v>-2180</v>
      </c>
      <c r="F10" s="4">
        <v>-4971</v>
      </c>
      <c r="G10" s="5">
        <v>-2484</v>
      </c>
      <c r="H10" s="4">
        <v>-2790</v>
      </c>
      <c r="I10" s="4">
        <v>-5921</v>
      </c>
    </row>
    <row r="11" spans="1:9" ht="15" thickBot="1">
      <c r="A11" s="3" t="s">
        <v>29</v>
      </c>
      <c r="B11" s="4">
        <v>-9371</v>
      </c>
      <c r="C11" s="5">
        <v>-13111</v>
      </c>
      <c r="D11" s="4">
        <v>-6859</v>
      </c>
      <c r="E11" s="5">
        <v>16890</v>
      </c>
      <c r="F11" s="4">
        <v>-34259</v>
      </c>
      <c r="G11" s="5">
        <v>-11630</v>
      </c>
      <c r="H11" s="4">
        <v>-7689</v>
      </c>
      <c r="I11" s="4">
        <v>-3862</v>
      </c>
    </row>
    <row r="12" spans="1:9" ht="15" thickBot="1">
      <c r="A12" s="3" t="s">
        <v>25</v>
      </c>
      <c r="B12" s="4">
        <v>-44372</v>
      </c>
      <c r="C12" s="5">
        <v>-19930</v>
      </c>
      <c r="D12" s="4">
        <v>9023</v>
      </c>
      <c r="E12" s="5">
        <v>3967</v>
      </c>
      <c r="F12" s="4">
        <v>4695</v>
      </c>
      <c r="G12" s="5">
        <v>4742</v>
      </c>
      <c r="H12" s="4">
        <v>-21061</v>
      </c>
      <c r="I12" s="4">
        <v>-17970</v>
      </c>
    </row>
    <row r="13" spans="1:9" ht="15" thickBot="1">
      <c r="A13" s="6"/>
      <c r="B13" s="8">
        <v>-105794</v>
      </c>
      <c r="C13" s="9">
        <v>-79111</v>
      </c>
      <c r="D13" s="8">
        <v>-41136</v>
      </c>
      <c r="E13" s="9">
        <v>-17233</v>
      </c>
      <c r="F13" s="8">
        <v>-71069</v>
      </c>
      <c r="G13" s="9">
        <v>-40951</v>
      </c>
      <c r="H13" s="8">
        <v>-61586</v>
      </c>
      <c r="I13" s="8">
        <v>-55971</v>
      </c>
    </row>
    <row r="14" spans="1:9" ht="15.5" thickTop="1" thickBot="1">
      <c r="A14" s="7" t="s">
        <v>11</v>
      </c>
      <c r="B14" s="8">
        <v>140668</v>
      </c>
      <c r="C14" s="9">
        <v>190822</v>
      </c>
      <c r="D14" s="8">
        <v>292964</v>
      </c>
      <c r="E14" s="9">
        <v>202404</v>
      </c>
      <c r="F14" s="8">
        <v>52893</v>
      </c>
      <c r="G14" s="9">
        <v>81154</v>
      </c>
      <c r="H14" s="8">
        <v>62957</v>
      </c>
      <c r="I14" s="8">
        <v>35624</v>
      </c>
    </row>
    <row r="15" spans="1:9" ht="15.5" thickTop="1" thickBot="1">
      <c r="A15" s="3" t="s">
        <v>12</v>
      </c>
      <c r="B15" s="4">
        <v>10488</v>
      </c>
      <c r="C15" s="5">
        <v>10821</v>
      </c>
      <c r="D15" s="4">
        <v>9420</v>
      </c>
      <c r="E15" s="5">
        <v>4458</v>
      </c>
      <c r="F15" s="4">
        <v>2821</v>
      </c>
      <c r="G15" s="5">
        <v>5271</v>
      </c>
      <c r="H15" s="4">
        <v>11647</v>
      </c>
      <c r="I15" s="4">
        <v>3337</v>
      </c>
    </row>
    <row r="16" spans="1:9" ht="15" thickBot="1">
      <c r="A16" s="3" t="s">
        <v>13</v>
      </c>
      <c r="B16" s="4">
        <v>-32093</v>
      </c>
      <c r="C16" s="5">
        <v>-19542</v>
      </c>
      <c r="D16" s="4">
        <v>-18040</v>
      </c>
      <c r="E16" s="5">
        <v>-27636</v>
      </c>
      <c r="F16" s="4">
        <v>-31108</v>
      </c>
      <c r="G16" s="5">
        <v>-27878</v>
      </c>
      <c r="H16" s="4">
        <v>-20898</v>
      </c>
      <c r="I16" s="4">
        <v>-23612</v>
      </c>
    </row>
    <row r="17" spans="1:9" ht="15" thickBot="1">
      <c r="A17" s="3" t="s">
        <v>14</v>
      </c>
      <c r="B17" s="4">
        <v>-60866</v>
      </c>
      <c r="C17" s="5">
        <v>-3140</v>
      </c>
      <c r="D17" s="4">
        <v>-10637</v>
      </c>
      <c r="E17" s="5">
        <v>-36078</v>
      </c>
      <c r="F17" s="4">
        <v>-21297</v>
      </c>
      <c r="G17" s="5">
        <v>-11852</v>
      </c>
      <c r="H17" s="4">
        <v>-11849</v>
      </c>
      <c r="I17" s="4">
        <v>-11324</v>
      </c>
    </row>
    <row r="18" spans="1:9" ht="15" thickBot="1">
      <c r="A18" s="7" t="s">
        <v>15</v>
      </c>
      <c r="B18" s="8">
        <v>-82471</v>
      </c>
      <c r="C18" s="9">
        <v>-11861</v>
      </c>
      <c r="D18" s="8">
        <v>-19257</v>
      </c>
      <c r="E18" s="9">
        <v>-59256</v>
      </c>
      <c r="F18" s="8">
        <v>-49584</v>
      </c>
      <c r="G18" s="9">
        <v>-34459</v>
      </c>
      <c r="H18" s="8">
        <v>-21100</v>
      </c>
      <c r="I18" s="8">
        <v>-31599</v>
      </c>
    </row>
    <row r="19" spans="1:9" ht="15.5" thickTop="1" thickBot="1">
      <c r="A19" s="3" t="s">
        <v>26</v>
      </c>
      <c r="B19" s="4">
        <v>-3467</v>
      </c>
      <c r="C19" s="5">
        <v>-1480</v>
      </c>
      <c r="D19" s="4">
        <v>1291</v>
      </c>
      <c r="E19" s="5">
        <v>8427</v>
      </c>
      <c r="F19" s="4">
        <v>-3272</v>
      </c>
      <c r="G19" s="5">
        <v>547</v>
      </c>
      <c r="H19" s="4">
        <v>1919</v>
      </c>
      <c r="I19" s="4">
        <v>2149</v>
      </c>
    </row>
    <row r="20" spans="1:9" ht="15" thickBot="1">
      <c r="A20" s="7" t="s">
        <v>27</v>
      </c>
      <c r="B20" s="8">
        <v>54730</v>
      </c>
      <c r="C20" s="9">
        <v>177481</v>
      </c>
      <c r="D20" s="8">
        <v>274998</v>
      </c>
      <c r="E20" s="9">
        <v>151575</v>
      </c>
      <c r="F20" s="8">
        <v>37</v>
      </c>
      <c r="G20" s="9">
        <v>47242</v>
      </c>
      <c r="H20" s="8">
        <v>43776</v>
      </c>
      <c r="I20" s="8">
        <v>6174</v>
      </c>
    </row>
    <row r="21" spans="1:9" ht="15.5" thickTop="1" thickBot="1">
      <c r="A21" s="3" t="s">
        <v>8</v>
      </c>
      <c r="B21" s="4">
        <v>-17721</v>
      </c>
      <c r="C21" s="5">
        <v>-52315</v>
      </c>
      <c r="D21" s="4">
        <v>-85993</v>
      </c>
      <c r="E21" s="5">
        <v>-44311</v>
      </c>
      <c r="F21" s="4">
        <v>6209</v>
      </c>
      <c r="G21" s="5">
        <v>-16400</v>
      </c>
      <c r="H21" s="4">
        <v>-17078</v>
      </c>
      <c r="I21" s="4">
        <v>-5797</v>
      </c>
    </row>
    <row r="22" spans="1:9" ht="15" thickBot="1">
      <c r="A22" s="7" t="s">
        <v>30</v>
      </c>
      <c r="B22" s="8">
        <v>37009</v>
      </c>
      <c r="C22" s="9">
        <v>125166</v>
      </c>
      <c r="D22" s="8">
        <v>189005</v>
      </c>
      <c r="E22" s="9">
        <v>107264</v>
      </c>
      <c r="F22" s="8">
        <v>6246</v>
      </c>
      <c r="G22" s="9">
        <v>40970</v>
      </c>
      <c r="H22" s="8">
        <v>26698</v>
      </c>
      <c r="I22" s="8">
        <v>377</v>
      </c>
    </row>
    <row r="23" spans="1:9" ht="15" thickTop="1">
      <c r="B23" s="12"/>
    </row>
  </sheetData>
  <pageMargins left="0.511811024" right="0.511811024" top="0.78740157499999996" bottom="0.78740157499999996" header="0.31496062000000002" footer="0.31496062000000002"/>
  <pageSetup paperSize="9" orientation="portrait" r:id="rId1"/>
  <headerFooter>
    <oddFooter>&amp;L_x000D_&amp;1#&amp;"Trebuchet MS"&amp;9&amp;K737373 PÚBLICA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8308F-2225-47BD-81C0-A7D22F6379D1}">
  <dimension ref="A1:X18"/>
  <sheetViews>
    <sheetView zoomScale="80" zoomScaleNormal="80" workbookViewId="0">
      <selection activeCell="J15" sqref="J15"/>
    </sheetView>
  </sheetViews>
  <sheetFormatPr defaultRowHeight="14.5"/>
  <cols>
    <col min="1" max="1" width="36.36328125" style="15" customWidth="1"/>
    <col min="2" max="9" width="9.08984375" style="15" customWidth="1"/>
    <col min="10" max="16384" width="8.7265625" style="15"/>
  </cols>
  <sheetData>
    <row r="1" spans="1:24">
      <c r="A1" s="23" t="s">
        <v>35</v>
      </c>
      <c r="B1" s="24">
        <v>2024</v>
      </c>
      <c r="C1" s="24">
        <v>2023</v>
      </c>
      <c r="D1" s="24">
        <v>2022</v>
      </c>
      <c r="E1" s="24">
        <v>2021</v>
      </c>
      <c r="F1" s="24">
        <v>2020</v>
      </c>
      <c r="G1" s="24">
        <v>2019</v>
      </c>
      <c r="H1" s="24">
        <v>2018</v>
      </c>
      <c r="I1" s="24">
        <v>2017</v>
      </c>
    </row>
    <row r="2" spans="1:24" ht="15" thickBot="1">
      <c r="A2" s="16" t="s">
        <v>36</v>
      </c>
      <c r="B2" s="19">
        <f>(DRE!B3-(ABS(DRE!B4)))/DRE!B3</f>
        <v>0.50213414447801574</v>
      </c>
      <c r="C2" s="19">
        <f>(DRE!C3-(ABS(DRE!C4)))/DRE!C3</f>
        <v>0.52721906897346449</v>
      </c>
      <c r="D2" s="19">
        <f>(DRE!D3-(ABS(DRE!D4)))/DRE!D3</f>
        <v>0.52100877028830916</v>
      </c>
      <c r="E2" s="19">
        <f>(DRE!E3-(ABS(DRE!E4)))/DRE!E3</f>
        <v>0.48520549276732616</v>
      </c>
      <c r="F2" s="19">
        <f>(DRE!F3-(ABS(DRE!F4)))/DRE!F3</f>
        <v>0.45562706519302087</v>
      </c>
      <c r="G2" s="19">
        <f>(DRE!G3-(ABS(DRE!G4)))/DRE!G3</f>
        <v>0.40399344902314349</v>
      </c>
      <c r="H2" s="19">
        <f>(DRE!H3-(ABS(DRE!H4)))/DRE!H3</f>
        <v>0.35600395613944819</v>
      </c>
      <c r="I2" s="19">
        <f>(DRE!I3-(ABS(DRE!I4)))/DRE!I3</f>
        <v>0.32286434374944922</v>
      </c>
      <c r="K2" s="45" t="e" vm="8">
        <v>#VALUE!</v>
      </c>
      <c r="L2" s="45"/>
      <c r="M2" s="45"/>
      <c r="N2" s="45"/>
      <c r="P2" s="45" t="e" vm="9">
        <v>#VALUE!</v>
      </c>
      <c r="Q2" s="45"/>
      <c r="R2" s="45"/>
      <c r="S2" s="45"/>
      <c r="U2" s="45" t="e" vm="10">
        <v>#VALUE!</v>
      </c>
      <c r="V2" s="45"/>
      <c r="W2" s="45"/>
      <c r="X2" s="45"/>
    </row>
    <row r="3" spans="1:24" ht="15.5" thickTop="1" thickBot="1">
      <c r="A3" s="16" t="s">
        <v>37</v>
      </c>
      <c r="B3" s="19">
        <f>DRE!B14/DRE!B3</f>
        <v>0.28659268299142876</v>
      </c>
      <c r="C3" s="19">
        <f>DRE!C14/DRE!C3</f>
        <v>0.37270358637015277</v>
      </c>
      <c r="D3" s="19">
        <f>DRE!D14/DRE!D3</f>
        <v>0.45685966291153612</v>
      </c>
      <c r="E3" s="19">
        <f>DRE!E14/DRE!E3</f>
        <v>0.4471356490849806</v>
      </c>
      <c r="F3" s="19">
        <f>DRE!F14/DRE!F3</f>
        <v>0.1944102415196145</v>
      </c>
      <c r="G3" s="19">
        <f>DRE!G14/DRE!G3</f>
        <v>0.26850402818905195</v>
      </c>
      <c r="H3" s="19">
        <f>DRE!H14/DRE!H3</f>
        <v>0.17996146765913171</v>
      </c>
      <c r="I3" s="19">
        <f>DRE!I14/DRE!I3</f>
        <v>0.12557147640952432</v>
      </c>
      <c r="K3" s="45"/>
      <c r="L3" s="45"/>
      <c r="M3" s="45"/>
      <c r="N3" s="45"/>
      <c r="P3" s="45"/>
      <c r="Q3" s="45"/>
      <c r="R3" s="45"/>
      <c r="S3" s="45"/>
      <c r="U3" s="45"/>
      <c r="V3" s="45"/>
      <c r="W3" s="45"/>
      <c r="X3" s="45"/>
    </row>
    <row r="4" spans="1:24" ht="15.5" thickTop="1" thickBot="1">
      <c r="A4" s="16" t="s">
        <v>38</v>
      </c>
      <c r="B4" s="19">
        <f>DRE!B22/DRE!B3</f>
        <v>7.5401005238076801E-2</v>
      </c>
      <c r="C4" s="19">
        <f>DRE!C22/DRE!C3</f>
        <v>0.24446770860596023</v>
      </c>
      <c r="D4" s="19">
        <f>DRE!D22/DRE!D3</f>
        <v>0.29474188155744352</v>
      </c>
      <c r="E4" s="19">
        <f>DRE!E22/DRE!E3</f>
        <v>0.23695953767441039</v>
      </c>
      <c r="F4" s="19">
        <f>DRE!F22/DRE!F3</f>
        <v>2.2957411538984597E-2</v>
      </c>
      <c r="G4" s="19">
        <f>DRE!G22/DRE!G3</f>
        <v>0.13555228374332082</v>
      </c>
      <c r="H4" s="19">
        <f>DRE!H22/DRE!H3</f>
        <v>7.6315759384397261E-2</v>
      </c>
      <c r="I4" s="19">
        <f>DRE!I22/DRE!I3</f>
        <v>1.3288919438128976E-3</v>
      </c>
      <c r="K4" s="45"/>
      <c r="L4" s="45"/>
      <c r="M4" s="45"/>
      <c r="N4" s="45"/>
      <c r="P4" s="45"/>
      <c r="Q4" s="45"/>
      <c r="R4" s="45"/>
      <c r="S4" s="45"/>
      <c r="U4" s="45"/>
      <c r="V4" s="45"/>
      <c r="W4" s="45"/>
      <c r="X4" s="45"/>
    </row>
    <row r="5" spans="1:24" ht="15.5" thickTop="1" thickBot="1">
      <c r="A5" s="16" t="s">
        <v>39</v>
      </c>
      <c r="B5" s="19">
        <f>DRE!B22/'Balanço Patrimonial'!B17</f>
        <v>0.10070092567902175</v>
      </c>
      <c r="C5" s="19">
        <f>DRE!C22/'Balanço Patrimonial'!C17</f>
        <v>0.32736831092744678</v>
      </c>
      <c r="D5" s="19">
        <f>DRE!D22/'Balanço Patrimonial'!D17</f>
        <v>0.51869588484707108</v>
      </c>
      <c r="E5" s="19">
        <f>DRE!E22/'Balanço Patrimonial'!E17</f>
        <v>0.27533170252142686</v>
      </c>
      <c r="F5" s="19">
        <f>DRE!F22/'Balanço Patrimonial'!F17</f>
        <v>2.0073919331512133E-2</v>
      </c>
      <c r="G5" s="19">
        <f>DRE!G22/'Balanço Patrimonial'!G17</f>
        <v>0.13696065682279357</v>
      </c>
      <c r="H5" s="19">
        <f>DRE!H22/'Balanço Patrimonial'!H17</f>
        <v>9.4158557961226338E-2</v>
      </c>
      <c r="I5" s="19">
        <f>DRE!I22/'Balanço Patrimonial'!I17</f>
        <v>1.3983212726578118E-3</v>
      </c>
      <c r="K5" s="45"/>
      <c r="L5" s="45"/>
      <c r="M5" s="45"/>
      <c r="N5" s="45"/>
      <c r="P5" s="45"/>
      <c r="Q5" s="45"/>
      <c r="R5" s="45"/>
      <c r="S5" s="45"/>
      <c r="U5" s="45"/>
      <c r="V5" s="45"/>
      <c r="W5" s="45"/>
      <c r="X5" s="45"/>
    </row>
    <row r="6" spans="1:24" ht="15.5" thickTop="1" thickBot="1">
      <c r="A6" s="16" t="s">
        <v>40</v>
      </c>
      <c r="B6" s="19">
        <f>DRE!B22/'Balanço Patrimonial'!B7</f>
        <v>3.2902826021050907E-2</v>
      </c>
      <c r="C6" s="19">
        <f>DRE!C22/'Balanço Patrimonial'!C7</f>
        <v>0.11910498549797885</v>
      </c>
      <c r="D6" s="19">
        <f>DRE!D22/'Balanço Patrimonial'!D7</f>
        <v>0.19351209009029302</v>
      </c>
      <c r="E6" s="19">
        <f>DRE!E22/'Balanço Patrimonial'!E7</f>
        <v>0.11024604527874476</v>
      </c>
      <c r="F6" s="19">
        <f>DRE!F22/'Balanço Patrimonial'!F7</f>
        <v>6.3255821490167804E-3</v>
      </c>
      <c r="G6" s="19">
        <f>DRE!G22/'Balanço Patrimonial'!G7</f>
        <v>4.4243534904013018E-2</v>
      </c>
      <c r="H6" s="19">
        <f>DRE!H22/'Balanço Patrimonial'!H7</f>
        <v>3.1027121129890187E-2</v>
      </c>
      <c r="I6" s="19">
        <f>DRE!I22/'Balanço Patrimonial'!I7</f>
        <v>4.5338929544265586E-4</v>
      </c>
      <c r="K6" s="45"/>
      <c r="L6" s="45"/>
      <c r="M6" s="45"/>
      <c r="N6" s="45"/>
      <c r="P6" s="45"/>
      <c r="Q6" s="45"/>
      <c r="R6" s="45"/>
      <c r="S6" s="45"/>
      <c r="U6" s="45"/>
      <c r="V6" s="45"/>
      <c r="W6" s="45"/>
      <c r="X6" s="45"/>
    </row>
    <row r="7" spans="1:24" ht="15" thickTop="1">
      <c r="K7" s="45"/>
      <c r="L7" s="45"/>
      <c r="M7" s="45"/>
      <c r="N7" s="45"/>
      <c r="P7" s="45"/>
      <c r="Q7" s="45"/>
      <c r="R7" s="45"/>
      <c r="S7" s="45"/>
      <c r="U7" s="45"/>
      <c r="V7" s="45"/>
      <c r="W7" s="45"/>
      <c r="X7" s="45"/>
    </row>
    <row r="8" spans="1:24" ht="20" customHeight="1">
      <c r="A8" s="15" t="e" vm="11">
        <v>#VALUE!</v>
      </c>
      <c r="K8" s="45"/>
      <c r="L8" s="45"/>
      <c r="M8" s="45"/>
      <c r="N8" s="45"/>
      <c r="P8" s="45"/>
      <c r="Q8" s="45"/>
      <c r="R8" s="45"/>
      <c r="S8" s="45"/>
      <c r="U8" s="45"/>
      <c r="V8" s="45"/>
      <c r="W8" s="45"/>
      <c r="X8" s="45"/>
    </row>
    <row r="9" spans="1:24" ht="20" customHeight="1">
      <c r="A9" s="15" t="e" vm="12">
        <v>#VALUE!</v>
      </c>
      <c r="K9" s="45"/>
      <c r="L9" s="45"/>
      <c r="M9" s="45"/>
      <c r="N9" s="45"/>
      <c r="P9" s="45"/>
      <c r="Q9" s="45"/>
      <c r="R9" s="45"/>
      <c r="S9" s="45"/>
      <c r="U9" s="45"/>
      <c r="V9" s="45"/>
      <c r="W9" s="45"/>
      <c r="X9" s="45"/>
    </row>
    <row r="10" spans="1:24" ht="20" customHeight="1">
      <c r="A10" s="15" t="e" vm="13">
        <v>#VALUE!</v>
      </c>
    </row>
    <row r="11" spans="1:24" ht="20" customHeight="1">
      <c r="A11" s="15" t="e" vm="14">
        <v>#VALUE!</v>
      </c>
      <c r="M11" s="45" t="e" vm="15">
        <v>#VALUE!</v>
      </c>
      <c r="N11" s="45"/>
      <c r="O11" s="45"/>
      <c r="P11" s="45"/>
      <c r="S11" s="45" t="e" vm="16">
        <v>#VALUE!</v>
      </c>
      <c r="T11" s="45"/>
      <c r="U11" s="45"/>
      <c r="V11" s="45"/>
    </row>
    <row r="12" spans="1:24" ht="20" customHeight="1">
      <c r="A12" s="15" t="e" vm="17">
        <v>#VALUE!</v>
      </c>
      <c r="M12" s="45"/>
      <c r="N12" s="45"/>
      <c r="O12" s="45"/>
      <c r="P12" s="45"/>
      <c r="S12" s="45"/>
      <c r="T12" s="45"/>
      <c r="U12" s="45"/>
      <c r="V12" s="45"/>
    </row>
    <row r="13" spans="1:24">
      <c r="M13" s="45"/>
      <c r="N13" s="45"/>
      <c r="O13" s="45"/>
      <c r="P13" s="45"/>
      <c r="S13" s="45"/>
      <c r="T13" s="45"/>
      <c r="U13" s="45"/>
      <c r="V13" s="45"/>
    </row>
    <row r="14" spans="1:24">
      <c r="M14" s="45"/>
      <c r="N14" s="45"/>
      <c r="O14" s="45"/>
      <c r="P14" s="45"/>
      <c r="S14" s="45"/>
      <c r="T14" s="45"/>
      <c r="U14" s="45"/>
      <c r="V14" s="45"/>
    </row>
    <row r="15" spans="1:24">
      <c r="M15" s="45"/>
      <c r="N15" s="45"/>
      <c r="O15" s="45"/>
      <c r="P15" s="45"/>
      <c r="S15" s="45"/>
      <c r="T15" s="45"/>
      <c r="U15" s="45"/>
      <c r="V15" s="45"/>
    </row>
    <row r="16" spans="1:24">
      <c r="M16" s="45"/>
      <c r="N16" s="45"/>
      <c r="O16" s="45"/>
      <c r="P16" s="45"/>
      <c r="S16" s="45"/>
      <c r="T16" s="45"/>
      <c r="U16" s="45"/>
      <c r="V16" s="45"/>
    </row>
    <row r="17" spans="13:22">
      <c r="M17" s="45"/>
      <c r="N17" s="45"/>
      <c r="O17" s="45"/>
      <c r="P17" s="45"/>
      <c r="S17" s="45"/>
      <c r="T17" s="45"/>
      <c r="U17" s="45"/>
      <c r="V17" s="45"/>
    </row>
    <row r="18" spans="13:22">
      <c r="M18" s="45"/>
      <c r="N18" s="45"/>
      <c r="O18" s="45"/>
      <c r="P18" s="45"/>
      <c r="S18" s="45"/>
      <c r="T18" s="45"/>
      <c r="U18" s="45"/>
      <c r="V18" s="45"/>
    </row>
  </sheetData>
  <mergeCells count="5">
    <mergeCell ref="S11:V18"/>
    <mergeCell ref="K2:N9"/>
    <mergeCell ref="P2:S9"/>
    <mergeCell ref="U2:X9"/>
    <mergeCell ref="M11:P1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ECF99-AD22-4337-99BE-055321E0B4FB}">
  <dimension ref="A1:S18"/>
  <sheetViews>
    <sheetView zoomScale="80" zoomScaleNormal="80" workbookViewId="0">
      <selection activeCell="A18" sqref="A18"/>
    </sheetView>
  </sheetViews>
  <sheetFormatPr defaultRowHeight="14.5"/>
  <cols>
    <col min="1" max="1" width="36.6328125" style="15" customWidth="1"/>
    <col min="2" max="16384" width="8.7265625" style="15"/>
  </cols>
  <sheetData>
    <row r="1" spans="1:19">
      <c r="A1" s="23" t="s">
        <v>35</v>
      </c>
      <c r="B1" s="24">
        <v>2024</v>
      </c>
      <c r="C1" s="24">
        <v>2023</v>
      </c>
      <c r="D1" s="24">
        <v>2022</v>
      </c>
      <c r="E1" s="24">
        <v>2021</v>
      </c>
      <c r="F1" s="24">
        <v>2020</v>
      </c>
      <c r="G1" s="24">
        <v>2019</v>
      </c>
      <c r="H1" s="24">
        <v>2018</v>
      </c>
      <c r="I1" s="24">
        <v>2017</v>
      </c>
    </row>
    <row r="2" spans="1:19" ht="15" thickBot="1">
      <c r="A2" s="16" t="s">
        <v>41</v>
      </c>
      <c r="B2" s="19">
        <f>('Balanço Patrimonial'!B18-'Balanço Patrimonial'!B17)/'Balanço Patrimonial'!B7</f>
        <v>0.6732619308195168</v>
      </c>
      <c r="C2" s="19">
        <f>('Balanço Patrimonial'!C18-'Balanço Patrimonial'!C17)/'Balanço Patrimonial'!C7</f>
        <v>0.63617435920859311</v>
      </c>
      <c r="D2" s="19">
        <f>('Balanço Patrimonial'!D18-'Balanço Patrimonial'!D17)/'Balanço Patrimonial'!D7</f>
        <v>0.62692572711012184</v>
      </c>
      <c r="E2" s="19">
        <f>('Balanço Patrimonial'!E18-'Balanço Patrimonial'!E17)/'Balanço Patrimonial'!E7</f>
        <v>0.59958826292382661</v>
      </c>
      <c r="F2" s="19">
        <f>('Balanço Patrimonial'!F18-'Balanço Patrimonial'!F17)/'Balanço Patrimonial'!F7</f>
        <v>0.68488554504217558</v>
      </c>
      <c r="G2" s="19">
        <f>('Balanço Patrimonial'!G18-'Balanço Patrimonial'!G17)/'Balanço Patrimonial'!G7</f>
        <v>0.67696172075709682</v>
      </c>
      <c r="H2" s="19">
        <f>('Balanço Patrimonial'!H18-'Balanço Patrimonial'!H17)/'Balanço Patrimonial'!H7</f>
        <v>0.67048007316905933</v>
      </c>
      <c r="I2" s="19">
        <f>('Balanço Patrimonial'!I18-'Balanço Patrimonial'!I17)/'Balanço Patrimonial'!I7</f>
        <v>0.67576171205570557</v>
      </c>
      <c r="K2" s="45" t="e" vm="18">
        <v>#VALUE!</v>
      </c>
      <c r="L2" s="45"/>
      <c r="M2" s="45"/>
      <c r="N2" s="45"/>
      <c r="P2" s="45" t="e" vm="19">
        <v>#VALUE!</v>
      </c>
      <c r="Q2" s="45"/>
      <c r="R2" s="45"/>
      <c r="S2" s="45"/>
    </row>
    <row r="3" spans="1:19" ht="15.5" thickTop="1" thickBot="1">
      <c r="A3" s="16" t="s">
        <v>42</v>
      </c>
      <c r="B3" s="19">
        <f>('Balanço Patrimonial'!B15+'Balanço Patrimonial'!B13)/'Balanço Patrimonial'!B17</f>
        <v>0.49096088856478937</v>
      </c>
      <c r="C3" s="19">
        <f>('Balanço Patrimonial'!C15+'Balanço Patrimonial'!C13)/'Balanço Patrimonial'!C17</f>
        <v>0.40112465344980908</v>
      </c>
      <c r="D3" s="19">
        <f>('Balanço Patrimonial'!D15+'Balanço Patrimonial'!D13)/'Balanço Patrimonial'!D17</f>
        <v>0.45727458594618331</v>
      </c>
      <c r="E3" s="19">
        <f>('Balanço Patrimonial'!E15+'Balanço Patrimonial'!E13)/'Balanço Patrimonial'!E17</f>
        <v>0.53704621118586382</v>
      </c>
      <c r="F3" s="19">
        <f>('Balanço Patrimonial'!F15+'Balanço Patrimonial'!F13)/'Balanço Patrimonial'!F17</f>
        <v>0.9252771974931705</v>
      </c>
      <c r="G3" s="19">
        <f>('Balanço Patrimonial'!G15+'Balanço Patrimonial'!G13)/'Balanço Patrimonial'!G17</f>
        <v>0.86948455055710261</v>
      </c>
      <c r="H3" s="19">
        <f>('Balanço Patrimonial'!H15+'Balanço Patrimonial'!H13)/'Balanço Patrimonial'!H17</f>
        <v>0.87722497116839426</v>
      </c>
      <c r="I3" s="19">
        <f>('Balanço Patrimonial'!I15+'Balanço Patrimonial'!I13)/'Balanço Patrimonial'!I17</f>
        <v>1.0271291017733089</v>
      </c>
      <c r="K3" s="45"/>
      <c r="L3" s="45"/>
      <c r="M3" s="45"/>
      <c r="N3" s="45"/>
      <c r="P3" s="45"/>
      <c r="Q3" s="45"/>
      <c r="R3" s="45"/>
      <c r="S3" s="45"/>
    </row>
    <row r="4" spans="1:19" ht="15.5" thickTop="1" thickBot="1">
      <c r="A4" s="16" t="s">
        <v>43</v>
      </c>
      <c r="B4" s="19">
        <f>'Balanço Patrimonial'!B14/'Balanço Patrimonial'!B7</f>
        <v>0.50006801227243669</v>
      </c>
      <c r="C4" s="19">
        <f>'Balanço Patrimonial'!C14/'Balanço Patrimonial'!C7</f>
        <v>0.4801843774027299</v>
      </c>
      <c r="D4" s="19">
        <f>'Balanço Patrimonial'!D14/'Balanço Patrimonial'!D7</f>
        <v>0.45929033110168943</v>
      </c>
      <c r="E4" s="19">
        <f>'Balanço Patrimonial'!E14/'Balanço Patrimonial'!E7</f>
        <v>0.46092454810160016</v>
      </c>
      <c r="F4" s="19">
        <f>'Balanço Patrimonial'!F14/'Balanço Patrimonial'!F7</f>
        <v>0.54686207172436418</v>
      </c>
      <c r="G4" s="19">
        <f>'Balanço Patrimonial'!G14/'Balanço Patrimonial'!G7</f>
        <v>0.55153448501151714</v>
      </c>
      <c r="H4" s="19">
        <f>'Balanço Patrimonial'!H14/'Balanço Patrimonial'!H7</f>
        <v>0.55767234997495563</v>
      </c>
      <c r="I4" s="19">
        <f>'Balanço Patrimonial'!I14/'Balanço Patrimonial'!I7</f>
        <v>0.57650312982928753</v>
      </c>
      <c r="K4" s="45"/>
      <c r="L4" s="45"/>
      <c r="M4" s="45"/>
      <c r="N4" s="45"/>
      <c r="P4" s="45"/>
      <c r="Q4" s="45"/>
      <c r="R4" s="45"/>
      <c r="S4" s="45"/>
    </row>
    <row r="5" spans="1:19" ht="15.5" thickTop="1" thickBot="1">
      <c r="A5" s="16" t="s">
        <v>44</v>
      </c>
      <c r="B5" s="18">
        <f>DRE!B14/(ABS(DRE!B16))</f>
        <v>4.3831365095192094</v>
      </c>
      <c r="C5" s="18">
        <f>DRE!C14/(ABS(DRE!C16))</f>
        <v>9.7647119025688269</v>
      </c>
      <c r="D5" s="18">
        <f>DRE!D14/(ABS(DRE!D16))</f>
        <v>16.239689578713968</v>
      </c>
      <c r="E5" s="18">
        <f>DRE!E14/(ABS(DRE!E16))</f>
        <v>7.3239253148067736</v>
      </c>
      <c r="F5" s="18">
        <f>DRE!F14/(ABS(DRE!F16))</f>
        <v>1.7003021730744503</v>
      </c>
      <c r="G5" s="18">
        <f>DRE!G14/(ABS(DRE!G16))</f>
        <v>2.9110409642011623</v>
      </c>
      <c r="H5" s="18">
        <f>DRE!H14/(ABS(DRE!H16))</f>
        <v>3.0125849363575461</v>
      </c>
      <c r="I5" s="18">
        <f>DRE!I14/(ABS(DRE!I16))</f>
        <v>1.5087243774352024</v>
      </c>
      <c r="K5" s="45"/>
      <c r="L5" s="45"/>
      <c r="M5" s="45"/>
      <c r="N5" s="45"/>
      <c r="P5" s="45"/>
      <c r="Q5" s="45"/>
      <c r="R5" s="45"/>
      <c r="S5" s="45"/>
    </row>
    <row r="6" spans="1:19" ht="15" thickTop="1">
      <c r="K6" s="45"/>
      <c r="L6" s="45"/>
      <c r="M6" s="45"/>
      <c r="N6" s="45"/>
      <c r="P6" s="45"/>
      <c r="Q6" s="45"/>
      <c r="R6" s="45"/>
      <c r="S6" s="45"/>
    </row>
    <row r="7" spans="1:19" ht="20" customHeight="1">
      <c r="A7" s="15" t="e" vm="20">
        <v>#VALUE!</v>
      </c>
      <c r="K7" s="45"/>
      <c r="L7" s="45"/>
      <c r="M7" s="45"/>
      <c r="N7" s="45"/>
      <c r="P7" s="45"/>
      <c r="Q7" s="45"/>
      <c r="R7" s="45"/>
      <c r="S7" s="45"/>
    </row>
    <row r="8" spans="1:19" ht="20" customHeight="1">
      <c r="A8" s="15" t="e" vm="21">
        <v>#VALUE!</v>
      </c>
      <c r="K8" s="45"/>
      <c r="L8" s="45"/>
      <c r="M8" s="45"/>
      <c r="N8" s="45"/>
      <c r="P8" s="45"/>
      <c r="Q8" s="45"/>
      <c r="R8" s="45"/>
      <c r="S8" s="45"/>
    </row>
    <row r="9" spans="1:19" ht="20" customHeight="1">
      <c r="A9" s="15" t="e" vm="22">
        <v>#VALUE!</v>
      </c>
      <c r="K9" s="45"/>
      <c r="L9" s="45"/>
      <c r="M9" s="45"/>
      <c r="N9" s="45"/>
      <c r="P9" s="45"/>
      <c r="Q9" s="45"/>
      <c r="R9" s="45"/>
      <c r="S9" s="45"/>
    </row>
    <row r="10" spans="1:19" ht="20" customHeight="1">
      <c r="A10" s="15" t="e" vm="23">
        <v>#VALUE!</v>
      </c>
    </row>
    <row r="11" spans="1:19">
      <c r="K11" s="45" t="e" vm="24">
        <v>#VALUE!</v>
      </c>
      <c r="L11" s="45"/>
      <c r="M11" s="45"/>
      <c r="N11" s="45"/>
      <c r="P11" s="45" t="e" vm="25">
        <v>#VALUE!</v>
      </c>
      <c r="Q11" s="45"/>
      <c r="R11" s="45"/>
      <c r="S11" s="45"/>
    </row>
    <row r="12" spans="1:19">
      <c r="K12" s="45"/>
      <c r="L12" s="45"/>
      <c r="M12" s="45"/>
      <c r="N12" s="45"/>
      <c r="P12" s="45"/>
      <c r="Q12" s="45"/>
      <c r="R12" s="45"/>
      <c r="S12" s="45"/>
    </row>
    <row r="13" spans="1:19">
      <c r="K13" s="45"/>
      <c r="L13" s="45"/>
      <c r="M13" s="45"/>
      <c r="N13" s="45"/>
      <c r="P13" s="45"/>
      <c r="Q13" s="45"/>
      <c r="R13" s="45"/>
      <c r="S13" s="45"/>
    </row>
    <row r="14" spans="1:19">
      <c r="K14" s="45"/>
      <c r="L14" s="45"/>
      <c r="M14" s="45"/>
      <c r="N14" s="45"/>
      <c r="P14" s="45"/>
      <c r="Q14" s="45"/>
      <c r="R14" s="45"/>
      <c r="S14" s="45"/>
    </row>
    <row r="15" spans="1:19">
      <c r="K15" s="45"/>
      <c r="L15" s="45"/>
      <c r="M15" s="45"/>
      <c r="N15" s="45"/>
      <c r="P15" s="45"/>
      <c r="Q15" s="45"/>
      <c r="R15" s="45"/>
      <c r="S15" s="45"/>
    </row>
    <row r="16" spans="1:19">
      <c r="K16" s="45"/>
      <c r="L16" s="45"/>
      <c r="M16" s="45"/>
      <c r="N16" s="45"/>
      <c r="P16" s="45"/>
      <c r="Q16" s="45"/>
      <c r="R16" s="45"/>
      <c r="S16" s="45"/>
    </row>
    <row r="17" spans="11:19">
      <c r="K17" s="45"/>
      <c r="L17" s="45"/>
      <c r="M17" s="45"/>
      <c r="N17" s="45"/>
      <c r="P17" s="45"/>
      <c r="Q17" s="45"/>
      <c r="R17" s="45"/>
      <c r="S17" s="45"/>
    </row>
    <row r="18" spans="11:19">
      <c r="K18" s="45"/>
      <c r="L18" s="45"/>
      <c r="M18" s="45"/>
      <c r="N18" s="45"/>
      <c r="P18" s="45"/>
      <c r="Q18" s="45"/>
      <c r="R18" s="45"/>
      <c r="S18" s="45"/>
    </row>
  </sheetData>
  <mergeCells count="4">
    <mergeCell ref="K2:N9"/>
    <mergeCell ref="P2:S9"/>
    <mergeCell ref="K11:N18"/>
    <mergeCell ref="P11:S18"/>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AE4D9-F0C2-43C6-AE0F-CD6FBDA66322}">
  <dimension ref="A1:S18"/>
  <sheetViews>
    <sheetView zoomScale="80" zoomScaleNormal="80" workbookViewId="0">
      <selection activeCell="A11" sqref="A11"/>
    </sheetView>
  </sheetViews>
  <sheetFormatPr defaultRowHeight="14.5"/>
  <cols>
    <col min="1" max="1" width="35.81640625" style="15" customWidth="1"/>
    <col min="2" max="2" width="8.7265625" style="15" customWidth="1"/>
    <col min="3" max="16384" width="8.7265625" style="15"/>
  </cols>
  <sheetData>
    <row r="1" spans="1:19">
      <c r="A1" s="23" t="s">
        <v>35</v>
      </c>
      <c r="B1" s="24">
        <v>2024</v>
      </c>
      <c r="C1" s="24">
        <v>2023</v>
      </c>
      <c r="D1" s="24">
        <v>2022</v>
      </c>
      <c r="E1" s="24">
        <v>2021</v>
      </c>
      <c r="F1" s="24">
        <v>2020</v>
      </c>
      <c r="G1" s="24">
        <v>2019</v>
      </c>
      <c r="H1" s="24">
        <v>2018</v>
      </c>
      <c r="I1" s="24">
        <v>2017</v>
      </c>
    </row>
    <row r="2" spans="1:19" ht="15" thickBot="1">
      <c r="A2" s="16" t="s">
        <v>47</v>
      </c>
      <c r="B2" s="18">
        <f>'Balanço Patrimonial'!B5/(DRE!B3/360)</f>
        <v>16.194642125872761</v>
      </c>
      <c r="C2" s="18">
        <f>'Balanço Patrimonial'!C5/(DRE!C3/360)</f>
        <v>20.884463489806521</v>
      </c>
      <c r="D2" s="18">
        <f>'Balanço Patrimonial'!D5/(DRE!D3/360)</f>
        <v>14.676073206332573</v>
      </c>
      <c r="E2" s="18">
        <f>'Balanço Patrimonial'!E5/(DRE!E3/360)</f>
        <v>28.262832804616188</v>
      </c>
      <c r="F2" s="18">
        <f>'Balanço Patrimonial'!F5/(DRE!F3/360)</f>
        <v>32.529395116679957</v>
      </c>
      <c r="G2" s="18">
        <f>'Balanço Patrimonial'!G5/(DRE!G3/360)</f>
        <v>18.061638736786382</v>
      </c>
      <c r="H2" s="18">
        <f>'Balanço Patrimonial'!H5/(DRE!H3/360)</f>
        <v>22.91084965526704</v>
      </c>
      <c r="I2" s="18">
        <f>'Balanço Patrimonial'!I5/(DRE!I3/360)</f>
        <v>20.869454872310051</v>
      </c>
      <c r="K2" s="45" t="e" vm="26">
        <v>#VALUE!</v>
      </c>
      <c r="L2" s="45"/>
      <c r="M2" s="45"/>
      <c r="N2" s="45"/>
      <c r="P2" s="45" t="e" vm="27">
        <v>#VALUE!</v>
      </c>
      <c r="Q2" s="45"/>
      <c r="R2" s="45"/>
      <c r="S2" s="45"/>
    </row>
    <row r="3" spans="1:19" ht="15.5" thickTop="1" thickBot="1">
      <c r="A3" s="16" t="s">
        <v>48</v>
      </c>
      <c r="B3" s="18">
        <f>'Balanço Patrimonial'!B12/((ABS(DRE!B4)+('Balanço Patrimonial'!B4-'Balanço Patrimonial'!C4))/360)</f>
        <v>54.50519231465065</v>
      </c>
      <c r="C3" s="18">
        <f>'Balanço Patrimonial'!C12/((ABS(DRE!C4)+('Balanço Patrimonial'!C4-'Balanço Patrimonial'!D4))/360)</f>
        <v>35.93507567222553</v>
      </c>
      <c r="D3" s="18">
        <f>'Balanço Patrimonial'!D12/((ABS(DRE!D4)+('Balanço Patrimonial'!D4-'Balanço Patrimonial'!E4))/360)</f>
        <v>32.842796520670518</v>
      </c>
      <c r="E3" s="18">
        <f>'Balanço Patrimonial'!E12/((ABS(DRE!E4)+('Balanço Patrimonial'!E4-'Balanço Patrimonial'!F4))/360)</f>
        <v>45.13996975620551</v>
      </c>
      <c r="F3" s="18">
        <f>'Balanço Patrimonial'!F12/((ABS(DRE!F4)+('Balanço Patrimonial'!F4-'Balanço Patrimonial'!G4))/360)</f>
        <v>88.743966029958926</v>
      </c>
      <c r="G3" s="18">
        <f>'Balanço Patrimonial'!G12/((ABS(DRE!G4)+('Balanço Patrimonial'!G4-'Balanço Patrimonial'!H4))/360)</f>
        <v>45.575599881117277</v>
      </c>
      <c r="H3" s="18">
        <f>'Balanço Patrimonial'!H12/((ABS(DRE!H4)+('Balanço Patrimonial'!H4-'Balanço Patrimonial'!I4))/360)</f>
        <v>38.036494651645882</v>
      </c>
      <c r="I3" s="18">
        <f>'Balanço Patrimonial'!I12/((ABS(DRE!I4)+('Balanço Patrimonial'!I4-27622))/360)</f>
        <v>35.66553627719297</v>
      </c>
      <c r="K3" s="45"/>
      <c r="L3" s="45"/>
      <c r="M3" s="45"/>
      <c r="N3" s="45"/>
      <c r="P3" s="45"/>
      <c r="Q3" s="45"/>
      <c r="R3" s="45"/>
      <c r="S3" s="45"/>
    </row>
    <row r="4" spans="1:19" ht="15.5" thickTop="1" thickBot="1">
      <c r="A4" s="16" t="s">
        <v>49</v>
      </c>
      <c r="B4" s="18">
        <f>ABS(DRE!B4)/(('Balanço Patrimonial'!B4+'Balanço Patrimonial'!C4)/2)</f>
        <v>6.2074072192445451</v>
      </c>
      <c r="C4" s="18">
        <f>ABS(DRE!C4)/(('Balanço Patrimonial'!C4+'Balanço Patrimonial'!D4)/2)</f>
        <v>5.8336385983515688</v>
      </c>
      <c r="D4" s="18">
        <f>ABS(DRE!D4)/(('Balanço Patrimonial'!D4+'Balanço Patrimonial'!E4)/2)</f>
        <v>7.1191563332947041</v>
      </c>
      <c r="E4" s="18">
        <f>ABS(DRE!E4)/(('Balanço Patrimonial'!E4+'Balanço Patrimonial'!F4)/2)</f>
        <v>6.6593604435172749</v>
      </c>
      <c r="F4" s="18">
        <f>ABS(DRE!F4)/(('Balanço Patrimonial'!F4+'Balanço Patrimonial'!G4)/2)</f>
        <v>4.7387416212065459</v>
      </c>
      <c r="G4" s="18">
        <f>ABS(DRE!G4)/(('Balanço Patrimonial'!G4+'Balanço Patrimonial'!H4)/2)</f>
        <v>5.3114357742035354</v>
      </c>
      <c r="H4" s="18">
        <f>ABS(DRE!H4)/(('Balanço Patrimonial'!H4+'Balanço Patrimonial'!I4)/2)</f>
        <v>7.1631877652894138</v>
      </c>
      <c r="I4" s="18">
        <f>ABS(DRE!I4)/(('Balanço Patrimonial'!I4+'Balanço Patrimonial'!J4)/2)</f>
        <v>13.681848937003668</v>
      </c>
      <c r="K4" s="45"/>
      <c r="L4" s="45"/>
      <c r="M4" s="45"/>
      <c r="N4" s="45"/>
      <c r="P4" s="45"/>
      <c r="Q4" s="45"/>
      <c r="R4" s="45"/>
      <c r="S4" s="45"/>
    </row>
    <row r="5" spans="1:19" ht="15.5" thickTop="1" thickBot="1">
      <c r="A5" s="16" t="s">
        <v>50</v>
      </c>
      <c r="B5" s="18">
        <f>360/B4</f>
        <v>57.995228488298338</v>
      </c>
      <c r="C5" s="18">
        <f t="shared" ref="C5:I5" si="0">360/C4</f>
        <v>61.711056303989494</v>
      </c>
      <c r="D5" s="18">
        <f t="shared" si="0"/>
        <v>50.567789657372799</v>
      </c>
      <c r="E5" s="18">
        <f t="shared" si="0"/>
        <v>54.05924533645738</v>
      </c>
      <c r="F5" s="18">
        <f t="shared" si="0"/>
        <v>75.969535538495819</v>
      </c>
      <c r="G5" s="18">
        <f t="shared" si="0"/>
        <v>67.778283557233266</v>
      </c>
      <c r="H5" s="18">
        <f t="shared" si="0"/>
        <v>50.256954277318869</v>
      </c>
      <c r="I5" s="18">
        <f t="shared" si="0"/>
        <v>26.312233211868818</v>
      </c>
      <c r="K5" s="45"/>
      <c r="L5" s="45"/>
      <c r="M5" s="45"/>
      <c r="N5" s="45"/>
      <c r="P5" s="45"/>
      <c r="Q5" s="45"/>
      <c r="R5" s="45"/>
      <c r="S5" s="45"/>
    </row>
    <row r="6" spans="1:19" ht="15" thickTop="1">
      <c r="K6" s="45"/>
      <c r="L6" s="45"/>
      <c r="M6" s="45"/>
      <c r="N6" s="45"/>
      <c r="P6" s="45"/>
      <c r="Q6" s="45"/>
      <c r="R6" s="45"/>
      <c r="S6" s="45"/>
    </row>
    <row r="7" spans="1:19" ht="20" customHeight="1">
      <c r="A7" s="15" t="e" vm="28">
        <v>#VALUE!</v>
      </c>
      <c r="K7" s="45"/>
      <c r="L7" s="45"/>
      <c r="M7" s="45"/>
      <c r="N7" s="45"/>
      <c r="P7" s="45"/>
      <c r="Q7" s="45"/>
      <c r="R7" s="45"/>
      <c r="S7" s="45"/>
    </row>
    <row r="8" spans="1:19" ht="20" customHeight="1">
      <c r="A8" s="15" t="e" vm="29">
        <v>#VALUE!</v>
      </c>
      <c r="K8" s="45"/>
      <c r="L8" s="45"/>
      <c r="M8" s="45"/>
      <c r="N8" s="45"/>
      <c r="P8" s="45"/>
      <c r="Q8" s="45"/>
      <c r="R8" s="45"/>
      <c r="S8" s="45"/>
    </row>
    <row r="9" spans="1:19" ht="20" customHeight="1">
      <c r="A9" s="15" t="e" vm="30">
        <v>#VALUE!</v>
      </c>
      <c r="K9" s="45"/>
      <c r="L9" s="45"/>
      <c r="M9" s="45"/>
      <c r="N9" s="45"/>
      <c r="P9" s="45"/>
      <c r="Q9" s="45"/>
      <c r="R9" s="45"/>
      <c r="S9" s="45"/>
    </row>
    <row r="10" spans="1:19" ht="19.5" customHeight="1">
      <c r="A10" s="15" t="e" vm="31">
        <v>#VALUE!</v>
      </c>
    </row>
    <row r="11" spans="1:19">
      <c r="K11" s="45" t="e" vm="32">
        <v>#VALUE!</v>
      </c>
      <c r="L11" s="45"/>
      <c r="M11" s="45"/>
      <c r="N11" s="45"/>
      <c r="P11" s="45" t="e" vm="33">
        <v>#VALUE!</v>
      </c>
      <c r="Q11" s="45"/>
      <c r="R11" s="45"/>
      <c r="S11" s="45"/>
    </row>
    <row r="12" spans="1:19">
      <c r="K12" s="45"/>
      <c r="L12" s="45"/>
      <c r="M12" s="45"/>
      <c r="N12" s="45"/>
      <c r="P12" s="45"/>
      <c r="Q12" s="45"/>
      <c r="R12" s="45"/>
      <c r="S12" s="45"/>
    </row>
    <row r="13" spans="1:19">
      <c r="K13" s="45"/>
      <c r="L13" s="45"/>
      <c r="M13" s="45"/>
      <c r="N13" s="45"/>
      <c r="P13" s="45"/>
      <c r="Q13" s="45"/>
      <c r="R13" s="45"/>
      <c r="S13" s="45"/>
    </row>
    <row r="14" spans="1:19">
      <c r="K14" s="45"/>
      <c r="L14" s="45"/>
      <c r="M14" s="45"/>
      <c r="N14" s="45"/>
      <c r="P14" s="45"/>
      <c r="Q14" s="45"/>
      <c r="R14" s="45"/>
      <c r="S14" s="45"/>
    </row>
    <row r="15" spans="1:19">
      <c r="K15" s="45"/>
      <c r="L15" s="45"/>
      <c r="M15" s="45"/>
      <c r="N15" s="45"/>
      <c r="P15" s="45"/>
      <c r="Q15" s="45"/>
      <c r="R15" s="45"/>
      <c r="S15" s="45"/>
    </row>
    <row r="16" spans="1:19">
      <c r="K16" s="45"/>
      <c r="L16" s="45"/>
      <c r="M16" s="45"/>
      <c r="N16" s="45"/>
      <c r="P16" s="45"/>
      <c r="Q16" s="45"/>
      <c r="R16" s="45"/>
      <c r="S16" s="45"/>
    </row>
    <row r="17" spans="11:19">
      <c r="K17" s="45"/>
      <c r="L17" s="45"/>
      <c r="M17" s="45"/>
      <c r="N17" s="45"/>
      <c r="P17" s="45"/>
      <c r="Q17" s="45"/>
      <c r="R17" s="45"/>
      <c r="S17" s="45"/>
    </row>
    <row r="18" spans="11:19">
      <c r="K18" s="45"/>
      <c r="L18" s="45"/>
      <c r="M18" s="45"/>
      <c r="N18" s="45"/>
      <c r="P18" s="45"/>
      <c r="Q18" s="45"/>
      <c r="R18" s="45"/>
      <c r="S18" s="45"/>
    </row>
  </sheetData>
  <mergeCells count="4">
    <mergeCell ref="K2:N9"/>
    <mergeCell ref="P2:S9"/>
    <mergeCell ref="K11:N18"/>
    <mergeCell ref="P11:S18"/>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7F7E-BDAE-4E81-BFDE-B78365C0B450}">
  <dimension ref="A1:N18"/>
  <sheetViews>
    <sheetView zoomScale="80" zoomScaleNormal="80" workbookViewId="0">
      <selection activeCell="A9" sqref="A9"/>
    </sheetView>
  </sheetViews>
  <sheetFormatPr defaultRowHeight="14.5"/>
  <cols>
    <col min="1" max="1" width="32.36328125" style="15" customWidth="1"/>
    <col min="2" max="16384" width="8.7265625" style="15"/>
  </cols>
  <sheetData>
    <row r="1" spans="1:14">
      <c r="A1" s="23" t="s">
        <v>35</v>
      </c>
      <c r="B1" s="24">
        <v>2024</v>
      </c>
      <c r="C1" s="24">
        <v>2023</v>
      </c>
      <c r="D1" s="24">
        <v>2022</v>
      </c>
      <c r="E1" s="24">
        <v>2021</v>
      </c>
      <c r="F1" s="24">
        <v>2020</v>
      </c>
      <c r="G1" s="24">
        <v>2019</v>
      </c>
      <c r="H1" s="24">
        <v>2018</v>
      </c>
      <c r="I1" s="24">
        <v>2017</v>
      </c>
    </row>
    <row r="2" spans="1:14" ht="15" thickBot="1">
      <c r="A2" s="7" t="s">
        <v>45</v>
      </c>
      <c r="B2" s="17">
        <f>'Balanço Patrimonial'!B3/'Balanço Patrimonial'!B11</f>
        <v>0.69407827193955074</v>
      </c>
      <c r="C2" s="17">
        <f>'Balanço Patrimonial'!C3/'Balanço Patrimonial'!C11</f>
        <v>0.95821946220291832</v>
      </c>
      <c r="D2" s="17">
        <f>'Balanço Patrimonial'!D3/'Balanço Patrimonial'!D11</f>
        <v>0.99585295393053241</v>
      </c>
      <c r="E2" s="17">
        <f>'Balanço Patrimonial'!E3/'Balanço Patrimonial'!E11</f>
        <v>1.2470777463995315</v>
      </c>
      <c r="F2" s="17">
        <f>'Balanço Patrimonial'!F3/'Balanço Patrimonial'!F11</f>
        <v>1.0442888903563803</v>
      </c>
      <c r="G2" s="17">
        <f>'Balanço Patrimonial'!G3/'Balanço Patrimonial'!G11</f>
        <v>0.96516483421870558</v>
      </c>
      <c r="H2" s="17">
        <f>'Balanço Patrimonial'!H3/'Balanço Patrimonial'!H11</f>
        <v>1.4794370956442906</v>
      </c>
      <c r="I2" s="17">
        <f>'Balanço Patrimonial'!I3/'Balanço Patrimonial'!I11</f>
        <v>1.8890046646877083</v>
      </c>
      <c r="K2" s="45" t="e" vm="34">
        <v>#VALUE!</v>
      </c>
      <c r="L2" s="45"/>
      <c r="M2" s="45"/>
      <c r="N2" s="45"/>
    </row>
    <row r="3" spans="1:14" ht="15.5" thickTop="1" thickBot="1">
      <c r="A3" s="7" t="s">
        <v>46</v>
      </c>
      <c r="B3" s="18">
        <f>('Balanço Patrimonial'!B3-'Balanço Patrimonial'!B4)/'Balanço Patrimonial'!B11</f>
        <v>0.48079134327132356</v>
      </c>
      <c r="C3" s="18">
        <f>('Balanço Patrimonial'!C3-'Balanço Patrimonial'!C4)/'Balanço Patrimonial'!C11</f>
        <v>0.73138817041628035</v>
      </c>
      <c r="D3" s="18">
        <f>('Balanço Patrimonial'!D3-'Balanço Patrimonial'!D4)/'Balanço Patrimonial'!D11</f>
        <v>0.71610141023996676</v>
      </c>
      <c r="E3" s="18">
        <f>('Balanço Patrimonial'!E3-'Balanço Patrimonial'!E4)/'Balanço Patrimonial'!E11</f>
        <v>0.94698805897133709</v>
      </c>
      <c r="F3" s="18">
        <f>('Balanço Patrimonial'!F3-'Balanço Patrimonial'!F4)/'Balanço Patrimonial'!F11</f>
        <v>0.8278339093237066</v>
      </c>
      <c r="G3" s="18">
        <f>('Balanço Patrimonial'!G3-'Balanço Patrimonial'!G4)/'Balanço Patrimonial'!G11</f>
        <v>0.68096463963770049</v>
      </c>
      <c r="H3" s="18">
        <f>('Balanço Patrimonial'!H3-'Balanço Patrimonial'!H4)/'Balanço Patrimonial'!H11</f>
        <v>1.1206988914987432</v>
      </c>
      <c r="I3" s="18">
        <f>('Balanço Patrimonial'!I3-'Balanço Patrimonial'!I4)/'Balanço Patrimonial'!I11</f>
        <v>1.5487732477130913</v>
      </c>
      <c r="K3" s="45"/>
      <c r="L3" s="45"/>
      <c r="M3" s="45"/>
      <c r="N3" s="45"/>
    </row>
    <row r="4" spans="1:14" ht="15" thickTop="1">
      <c r="K4" s="45"/>
      <c r="L4" s="45"/>
      <c r="M4" s="45"/>
      <c r="N4" s="45"/>
    </row>
    <row r="5" spans="1:14" ht="20" customHeight="1">
      <c r="A5" s="15" t="e" vm="35">
        <v>#VALUE!</v>
      </c>
      <c r="K5" s="45"/>
      <c r="L5" s="45"/>
      <c r="M5" s="45"/>
      <c r="N5" s="45"/>
    </row>
    <row r="6" spans="1:14" ht="20" customHeight="1">
      <c r="A6" s="15" t="e" vm="36">
        <v>#VALUE!</v>
      </c>
      <c r="K6" s="45"/>
      <c r="L6" s="45"/>
      <c r="M6" s="45"/>
      <c r="N6" s="45"/>
    </row>
    <row r="7" spans="1:14">
      <c r="K7" s="45"/>
      <c r="L7" s="45"/>
      <c r="M7" s="45"/>
      <c r="N7" s="45"/>
    </row>
    <row r="8" spans="1:14">
      <c r="K8" s="45"/>
      <c r="L8" s="45"/>
      <c r="M8" s="45"/>
      <c r="N8" s="45"/>
    </row>
    <row r="9" spans="1:14">
      <c r="K9" s="45"/>
      <c r="L9" s="45"/>
      <c r="M9" s="45"/>
      <c r="N9" s="45"/>
    </row>
    <row r="11" spans="1:14">
      <c r="K11" s="45" t="e" vm="37">
        <v>#VALUE!</v>
      </c>
      <c r="L11" s="45"/>
      <c r="M11" s="45"/>
      <c r="N11" s="45"/>
    </row>
    <row r="12" spans="1:14">
      <c r="K12" s="45"/>
      <c r="L12" s="45"/>
      <c r="M12" s="45"/>
      <c r="N12" s="45"/>
    </row>
    <row r="13" spans="1:14">
      <c r="K13" s="45"/>
      <c r="L13" s="45"/>
      <c r="M13" s="45"/>
      <c r="N13" s="45"/>
    </row>
    <row r="14" spans="1:14">
      <c r="K14" s="45"/>
      <c r="L14" s="45"/>
      <c r="M14" s="45"/>
      <c r="N14" s="45"/>
    </row>
    <row r="15" spans="1:14">
      <c r="K15" s="45"/>
      <c r="L15" s="45"/>
      <c r="M15" s="45"/>
      <c r="N15" s="45"/>
    </row>
    <row r="16" spans="1:14">
      <c r="K16" s="45"/>
      <c r="L16" s="45"/>
      <c r="M16" s="45"/>
      <c r="N16" s="45"/>
    </row>
    <row r="17" spans="11:14">
      <c r="K17" s="45"/>
      <c r="L17" s="45"/>
      <c r="M17" s="45"/>
      <c r="N17" s="45"/>
    </row>
    <row r="18" spans="11:14">
      <c r="K18" s="45"/>
      <c r="L18" s="45"/>
      <c r="M18" s="45"/>
      <c r="N18" s="45"/>
    </row>
  </sheetData>
  <mergeCells count="2">
    <mergeCell ref="K2:N9"/>
    <mergeCell ref="K11:N18"/>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A91BA-CF2D-43EF-9203-DAAB61E1E8CC}">
  <dimension ref="B2:C7"/>
  <sheetViews>
    <sheetView zoomScale="85" zoomScaleNormal="85" workbookViewId="0">
      <selection activeCell="A17" sqref="A17"/>
    </sheetView>
  </sheetViews>
  <sheetFormatPr defaultRowHeight="14.5"/>
  <cols>
    <col min="1" max="1" width="8.7265625" style="15"/>
    <col min="2" max="2" width="13.453125" style="15" bestFit="1" customWidth="1"/>
    <col min="3" max="3" width="55.54296875" style="15" customWidth="1"/>
    <col min="4" max="4" width="15.81640625" style="15" bestFit="1" customWidth="1"/>
    <col min="5" max="16384" width="8.7265625" style="15"/>
  </cols>
  <sheetData>
    <row r="2" spans="2:3">
      <c r="B2" s="51" t="s">
        <v>66</v>
      </c>
      <c r="C2" s="52"/>
    </row>
    <row r="3" spans="2:3">
      <c r="B3" s="20" t="s">
        <v>56</v>
      </c>
      <c r="C3" s="20" t="s">
        <v>57</v>
      </c>
    </row>
    <row r="4" spans="2:3" ht="39">
      <c r="B4" s="22" t="s">
        <v>65</v>
      </c>
      <c r="C4" s="21" t="s">
        <v>61</v>
      </c>
    </row>
    <row r="5" spans="2:3" ht="39">
      <c r="B5" s="22" t="s">
        <v>58</v>
      </c>
      <c r="C5" s="21" t="s">
        <v>62</v>
      </c>
    </row>
    <row r="6" spans="2:3" ht="39">
      <c r="B6" s="22" t="s">
        <v>59</v>
      </c>
      <c r="C6" s="21" t="s">
        <v>63</v>
      </c>
    </row>
    <row r="7" spans="2:3" ht="26">
      <c r="B7" s="22" t="s">
        <v>60</v>
      </c>
      <c r="C7" s="21" t="s">
        <v>64</v>
      </c>
    </row>
  </sheetData>
  <mergeCells count="1">
    <mergeCell ref="B2:C2"/>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00275-C2A2-4CEE-9347-69E3980EAA23}">
  <dimension ref="B2:AF42"/>
  <sheetViews>
    <sheetView tabSelected="1" zoomScale="40" zoomScaleNormal="40" workbookViewId="0">
      <selection activeCell="X29" sqref="X29"/>
    </sheetView>
  </sheetViews>
  <sheetFormatPr defaultRowHeight="14.5"/>
  <cols>
    <col min="1" max="1" width="8.7265625" style="15"/>
    <col min="2" max="2" width="41.81640625" style="15" bestFit="1" customWidth="1"/>
    <col min="3" max="22" width="8.7265625" style="15"/>
    <col min="23" max="23" width="26.08984375" style="15" customWidth="1"/>
    <col min="24" max="24" width="59.7265625" style="15" bestFit="1" customWidth="1"/>
    <col min="25" max="25" width="9.6328125" style="15" bestFit="1" customWidth="1"/>
    <col min="26" max="16384" width="8.7265625" style="15"/>
  </cols>
  <sheetData>
    <row r="2" spans="2:32">
      <c r="B2" s="39" t="s">
        <v>69</v>
      </c>
      <c r="C2" s="40">
        <v>2024</v>
      </c>
      <c r="D2" s="40">
        <v>2023</v>
      </c>
      <c r="E2" s="40">
        <v>2022</v>
      </c>
      <c r="F2" s="40">
        <v>2021</v>
      </c>
      <c r="G2" s="40">
        <v>2020</v>
      </c>
      <c r="H2" s="40">
        <v>2019</v>
      </c>
      <c r="I2" s="40">
        <v>2018</v>
      </c>
      <c r="J2" s="40">
        <v>2017</v>
      </c>
      <c r="M2" s="50" t="s">
        <v>99</v>
      </c>
      <c r="N2" s="50"/>
      <c r="O2" s="50"/>
      <c r="P2" s="50"/>
      <c r="Q2" s="50"/>
      <c r="R2" s="50"/>
      <c r="S2" s="50"/>
      <c r="T2" s="50"/>
      <c r="U2" s="50"/>
      <c r="X2" s="29" t="s">
        <v>2</v>
      </c>
      <c r="Y2" s="25">
        <v>2024</v>
      </c>
      <c r="Z2" s="25">
        <v>2023</v>
      </c>
      <c r="AA2" s="25">
        <v>2022</v>
      </c>
      <c r="AB2" s="25">
        <v>2021</v>
      </c>
      <c r="AC2" s="25">
        <v>2020</v>
      </c>
      <c r="AD2" s="25">
        <v>2019</v>
      </c>
      <c r="AE2" s="25">
        <v>2018</v>
      </c>
      <c r="AF2" s="25">
        <v>2017</v>
      </c>
    </row>
    <row r="3" spans="2:32" ht="15" thickBot="1">
      <c r="B3" s="26" t="s">
        <v>71</v>
      </c>
      <c r="C3" s="27">
        <v>20254</v>
      </c>
      <c r="D3" s="28">
        <v>61613</v>
      </c>
      <c r="E3" s="27">
        <v>41723</v>
      </c>
      <c r="F3" s="28">
        <v>58410</v>
      </c>
      <c r="G3" s="27">
        <v>60856</v>
      </c>
      <c r="H3" s="28">
        <v>29714</v>
      </c>
      <c r="I3" s="27">
        <v>53854</v>
      </c>
      <c r="J3" s="28">
        <v>74494</v>
      </c>
      <c r="X3" s="26" t="s">
        <v>0</v>
      </c>
      <c r="Y3" s="27">
        <v>490829</v>
      </c>
      <c r="Z3" s="28">
        <v>511994</v>
      </c>
      <c r="AA3" s="27">
        <v>641256</v>
      </c>
      <c r="AB3" s="28">
        <v>452668</v>
      </c>
      <c r="AC3" s="27">
        <v>272069</v>
      </c>
      <c r="AD3" s="28">
        <v>302245</v>
      </c>
      <c r="AE3" s="27">
        <v>349836</v>
      </c>
      <c r="AF3" s="27">
        <v>283695</v>
      </c>
    </row>
    <row r="4" spans="2:32" ht="15.5" thickTop="1" thickBot="1">
      <c r="B4" s="26" t="s">
        <v>72</v>
      </c>
      <c r="C4" s="27">
        <v>26397</v>
      </c>
      <c r="D4" s="28">
        <v>13650</v>
      </c>
      <c r="E4" s="27">
        <v>14470</v>
      </c>
      <c r="F4" s="28">
        <v>3630</v>
      </c>
      <c r="G4" s="27">
        <v>3424</v>
      </c>
      <c r="H4" s="28">
        <v>3580</v>
      </c>
      <c r="I4" s="27">
        <v>4198</v>
      </c>
      <c r="J4" s="28">
        <v>6237</v>
      </c>
      <c r="L4" s="45" t="e" vm="38">
        <v>#VALUE!</v>
      </c>
      <c r="M4" s="45"/>
      <c r="N4" s="45"/>
      <c r="O4" s="45"/>
      <c r="P4" s="45"/>
      <c r="R4" s="45" t="e" vm="39">
        <v>#VALUE!</v>
      </c>
      <c r="S4" s="45"/>
      <c r="T4" s="45"/>
      <c r="U4" s="45"/>
      <c r="V4" s="45"/>
      <c r="X4" s="53" t="s">
        <v>9</v>
      </c>
      <c r="Y4" s="54">
        <v>-244367</v>
      </c>
      <c r="Z4" s="55">
        <v>-242061</v>
      </c>
      <c r="AA4" s="54">
        <v>-307156</v>
      </c>
      <c r="AB4" s="55">
        <v>-233031</v>
      </c>
      <c r="AC4" s="54">
        <v>-148107</v>
      </c>
      <c r="AD4" s="55">
        <v>-180140</v>
      </c>
      <c r="AE4" s="54">
        <v>-225293</v>
      </c>
      <c r="AF4" s="54">
        <v>-192100</v>
      </c>
    </row>
    <row r="5" spans="2:32" ht="15.5" thickTop="1" thickBot="1">
      <c r="B5" s="26" t="s">
        <v>73</v>
      </c>
      <c r="C5" s="27">
        <v>15887</v>
      </c>
      <c r="D5" s="28">
        <v>20923</v>
      </c>
      <c r="E5" s="27">
        <v>18656</v>
      </c>
      <c r="F5" s="28">
        <v>20316</v>
      </c>
      <c r="G5" s="27">
        <v>21751</v>
      </c>
      <c r="H5" s="28">
        <v>18013</v>
      </c>
      <c r="I5" s="27">
        <v>14296</v>
      </c>
      <c r="J5" s="28">
        <v>23244</v>
      </c>
      <c r="L5" s="45"/>
      <c r="M5" s="45"/>
      <c r="N5" s="45"/>
      <c r="O5" s="45"/>
      <c r="P5" s="45"/>
      <c r="R5" s="45"/>
      <c r="S5" s="45"/>
      <c r="T5" s="45"/>
      <c r="U5" s="45"/>
      <c r="V5" s="45"/>
      <c r="X5" s="53" t="s">
        <v>3</v>
      </c>
      <c r="Y5" s="54">
        <v>-26134</v>
      </c>
      <c r="Z5" s="55">
        <v>-25163</v>
      </c>
      <c r="AA5" s="54">
        <v>-25448</v>
      </c>
      <c r="AB5" s="55">
        <v>-22806</v>
      </c>
      <c r="AC5" s="54">
        <v>-25020</v>
      </c>
      <c r="AD5" s="55">
        <v>-17746</v>
      </c>
      <c r="AE5" s="54">
        <v>-16861</v>
      </c>
      <c r="AF5" s="54">
        <v>-14510</v>
      </c>
    </row>
    <row r="6" spans="2:32" ht="15.5" thickTop="1" thickBot="1">
      <c r="B6" s="26"/>
      <c r="C6" s="27">
        <f>SUM(C3:C5)</f>
        <v>62538</v>
      </c>
      <c r="D6" s="27">
        <f t="shared" ref="D6:J6" si="0">SUM(D3:D5)</f>
        <v>96186</v>
      </c>
      <c r="E6" s="27">
        <f t="shared" si="0"/>
        <v>74849</v>
      </c>
      <c r="F6" s="27">
        <f t="shared" si="0"/>
        <v>82356</v>
      </c>
      <c r="G6" s="27">
        <f t="shared" si="0"/>
        <v>86031</v>
      </c>
      <c r="H6" s="27">
        <f t="shared" si="0"/>
        <v>51307</v>
      </c>
      <c r="I6" s="27">
        <f t="shared" si="0"/>
        <v>72348</v>
      </c>
      <c r="J6" s="27">
        <f t="shared" si="0"/>
        <v>103975</v>
      </c>
      <c r="L6" s="45"/>
      <c r="M6" s="45"/>
      <c r="N6" s="45"/>
      <c r="O6" s="45"/>
      <c r="P6" s="45"/>
      <c r="R6" s="45"/>
      <c r="S6" s="45"/>
      <c r="T6" s="45"/>
      <c r="U6" s="45"/>
      <c r="V6" s="45"/>
      <c r="X6" s="53" t="s">
        <v>4</v>
      </c>
      <c r="Y6" s="54">
        <v>-9931</v>
      </c>
      <c r="Z6" s="55">
        <v>-7952</v>
      </c>
      <c r="AA6" s="54">
        <v>-6877</v>
      </c>
      <c r="AB6" s="55">
        <v>-6340</v>
      </c>
      <c r="AC6" s="54">
        <v>-5525</v>
      </c>
      <c r="AD6" s="55">
        <v>-8368</v>
      </c>
      <c r="AE6" s="54">
        <v>-8932</v>
      </c>
      <c r="AF6" s="54">
        <v>-9314</v>
      </c>
    </row>
    <row r="7" spans="2:32" ht="15.5" thickTop="1" thickBot="1">
      <c r="B7" s="39" t="s">
        <v>139</v>
      </c>
      <c r="C7" s="40">
        <v>2024</v>
      </c>
      <c r="D7" s="40">
        <v>2023</v>
      </c>
      <c r="E7" s="40">
        <v>2022</v>
      </c>
      <c r="F7" s="40">
        <v>2021</v>
      </c>
      <c r="G7" s="40">
        <v>2020</v>
      </c>
      <c r="H7" s="40">
        <v>2019</v>
      </c>
      <c r="I7" s="40">
        <v>2018</v>
      </c>
      <c r="J7" s="40">
        <v>2017</v>
      </c>
      <c r="L7" s="45"/>
      <c r="M7" s="45"/>
      <c r="N7" s="45"/>
      <c r="O7" s="45"/>
      <c r="P7" s="45"/>
      <c r="R7" s="45"/>
      <c r="S7" s="45"/>
      <c r="T7" s="45"/>
      <c r="U7" s="45"/>
      <c r="V7" s="45"/>
      <c r="X7" s="53" t="s">
        <v>146</v>
      </c>
      <c r="Y7" s="54" t="s">
        <v>144</v>
      </c>
      <c r="Z7" s="54" t="s">
        <v>144</v>
      </c>
      <c r="AA7" s="54" t="s">
        <v>144</v>
      </c>
      <c r="AB7" s="54" t="s">
        <v>144</v>
      </c>
      <c r="AC7" s="54" t="s">
        <v>144</v>
      </c>
      <c r="AD7" s="54" t="s">
        <v>144</v>
      </c>
      <c r="AE7" s="54" t="s">
        <v>144</v>
      </c>
      <c r="AF7" s="54" t="s">
        <v>144</v>
      </c>
    </row>
    <row r="8" spans="2:32" ht="15" thickBot="1">
      <c r="B8" s="26" t="s">
        <v>74</v>
      </c>
      <c r="C8" s="27">
        <v>22080</v>
      </c>
      <c r="D8" s="28">
        <v>29702</v>
      </c>
      <c r="E8" s="27">
        <v>26142</v>
      </c>
      <c r="F8" s="28">
        <v>35538</v>
      </c>
      <c r="G8" s="27">
        <v>24584</v>
      </c>
      <c r="H8" s="28">
        <v>15164</v>
      </c>
      <c r="I8" s="27">
        <v>22264</v>
      </c>
      <c r="J8" s="28">
        <v>16446</v>
      </c>
      <c r="L8" s="45"/>
      <c r="M8" s="45"/>
      <c r="N8" s="45"/>
      <c r="O8" s="45"/>
      <c r="P8" s="45"/>
      <c r="R8" s="45"/>
      <c r="S8" s="45"/>
      <c r="T8" s="45"/>
      <c r="U8" s="45"/>
      <c r="V8" s="45"/>
      <c r="X8" s="26" t="s">
        <v>141</v>
      </c>
      <c r="Y8" s="27">
        <f>SUM(Y3:Y7)</f>
        <v>210397</v>
      </c>
      <c r="Z8" s="27">
        <f t="shared" ref="Z8:AF8" si="1">SUM(Z3:Z7)</f>
        <v>236818</v>
      </c>
      <c r="AA8" s="27">
        <f t="shared" si="1"/>
        <v>301775</v>
      </c>
      <c r="AB8" s="27">
        <f t="shared" si="1"/>
        <v>190491</v>
      </c>
      <c r="AC8" s="27">
        <f t="shared" si="1"/>
        <v>93417</v>
      </c>
      <c r="AD8" s="27">
        <f t="shared" si="1"/>
        <v>95991</v>
      </c>
      <c r="AE8" s="27">
        <f t="shared" si="1"/>
        <v>98750</v>
      </c>
      <c r="AF8" s="27">
        <f t="shared" si="1"/>
        <v>67771</v>
      </c>
    </row>
    <row r="9" spans="2:32" ht="15.5" thickTop="1" thickBot="1">
      <c r="B9" s="26" t="s">
        <v>75</v>
      </c>
      <c r="C9" s="27">
        <v>41550</v>
      </c>
      <c r="D9" s="28">
        <v>37184</v>
      </c>
      <c r="E9" s="27">
        <v>45804</v>
      </c>
      <c r="F9" s="28">
        <v>40486</v>
      </c>
      <c r="G9" s="27">
        <v>29500</v>
      </c>
      <c r="H9" s="28">
        <v>33009</v>
      </c>
      <c r="I9" s="27">
        <v>34822</v>
      </c>
      <c r="J9" s="28">
        <v>28081</v>
      </c>
      <c r="L9" s="45"/>
      <c r="M9" s="45"/>
      <c r="N9" s="45"/>
      <c r="O9" s="45"/>
      <c r="P9" s="45"/>
      <c r="R9" s="45"/>
      <c r="S9" s="45"/>
      <c r="T9" s="45"/>
      <c r="U9" s="45"/>
      <c r="V9" s="45"/>
      <c r="X9" s="53" t="s">
        <v>12</v>
      </c>
      <c r="Y9" s="54">
        <v>10488</v>
      </c>
      <c r="Z9" s="55">
        <v>10821</v>
      </c>
      <c r="AA9" s="54">
        <v>9420</v>
      </c>
      <c r="AB9" s="55">
        <v>4458</v>
      </c>
      <c r="AC9" s="54">
        <v>2821</v>
      </c>
      <c r="AD9" s="55">
        <v>5271</v>
      </c>
      <c r="AE9" s="54">
        <v>11647</v>
      </c>
      <c r="AF9" s="54">
        <v>3337</v>
      </c>
    </row>
    <row r="10" spans="2:32" ht="15.5" thickTop="1" thickBot="1">
      <c r="B10" s="26" t="s">
        <v>76</v>
      </c>
      <c r="C10" s="27">
        <v>12175</v>
      </c>
      <c r="D10" s="28">
        <v>5703</v>
      </c>
      <c r="E10" s="27">
        <v>6819</v>
      </c>
      <c r="F10" s="28">
        <v>7511</v>
      </c>
      <c r="G10" s="27">
        <v>13483</v>
      </c>
      <c r="H10" s="28">
        <v>14287</v>
      </c>
      <c r="I10" s="27">
        <v>7883</v>
      </c>
      <c r="J10" s="28">
        <v>8062</v>
      </c>
      <c r="L10" s="45"/>
      <c r="M10" s="45"/>
      <c r="N10" s="45"/>
      <c r="O10" s="45"/>
      <c r="P10" s="45"/>
      <c r="R10" s="45"/>
      <c r="S10" s="45"/>
      <c r="T10" s="45"/>
      <c r="U10" s="45"/>
      <c r="V10" s="45"/>
      <c r="X10" s="53" t="s">
        <v>13</v>
      </c>
      <c r="Y10" s="54">
        <v>-32093</v>
      </c>
      <c r="Z10" s="55">
        <v>-19542</v>
      </c>
      <c r="AA10" s="54">
        <v>-18040</v>
      </c>
      <c r="AB10" s="55">
        <v>-27636</v>
      </c>
      <c r="AC10" s="54">
        <v>-31108</v>
      </c>
      <c r="AD10" s="55">
        <v>-27878</v>
      </c>
      <c r="AE10" s="54">
        <v>-20898</v>
      </c>
      <c r="AF10" s="54">
        <v>-23612</v>
      </c>
    </row>
    <row r="11" spans="2:32" ht="15.5" thickTop="1" thickBot="1">
      <c r="B11" s="26" t="s">
        <v>77</v>
      </c>
      <c r="C11" s="27">
        <v>3157</v>
      </c>
      <c r="D11" s="28">
        <v>1624</v>
      </c>
      <c r="E11" s="27">
        <v>18823</v>
      </c>
      <c r="F11" s="28">
        <v>13895</v>
      </c>
      <c r="G11" s="27">
        <v>4081</v>
      </c>
      <c r="H11" s="28">
        <v>10333</v>
      </c>
      <c r="I11" s="27">
        <v>7540</v>
      </c>
      <c r="J11" s="28">
        <v>17592</v>
      </c>
      <c r="L11" s="45"/>
      <c r="M11" s="45"/>
      <c r="N11" s="45"/>
      <c r="O11" s="45"/>
      <c r="P11" s="45"/>
      <c r="R11" s="45"/>
      <c r="S11" s="45"/>
      <c r="T11" s="45"/>
      <c r="U11" s="45"/>
      <c r="V11" s="45"/>
      <c r="X11" s="3" t="s">
        <v>14</v>
      </c>
      <c r="Y11" s="4">
        <v>-60866</v>
      </c>
      <c r="Z11" s="5">
        <v>-3140</v>
      </c>
      <c r="AA11" s="4">
        <v>-10637</v>
      </c>
      <c r="AB11" s="5">
        <v>-36078</v>
      </c>
      <c r="AC11" s="4">
        <v>-21297</v>
      </c>
      <c r="AD11" s="5">
        <v>-11852</v>
      </c>
      <c r="AE11" s="4">
        <v>-11849</v>
      </c>
      <c r="AF11" s="4">
        <v>-11324</v>
      </c>
    </row>
    <row r="12" spans="2:32" ht="15.5" thickTop="1" thickBot="1">
      <c r="B12" s="26" t="s">
        <v>78</v>
      </c>
      <c r="C12" s="27">
        <v>9599</v>
      </c>
      <c r="D12" s="28">
        <v>7603</v>
      </c>
      <c r="E12" s="27">
        <v>9271</v>
      </c>
      <c r="F12" s="28">
        <v>8777</v>
      </c>
      <c r="G12" s="27">
        <v>6395</v>
      </c>
      <c r="H12" s="28">
        <v>6014</v>
      </c>
      <c r="I12" s="27">
        <v>5758</v>
      </c>
      <c r="J12" s="28">
        <v>4997</v>
      </c>
      <c r="L12" s="45"/>
      <c r="M12" s="45"/>
      <c r="N12" s="45"/>
      <c r="O12" s="45"/>
      <c r="P12" s="45"/>
      <c r="R12" s="45"/>
      <c r="S12" s="45"/>
      <c r="T12" s="45"/>
      <c r="U12" s="45"/>
      <c r="V12" s="45"/>
      <c r="X12" s="53" t="s">
        <v>8</v>
      </c>
      <c r="Y12" s="54">
        <v>-17721</v>
      </c>
      <c r="Z12" s="55">
        <v>-52315</v>
      </c>
      <c r="AA12" s="54">
        <v>-85993</v>
      </c>
      <c r="AB12" s="55">
        <v>-44311</v>
      </c>
      <c r="AC12" s="54">
        <v>6209</v>
      </c>
      <c r="AD12" s="55">
        <v>-16400</v>
      </c>
      <c r="AE12" s="54">
        <v>-17078</v>
      </c>
      <c r="AF12" s="54">
        <v>-5797</v>
      </c>
    </row>
    <row r="13" spans="2:32" ht="15.5" thickTop="1" thickBot="1">
      <c r="B13" s="26" t="s">
        <v>79</v>
      </c>
      <c r="C13" s="27">
        <v>15488</v>
      </c>
      <c r="D13" s="28">
        <v>11209</v>
      </c>
      <c r="E13" s="27">
        <v>8106</v>
      </c>
      <c r="F13" s="28">
        <v>2716</v>
      </c>
      <c r="G13" s="27">
        <v>3299</v>
      </c>
      <c r="H13" s="28">
        <v>6061</v>
      </c>
      <c r="I13" s="27">
        <v>11313</v>
      </c>
      <c r="J13" s="28">
        <v>10202</v>
      </c>
      <c r="X13" s="26" t="s">
        <v>142</v>
      </c>
      <c r="Y13" s="27">
        <f>SUM(Y8:Y12)</f>
        <v>110205</v>
      </c>
      <c r="Z13" s="27">
        <f>SUM(Z8:Z12)</f>
        <v>172642</v>
      </c>
      <c r="AA13" s="27">
        <f>SUM(AA8:AA12)</f>
        <v>196525</v>
      </c>
      <c r="AB13" s="27">
        <f>SUM(AB8:AB12)</f>
        <v>86924</v>
      </c>
      <c r="AC13" s="27">
        <f>SUM(AC8:AC12)</f>
        <v>50042</v>
      </c>
      <c r="AD13" s="27">
        <f>SUM(AD8:AD12)</f>
        <v>45132</v>
      </c>
      <c r="AE13" s="27">
        <f>SUM(AE8:AE12)</f>
        <v>60572</v>
      </c>
      <c r="AF13" s="27">
        <f>SUM(AF8:AF12)</f>
        <v>30375</v>
      </c>
    </row>
    <row r="14" spans="2:32" ht="15.5" thickTop="1" thickBot="1">
      <c r="B14" s="26"/>
      <c r="C14" s="27">
        <f>SUM(C8:C13)</f>
        <v>104049</v>
      </c>
      <c r="D14" s="27">
        <f t="shared" ref="D14:J14" si="2">SUM(D8:D13)</f>
        <v>93025</v>
      </c>
      <c r="E14" s="27">
        <f t="shared" si="2"/>
        <v>114965</v>
      </c>
      <c r="F14" s="27">
        <f t="shared" si="2"/>
        <v>108923</v>
      </c>
      <c r="G14" s="27">
        <f t="shared" si="2"/>
        <v>81342</v>
      </c>
      <c r="H14" s="27">
        <f t="shared" si="2"/>
        <v>84868</v>
      </c>
      <c r="I14" s="27">
        <f t="shared" si="2"/>
        <v>89580</v>
      </c>
      <c r="J14" s="27">
        <f t="shared" si="2"/>
        <v>85380</v>
      </c>
      <c r="L14" s="45" t="e" vm="40">
        <v>#VALUE!</v>
      </c>
      <c r="M14" s="45"/>
      <c r="N14" s="45"/>
      <c r="O14" s="45"/>
      <c r="P14" s="45"/>
      <c r="R14" s="45" t="e" vm="41">
        <v>#VALUE!</v>
      </c>
      <c r="S14" s="45"/>
      <c r="T14" s="45"/>
      <c r="U14" s="45"/>
      <c r="V14" s="45"/>
      <c r="X14" s="53" t="s">
        <v>145</v>
      </c>
      <c r="Y14" s="54" t="s">
        <v>144</v>
      </c>
      <c r="Z14" s="54" t="s">
        <v>144</v>
      </c>
      <c r="AA14" s="54" t="s">
        <v>144</v>
      </c>
      <c r="AB14" s="54" t="s">
        <v>144</v>
      </c>
      <c r="AC14" s="54" t="s">
        <v>144</v>
      </c>
      <c r="AD14" s="54" t="s">
        <v>144</v>
      </c>
      <c r="AE14" s="54" t="s">
        <v>144</v>
      </c>
      <c r="AF14" s="54" t="s">
        <v>144</v>
      </c>
    </row>
    <row r="15" spans="2:32" ht="15.5" thickTop="1" thickBot="1">
      <c r="B15" s="39" t="s">
        <v>68</v>
      </c>
      <c r="C15" s="40">
        <v>2024</v>
      </c>
      <c r="D15" s="40">
        <v>2023</v>
      </c>
      <c r="E15" s="40">
        <v>2022</v>
      </c>
      <c r="F15" s="40">
        <v>2021</v>
      </c>
      <c r="G15" s="40">
        <v>2020</v>
      </c>
      <c r="H15" s="40">
        <v>2019</v>
      </c>
      <c r="I15" s="40">
        <v>2018</v>
      </c>
      <c r="J15" s="40">
        <v>2017</v>
      </c>
      <c r="L15" s="45"/>
      <c r="M15" s="45"/>
      <c r="N15" s="45"/>
      <c r="O15" s="45"/>
      <c r="P15" s="45"/>
      <c r="R15" s="45"/>
      <c r="S15" s="45"/>
      <c r="T15" s="45"/>
      <c r="U15" s="45"/>
      <c r="V15" s="45"/>
      <c r="X15" s="26" t="s">
        <v>143</v>
      </c>
      <c r="Y15" s="27">
        <f>SUM(Y13:Y14)</f>
        <v>110205</v>
      </c>
      <c r="Z15" s="27">
        <f t="shared" ref="Z15:AF15" si="3">SUM(Z13:Z14)</f>
        <v>172642</v>
      </c>
      <c r="AA15" s="27">
        <f t="shared" si="3"/>
        <v>196525</v>
      </c>
      <c r="AB15" s="27">
        <f t="shared" si="3"/>
        <v>86924</v>
      </c>
      <c r="AC15" s="27">
        <f t="shared" si="3"/>
        <v>50042</v>
      </c>
      <c r="AD15" s="27">
        <f t="shared" si="3"/>
        <v>45132</v>
      </c>
      <c r="AE15" s="27">
        <f t="shared" si="3"/>
        <v>60572</v>
      </c>
      <c r="AF15" s="27">
        <f t="shared" si="3"/>
        <v>30375</v>
      </c>
    </row>
    <row r="16" spans="2:32" ht="15.5" thickTop="1" thickBot="1">
      <c r="B16" s="26" t="s">
        <v>80</v>
      </c>
      <c r="C16" s="27">
        <v>843917</v>
      </c>
      <c r="D16" s="28">
        <v>742774</v>
      </c>
      <c r="E16" s="27">
        <v>679182</v>
      </c>
      <c r="F16" s="28">
        <v>699406</v>
      </c>
      <c r="G16" s="27">
        <v>645434</v>
      </c>
      <c r="H16" s="28">
        <v>641949</v>
      </c>
      <c r="I16" s="27">
        <v>609829</v>
      </c>
      <c r="J16" s="28">
        <v>584357</v>
      </c>
      <c r="L16" s="45"/>
      <c r="M16" s="45"/>
      <c r="N16" s="45"/>
      <c r="O16" s="45"/>
      <c r="P16" s="45"/>
      <c r="R16" s="45"/>
      <c r="S16" s="45"/>
      <c r="T16" s="45"/>
      <c r="U16" s="45"/>
      <c r="V16" s="45"/>
    </row>
    <row r="17" spans="2:22" ht="15.5" thickTop="1" thickBot="1">
      <c r="B17" s="26" t="s">
        <v>81</v>
      </c>
      <c r="C17" s="27">
        <v>13961</v>
      </c>
      <c r="D17" s="28">
        <v>14726</v>
      </c>
      <c r="E17" s="27">
        <v>15581</v>
      </c>
      <c r="F17" s="28">
        <v>16879</v>
      </c>
      <c r="G17" s="27">
        <v>77678</v>
      </c>
      <c r="H17" s="28">
        <v>78489</v>
      </c>
      <c r="I17" s="27">
        <v>10870</v>
      </c>
      <c r="J17" s="28">
        <v>7740</v>
      </c>
      <c r="L17" s="45"/>
      <c r="M17" s="45"/>
      <c r="N17" s="45"/>
      <c r="O17" s="45"/>
      <c r="P17" s="45"/>
      <c r="R17" s="45"/>
      <c r="S17" s="45"/>
      <c r="T17" s="45"/>
      <c r="U17" s="45"/>
      <c r="V17" s="45"/>
    </row>
    <row r="18" spans="2:22" ht="15.5" thickTop="1" thickBot="1">
      <c r="B18" s="26" t="s">
        <v>82</v>
      </c>
      <c r="C18" s="27">
        <v>4081</v>
      </c>
      <c r="D18" s="28">
        <v>6574</v>
      </c>
      <c r="E18" s="27">
        <v>8172</v>
      </c>
      <c r="F18" s="28">
        <v>8427</v>
      </c>
      <c r="G18" s="27">
        <v>17010</v>
      </c>
      <c r="H18" s="28">
        <v>22166</v>
      </c>
      <c r="I18" s="27">
        <v>10690</v>
      </c>
      <c r="J18" s="28">
        <v>12554</v>
      </c>
      <c r="L18" s="45"/>
      <c r="M18" s="45"/>
      <c r="N18" s="45"/>
      <c r="O18" s="45"/>
      <c r="P18" s="45"/>
      <c r="R18" s="45"/>
      <c r="S18" s="45"/>
      <c r="T18" s="45"/>
      <c r="U18" s="45"/>
      <c r="V18" s="45"/>
    </row>
    <row r="19" spans="2:22" ht="15.5" thickTop="1" thickBot="1">
      <c r="B19" s="26" t="s">
        <v>83</v>
      </c>
      <c r="C19" s="27">
        <v>72745</v>
      </c>
      <c r="D19" s="28">
        <v>71390</v>
      </c>
      <c r="E19" s="27">
        <v>57671</v>
      </c>
      <c r="F19" s="28">
        <v>44858</v>
      </c>
      <c r="G19" s="27">
        <v>37838</v>
      </c>
      <c r="H19" s="28">
        <v>33198</v>
      </c>
      <c r="I19" s="27">
        <v>26003</v>
      </c>
      <c r="J19" s="28">
        <v>18465</v>
      </c>
      <c r="L19" s="45"/>
      <c r="M19" s="45"/>
      <c r="N19" s="45"/>
      <c r="O19" s="45"/>
      <c r="P19" s="45"/>
      <c r="R19" s="45"/>
      <c r="S19" s="45"/>
      <c r="T19" s="45"/>
      <c r="U19" s="45"/>
      <c r="V19" s="45"/>
    </row>
    <row r="20" spans="2:22" ht="15.5" thickTop="1" thickBot="1">
      <c r="B20" s="26" t="s">
        <v>84</v>
      </c>
      <c r="C20" s="27">
        <v>5710</v>
      </c>
      <c r="D20" s="28">
        <v>4672</v>
      </c>
      <c r="E20" s="27">
        <v>4342</v>
      </c>
      <c r="F20" s="28">
        <v>3371</v>
      </c>
      <c r="G20" s="27">
        <v>33524</v>
      </c>
      <c r="H20" s="28">
        <v>5593</v>
      </c>
      <c r="I20" s="27">
        <v>10384</v>
      </c>
      <c r="J20" s="28">
        <v>11373</v>
      </c>
      <c r="L20" s="45"/>
      <c r="M20" s="45"/>
      <c r="N20" s="45"/>
      <c r="O20" s="45"/>
      <c r="P20" s="45"/>
      <c r="R20" s="45"/>
      <c r="S20" s="45"/>
      <c r="T20" s="45"/>
      <c r="U20" s="45"/>
      <c r="V20" s="45"/>
    </row>
    <row r="21" spans="2:22" ht="15.5" thickTop="1" thickBot="1">
      <c r="B21" s="26"/>
      <c r="C21" s="27">
        <f>SUM(C16:C20)</f>
        <v>940414</v>
      </c>
      <c r="D21" s="27">
        <f t="shared" ref="D21:J21" si="4">SUM(D16:D20)</f>
        <v>840136</v>
      </c>
      <c r="E21" s="27">
        <f>SUM(E16:E20)</f>
        <v>764948</v>
      </c>
      <c r="F21" s="27">
        <f>SUM(F16:F20)</f>
        <v>772941</v>
      </c>
      <c r="G21" s="27">
        <f t="shared" si="4"/>
        <v>811484</v>
      </c>
      <c r="H21" s="27">
        <f t="shared" si="4"/>
        <v>781395</v>
      </c>
      <c r="I21" s="27">
        <f t="shared" si="4"/>
        <v>667776</v>
      </c>
      <c r="J21" s="27">
        <f t="shared" si="4"/>
        <v>634489</v>
      </c>
      <c r="L21" s="45"/>
      <c r="M21" s="45"/>
      <c r="N21" s="45"/>
      <c r="O21" s="45"/>
      <c r="P21" s="45"/>
      <c r="R21" s="45"/>
      <c r="S21" s="45"/>
      <c r="T21" s="45"/>
      <c r="U21" s="45"/>
      <c r="V21" s="45"/>
    </row>
    <row r="22" spans="2:22" ht="15" thickTop="1">
      <c r="B22" s="39" t="s">
        <v>140</v>
      </c>
      <c r="C22" s="40">
        <v>2024</v>
      </c>
      <c r="D22" s="40">
        <v>2023</v>
      </c>
      <c r="E22" s="40">
        <v>2022</v>
      </c>
      <c r="F22" s="40">
        <v>2021</v>
      </c>
      <c r="G22" s="40">
        <v>2020</v>
      </c>
      <c r="H22" s="40">
        <v>2019</v>
      </c>
      <c r="I22" s="40">
        <v>2018</v>
      </c>
      <c r="J22" s="40">
        <v>2017</v>
      </c>
      <c r="L22" s="45"/>
      <c r="M22" s="45"/>
      <c r="N22" s="45"/>
      <c r="O22" s="45"/>
      <c r="P22" s="45"/>
      <c r="R22" s="45"/>
      <c r="S22" s="45"/>
      <c r="T22" s="45"/>
      <c r="U22" s="45"/>
      <c r="V22" s="45"/>
    </row>
    <row r="23" spans="2:22" ht="15" thickBot="1">
      <c r="B23" s="26" t="s">
        <v>85</v>
      </c>
      <c r="C23" s="27">
        <v>37659</v>
      </c>
      <c r="D23" s="28">
        <v>23302</v>
      </c>
      <c r="E23" s="27">
        <v>28507</v>
      </c>
      <c r="F23" s="28">
        <v>30597</v>
      </c>
      <c r="G23" s="27">
        <v>35645</v>
      </c>
      <c r="H23" s="28">
        <v>22576</v>
      </c>
      <c r="I23" s="27">
        <v>24516</v>
      </c>
      <c r="J23" s="28">
        <v>19077</v>
      </c>
    </row>
    <row r="24" spans="2:22" ht="15.5" thickTop="1" thickBot="1">
      <c r="B24" s="26" t="s">
        <v>86</v>
      </c>
      <c r="C24" s="27">
        <v>29007</v>
      </c>
      <c r="D24" s="28">
        <v>26463</v>
      </c>
      <c r="E24" s="27">
        <v>30951</v>
      </c>
      <c r="F24" s="28">
        <v>26414</v>
      </c>
      <c r="G24" s="27">
        <v>14725</v>
      </c>
      <c r="H24" s="28">
        <v>14914</v>
      </c>
      <c r="I24" s="27">
        <v>14595</v>
      </c>
      <c r="J24" s="28">
        <v>16036</v>
      </c>
      <c r="O24" s="45" t="e" vm="42">
        <v>#VALUE!</v>
      </c>
      <c r="P24" s="45"/>
      <c r="Q24" s="45"/>
      <c r="R24" s="45"/>
      <c r="S24" s="45"/>
    </row>
    <row r="25" spans="2:22" ht="15.5" thickTop="1" thickBot="1">
      <c r="B25" s="26" t="s">
        <v>87</v>
      </c>
      <c r="C25" s="27">
        <v>16452</v>
      </c>
      <c r="D25" s="28">
        <v>17134</v>
      </c>
      <c r="E25" s="27">
        <v>21762</v>
      </c>
      <c r="F25" s="28" t="s">
        <v>98</v>
      </c>
      <c r="G25" s="27">
        <v>4457</v>
      </c>
      <c r="H25" s="28">
        <v>6278</v>
      </c>
      <c r="I25" s="27">
        <v>4296</v>
      </c>
      <c r="J25" s="28" t="s">
        <v>98</v>
      </c>
      <c r="O25" s="45"/>
      <c r="P25" s="45"/>
      <c r="Q25" s="45"/>
      <c r="R25" s="45"/>
      <c r="S25" s="45"/>
    </row>
    <row r="26" spans="2:22" ht="15.5" thickTop="1" thickBot="1">
      <c r="B26" s="26" t="s">
        <v>97</v>
      </c>
      <c r="C26" s="27">
        <v>14337</v>
      </c>
      <c r="D26" s="28">
        <v>14194</v>
      </c>
      <c r="E26" s="27">
        <v>11555</v>
      </c>
      <c r="F26" s="28">
        <v>11967</v>
      </c>
      <c r="G26" s="27">
        <v>18199</v>
      </c>
      <c r="H26" s="28">
        <v>10209</v>
      </c>
      <c r="I26" s="27">
        <v>9563</v>
      </c>
      <c r="J26" s="28">
        <v>7122</v>
      </c>
      <c r="O26" s="45"/>
      <c r="P26" s="45"/>
      <c r="Q26" s="45"/>
      <c r="R26" s="45"/>
      <c r="S26" s="45"/>
    </row>
    <row r="27" spans="2:22" ht="15.5" thickTop="1" thickBot="1">
      <c r="B27" s="26" t="s">
        <v>88</v>
      </c>
      <c r="C27" s="27">
        <v>4418</v>
      </c>
      <c r="D27" s="28">
        <v>2621</v>
      </c>
      <c r="E27" s="27">
        <v>7646</v>
      </c>
      <c r="F27" s="28">
        <v>4840</v>
      </c>
      <c r="G27" s="27">
        <v>3559</v>
      </c>
      <c r="H27" s="28">
        <v>13084</v>
      </c>
      <c r="I27" s="27">
        <v>3808</v>
      </c>
      <c r="J27" s="28">
        <v>1295</v>
      </c>
      <c r="O27" s="45"/>
      <c r="P27" s="45"/>
      <c r="Q27" s="45"/>
      <c r="R27" s="45"/>
      <c r="S27" s="45"/>
    </row>
    <row r="28" spans="2:22" ht="15.5" thickTop="1" thickBot="1">
      <c r="B28" s="26" t="s">
        <v>89</v>
      </c>
      <c r="C28" s="27">
        <v>13652</v>
      </c>
      <c r="D28" s="28">
        <v>14596</v>
      </c>
      <c r="E28" s="27">
        <v>15660</v>
      </c>
      <c r="F28" s="28">
        <v>10464</v>
      </c>
      <c r="G28" s="27">
        <v>8338</v>
      </c>
      <c r="H28" s="28">
        <v>7947</v>
      </c>
      <c r="I28" s="27">
        <v>9467</v>
      </c>
      <c r="J28" s="28">
        <v>8298</v>
      </c>
      <c r="O28" s="45"/>
      <c r="P28" s="45"/>
      <c r="Q28" s="45"/>
      <c r="R28" s="45"/>
      <c r="S28" s="45"/>
    </row>
    <row r="29" spans="2:22" ht="15.5" thickTop="1" thickBot="1">
      <c r="B29" s="26"/>
      <c r="C29" s="27">
        <f>SUM(C23:C27)</f>
        <v>101873</v>
      </c>
      <c r="D29" s="27">
        <f t="shared" ref="D29:J29" si="5">SUM(D23:D27)</f>
        <v>83714</v>
      </c>
      <c r="E29" s="27">
        <f t="shared" si="5"/>
        <v>100421</v>
      </c>
      <c r="F29" s="27">
        <f t="shared" si="5"/>
        <v>73818</v>
      </c>
      <c r="G29" s="27">
        <f t="shared" si="5"/>
        <v>76585</v>
      </c>
      <c r="H29" s="27">
        <f t="shared" si="5"/>
        <v>67061</v>
      </c>
      <c r="I29" s="27">
        <f t="shared" si="5"/>
        <v>56778</v>
      </c>
      <c r="J29" s="27">
        <f t="shared" si="5"/>
        <v>43530</v>
      </c>
      <c r="O29" s="45"/>
      <c r="P29" s="45"/>
      <c r="Q29" s="45"/>
      <c r="R29" s="45"/>
      <c r="S29" s="45"/>
    </row>
    <row r="30" spans="2:22" ht="15" thickTop="1">
      <c r="B30" s="39" t="s">
        <v>70</v>
      </c>
      <c r="C30" s="40">
        <v>2024</v>
      </c>
      <c r="D30" s="40">
        <v>2023</v>
      </c>
      <c r="E30" s="40">
        <v>2022</v>
      </c>
      <c r="F30" s="40">
        <v>2021</v>
      </c>
      <c r="G30" s="40">
        <v>2020</v>
      </c>
      <c r="H30" s="40">
        <v>2019</v>
      </c>
      <c r="I30" s="40">
        <v>2018</v>
      </c>
      <c r="J30" s="40">
        <v>2017</v>
      </c>
      <c r="O30" s="45"/>
      <c r="P30" s="45"/>
      <c r="Q30" s="45"/>
      <c r="R30" s="45"/>
      <c r="S30" s="45"/>
    </row>
    <row r="31" spans="2:22" ht="15" thickBot="1">
      <c r="B31" s="26" t="s">
        <v>90</v>
      </c>
      <c r="C31" s="27">
        <v>127539</v>
      </c>
      <c r="D31" s="28">
        <v>118508</v>
      </c>
      <c r="E31" s="27">
        <v>137630</v>
      </c>
      <c r="F31" s="28">
        <v>178908</v>
      </c>
      <c r="G31" s="27">
        <v>258287</v>
      </c>
      <c r="H31" s="28">
        <v>236969</v>
      </c>
      <c r="I31" s="27">
        <v>312580</v>
      </c>
      <c r="J31" s="28">
        <v>338239</v>
      </c>
      <c r="O31" s="45"/>
      <c r="P31" s="45"/>
      <c r="Q31" s="45"/>
      <c r="R31" s="45"/>
      <c r="S31" s="45"/>
    </row>
    <row r="32" spans="2:22" ht="15.5" thickTop="1" thickBot="1">
      <c r="B32" s="26" t="s">
        <v>91</v>
      </c>
      <c r="C32" s="27">
        <v>52896</v>
      </c>
      <c r="D32" s="28">
        <v>34858</v>
      </c>
      <c r="E32" s="27">
        <v>28994</v>
      </c>
      <c r="F32" s="28">
        <v>30315</v>
      </c>
      <c r="G32" s="27">
        <v>29613</v>
      </c>
      <c r="H32" s="28">
        <v>23126</v>
      </c>
      <c r="I32" s="28" t="s">
        <v>98</v>
      </c>
      <c r="J32" s="28" t="s">
        <v>98</v>
      </c>
      <c r="O32" s="45"/>
      <c r="P32" s="45"/>
      <c r="Q32" s="45"/>
      <c r="R32" s="45"/>
      <c r="S32" s="45"/>
    </row>
    <row r="33" spans="2:10" ht="15.5" thickTop="1" thickBot="1">
      <c r="B33" s="26" t="s">
        <v>92</v>
      </c>
      <c r="C33" s="27">
        <v>177145</v>
      </c>
      <c r="D33" s="28">
        <v>128773</v>
      </c>
      <c r="E33" s="27">
        <v>95423</v>
      </c>
      <c r="F33" s="28">
        <v>98279</v>
      </c>
      <c r="G33" s="27">
        <v>82897</v>
      </c>
      <c r="H33" s="28">
        <v>73053</v>
      </c>
      <c r="I33" s="28" t="s">
        <v>98</v>
      </c>
      <c r="J33" s="28" t="s">
        <v>98</v>
      </c>
    </row>
    <row r="34" spans="2:10" ht="15.5" thickTop="1" thickBot="1">
      <c r="B34" s="26" t="s">
        <v>94</v>
      </c>
      <c r="C34" s="27">
        <v>10500</v>
      </c>
      <c r="D34" s="28">
        <v>9837</v>
      </c>
      <c r="E34" s="28" t="s">
        <v>98</v>
      </c>
      <c r="F34" s="28" t="s">
        <v>98</v>
      </c>
      <c r="G34" s="27" t="s">
        <v>98</v>
      </c>
      <c r="H34" s="28" t="s">
        <v>98</v>
      </c>
      <c r="I34" s="27" t="s">
        <v>98</v>
      </c>
      <c r="J34" s="28" t="s">
        <v>98</v>
      </c>
    </row>
    <row r="35" spans="2:10" ht="15.5" thickTop="1" thickBot="1">
      <c r="B35" s="26" t="s">
        <v>95</v>
      </c>
      <c r="C35" s="27">
        <v>151753</v>
      </c>
      <c r="D35" s="28">
        <v>102493</v>
      </c>
      <c r="E35" s="27">
        <v>95423</v>
      </c>
      <c r="F35" s="28">
        <v>98279</v>
      </c>
      <c r="G35" s="27">
        <v>97595</v>
      </c>
      <c r="H35" s="28">
        <v>70377</v>
      </c>
      <c r="I35" s="27">
        <v>58637</v>
      </c>
      <c r="J35" s="28">
        <v>46785</v>
      </c>
    </row>
    <row r="36" spans="2:10" ht="15.5" thickTop="1" thickBot="1">
      <c r="B36" s="26" t="s">
        <v>93</v>
      </c>
      <c r="C36" s="27">
        <v>17543</v>
      </c>
      <c r="D36" s="28">
        <v>16000</v>
      </c>
      <c r="E36" s="27">
        <v>15703</v>
      </c>
      <c r="F36" s="28">
        <v>11263</v>
      </c>
      <c r="G36" s="27">
        <v>11427</v>
      </c>
      <c r="H36" s="28">
        <v>12546</v>
      </c>
      <c r="I36" s="27">
        <v>15202</v>
      </c>
      <c r="J36" s="28">
        <v>15778</v>
      </c>
    </row>
    <row r="37" spans="2:10" ht="15.5" thickTop="1" thickBot="1">
      <c r="B37" s="26" t="s">
        <v>84</v>
      </c>
      <c r="C37" s="27">
        <v>9100</v>
      </c>
      <c r="D37" s="28">
        <v>52820</v>
      </c>
      <c r="E37" s="27">
        <v>35220</v>
      </c>
      <c r="F37" s="28">
        <v>6857</v>
      </c>
      <c r="G37" s="27">
        <v>1015</v>
      </c>
      <c r="H37" s="28">
        <v>7095</v>
      </c>
      <c r="I37" s="27">
        <v>2536</v>
      </c>
      <c r="J37" s="28">
        <v>3956</v>
      </c>
    </row>
    <row r="38" spans="2:10" ht="15.5" thickTop="1" thickBot="1">
      <c r="B38" s="26" t="s">
        <v>96</v>
      </c>
      <c r="C38" s="27">
        <v>66082</v>
      </c>
      <c r="D38" s="28">
        <v>75421</v>
      </c>
      <c r="E38" s="27">
        <v>55701</v>
      </c>
      <c r="F38" s="28">
        <v>52310</v>
      </c>
      <c r="G38" s="27">
        <v>75454</v>
      </c>
      <c r="H38" s="28">
        <v>103213</v>
      </c>
      <c r="I38" s="27">
        <v>85012</v>
      </c>
      <c r="J38" s="28">
        <v>69421</v>
      </c>
    </row>
    <row r="39" spans="2:10" ht="15.5" thickTop="1" thickBot="1">
      <c r="B39" s="26" t="s">
        <v>89</v>
      </c>
      <c r="C39" s="27">
        <v>10029</v>
      </c>
      <c r="D39" s="28">
        <v>9159</v>
      </c>
      <c r="E39" s="27">
        <v>10290</v>
      </c>
      <c r="F39" s="28">
        <v>12004</v>
      </c>
      <c r="G39" s="27">
        <v>11454</v>
      </c>
      <c r="H39" s="28">
        <v>5443</v>
      </c>
      <c r="I39" s="27">
        <v>3756</v>
      </c>
      <c r="J39" s="28">
        <v>2973</v>
      </c>
    </row>
    <row r="40" spans="2:10" ht="15.5" thickTop="1" thickBot="1">
      <c r="B40" s="26" t="s">
        <v>19</v>
      </c>
      <c r="C40" s="27">
        <v>367514</v>
      </c>
      <c r="D40" s="28">
        <v>382340</v>
      </c>
      <c r="E40" s="27">
        <v>364385</v>
      </c>
      <c r="F40" s="28">
        <v>389581</v>
      </c>
      <c r="G40" s="27">
        <v>311150</v>
      </c>
      <c r="H40" s="28">
        <v>299137</v>
      </c>
      <c r="I40" s="27">
        <v>283543</v>
      </c>
      <c r="J40" s="28">
        <v>269609</v>
      </c>
    </row>
    <row r="41" spans="2:10" ht="15.5" thickTop="1" thickBot="1">
      <c r="B41" s="26"/>
      <c r="C41" s="27">
        <f>SUM(C31:C40)</f>
        <v>990101</v>
      </c>
      <c r="D41" s="27">
        <f t="shared" ref="D41:J41" si="6">SUM(D31:D40)</f>
        <v>930209</v>
      </c>
      <c r="E41" s="27">
        <f t="shared" si="6"/>
        <v>838769</v>
      </c>
      <c r="F41" s="27">
        <f t="shared" si="6"/>
        <v>877796</v>
      </c>
      <c r="G41" s="27">
        <f t="shared" si="6"/>
        <v>878892</v>
      </c>
      <c r="H41" s="27">
        <f t="shared" si="6"/>
        <v>830959</v>
      </c>
      <c r="I41" s="27">
        <f t="shared" si="6"/>
        <v>761266</v>
      </c>
      <c r="J41" s="27">
        <f t="shared" si="6"/>
        <v>746761</v>
      </c>
    </row>
    <row r="42" spans="2:10" ht="15" thickTop="1"/>
  </sheetData>
  <mergeCells count="6">
    <mergeCell ref="O24:S32"/>
    <mergeCell ref="M2:U2"/>
    <mergeCell ref="L4:P12"/>
    <mergeCell ref="R4:V12"/>
    <mergeCell ref="L14:P22"/>
    <mergeCell ref="R14:V22"/>
  </mergeCells>
  <pageMargins left="0.511811024" right="0.511811024" top="0.78740157499999996" bottom="0.78740157499999996" header="0.31496062000000002" footer="0.31496062000000002"/>
  <ignoredErrors>
    <ignoredError sqref="C14:D14 C6:G6 H6:J6 E14:J14 C21:J21 C29:J29 C41:J41"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7cec1b9-bc0e-4c94-88a2-658576a3e2c6">
      <Terms xmlns="http://schemas.microsoft.com/office/infopath/2007/PartnerControls"/>
    </lcf76f155ced4ddcb4097134ff3c332f>
    <TaxCatchAll xmlns="3bcba1fa-c916-4888-8025-ab54e00f494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FDC41C831B3A14FBF4F00CDD75651EC" ma:contentTypeVersion="14" ma:contentTypeDescription="Crie um novo documento." ma:contentTypeScope="" ma:versionID="ab8fcd7dcd0214559ce61446e1ff2c21">
  <xsd:schema xmlns:xsd="http://www.w3.org/2001/XMLSchema" xmlns:xs="http://www.w3.org/2001/XMLSchema" xmlns:p="http://schemas.microsoft.com/office/2006/metadata/properties" xmlns:ns2="87cec1b9-bc0e-4c94-88a2-658576a3e2c6" xmlns:ns3="3bcba1fa-c916-4888-8025-ab54e00f494e" targetNamespace="http://schemas.microsoft.com/office/2006/metadata/properties" ma:root="true" ma:fieldsID="44af80f41ccb587c4d18f0236517ff87" ns2:_="" ns3:_="">
    <xsd:import namespace="87cec1b9-bc0e-4c94-88a2-658576a3e2c6"/>
    <xsd:import namespace="3bcba1fa-c916-4888-8025-ab54e00f494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cec1b9-bc0e-4c94-88a2-658576a3e2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cba1fa-c916-4888-8025-ab54e00f494e"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9844481-c71d-4661-8c7e-ae985b01f172}" ma:internalName="TaxCatchAll" ma:showField="CatchAllData" ma:web="3bcba1fa-c916-4888-8025-ab54e00f494e">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F7539C-1FF0-4381-A740-0D44AB0FA8BB}">
  <ds:schemaRefs>
    <ds:schemaRef ds:uri="http://schemas.microsoft.com/office/2006/metadata/properties"/>
    <ds:schemaRef ds:uri="http://schemas.microsoft.com/office/infopath/2007/PartnerControls"/>
    <ds:schemaRef ds:uri="222d69de-66ef-4adb-874f-7546b117c70b"/>
    <ds:schemaRef ds:uri="e9cabfa7-7313-4a2b-89fa-58574c404436"/>
    <ds:schemaRef ds:uri="87cec1b9-bc0e-4c94-88a2-658576a3e2c6"/>
    <ds:schemaRef ds:uri="3bcba1fa-c916-4888-8025-ab54e00f494e"/>
  </ds:schemaRefs>
</ds:datastoreItem>
</file>

<file path=customXml/itemProps2.xml><?xml version="1.0" encoding="utf-8"?>
<ds:datastoreItem xmlns:ds="http://schemas.openxmlformats.org/officeDocument/2006/customXml" ds:itemID="{B7025612-0CA6-41C2-9356-3AD055AF7ABA}">
  <ds:schemaRefs>
    <ds:schemaRef ds:uri="http://schemas.microsoft.com/sharepoint/v3/contenttype/forms"/>
  </ds:schemaRefs>
</ds:datastoreItem>
</file>

<file path=customXml/itemProps3.xml><?xml version="1.0" encoding="utf-8"?>
<ds:datastoreItem xmlns:ds="http://schemas.openxmlformats.org/officeDocument/2006/customXml" ds:itemID="{F5CCB49C-1D40-4FEB-805A-3F8B1443AF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cec1b9-bc0e-4c94-88a2-658576a3e2c6"/>
    <ds:schemaRef ds:uri="3bcba1fa-c916-4888-8025-ab54e00f4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14</vt:i4>
      </vt:variant>
    </vt:vector>
  </HeadingPairs>
  <TitlesOfParts>
    <vt:vector size="25" baseType="lpstr">
      <vt:lpstr>Balanço Patrimonial</vt:lpstr>
      <vt:lpstr>DFC</vt:lpstr>
      <vt:lpstr>DRE</vt:lpstr>
      <vt:lpstr>Indicadores de Rentabilidade</vt:lpstr>
      <vt:lpstr>Indicadores de Endividamento</vt:lpstr>
      <vt:lpstr>Indicadores de Atividades</vt:lpstr>
      <vt:lpstr>Indicadores de Liquidez</vt:lpstr>
      <vt:lpstr>Análise Tradicional</vt:lpstr>
      <vt:lpstr>Modelo de Fleuriet</vt:lpstr>
      <vt:lpstr>Análise Dinâmica</vt:lpstr>
      <vt:lpstr>Base Tableau</vt:lpstr>
      <vt:lpstr>'Balanço Patrimonial'!_DMBM_87425</vt:lpstr>
      <vt:lpstr>DFC!_DMBM_87444</vt:lpstr>
      <vt:lpstr>DFC!_DMBM_88957</vt:lpstr>
      <vt:lpstr>'Balanço Patrimonial'!_DMBM_88960</vt:lpstr>
      <vt:lpstr>DFC!_DMBM_90246</vt:lpstr>
      <vt:lpstr>'Balanço Patrimonial'!_DMBM_90250</vt:lpstr>
      <vt:lpstr>DFC!_DMBM_91564</vt:lpstr>
      <vt:lpstr>'Balanço Patrimonial'!_DMBM_91572</vt:lpstr>
      <vt:lpstr>DFC!_DMBM_93136</vt:lpstr>
      <vt:lpstr>'Balanço Patrimonial'!_DMBM_93138</vt:lpstr>
      <vt:lpstr>DFC!_DMBM_94968</vt:lpstr>
      <vt:lpstr>'Balanço Patrimonial'!_DMBM_94992</vt:lpstr>
      <vt:lpstr>DFC!_DMBM_96463</vt:lpstr>
      <vt:lpstr>'Balanço Patrimonial'!_DMBM_96478</vt:lpstr>
    </vt:vector>
  </TitlesOfParts>
  <Company>Petrobras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Caroline da Silva</dc:creator>
  <cp:lastModifiedBy>Victor Monteiro</cp:lastModifiedBy>
  <dcterms:created xsi:type="dcterms:W3CDTF">2019-05-10T13:13:19Z</dcterms:created>
  <dcterms:modified xsi:type="dcterms:W3CDTF">2025-06-09T01:08:22Z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0x010100B700722A701A39418922A947B6798726</vt:lpwstr>
  </property>
  <property fmtid="{D5CDD505-2E9C-101B-9397-08002B2CF9AE}" pid="3" name="MediaServiceImageTags">
    <vt:lpwstr/>
  </property>
  <property fmtid="{D5CDD505-2E9C-101B-9397-08002B2CF9AE}" pid="4" name="MSIP_Label_140b9f7d-8e3a-482f-9702-4b7ffc40985a_Enabled">
    <vt:lpwstr>true</vt:lpwstr>
  </property>
  <property fmtid="{D5CDD505-2E9C-101B-9397-08002B2CF9AE}" pid="5" name="MSIP_Label_140b9f7d-8e3a-482f-9702-4b7ffc40985a_SetDate">
    <vt:lpwstr>2024-11-08T14:08:25Z</vt:lpwstr>
  </property>
  <property fmtid="{D5CDD505-2E9C-101B-9397-08002B2CF9AE}" pid="6" name="MSIP_Label_140b9f7d-8e3a-482f-9702-4b7ffc40985a_Method">
    <vt:lpwstr>Privileged</vt:lpwstr>
  </property>
  <property fmtid="{D5CDD505-2E9C-101B-9397-08002B2CF9AE}" pid="7" name="MSIP_Label_140b9f7d-8e3a-482f-9702-4b7ffc40985a_Name">
    <vt:lpwstr>Pública</vt:lpwstr>
  </property>
  <property fmtid="{D5CDD505-2E9C-101B-9397-08002B2CF9AE}" pid="8" name="MSIP_Label_140b9f7d-8e3a-482f-9702-4b7ffc40985a_SiteId">
    <vt:lpwstr>5b6f6241-9a57-4be4-8e50-1dfa72e79a57</vt:lpwstr>
  </property>
  <property fmtid="{D5CDD505-2E9C-101B-9397-08002B2CF9AE}" pid="9" name="MSIP_Label_140b9f7d-8e3a-482f-9702-4b7ffc40985a_ActionId">
    <vt:lpwstr>de5a8230-b03a-44be-90e3-96a7d664e57c</vt:lpwstr>
  </property>
  <property fmtid="{D5CDD505-2E9C-101B-9397-08002B2CF9AE}" pid="10" name="MSIP_Label_140b9f7d-8e3a-482f-9702-4b7ffc40985a_ContentBits">
    <vt:lpwstr>2</vt:lpwstr>
  </property>
</Properties>
</file>