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Z:\Pricing\Historical Prices\Historical Petroleum Products Prices\"/>
    </mc:Choice>
  </mc:AlternateContent>
  <xr:revisionPtr revIDLastSave="0" documentId="13_ncr:1_{5DD9ADC7-ECD1-4D7D-8C22-D0936B353B35}" xr6:coauthVersionLast="47" xr6:coauthVersionMax="47" xr10:uidLastSave="{00000000-0000-0000-0000-000000000000}"/>
  <bookViews>
    <workbookView xWindow="-120" yWindow="-120" windowWidth="29040" windowHeight="15720" tabRatio="760" activeTab="2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0" i="6" l="1"/>
  <c r="I220" i="6"/>
  <c r="J220" i="6" s="1"/>
  <c r="K220" i="6" s="1"/>
  <c r="G220" i="6"/>
  <c r="F220" i="6"/>
  <c r="E220" i="6"/>
  <c r="D220" i="6"/>
  <c r="B220" i="6"/>
  <c r="M330" i="3"/>
  <c r="L330" i="3"/>
  <c r="J330" i="3"/>
  <c r="I330" i="3"/>
  <c r="F330" i="3"/>
  <c r="E330" i="3"/>
  <c r="B330" i="3"/>
  <c r="L219" i="6" l="1"/>
  <c r="I219" i="6"/>
  <c r="J219" i="6"/>
  <c r="K219" i="6" s="1"/>
  <c r="G219" i="6"/>
  <c r="F219" i="6"/>
  <c r="E219" i="6"/>
  <c r="D219" i="6"/>
  <c r="C219" i="6"/>
  <c r="B219" i="6"/>
  <c r="L329" i="3"/>
  <c r="I329" i="3"/>
  <c r="E329" i="3"/>
  <c r="F329" i="3" s="1"/>
  <c r="B329" i="3"/>
  <c r="L218" i="6"/>
  <c r="K218" i="6"/>
  <c r="J218" i="6"/>
  <c r="I218" i="6"/>
  <c r="G218" i="6"/>
  <c r="F218" i="6"/>
  <c r="D218" i="6"/>
  <c r="E218" i="6" s="1"/>
  <c r="B218" i="6"/>
  <c r="L328" i="3"/>
  <c r="M329" i="3" s="1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F327" i="3" s="1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J329" i="3" l="1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J325" i="3" s="1"/>
  <c r="E324" i="3"/>
  <c r="B324" i="3"/>
  <c r="L214" i="6"/>
  <c r="I214" i="6"/>
  <c r="J214" i="6"/>
  <c r="K214" i="6" s="1"/>
  <c r="G214" i="6"/>
  <c r="B214" i="6"/>
  <c r="F325" i="3" l="1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44" i="3"/>
  <c r="G343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42" i="3"/>
  <c r="I342" i="3" s="1"/>
  <c r="H344" i="3"/>
  <c r="I344" i="3" s="1"/>
  <c r="H343" i="3"/>
  <c r="I343" i="3" s="1"/>
  <c r="H341" i="3"/>
  <c r="I341" i="3" s="1"/>
  <c r="H340" i="3"/>
  <c r="I340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47" i="3"/>
  <c r="H347" i="3" s="1"/>
  <c r="I347" i="3" s="1"/>
  <c r="G346" i="3"/>
  <c r="H346" i="3" s="1"/>
  <c r="I346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45" i="3"/>
  <c r="I345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<sst xmlns="http://schemas.openxmlformats.org/spreadsheetml/2006/main" count="260" uniqueCount="69">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</sst>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65" fontId="61" fillId="3" borderId="16" xfId="0" applyNumberFormat="1" applyFont="1" applyFill="1" applyBorder="1" applyAlignment="1">
      <alignment horizontal="left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  <xf numFmtId="165" fontId="59" fillId="3" borderId="16" xfId="0" applyNumberFormat="1" applyFont="1" applyFill="1" applyBorder="1" applyAlignment="1">
      <alignment horizontal="left" wrapText="1"/>
    </xf>
    <xf numFmtId="165" fontId="61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>
        <v>9300</v>
      </c>
      <c r="C56" s="395">
        <v>4646</v>
      </c>
      <c r="D56" s="396">
        <v>2984.6881720430101</v>
      </c>
      <c r="E56" s="396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397">
        <v>5263.5376344085998</v>
      </c>
      <c r="J56" s="397">
        <v>1887.23655913978</v>
      </c>
      <c r="K56" s="397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395">
        <v>5251.6236559139797</v>
      </c>
      <c r="P56" s="396">
        <v>569.09677419354796</v>
      </c>
      <c r="Q56" s="396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64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0"/>
  <sheetViews>
    <sheetView tabSelected="1" workbookViewId="0">
      <pane xSplit="2" ySplit="7" topLeftCell="C195" activePane="bottomRight" state="frozen"/>
      <selection pane="topRight" activeCell="C1" sqref="C1"/>
      <selection pane="bottomLeft" activeCell="A8" sqref="A8"/>
      <selection pane="bottomRight" activeCell="M219" sqref="M219"/>
    </sheetView>
  </sheetViews>
  <sheetFormatPr defaultColWidth="14" defaultRowHeight="14.25" x14ac:dyDescent="0.2"/>
  <cols>
    <col min="1" max="1" width="14" style="268"/>
    <col min="2" max="2" width="18.14062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20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20" si="79">C167+D167</f>
        <v>141</v>
      </c>
      <c r="F167" s="380">
        <f t="shared" ref="F167:F220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20" si="81">H167+I167</f>
        <v>73.454999999999998</v>
      </c>
      <c r="K167" s="383">
        <f t="shared" ref="K167:K220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 t="shared" ref="D207:D212" si="88"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 t="shared" si="88"/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 t="shared" si="88"/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 t="shared" si="88"/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 x14ac:dyDescent="0.25">
      <c r="A211" s="326">
        <v>45215</v>
      </c>
      <c r="B211" s="332">
        <f>12.0935*100</f>
        <v>1209.3500000000001</v>
      </c>
      <c r="C211" s="378">
        <v>773.44759999999997</v>
      </c>
      <c r="D211" s="378">
        <f t="shared" si="88"/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  <row r="212" spans="1:12" ht="15" x14ac:dyDescent="0.25">
      <c r="A212" s="326">
        <v>45231</v>
      </c>
      <c r="B212" s="332">
        <f>12.7004*100</f>
        <v>1270.04</v>
      </c>
      <c r="C212" s="378">
        <v>822.39059999999995</v>
      </c>
      <c r="D212" s="378">
        <f t="shared" si="88"/>
        <v>5</v>
      </c>
      <c r="E212" s="379">
        <f t="shared" si="79"/>
        <v>827.39059999999995</v>
      </c>
      <c r="F212" s="380">
        <f t="shared" si="80"/>
        <v>6.2872568429782616E-2</v>
      </c>
      <c r="G212" s="381">
        <f>(729.2463+72.6279+1.5594-466.3691)</f>
        <v>337.06449999999995</v>
      </c>
      <c r="H212" s="393"/>
      <c r="I212" s="321">
        <f>9+68+27.155+19+72.3</f>
        <v>195.45499999999998</v>
      </c>
      <c r="J212" s="385">
        <f t="shared" si="81"/>
        <v>195.45499999999998</v>
      </c>
      <c r="K212" s="383">
        <f t="shared" si="82"/>
        <v>532.51949999999988</v>
      </c>
      <c r="L212" s="384">
        <f t="shared" si="77"/>
        <v>3.567957190586668E-6</v>
      </c>
    </row>
    <row r="213" spans="1:12" ht="15" x14ac:dyDescent="0.25">
      <c r="A213" s="326">
        <v>45246</v>
      </c>
      <c r="B213" s="332">
        <f>12.7761*100</f>
        <v>1277.6099999999999</v>
      </c>
      <c r="C213" s="378">
        <f>792.6427</f>
        <v>792.64269999999999</v>
      </c>
      <c r="D213" s="378">
        <f t="shared" ref="D213:D218" si="89">4+1</f>
        <v>5</v>
      </c>
      <c r="E213" s="379">
        <f t="shared" si="79"/>
        <v>797.64269999999999</v>
      </c>
      <c r="F213" s="380">
        <f t="shared" si="80"/>
        <v>-3.5953877165150194E-2</v>
      </c>
      <c r="G213" s="381">
        <f>(722.3418+72.6307+1.5594-459.4674)</f>
        <v>337.06450000000007</v>
      </c>
      <c r="H213" s="393"/>
      <c r="I213" s="321">
        <f>9+68+27.1555+19+72.3</f>
        <v>195.4555</v>
      </c>
      <c r="J213" s="385">
        <f t="shared" si="81"/>
        <v>195.4555</v>
      </c>
      <c r="K213" s="383">
        <f t="shared" si="82"/>
        <v>532.5200000000001</v>
      </c>
      <c r="L213" s="384">
        <f t="shared" si="77"/>
        <v>9.3893275310286128E-7</v>
      </c>
    </row>
    <row r="214" spans="1:12" ht="15" x14ac:dyDescent="0.25">
      <c r="A214" s="326">
        <v>45261</v>
      </c>
      <c r="B214" s="332">
        <f>12.8507*100</f>
        <v>1285.07</v>
      </c>
      <c r="C214" s="378">
        <v>770.53710000000001</v>
      </c>
      <c r="D214" s="378">
        <f t="shared" si="89"/>
        <v>5</v>
      </c>
      <c r="E214" s="379">
        <f t="shared" si="79"/>
        <v>775.53710000000001</v>
      </c>
      <c r="F214" s="380">
        <f t="shared" si="80"/>
        <v>-2.7713661768608899E-2</v>
      </c>
      <c r="G214" s="381">
        <f>(703.6678+72.6335+1.5594-440.7961)</f>
        <v>337.06460000000004</v>
      </c>
      <c r="H214" s="393"/>
      <c r="I214" s="321">
        <f>9+68+27.1555+19+72.3</f>
        <v>195.4555</v>
      </c>
      <c r="J214" s="385">
        <f t="shared" si="81"/>
        <v>195.4555</v>
      </c>
      <c r="K214" s="383">
        <f t="shared" si="82"/>
        <v>532.52010000000007</v>
      </c>
      <c r="L214" s="384">
        <f t="shared" si="77"/>
        <v>1.877863742283381E-7</v>
      </c>
    </row>
    <row r="215" spans="1:12" ht="15" x14ac:dyDescent="0.25">
      <c r="A215" s="326">
        <v>45276</v>
      </c>
      <c r="B215" s="332">
        <f>12.8731*100</f>
        <v>1287.3100000000002</v>
      </c>
      <c r="C215" s="378">
        <v>745.14210000000003</v>
      </c>
      <c r="D215" s="378">
        <f t="shared" si="89"/>
        <v>5</v>
      </c>
      <c r="E215" s="379">
        <f t="shared" si="79"/>
        <v>750.14210000000003</v>
      </c>
      <c r="F215" s="380">
        <f t="shared" si="80"/>
        <v>-3.2745048560539503E-2</v>
      </c>
      <c r="G215" s="381">
        <f>(680.1297+72.6343+1.5594-417.2788)</f>
        <v>337.04459999999989</v>
      </c>
      <c r="H215" s="393"/>
      <c r="I215" s="321">
        <f>9+68+27.155+19+72.3</f>
        <v>195.45499999999998</v>
      </c>
      <c r="J215" s="385">
        <f t="shared" si="81"/>
        <v>195.45499999999998</v>
      </c>
      <c r="K215" s="383">
        <f t="shared" si="82"/>
        <v>532.49959999999987</v>
      </c>
      <c r="L215" s="384">
        <f t="shared" si="77"/>
        <v>-3.8496199486592886E-5</v>
      </c>
    </row>
    <row r="216" spans="1:12" ht="15" x14ac:dyDescent="0.25">
      <c r="A216" s="326">
        <v>45292</v>
      </c>
      <c r="B216" s="332">
        <f>12.8205*100</f>
        <v>1282.05</v>
      </c>
      <c r="C216" s="378">
        <v>746.77779999999996</v>
      </c>
      <c r="D216" s="378">
        <f t="shared" si="89"/>
        <v>5</v>
      </c>
      <c r="E216" s="379">
        <f t="shared" si="79"/>
        <v>751.77779999999996</v>
      </c>
      <c r="F216" s="380">
        <f t="shared" si="80"/>
        <v>2.1805201974398614E-3</v>
      </c>
      <c r="G216" s="381">
        <f>(667.5385+72.6323+1.5594-404.6857)</f>
        <v>337.04449999999997</v>
      </c>
      <c r="H216" s="393"/>
      <c r="I216" s="321">
        <f>9+68+27.155+19+72.3</f>
        <v>195.45499999999998</v>
      </c>
      <c r="J216" s="385">
        <f t="shared" si="81"/>
        <v>195.45499999999998</v>
      </c>
      <c r="K216" s="383">
        <f t="shared" si="82"/>
        <v>532.4994999999999</v>
      </c>
      <c r="L216" s="384">
        <f t="shared" si="77"/>
        <v>-1.8779356825149307E-7</v>
      </c>
    </row>
    <row r="217" spans="1:12" ht="15" x14ac:dyDescent="0.25">
      <c r="A217" s="326">
        <v>45307</v>
      </c>
      <c r="B217" s="332">
        <f>12.855*100</f>
        <v>1285.5</v>
      </c>
      <c r="C217" s="378">
        <v>757.12139999999999</v>
      </c>
      <c r="D217" s="378">
        <f t="shared" si="89"/>
        <v>5</v>
      </c>
      <c r="E217" s="379">
        <f t="shared" si="79"/>
        <v>762.12139999999999</v>
      </c>
      <c r="F217" s="380">
        <f t="shared" si="80"/>
        <v>1.375885268226873E-2</v>
      </c>
      <c r="G217" s="381">
        <f>(687.0636+72.6336+1.5594-424.2121)</f>
        <v>337.04449999999991</v>
      </c>
      <c r="H217" s="393"/>
      <c r="I217" s="321">
        <f>9+68+27.155+19+72.3</f>
        <v>195.45499999999998</v>
      </c>
      <c r="J217" s="385">
        <f t="shared" si="81"/>
        <v>195.45499999999998</v>
      </c>
      <c r="K217" s="383">
        <f t="shared" si="82"/>
        <v>532.4994999999999</v>
      </c>
      <c r="L217" s="384">
        <f t="shared" si="77"/>
        <v>0</v>
      </c>
    </row>
    <row r="218" spans="1:12" ht="15" x14ac:dyDescent="0.25">
      <c r="A218" s="326">
        <v>45323</v>
      </c>
      <c r="B218" s="332">
        <f>12.6444*100</f>
        <v>1264.4399999999998</v>
      </c>
      <c r="C218" s="378">
        <v>750.3279</v>
      </c>
      <c r="D218" s="378">
        <f t="shared" si="89"/>
        <v>5</v>
      </c>
      <c r="E218" s="379">
        <f t="shared" si="79"/>
        <v>755.3279</v>
      </c>
      <c r="F218" s="380">
        <f t="shared" si="80"/>
        <v>-8.9139341842389141E-3</v>
      </c>
      <c r="G218" s="381">
        <f>(720.5704+72.6258+1.5594-457.7112)</f>
        <v>337.04439999999994</v>
      </c>
      <c r="H218" s="393"/>
      <c r="I218" s="321">
        <f>9+68+27.155+19+72.3</f>
        <v>195.45499999999998</v>
      </c>
      <c r="J218" s="385">
        <f t="shared" si="81"/>
        <v>195.45499999999998</v>
      </c>
      <c r="K218" s="383">
        <f t="shared" si="82"/>
        <v>532.49939999999992</v>
      </c>
      <c r="L218" s="384">
        <f t="shared" si="77"/>
        <v>-1.8779360355658525E-7</v>
      </c>
    </row>
    <row r="219" spans="1:12" ht="15" x14ac:dyDescent="0.25">
      <c r="A219" s="326">
        <v>45338</v>
      </c>
      <c r="B219" s="332">
        <f>12.797*100</f>
        <v>1279.7</v>
      </c>
      <c r="C219" s="378">
        <f>741.256</f>
        <v>741.25599999999997</v>
      </c>
      <c r="D219" s="378">
        <f>4+1</f>
        <v>5</v>
      </c>
      <c r="E219" s="379">
        <f t="shared" si="79"/>
        <v>746.25599999999997</v>
      </c>
      <c r="F219" s="380">
        <f t="shared" si="80"/>
        <v>-1.2010545353878799E-2</v>
      </c>
      <c r="G219" s="381">
        <f>(739.07+72.63+1.5594-476.2197)</f>
        <v>337.03970000000004</v>
      </c>
      <c r="H219" s="393"/>
      <c r="I219" s="321">
        <f>9+68+27.155+19+72.3</f>
        <v>195.45499999999998</v>
      </c>
      <c r="J219" s="385">
        <f t="shared" si="81"/>
        <v>195.45499999999998</v>
      </c>
      <c r="K219" s="383">
        <f t="shared" si="82"/>
        <v>532.49469999999997</v>
      </c>
      <c r="L219" s="384">
        <f t="shared" si="77"/>
        <v>-8.826301024833505E-6</v>
      </c>
    </row>
    <row r="220" spans="1:12" ht="15" x14ac:dyDescent="0.25">
      <c r="A220" s="326">
        <v>45352</v>
      </c>
      <c r="B220" s="332">
        <f>12.9598*100</f>
        <v>1295.98</v>
      </c>
      <c r="C220" s="378">
        <v>779.37689999999998</v>
      </c>
      <c r="D220" s="378">
        <f>4+1</f>
        <v>5</v>
      </c>
      <c r="E220" s="379">
        <f t="shared" si="79"/>
        <v>784.37689999999998</v>
      </c>
      <c r="F220" s="380">
        <f t="shared" si="80"/>
        <v>5.1082872365515231E-2</v>
      </c>
      <c r="G220" s="381">
        <f>(768.5536+74.9992+1.5594-505.0677)</f>
        <v>340.04449999999991</v>
      </c>
      <c r="H220" s="393"/>
      <c r="I220" s="321">
        <f>9+68+27.1555+19+72.3</f>
        <v>195.4555</v>
      </c>
      <c r="J220" s="385">
        <f t="shared" si="81"/>
        <v>195.4555</v>
      </c>
      <c r="K220" s="383">
        <f t="shared" si="82"/>
        <v>535.49999999999989</v>
      </c>
      <c r="L220" s="384">
        <f t="shared" si="77"/>
        <v>5.6438120416970605E-3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47"/>
  <sheetViews>
    <sheetView workbookViewId="0">
      <pane xSplit="2" ySplit="5" topLeftCell="C308" activePane="bottomRight" state="frozen"/>
      <selection pane="topRight" activeCell="C1" sqref="C1"/>
      <selection pane="bottomLeft" activeCell="A6" sqref="A6"/>
      <selection pane="bottomRight" activeCell="E330" sqref="E330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0" t="s">
        <v>28</v>
      </c>
      <c r="D3" s="431"/>
      <c r="E3" s="431"/>
      <c r="F3" s="432"/>
      <c r="G3" s="433" t="s">
        <v>37</v>
      </c>
      <c r="H3" s="434"/>
      <c r="I3" s="434"/>
      <c r="J3" s="435"/>
      <c r="K3" s="438" t="s">
        <v>38</v>
      </c>
      <c r="L3" s="439"/>
      <c r="M3" s="440"/>
      <c r="O3" s="273"/>
      <c r="P3" s="273"/>
      <c r="Q3" s="273"/>
    </row>
    <row r="4" spans="1:17" ht="30" x14ac:dyDescent="0.2">
      <c r="A4" s="428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29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30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8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30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30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4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8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4" ht="15" x14ac:dyDescent="0.2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4" ht="15" x14ac:dyDescent="0.25">
      <c r="A322" s="400">
        <v>45231</v>
      </c>
      <c r="B322" s="398">
        <f>12.7004*100</f>
        <v>1270.04</v>
      </c>
      <c r="C322" s="321">
        <v>101.6722</v>
      </c>
      <c r="D322" s="321">
        <v>2</v>
      </c>
      <c r="E322" s="331">
        <f t="shared" si="70"/>
        <v>103.6722</v>
      </c>
      <c r="F322" s="308">
        <f t="shared" si="79"/>
        <v>2.9419134142931735E-3</v>
      </c>
      <c r="G322" s="301">
        <v>97.107399999999998</v>
      </c>
      <c r="H322" s="301"/>
      <c r="I322" s="302">
        <f t="shared" si="77"/>
        <v>97.107399999999998</v>
      </c>
      <c r="J322" s="309">
        <f t="shared" si="75"/>
        <v>-7.5952523540989691E-3</v>
      </c>
      <c r="K322" s="329">
        <v>97.107399999999998</v>
      </c>
      <c r="L322" s="311">
        <f t="shared" si="78"/>
        <v>97.107399999999998</v>
      </c>
      <c r="M322" s="312">
        <f t="shared" si="80"/>
        <v>-7.5952523540989691E-3</v>
      </c>
    </row>
    <row r="323" spans="1:14" ht="15" x14ac:dyDescent="0.25">
      <c r="A323" s="400">
        <v>45246</v>
      </c>
      <c r="B323" s="398">
        <f>12.7761*100</f>
        <v>1277.6099999999999</v>
      </c>
      <c r="C323" s="321">
        <v>97.649199999999993</v>
      </c>
      <c r="D323" s="321">
        <v>2</v>
      </c>
      <c r="E323" s="331">
        <f t="shared" si="70"/>
        <v>99.649199999999993</v>
      </c>
      <c r="F323" s="308">
        <f>E323/E322-1</f>
        <v>-3.8805002691174817E-2</v>
      </c>
      <c r="G323" s="301">
        <v>93.356800000000007</v>
      </c>
      <c r="H323" s="301"/>
      <c r="I323" s="302">
        <f t="shared" si="77"/>
        <v>93.356800000000007</v>
      </c>
      <c r="J323" s="309">
        <f t="shared" si="75"/>
        <v>-3.8623215120577759E-2</v>
      </c>
      <c r="K323" s="329">
        <v>93.356800000000007</v>
      </c>
      <c r="L323" s="311">
        <f t="shared" si="78"/>
        <v>93.356800000000007</v>
      </c>
      <c r="M323" s="312">
        <f t="shared" si="80"/>
        <v>-3.8623215120577759E-2</v>
      </c>
    </row>
    <row r="324" spans="1:14" ht="15" x14ac:dyDescent="0.25">
      <c r="A324" s="400">
        <v>45261</v>
      </c>
      <c r="B324" s="398">
        <f>12.8507*100</f>
        <v>1285.07</v>
      </c>
      <c r="C324" s="321">
        <v>96.334400000000002</v>
      </c>
      <c r="D324" s="321">
        <v>2</v>
      </c>
      <c r="E324" s="331">
        <f t="shared" si="70"/>
        <v>98.334400000000002</v>
      </c>
      <c r="F324" s="308">
        <f t="shared" si="79"/>
        <v>-1.3194285553722374E-2</v>
      </c>
      <c r="G324" s="301">
        <v>91.119</v>
      </c>
      <c r="H324" s="301"/>
      <c r="I324" s="302">
        <f t="shared" si="77"/>
        <v>91.119</v>
      </c>
      <c r="J324" s="309">
        <f t="shared" si="75"/>
        <v>-2.3970401727565704E-2</v>
      </c>
      <c r="K324" s="329">
        <v>91.119</v>
      </c>
      <c r="L324" s="311">
        <f t="shared" si="78"/>
        <v>91.119</v>
      </c>
      <c r="M324" s="312">
        <f t="shared" si="80"/>
        <v>-2.3970401727565704E-2</v>
      </c>
    </row>
    <row r="325" spans="1:14" ht="15" x14ac:dyDescent="0.25">
      <c r="A325" s="400">
        <v>45276</v>
      </c>
      <c r="B325" s="398">
        <f>12.8731*100</f>
        <v>1287.3100000000002</v>
      </c>
      <c r="C325" s="321">
        <v>90.86</v>
      </c>
      <c r="D325" s="321">
        <v>2</v>
      </c>
      <c r="E325" s="331">
        <f t="shared" si="70"/>
        <v>92.86</v>
      </c>
      <c r="F325" s="308">
        <f>E325/E324-1</f>
        <v>-5.5671260515140153E-2</v>
      </c>
      <c r="G325" s="301">
        <v>87.823899999999995</v>
      </c>
      <c r="H325" s="301"/>
      <c r="I325" s="302">
        <f t="shared" si="77"/>
        <v>87.823899999999995</v>
      </c>
      <c r="J325" s="309">
        <f t="shared" si="75"/>
        <v>-3.6162600555317836E-2</v>
      </c>
      <c r="K325" s="329">
        <v>87.823899999999995</v>
      </c>
      <c r="L325" s="311">
        <f t="shared" si="78"/>
        <v>87.823899999999995</v>
      </c>
      <c r="M325" s="312">
        <f t="shared" si="80"/>
        <v>-3.6162600555317836E-2</v>
      </c>
    </row>
    <row r="326" spans="1:14" ht="15" x14ac:dyDescent="0.25">
      <c r="A326" s="400">
        <v>45292</v>
      </c>
      <c r="B326" s="398">
        <f>12.8205*100</f>
        <v>1282.05</v>
      </c>
      <c r="C326" s="321">
        <v>91.115899999999996</v>
      </c>
      <c r="D326" s="321">
        <v>2</v>
      </c>
      <c r="E326" s="331">
        <f t="shared" si="70"/>
        <v>93.115899999999996</v>
      </c>
      <c r="F326" s="308">
        <f>E326/E325-1</f>
        <v>2.7557613611888243E-3</v>
      </c>
      <c r="G326" s="301">
        <v>85.464100000000002</v>
      </c>
      <c r="H326" s="301"/>
      <c r="I326" s="302">
        <f t="shared" si="77"/>
        <v>85.464100000000002</v>
      </c>
      <c r="J326" s="309">
        <f>I326/I325-1</f>
        <v>-2.6869678982600287E-2</v>
      </c>
      <c r="K326" s="329">
        <v>85.464100000000002</v>
      </c>
      <c r="L326" s="311">
        <f t="shared" si="78"/>
        <v>85.464100000000002</v>
      </c>
      <c r="M326" s="312">
        <f>L326/L325-1</f>
        <v>-2.6869678982600287E-2</v>
      </c>
    </row>
    <row r="327" spans="1:14" ht="15" x14ac:dyDescent="0.25">
      <c r="A327" s="400">
        <v>45307</v>
      </c>
      <c r="B327" s="398">
        <f>12.855*100</f>
        <v>1285.5</v>
      </c>
      <c r="C327" s="321">
        <v>90.286600000000007</v>
      </c>
      <c r="D327" s="321">
        <v>2</v>
      </c>
      <c r="E327" s="331">
        <f t="shared" si="70"/>
        <v>92.286600000000007</v>
      </c>
      <c r="F327" s="308">
        <f>E327/E326-1</f>
        <v>-8.906105187191371E-3</v>
      </c>
      <c r="G327" s="301">
        <v>84.407399999999996</v>
      </c>
      <c r="H327" s="301"/>
      <c r="I327" s="302">
        <f t="shared" si="77"/>
        <v>84.407399999999996</v>
      </c>
      <c r="J327" s="309">
        <f t="shared" si="75"/>
        <v>-1.2364255868838603E-2</v>
      </c>
      <c r="K327" s="329">
        <v>84.407399999999996</v>
      </c>
      <c r="L327" s="311">
        <f t="shared" si="78"/>
        <v>84.407399999999996</v>
      </c>
      <c r="M327" s="312">
        <f t="shared" si="80"/>
        <v>-1.2364255868838603E-2</v>
      </c>
    </row>
    <row r="328" spans="1:14" ht="15" x14ac:dyDescent="0.25">
      <c r="A328" s="400">
        <v>45323</v>
      </c>
      <c r="B328" s="398">
        <f>12.6444*100</f>
        <v>1264.4399999999998</v>
      </c>
      <c r="C328" s="321">
        <v>94.712599999999995</v>
      </c>
      <c r="D328" s="321">
        <v>2</v>
      </c>
      <c r="E328" s="331">
        <f t="shared" si="70"/>
        <v>96.712599999999995</v>
      </c>
      <c r="F328" s="308">
        <f t="shared" ref="F328" si="81">E328/E327-1</f>
        <v>4.7959292031562351E-2</v>
      </c>
      <c r="G328" s="301">
        <v>87.522400000000005</v>
      </c>
      <c r="H328" s="301"/>
      <c r="I328" s="302">
        <f t="shared" si="77"/>
        <v>87.522400000000005</v>
      </c>
      <c r="J328" s="309">
        <f t="shared" si="75"/>
        <v>3.6904347249175018E-2</v>
      </c>
      <c r="K328" s="329">
        <v>87.522400000000005</v>
      </c>
      <c r="L328" s="311">
        <f t="shared" si="78"/>
        <v>87.522400000000005</v>
      </c>
      <c r="M328" s="312">
        <f t="shared" si="80"/>
        <v>3.6904347249175018E-2</v>
      </c>
    </row>
    <row r="329" spans="1:14" ht="15" x14ac:dyDescent="0.25">
      <c r="A329" s="400">
        <v>45338</v>
      </c>
      <c r="B329" s="398">
        <f>12.797*100</f>
        <v>1279.7</v>
      </c>
      <c r="C329" s="321">
        <v>95.050799999999995</v>
      </c>
      <c r="D329" s="321">
        <v>2</v>
      </c>
      <c r="E329" s="331">
        <f t="shared" si="70"/>
        <v>97.050799999999995</v>
      </c>
      <c r="F329" s="308">
        <f>E329/E328-1</f>
        <v>3.4969590311912935E-3</v>
      </c>
      <c r="G329" s="301">
        <v>91.847800000000007</v>
      </c>
      <c r="H329" s="301"/>
      <c r="I329" s="302">
        <f t="shared" si="77"/>
        <v>91.847800000000007</v>
      </c>
      <c r="J329" s="309">
        <f>I329/I328-1</f>
        <v>4.9420491211392692E-2</v>
      </c>
      <c r="K329" s="329">
        <v>91.847800000000007</v>
      </c>
      <c r="L329" s="311">
        <f t="shared" si="78"/>
        <v>91.847800000000007</v>
      </c>
      <c r="M329" s="312">
        <f>L329/L328-1</f>
        <v>4.9420491211392692E-2</v>
      </c>
    </row>
    <row r="330" spans="1:14" ht="15" x14ac:dyDescent="0.25">
      <c r="A330" s="400">
        <v>45352</v>
      </c>
      <c r="B330" s="398">
        <f>12.9598*100</f>
        <v>1295.98</v>
      </c>
      <c r="C330" s="321">
        <v>94.061899999999994</v>
      </c>
      <c r="D330" s="321">
        <v>2</v>
      </c>
      <c r="E330" s="331">
        <f t="shared" si="70"/>
        <v>96.061899999999994</v>
      </c>
      <c r="F330" s="308">
        <f>E330/E329-1</f>
        <v>-1.0189508999410624E-2</v>
      </c>
      <c r="G330" s="301">
        <v>92.982299999999995</v>
      </c>
      <c r="H330" s="301"/>
      <c r="I330" s="302">
        <f t="shared" si="77"/>
        <v>92.982299999999995</v>
      </c>
      <c r="J330" s="309">
        <f>I330/I329-1</f>
        <v>1.2351956170969736E-2</v>
      </c>
      <c r="K330" s="329">
        <v>92.982299999999995</v>
      </c>
      <c r="L330" s="311">
        <f t="shared" si="78"/>
        <v>92.982299999999995</v>
      </c>
      <c r="M330" s="312">
        <f>L330/L329-1</f>
        <v>1.2351956170969736E-2</v>
      </c>
    </row>
    <row r="331" spans="1:14" ht="18" x14ac:dyDescent="0.25">
      <c r="A331" s="402"/>
      <c r="C331" s="436" t="s">
        <v>51</v>
      </c>
      <c r="D331" s="436"/>
      <c r="E331" s="436"/>
      <c r="F331" s="436"/>
      <c r="G331" s="436"/>
      <c r="H331" s="436"/>
      <c r="I331" s="436"/>
      <c r="J331" s="436"/>
      <c r="K331" s="436"/>
    </row>
    <row r="332" spans="1:14" x14ac:dyDescent="0.2">
      <c r="C332" s="436"/>
      <c r="D332" s="436"/>
      <c r="E332" s="436"/>
      <c r="F332" s="436"/>
      <c r="G332" s="436"/>
      <c r="H332" s="436"/>
      <c r="I332" s="436"/>
      <c r="J332" s="436"/>
      <c r="K332" s="436"/>
    </row>
    <row r="334" spans="1:14" ht="15" x14ac:dyDescent="0.25">
      <c r="A334" s="326"/>
      <c r="C334" s="321"/>
      <c r="D334" s="331" t="s">
        <v>63</v>
      </c>
      <c r="E334" s="331"/>
      <c r="F334" s="308"/>
      <c r="G334" s="301"/>
      <c r="H334" s="301"/>
      <c r="I334" s="302"/>
      <c r="J334" s="333"/>
      <c r="K334" s="329"/>
      <c r="L334" s="311"/>
    </row>
    <row r="335" spans="1:14" ht="30" x14ac:dyDescent="0.25">
      <c r="D335" s="441" t="s">
        <v>52</v>
      </c>
      <c r="E335" s="441"/>
      <c r="F335" s="441"/>
      <c r="G335" s="334" t="s">
        <v>64</v>
      </c>
      <c r="H335" s="334" t="s">
        <v>66</v>
      </c>
      <c r="I335" s="334" t="s">
        <v>65</v>
      </c>
    </row>
    <row r="336" spans="1:14" x14ac:dyDescent="0.2">
      <c r="D336" s="437" t="s">
        <v>53</v>
      </c>
      <c r="E336" s="437"/>
      <c r="F336" s="437"/>
      <c r="G336" s="335">
        <v>49</v>
      </c>
      <c r="H336" s="335">
        <v>49</v>
      </c>
      <c r="I336" s="335">
        <v>49</v>
      </c>
      <c r="N336" s="336"/>
    </row>
    <row r="337" spans="4:14" x14ac:dyDescent="0.2">
      <c r="D337" s="437" t="s">
        <v>54</v>
      </c>
      <c r="E337" s="437"/>
      <c r="F337" s="437"/>
      <c r="G337" s="335">
        <v>48</v>
      </c>
      <c r="H337" s="335">
        <v>48</v>
      </c>
      <c r="I337" s="335">
        <v>48</v>
      </c>
      <c r="L337" s="337"/>
      <c r="N337" s="336"/>
    </row>
    <row r="338" spans="4:14" x14ac:dyDescent="0.2">
      <c r="D338" s="437" t="s">
        <v>55</v>
      </c>
      <c r="E338" s="437"/>
      <c r="F338" s="437"/>
      <c r="G338" s="335">
        <v>1</v>
      </c>
      <c r="H338" s="335">
        <v>1</v>
      </c>
      <c r="I338" s="335">
        <v>1</v>
      </c>
    </row>
    <row r="339" spans="4:14" x14ac:dyDescent="0.2">
      <c r="D339" s="437" t="s">
        <v>56</v>
      </c>
      <c r="E339" s="437"/>
      <c r="F339" s="437"/>
      <c r="G339" s="335">
        <v>14</v>
      </c>
      <c r="H339" s="335">
        <v>14</v>
      </c>
      <c r="I339" s="335">
        <v>14</v>
      </c>
    </row>
    <row r="340" spans="4:14" x14ac:dyDescent="0.2">
      <c r="D340" s="437" t="s">
        <v>67</v>
      </c>
      <c r="E340" s="437"/>
      <c r="F340" s="437"/>
      <c r="G340" s="335">
        <v>10</v>
      </c>
      <c r="H340" s="335">
        <f t="shared" ref="H340:I344" si="82">G340</f>
        <v>10</v>
      </c>
      <c r="I340" s="335">
        <f t="shared" si="82"/>
        <v>10</v>
      </c>
    </row>
    <row r="341" spans="4:14" x14ac:dyDescent="0.2">
      <c r="D341" s="437" t="s">
        <v>68</v>
      </c>
      <c r="E341" s="437"/>
      <c r="F341" s="437"/>
      <c r="G341" s="335">
        <v>20</v>
      </c>
      <c r="H341" s="335">
        <f t="shared" si="82"/>
        <v>20</v>
      </c>
      <c r="I341" s="335">
        <f t="shared" si="82"/>
        <v>20</v>
      </c>
    </row>
    <row r="342" spans="4:14" x14ac:dyDescent="0.2">
      <c r="D342" s="442" t="s">
        <v>57</v>
      </c>
      <c r="E342" s="442"/>
      <c r="F342" s="442"/>
      <c r="G342" s="338">
        <v>11</v>
      </c>
      <c r="H342" s="338">
        <f t="shared" si="82"/>
        <v>11</v>
      </c>
      <c r="I342" s="338">
        <f t="shared" si="82"/>
        <v>11</v>
      </c>
    </row>
    <row r="343" spans="4:14" x14ac:dyDescent="0.2">
      <c r="D343" s="437" t="s">
        <v>58</v>
      </c>
      <c r="E343" s="437"/>
      <c r="F343" s="437"/>
      <c r="G343" s="335">
        <f>3+3+6-3</f>
        <v>9</v>
      </c>
      <c r="H343" s="335">
        <f t="shared" si="82"/>
        <v>9</v>
      </c>
      <c r="I343" s="335">
        <f t="shared" si="82"/>
        <v>9</v>
      </c>
    </row>
    <row r="344" spans="4:14" x14ac:dyDescent="0.2">
      <c r="D344" s="442" t="s">
        <v>59</v>
      </c>
      <c r="E344" s="442"/>
      <c r="F344" s="442"/>
      <c r="G344" s="335">
        <f>3+5-3</f>
        <v>5</v>
      </c>
      <c r="H344" s="335">
        <f t="shared" si="82"/>
        <v>5</v>
      </c>
      <c r="I344" s="335">
        <f t="shared" si="82"/>
        <v>5</v>
      </c>
    </row>
    <row r="345" spans="4:14" x14ac:dyDescent="0.2">
      <c r="D345" s="437" t="s">
        <v>60</v>
      </c>
      <c r="E345" s="437"/>
      <c r="F345" s="437"/>
      <c r="G345" s="335">
        <v>46</v>
      </c>
      <c r="H345" s="335">
        <f t="shared" ref="H345:I347" si="83">G345</f>
        <v>46</v>
      </c>
      <c r="I345" s="335">
        <f t="shared" si="83"/>
        <v>46</v>
      </c>
    </row>
    <row r="346" spans="4:14" x14ac:dyDescent="0.2">
      <c r="D346" s="442" t="s">
        <v>61</v>
      </c>
      <c r="E346" s="442"/>
      <c r="F346" s="442"/>
      <c r="G346" s="335">
        <f>76.895*60%</f>
        <v>46.136999999999993</v>
      </c>
      <c r="H346" s="335">
        <f t="shared" si="83"/>
        <v>46.136999999999993</v>
      </c>
      <c r="I346" s="335">
        <f t="shared" si="83"/>
        <v>46.136999999999993</v>
      </c>
    </row>
    <row r="347" spans="4:14" x14ac:dyDescent="0.2">
      <c r="D347" s="437" t="s">
        <v>62</v>
      </c>
      <c r="E347" s="437"/>
      <c r="F347" s="437"/>
      <c r="G347" s="335">
        <f>76.895*40%</f>
        <v>30.757999999999999</v>
      </c>
      <c r="H347" s="335">
        <f t="shared" si="83"/>
        <v>30.757999999999999</v>
      </c>
      <c r="I347" s="335">
        <f t="shared" si="83"/>
        <v>30.757999999999999</v>
      </c>
    </row>
  </sheetData>
  <mergeCells count="18">
    <mergeCell ref="D343:F343"/>
    <mergeCell ref="D344:F344"/>
    <mergeCell ref="D346:F346"/>
    <mergeCell ref="D347:F347"/>
    <mergeCell ref="D345:F345"/>
    <mergeCell ref="D337:F337"/>
    <mergeCell ref="D338:F338"/>
    <mergeCell ref="D339:F339"/>
    <mergeCell ref="D335:F335"/>
    <mergeCell ref="D342:F342"/>
    <mergeCell ref="D340:F340"/>
    <mergeCell ref="D341:F341"/>
    <mergeCell ref="A4:A5"/>
    <mergeCell ref="C3:F3"/>
    <mergeCell ref="G3:J3"/>
    <mergeCell ref="C331:K332"/>
    <mergeCell ref="D336:F336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Gumery</cp:lastModifiedBy>
  <cp:lastPrinted>2017-09-26T10:50:00Z</cp:lastPrinted>
  <dcterms:created xsi:type="dcterms:W3CDTF">2011-03-03T15:04:12Z</dcterms:created>
  <dcterms:modified xsi:type="dcterms:W3CDTF">2024-02-29T17:11:36Z</dcterms:modified>
</cp:coreProperties>
</file>