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23" documentId="13_ncr:1_{8CCAA80D-30BB-4479-8D3A-85CC2738CC01}" xr6:coauthVersionLast="47" xr6:coauthVersionMax="47" xr10:uidLastSave="{2C3DE885-042A-434C-A960-AFBA34C2DBDE}"/>
  <bookViews>
    <workbookView xWindow="-120" yWindow="-120" windowWidth="29040" windowHeight="15720" tabRatio="760" activeTab="3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7" i="6" l="1"/>
  <c r="K227" i="6"/>
  <c r="J227" i="6"/>
  <c r="I227" i="6"/>
  <c r="G227" i="6"/>
  <c r="F227" i="6"/>
  <c r="D227" i="6"/>
  <c r="E227" i="6" s="1"/>
  <c r="B227" i="6"/>
  <c r="M337" i="3"/>
  <c r="L337" i="3"/>
  <c r="J337" i="3"/>
  <c r="I337" i="3"/>
  <c r="F337" i="3"/>
  <c r="E337" i="3"/>
  <c r="B337" i="3"/>
  <c r="L226" i="6" l="1"/>
  <c r="K226" i="6"/>
  <c r="J226" i="6"/>
  <c r="I226" i="6"/>
  <c r="G226" i="6"/>
  <c r="F226" i="6"/>
  <c r="D226" i="6"/>
  <c r="E226" i="6" s="1"/>
  <c r="B226" i="6"/>
  <c r="L336" i="3"/>
  <c r="I336" i="3"/>
  <c r="E336" i="3"/>
  <c r="B336" i="3"/>
  <c r="J336" i="3" l="1"/>
  <c r="F336" i="3"/>
  <c r="M336" i="3"/>
  <c r="L335" i="3"/>
  <c r="I335" i="3"/>
  <c r="E335" i="3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J331" i="3" s="1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2" i="3" l="1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51" i="3"/>
  <c r="G350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49" i="3"/>
  <c r="I349" i="3" s="1"/>
  <c r="H351" i="3"/>
  <c r="I351" i="3" s="1"/>
  <c r="H350" i="3"/>
  <c r="I350" i="3" s="1"/>
  <c r="H348" i="3"/>
  <c r="I348" i="3" s="1"/>
  <c r="H347" i="3"/>
  <c r="I347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54" i="3"/>
  <c r="H354" i="3" s="1"/>
  <c r="I354" i="3" s="1"/>
  <c r="G353" i="3"/>
  <c r="H353" i="3" s="1"/>
  <c r="I353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52" i="3"/>
  <c r="I352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<sst xmlns="http://schemas.openxmlformats.org/spreadsheetml/2006/main" count="260" uniqueCount="69">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</sst>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165" fontId="61" fillId="3" borderId="16" xfId="0" applyNumberFormat="1" applyFont="1" applyFill="1" applyBorder="1" applyAlignment="1">
      <alignment horizontal="left"/>
    </xf>
    <xf numFmtId="165" fontId="61" fillId="2" borderId="16" xfId="0" applyNumberFormat="1" applyFont="1" applyFill="1" applyBorder="1" applyAlignment="1">
      <alignment horizontal="left"/>
    </xf>
    <xf numFmtId="165" fontId="59" fillId="3" borderId="16" xfId="0" applyNumberFormat="1" applyFont="1" applyFill="1" applyBorder="1" applyAlignment="1">
      <alignment horizontal="left" wrapText="1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>
        <v>9300</v>
      </c>
      <c r="C56" s="395">
        <v>4646</v>
      </c>
      <c r="D56" s="396">
        <v>2984.6881720430101</v>
      </c>
      <c r="E56" s="396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397">
        <v>5263.5376344085998</v>
      </c>
      <c r="J56" s="397">
        <v>1887.23655913978</v>
      </c>
      <c r="K56" s="397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395">
        <v>5251.6236559139797</v>
      </c>
      <c r="P56" s="396">
        <v>569.09677419354796</v>
      </c>
      <c r="Q56" s="396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64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7"/>
  <sheetViews>
    <sheetView workbookViewId="0">
      <pane xSplit="2" ySplit="7" topLeftCell="C202" activePane="bottomRight" state="frozen"/>
      <selection pane="topRight" activeCell="C1" sqref="C1"/>
      <selection pane="bottomLeft" activeCell="A8" sqref="A8"/>
      <selection pane="bottomRight" activeCell="N225" sqref="N225"/>
    </sheetView>
  </sheetViews>
  <sheetFormatPr defaultColWidth="14" defaultRowHeight="14.25" x14ac:dyDescent="0.2"/>
  <cols>
    <col min="1" max="1" width="14" style="268"/>
    <col min="2" max="2" width="18.14062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27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27" si="79">C167+D167</f>
        <v>141</v>
      </c>
      <c r="F167" s="380">
        <f t="shared" ref="F167:F227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27" si="81">H167+I167</f>
        <v>73.454999999999998</v>
      </c>
      <c r="K167" s="383">
        <f t="shared" ref="K167:K227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 t="shared" ref="D207:D212" si="88"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 t="shared" si="88"/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 t="shared" si="88"/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 t="shared" si="88"/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 x14ac:dyDescent="0.25">
      <c r="A211" s="326">
        <v>45215</v>
      </c>
      <c r="B211" s="332">
        <f>12.0935*100</f>
        <v>1209.3500000000001</v>
      </c>
      <c r="C211" s="378">
        <v>773.44759999999997</v>
      </c>
      <c r="D211" s="378">
        <f t="shared" si="88"/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  <row r="212" spans="1:12" ht="15" x14ac:dyDescent="0.25">
      <c r="A212" s="326">
        <v>45231</v>
      </c>
      <c r="B212" s="332">
        <f>12.7004*100</f>
        <v>1270.04</v>
      </c>
      <c r="C212" s="378">
        <v>822.39059999999995</v>
      </c>
      <c r="D212" s="378">
        <f t="shared" si="88"/>
        <v>5</v>
      </c>
      <c r="E212" s="379">
        <f t="shared" si="79"/>
        <v>827.39059999999995</v>
      </c>
      <c r="F212" s="380">
        <f t="shared" si="80"/>
        <v>6.2872568429782616E-2</v>
      </c>
      <c r="G212" s="381">
        <f>(729.2463+72.6279+1.5594-466.3691)</f>
        <v>337.06449999999995</v>
      </c>
      <c r="H212" s="393"/>
      <c r="I212" s="321">
        <f>9+68+27.155+19+72.3</f>
        <v>195.45499999999998</v>
      </c>
      <c r="J212" s="385">
        <f t="shared" si="81"/>
        <v>195.45499999999998</v>
      </c>
      <c r="K212" s="383">
        <f t="shared" si="82"/>
        <v>532.51949999999988</v>
      </c>
      <c r="L212" s="384">
        <f t="shared" si="77"/>
        <v>3.567957190586668E-6</v>
      </c>
    </row>
    <row r="213" spans="1:12" ht="15" x14ac:dyDescent="0.25">
      <c r="A213" s="326">
        <v>45246</v>
      </c>
      <c r="B213" s="332">
        <f>12.7761*100</f>
        <v>1277.6099999999999</v>
      </c>
      <c r="C213" s="378">
        <f>792.6427</f>
        <v>792.64269999999999</v>
      </c>
      <c r="D213" s="378">
        <f t="shared" ref="D213:D218" si="89">4+1</f>
        <v>5</v>
      </c>
      <c r="E213" s="379">
        <f t="shared" si="79"/>
        <v>797.64269999999999</v>
      </c>
      <c r="F213" s="380">
        <f t="shared" si="80"/>
        <v>-3.5953877165150194E-2</v>
      </c>
      <c r="G213" s="381">
        <f>(722.3418+72.6307+1.5594-459.4674)</f>
        <v>337.06450000000007</v>
      </c>
      <c r="H213" s="393"/>
      <c r="I213" s="321">
        <f>9+68+27.1555+19+72.3</f>
        <v>195.4555</v>
      </c>
      <c r="J213" s="385">
        <f t="shared" si="81"/>
        <v>195.4555</v>
      </c>
      <c r="K213" s="383">
        <f t="shared" si="82"/>
        <v>532.5200000000001</v>
      </c>
      <c r="L213" s="384">
        <f t="shared" si="77"/>
        <v>9.3893275310286128E-7</v>
      </c>
    </row>
    <row r="214" spans="1:12" ht="15" x14ac:dyDescent="0.25">
      <c r="A214" s="326">
        <v>45261</v>
      </c>
      <c r="B214" s="332">
        <f>12.8507*100</f>
        <v>1285.07</v>
      </c>
      <c r="C214" s="378">
        <v>770.53710000000001</v>
      </c>
      <c r="D214" s="378">
        <f t="shared" si="89"/>
        <v>5</v>
      </c>
      <c r="E214" s="379">
        <f t="shared" si="79"/>
        <v>775.53710000000001</v>
      </c>
      <c r="F214" s="380">
        <f t="shared" si="80"/>
        <v>-2.7713661768608899E-2</v>
      </c>
      <c r="G214" s="381">
        <f>(703.6678+72.6335+1.5594-440.7961)</f>
        <v>337.06460000000004</v>
      </c>
      <c r="H214" s="393"/>
      <c r="I214" s="321">
        <f>9+68+27.1555+19+72.3</f>
        <v>195.4555</v>
      </c>
      <c r="J214" s="385">
        <f t="shared" si="81"/>
        <v>195.4555</v>
      </c>
      <c r="K214" s="383">
        <f t="shared" si="82"/>
        <v>532.52010000000007</v>
      </c>
      <c r="L214" s="384">
        <f t="shared" si="77"/>
        <v>1.877863742283381E-7</v>
      </c>
    </row>
    <row r="215" spans="1:12" ht="15" x14ac:dyDescent="0.25">
      <c r="A215" s="326">
        <v>45276</v>
      </c>
      <c r="B215" s="332">
        <f>12.8731*100</f>
        <v>1287.3100000000002</v>
      </c>
      <c r="C215" s="378">
        <v>745.14210000000003</v>
      </c>
      <c r="D215" s="378">
        <f t="shared" si="89"/>
        <v>5</v>
      </c>
      <c r="E215" s="379">
        <f t="shared" si="79"/>
        <v>750.14210000000003</v>
      </c>
      <c r="F215" s="380">
        <f t="shared" si="80"/>
        <v>-3.2745048560539503E-2</v>
      </c>
      <c r="G215" s="381">
        <f>(680.1297+72.6343+1.5594-417.2788)</f>
        <v>337.04459999999989</v>
      </c>
      <c r="H215" s="393"/>
      <c r="I215" s="321">
        <f>9+68+27.155+19+72.3</f>
        <v>195.45499999999998</v>
      </c>
      <c r="J215" s="385">
        <f t="shared" si="81"/>
        <v>195.45499999999998</v>
      </c>
      <c r="K215" s="383">
        <f t="shared" si="82"/>
        <v>532.49959999999987</v>
      </c>
      <c r="L215" s="384">
        <f t="shared" si="77"/>
        <v>-3.8496199486592886E-5</v>
      </c>
    </row>
    <row r="216" spans="1:12" ht="15" x14ac:dyDescent="0.25">
      <c r="A216" s="326">
        <v>45292</v>
      </c>
      <c r="B216" s="332">
        <f>12.8205*100</f>
        <v>1282.05</v>
      </c>
      <c r="C216" s="378">
        <v>746.77779999999996</v>
      </c>
      <c r="D216" s="378">
        <f t="shared" si="89"/>
        <v>5</v>
      </c>
      <c r="E216" s="379">
        <f t="shared" si="79"/>
        <v>751.77779999999996</v>
      </c>
      <c r="F216" s="380">
        <f t="shared" si="80"/>
        <v>2.1805201974398614E-3</v>
      </c>
      <c r="G216" s="381">
        <f>(667.5385+72.6323+1.5594-404.6857)</f>
        <v>337.04449999999997</v>
      </c>
      <c r="H216" s="393"/>
      <c r="I216" s="321">
        <f>9+68+27.155+19+72.3</f>
        <v>195.45499999999998</v>
      </c>
      <c r="J216" s="385">
        <f t="shared" si="81"/>
        <v>195.45499999999998</v>
      </c>
      <c r="K216" s="383">
        <f t="shared" si="82"/>
        <v>532.4994999999999</v>
      </c>
      <c r="L216" s="384">
        <f t="shared" si="77"/>
        <v>-1.8779356825149307E-7</v>
      </c>
    </row>
    <row r="217" spans="1:12" ht="15" x14ac:dyDescent="0.25">
      <c r="A217" s="326">
        <v>45307</v>
      </c>
      <c r="B217" s="332">
        <f>12.855*100</f>
        <v>1285.5</v>
      </c>
      <c r="C217" s="378">
        <v>757.12139999999999</v>
      </c>
      <c r="D217" s="378">
        <f t="shared" si="89"/>
        <v>5</v>
      </c>
      <c r="E217" s="379">
        <f t="shared" si="79"/>
        <v>762.12139999999999</v>
      </c>
      <c r="F217" s="380">
        <f t="shared" si="80"/>
        <v>1.375885268226873E-2</v>
      </c>
      <c r="G217" s="381">
        <f>(687.0636+72.6336+1.5594-424.2121)</f>
        <v>337.04449999999991</v>
      </c>
      <c r="H217" s="393"/>
      <c r="I217" s="321">
        <f>9+68+27.155+19+72.3</f>
        <v>195.45499999999998</v>
      </c>
      <c r="J217" s="385">
        <f t="shared" si="81"/>
        <v>195.45499999999998</v>
      </c>
      <c r="K217" s="383">
        <f t="shared" si="82"/>
        <v>532.4994999999999</v>
      </c>
      <c r="L217" s="384">
        <f t="shared" si="77"/>
        <v>0</v>
      </c>
    </row>
    <row r="218" spans="1:12" ht="15" x14ac:dyDescent="0.25">
      <c r="A218" s="326">
        <v>45323</v>
      </c>
      <c r="B218" s="332">
        <f>12.6444*100</f>
        <v>1264.4399999999998</v>
      </c>
      <c r="C218" s="378">
        <v>750.3279</v>
      </c>
      <c r="D218" s="378">
        <f t="shared" si="89"/>
        <v>5</v>
      </c>
      <c r="E218" s="379">
        <f t="shared" si="79"/>
        <v>755.3279</v>
      </c>
      <c r="F218" s="380">
        <f t="shared" si="80"/>
        <v>-8.9139341842389141E-3</v>
      </c>
      <c r="G218" s="381">
        <f>(720.5704+72.6258+1.5594-457.7112)</f>
        <v>337.04439999999994</v>
      </c>
      <c r="H218" s="393"/>
      <c r="I218" s="321">
        <f>9+68+27.155+19+72.3</f>
        <v>195.45499999999998</v>
      </c>
      <c r="J218" s="385">
        <f t="shared" si="81"/>
        <v>195.45499999999998</v>
      </c>
      <c r="K218" s="383">
        <f t="shared" si="82"/>
        <v>532.49939999999992</v>
      </c>
      <c r="L218" s="384">
        <f t="shared" si="77"/>
        <v>-1.8779360355658525E-7</v>
      </c>
    </row>
    <row r="219" spans="1:12" ht="15" x14ac:dyDescent="0.25">
      <c r="A219" s="326">
        <v>45338</v>
      </c>
      <c r="B219" s="332">
        <f>12.797*100</f>
        <v>1279.7</v>
      </c>
      <c r="C219" s="378">
        <f>741.256</f>
        <v>741.25599999999997</v>
      </c>
      <c r="D219" s="378">
        <f t="shared" ref="D219:D224" si="90">4+1</f>
        <v>5</v>
      </c>
      <c r="E219" s="379">
        <f t="shared" si="79"/>
        <v>746.25599999999997</v>
      </c>
      <c r="F219" s="380">
        <f t="shared" si="80"/>
        <v>-1.2010545353878799E-2</v>
      </c>
      <c r="G219" s="381">
        <f>(739.07+72.63+1.5594-476.2197)</f>
        <v>337.03970000000004</v>
      </c>
      <c r="H219" s="393"/>
      <c r="I219" s="321">
        <f>9+68+27.155+19+72.3</f>
        <v>195.45499999999998</v>
      </c>
      <c r="J219" s="385">
        <f t="shared" si="81"/>
        <v>195.45499999999998</v>
      </c>
      <c r="K219" s="383">
        <f t="shared" si="82"/>
        <v>532.49469999999997</v>
      </c>
      <c r="L219" s="384">
        <f t="shared" si="77"/>
        <v>-8.826301024833505E-6</v>
      </c>
    </row>
    <row r="220" spans="1:12" ht="15" x14ac:dyDescent="0.25">
      <c r="A220" s="326">
        <v>45352</v>
      </c>
      <c r="B220" s="332">
        <f>12.9598*100</f>
        <v>1295.98</v>
      </c>
      <c r="C220" s="378">
        <v>779.37689999999998</v>
      </c>
      <c r="D220" s="378">
        <f t="shared" si="90"/>
        <v>5</v>
      </c>
      <c r="E220" s="379">
        <f t="shared" si="79"/>
        <v>784.37689999999998</v>
      </c>
      <c r="F220" s="380">
        <f t="shared" si="80"/>
        <v>5.1082872365515231E-2</v>
      </c>
      <c r="G220" s="381">
        <f>(768.5536+74.9992+1.5594-505.0677)</f>
        <v>340.04449999999991</v>
      </c>
      <c r="H220" s="393"/>
      <c r="I220" s="321">
        <f>9+68+27.1555+19+72.3</f>
        <v>195.4555</v>
      </c>
      <c r="J220" s="385">
        <f t="shared" si="81"/>
        <v>195.4555</v>
      </c>
      <c r="K220" s="383">
        <f t="shared" si="82"/>
        <v>535.49999999999989</v>
      </c>
      <c r="L220" s="384">
        <f t="shared" si="77"/>
        <v>5.6438120416970605E-3</v>
      </c>
    </row>
    <row r="221" spans="1:12" ht="15" x14ac:dyDescent="0.25">
      <c r="A221" s="326">
        <v>45367</v>
      </c>
      <c r="B221" s="332">
        <f>13.2189*100</f>
        <v>1321.8899999999999</v>
      </c>
      <c r="C221" s="378">
        <v>812.1336</v>
      </c>
      <c r="D221" s="378">
        <f t="shared" si="90"/>
        <v>5</v>
      </c>
      <c r="E221" s="379">
        <f t="shared" si="79"/>
        <v>817.1336</v>
      </c>
      <c r="F221" s="380">
        <f t="shared" si="80"/>
        <v>4.176142872132016E-2</v>
      </c>
      <c r="G221" s="381">
        <f>(785.0724+75.0087+1.5594-521.596)</f>
        <v>340.04449999999997</v>
      </c>
      <c r="H221" s="393"/>
      <c r="I221" s="321">
        <f>9+68+27.1555+19+72.3</f>
        <v>195.4555</v>
      </c>
      <c r="J221" s="385">
        <f t="shared" si="81"/>
        <v>195.4555</v>
      </c>
      <c r="K221" s="383">
        <f t="shared" si="82"/>
        <v>535.5</v>
      </c>
      <c r="L221" s="384">
        <f t="shared" si="77"/>
        <v>0</v>
      </c>
    </row>
    <row r="222" spans="1:12" ht="15" x14ac:dyDescent="0.25">
      <c r="A222" s="326">
        <v>45383</v>
      </c>
      <c r="B222" s="332">
        <f>13.6241*100</f>
        <v>1362.41</v>
      </c>
      <c r="C222" s="378">
        <v>860.47339999999997</v>
      </c>
      <c r="D222" s="378">
        <f t="shared" si="90"/>
        <v>5</v>
      </c>
      <c r="E222" s="379">
        <f t="shared" si="79"/>
        <v>865.47339999999997</v>
      </c>
      <c r="F222" s="380">
        <f t="shared" si="80"/>
        <v>5.9157768081008921E-2</v>
      </c>
      <c r="G222" s="381">
        <f>(838.6851+75.0237+1.55594-555.3618)</f>
        <v>359.90293999999994</v>
      </c>
      <c r="H222" s="393"/>
      <c r="I222" s="321">
        <f>9+68+27.155+19+72.3</f>
        <v>195.45499999999998</v>
      </c>
      <c r="J222" s="385">
        <f t="shared" si="81"/>
        <v>195.45499999999998</v>
      </c>
      <c r="K222" s="383">
        <f t="shared" si="82"/>
        <v>555.35793999999987</v>
      </c>
      <c r="L222" s="384">
        <f t="shared" si="77"/>
        <v>3.7082987861811079E-2</v>
      </c>
    </row>
    <row r="223" spans="1:12" ht="15" x14ac:dyDescent="0.25">
      <c r="A223" s="326">
        <v>45398</v>
      </c>
      <c r="B223" s="332">
        <f>13.7402*100</f>
        <v>1374.02</v>
      </c>
      <c r="C223" s="378">
        <v>875.68110000000001</v>
      </c>
      <c r="D223" s="378">
        <f t="shared" si="90"/>
        <v>5</v>
      </c>
      <c r="E223" s="379">
        <f t="shared" si="79"/>
        <v>880.68110000000001</v>
      </c>
      <c r="F223" s="380">
        <f t="shared" si="80"/>
        <v>1.7571539460369268E-2</v>
      </c>
      <c r="G223" s="381">
        <f>(897.0096+75.0476+1.55594-613.7103)</f>
        <v>359.90283999999997</v>
      </c>
      <c r="H223" s="393"/>
      <c r="I223" s="321">
        <f>9+68+27.155+19+72.3</f>
        <v>195.45499999999998</v>
      </c>
      <c r="J223" s="385">
        <f t="shared" si="81"/>
        <v>195.45499999999998</v>
      </c>
      <c r="K223" s="383">
        <f t="shared" si="82"/>
        <v>555.3578399999999</v>
      </c>
      <c r="L223" s="384">
        <f t="shared" si="77"/>
        <v>-1.8006405022585881E-7</v>
      </c>
    </row>
    <row r="224" spans="1:12" ht="15" x14ac:dyDescent="0.25">
      <c r="A224" s="326">
        <v>45413</v>
      </c>
      <c r="B224" s="332">
        <f>13.9185*100</f>
        <v>1391.85</v>
      </c>
      <c r="C224" s="378">
        <v>1071.5681</v>
      </c>
      <c r="D224" s="378">
        <f t="shared" si="90"/>
        <v>5</v>
      </c>
      <c r="E224" s="379">
        <f t="shared" si="79"/>
        <v>1076.5681</v>
      </c>
      <c r="F224" s="380">
        <f t="shared" si="80"/>
        <v>0.22242671041765272</v>
      </c>
      <c r="G224" s="381">
        <f>(912.0948+75.0543+1.5594-628.8022)</f>
        <v>359.90629999999999</v>
      </c>
      <c r="H224" s="393"/>
      <c r="I224" s="321">
        <f>9+68+27.1555+19+72.3</f>
        <v>195.4555</v>
      </c>
      <c r="J224" s="385">
        <f t="shared" si="81"/>
        <v>195.4555</v>
      </c>
      <c r="K224" s="383">
        <f t="shared" si="82"/>
        <v>555.36180000000002</v>
      </c>
      <c r="L224" s="384">
        <f t="shared" si="77"/>
        <v>7.1305376729835501E-6</v>
      </c>
    </row>
    <row r="225" spans="1:12" ht="15" x14ac:dyDescent="0.25">
      <c r="A225" s="326">
        <v>45428</v>
      </c>
      <c r="B225" s="332">
        <f>14.787*100</f>
        <v>1478.7</v>
      </c>
      <c r="C225" s="378">
        <v>1111.0196000000001</v>
      </c>
      <c r="D225" s="378">
        <f>4+1</f>
        <v>5</v>
      </c>
      <c r="E225" s="379">
        <f t="shared" si="79"/>
        <v>1116.0196000000001</v>
      </c>
      <c r="F225" s="380">
        <f t="shared" si="80"/>
        <v>3.6645614894218248E-2</v>
      </c>
      <c r="G225" s="381">
        <f>(907.9316+75.0786+1.5594-624.6633)</f>
        <v>359.90629999999987</v>
      </c>
      <c r="H225" s="393"/>
      <c r="I225" s="321">
        <f>9+68+27.1555+19+72.3</f>
        <v>195.4555</v>
      </c>
      <c r="J225" s="385">
        <f t="shared" si="81"/>
        <v>195.4555</v>
      </c>
      <c r="K225" s="383">
        <f t="shared" si="82"/>
        <v>555.3617999999999</v>
      </c>
      <c r="L225" s="384">
        <f t="shared" si="77"/>
        <v>0</v>
      </c>
    </row>
    <row r="226" spans="1:12" ht="15" x14ac:dyDescent="0.25">
      <c r="A226" s="326">
        <v>45444</v>
      </c>
      <c r="B226" s="332">
        <f>15.2772*100</f>
        <v>1527.72</v>
      </c>
      <c r="C226" s="378">
        <v>1123.2696000000001</v>
      </c>
      <c r="D226" s="378">
        <f>4+1</f>
        <v>5</v>
      </c>
      <c r="E226" s="379">
        <f t="shared" si="79"/>
        <v>1128.2696000000001</v>
      </c>
      <c r="F226" s="380">
        <f t="shared" si="80"/>
        <v>1.0976509731549511E-2</v>
      </c>
      <c r="G226" s="381">
        <f>(902.3867+75.0953+1.5594-619.1351)</f>
        <v>359.90629999999999</v>
      </c>
      <c r="H226" s="393"/>
      <c r="I226" s="321">
        <f>9+68+27.155+19+72.3</f>
        <v>195.45499999999998</v>
      </c>
      <c r="J226" s="385">
        <f t="shared" si="81"/>
        <v>195.45499999999998</v>
      </c>
      <c r="K226" s="383">
        <f t="shared" si="82"/>
        <v>555.36130000000003</v>
      </c>
      <c r="L226" s="384">
        <f t="shared" si="77"/>
        <v>-9.0031399324619343E-7</v>
      </c>
    </row>
    <row r="227" spans="1:12" ht="15" x14ac:dyDescent="0.25">
      <c r="A227" s="326">
        <v>45459</v>
      </c>
      <c r="B227" s="332">
        <f>15.4391*100</f>
        <v>1543.91</v>
      </c>
      <c r="C227" s="378">
        <v>1131.6116999999999</v>
      </c>
      <c r="D227" s="378">
        <f>4+1</f>
        <v>5</v>
      </c>
      <c r="E227" s="379">
        <f t="shared" si="79"/>
        <v>1136.6116999999999</v>
      </c>
      <c r="F227" s="380">
        <f t="shared" si="80"/>
        <v>7.3937115739002301E-3</v>
      </c>
      <c r="G227" s="381">
        <f>(887.2579+75.1127+1.5594-604.0237)</f>
        <v>359.90629999999999</v>
      </c>
      <c r="H227" s="393"/>
      <c r="I227" s="321">
        <f>9+68+27.155+19+72.3</f>
        <v>195.45499999999998</v>
      </c>
      <c r="J227" s="385">
        <f t="shared" si="81"/>
        <v>195.45499999999998</v>
      </c>
      <c r="K227" s="383">
        <f t="shared" si="82"/>
        <v>555.36130000000003</v>
      </c>
      <c r="L227" s="384">
        <f t="shared" si="77"/>
        <v>0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54"/>
  <sheetViews>
    <sheetView tabSelected="1" workbookViewId="0">
      <pane xSplit="2" ySplit="5" topLeftCell="C325" activePane="bottomRight" state="frozen"/>
      <selection pane="topRight" activeCell="C1" sqref="C1"/>
      <selection pane="bottomLeft" activeCell="A6" sqref="A6"/>
      <selection pane="bottomRight" activeCell="N338" sqref="N338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3" t="s">
        <v>28</v>
      </c>
      <c r="D3" s="434"/>
      <c r="E3" s="434"/>
      <c r="F3" s="435"/>
      <c r="G3" s="436" t="s">
        <v>37</v>
      </c>
      <c r="H3" s="437"/>
      <c r="I3" s="437"/>
      <c r="J3" s="438"/>
      <c r="K3" s="440" t="s">
        <v>38</v>
      </c>
      <c r="L3" s="441"/>
      <c r="M3" s="442"/>
      <c r="O3" s="273"/>
      <c r="P3" s="273"/>
      <c r="Q3" s="273"/>
    </row>
    <row r="4" spans="1:17" ht="30" x14ac:dyDescent="0.2">
      <c r="A4" s="431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32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37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8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37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37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4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8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3" ht="15" x14ac:dyDescent="0.2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3" ht="15" x14ac:dyDescent="0.25">
      <c r="A322" s="400">
        <v>45231</v>
      </c>
      <c r="B322" s="398">
        <f>12.7004*100</f>
        <v>1270.04</v>
      </c>
      <c r="C322" s="321">
        <v>101.6722</v>
      </c>
      <c r="D322" s="321">
        <v>2</v>
      </c>
      <c r="E322" s="331">
        <f t="shared" si="70"/>
        <v>103.6722</v>
      </c>
      <c r="F322" s="308">
        <f t="shared" si="79"/>
        <v>2.9419134142931735E-3</v>
      </c>
      <c r="G322" s="301">
        <v>97.107399999999998</v>
      </c>
      <c r="H322" s="301"/>
      <c r="I322" s="302">
        <f t="shared" si="77"/>
        <v>97.107399999999998</v>
      </c>
      <c r="J322" s="309">
        <f t="shared" si="75"/>
        <v>-7.5952523540989691E-3</v>
      </c>
      <c r="K322" s="329">
        <v>97.107399999999998</v>
      </c>
      <c r="L322" s="311">
        <f t="shared" si="78"/>
        <v>97.107399999999998</v>
      </c>
      <c r="M322" s="312">
        <f t="shared" si="80"/>
        <v>-7.5952523540989691E-3</v>
      </c>
    </row>
    <row r="323" spans="1:13" ht="15" x14ac:dyDescent="0.25">
      <c r="A323" s="400">
        <v>45246</v>
      </c>
      <c r="B323" s="398">
        <f>12.7761*100</f>
        <v>1277.6099999999999</v>
      </c>
      <c r="C323" s="321">
        <v>97.649199999999993</v>
      </c>
      <c r="D323" s="321">
        <v>2</v>
      </c>
      <c r="E323" s="331">
        <f t="shared" si="70"/>
        <v>99.649199999999993</v>
      </c>
      <c r="F323" s="308">
        <f>E323/E322-1</f>
        <v>-3.8805002691174817E-2</v>
      </c>
      <c r="G323" s="301">
        <v>93.356800000000007</v>
      </c>
      <c r="H323" s="301"/>
      <c r="I323" s="302">
        <f t="shared" si="77"/>
        <v>93.356800000000007</v>
      </c>
      <c r="J323" s="309">
        <f t="shared" si="75"/>
        <v>-3.8623215120577759E-2</v>
      </c>
      <c r="K323" s="329">
        <v>93.356800000000007</v>
      </c>
      <c r="L323" s="311">
        <f t="shared" si="78"/>
        <v>93.356800000000007</v>
      </c>
      <c r="M323" s="312">
        <f t="shared" si="80"/>
        <v>-3.8623215120577759E-2</v>
      </c>
    </row>
    <row r="324" spans="1:13" ht="15" x14ac:dyDescent="0.25">
      <c r="A324" s="400">
        <v>45261</v>
      </c>
      <c r="B324" s="398">
        <f>12.8507*100</f>
        <v>1285.07</v>
      </c>
      <c r="C324" s="321">
        <v>96.334400000000002</v>
      </c>
      <c r="D324" s="321">
        <v>2</v>
      </c>
      <c r="E324" s="331">
        <f t="shared" si="70"/>
        <v>98.334400000000002</v>
      </c>
      <c r="F324" s="308">
        <f t="shared" si="79"/>
        <v>-1.3194285553722374E-2</v>
      </c>
      <c r="G324" s="301">
        <v>91.119</v>
      </c>
      <c r="H324" s="301"/>
      <c r="I324" s="302">
        <f t="shared" si="77"/>
        <v>91.119</v>
      </c>
      <c r="J324" s="309">
        <f t="shared" si="75"/>
        <v>-2.3970401727565704E-2</v>
      </c>
      <c r="K324" s="329">
        <v>91.119</v>
      </c>
      <c r="L324" s="311">
        <f t="shared" si="78"/>
        <v>91.119</v>
      </c>
      <c r="M324" s="312">
        <f t="shared" si="80"/>
        <v>-2.3970401727565704E-2</v>
      </c>
    </row>
    <row r="325" spans="1:13" ht="15" x14ac:dyDescent="0.25">
      <c r="A325" s="400">
        <v>45276</v>
      </c>
      <c r="B325" s="398">
        <f>12.8731*100</f>
        <v>1287.3100000000002</v>
      </c>
      <c r="C325" s="321">
        <v>90.86</v>
      </c>
      <c r="D325" s="321">
        <v>2</v>
      </c>
      <c r="E325" s="331">
        <f t="shared" si="70"/>
        <v>92.86</v>
      </c>
      <c r="F325" s="308">
        <f>E325/E324-1</f>
        <v>-5.5671260515140153E-2</v>
      </c>
      <c r="G325" s="301">
        <v>87.823899999999995</v>
      </c>
      <c r="H325" s="301"/>
      <c r="I325" s="302">
        <f t="shared" si="77"/>
        <v>87.823899999999995</v>
      </c>
      <c r="J325" s="309">
        <f t="shared" si="75"/>
        <v>-3.6162600555317836E-2</v>
      </c>
      <c r="K325" s="329">
        <v>87.823899999999995</v>
      </c>
      <c r="L325" s="311">
        <f t="shared" si="78"/>
        <v>87.823899999999995</v>
      </c>
      <c r="M325" s="312">
        <f t="shared" si="80"/>
        <v>-3.6162600555317836E-2</v>
      </c>
    </row>
    <row r="326" spans="1:13" ht="15" x14ac:dyDescent="0.25">
      <c r="A326" s="400">
        <v>45292</v>
      </c>
      <c r="B326" s="398">
        <f>12.8205*100</f>
        <v>1282.05</v>
      </c>
      <c r="C326" s="321">
        <v>91.115899999999996</v>
      </c>
      <c r="D326" s="321">
        <v>2</v>
      </c>
      <c r="E326" s="331">
        <f t="shared" si="70"/>
        <v>93.115899999999996</v>
      </c>
      <c r="F326" s="308">
        <f>E326/E325-1</f>
        <v>2.7557613611888243E-3</v>
      </c>
      <c r="G326" s="301">
        <v>85.464100000000002</v>
      </c>
      <c r="H326" s="301"/>
      <c r="I326" s="302">
        <f t="shared" si="77"/>
        <v>85.464100000000002</v>
      </c>
      <c r="J326" s="309">
        <f>I326/I325-1</f>
        <v>-2.6869678982600287E-2</v>
      </c>
      <c r="K326" s="329">
        <v>85.464100000000002</v>
      </c>
      <c r="L326" s="311">
        <f t="shared" si="78"/>
        <v>85.464100000000002</v>
      </c>
      <c r="M326" s="312">
        <f>L326/L325-1</f>
        <v>-2.6869678982600287E-2</v>
      </c>
    </row>
    <row r="327" spans="1:13" ht="15" x14ac:dyDescent="0.25">
      <c r="A327" s="400">
        <v>45307</v>
      </c>
      <c r="B327" s="398">
        <f>12.855*100</f>
        <v>1285.5</v>
      </c>
      <c r="C327" s="321">
        <v>90.286600000000007</v>
      </c>
      <c r="D327" s="321">
        <v>2</v>
      </c>
      <c r="E327" s="331">
        <f t="shared" si="70"/>
        <v>92.286600000000007</v>
      </c>
      <c r="F327" s="308">
        <f>E327/E326-1</f>
        <v>-8.906105187191371E-3</v>
      </c>
      <c r="G327" s="301">
        <v>84.407399999999996</v>
      </c>
      <c r="H327" s="301"/>
      <c r="I327" s="302">
        <f t="shared" si="77"/>
        <v>84.407399999999996</v>
      </c>
      <c r="J327" s="309">
        <f t="shared" si="75"/>
        <v>-1.2364255868838603E-2</v>
      </c>
      <c r="K327" s="329">
        <v>84.407399999999996</v>
      </c>
      <c r="L327" s="311">
        <f t="shared" si="78"/>
        <v>84.407399999999996</v>
      </c>
      <c r="M327" s="312">
        <f t="shared" si="80"/>
        <v>-1.2364255868838603E-2</v>
      </c>
    </row>
    <row r="328" spans="1:13" ht="15" x14ac:dyDescent="0.25">
      <c r="A328" s="400">
        <v>45323</v>
      </c>
      <c r="B328" s="398">
        <f>12.6444*100</f>
        <v>1264.4399999999998</v>
      </c>
      <c r="C328" s="321">
        <v>94.712599999999995</v>
      </c>
      <c r="D328" s="321">
        <v>2</v>
      </c>
      <c r="E328" s="331">
        <f t="shared" si="70"/>
        <v>96.712599999999995</v>
      </c>
      <c r="F328" s="308">
        <f t="shared" ref="F328" si="81">E328/E327-1</f>
        <v>4.7959292031562351E-2</v>
      </c>
      <c r="G328" s="301">
        <v>87.522400000000005</v>
      </c>
      <c r="H328" s="301"/>
      <c r="I328" s="302">
        <f t="shared" si="77"/>
        <v>87.522400000000005</v>
      </c>
      <c r="J328" s="309">
        <f t="shared" si="75"/>
        <v>3.6904347249175018E-2</v>
      </c>
      <c r="K328" s="329">
        <v>87.522400000000005</v>
      </c>
      <c r="L328" s="311">
        <f t="shared" si="78"/>
        <v>87.522400000000005</v>
      </c>
      <c r="M328" s="312">
        <f t="shared" si="80"/>
        <v>3.6904347249175018E-2</v>
      </c>
    </row>
    <row r="329" spans="1:13" ht="15" x14ac:dyDescent="0.25">
      <c r="A329" s="400">
        <v>45338</v>
      </c>
      <c r="B329" s="398">
        <f>12.797*100</f>
        <v>1279.7</v>
      </c>
      <c r="C329" s="321">
        <v>95.050799999999995</v>
      </c>
      <c r="D329" s="321">
        <v>2</v>
      </c>
      <c r="E329" s="331">
        <f t="shared" si="70"/>
        <v>97.050799999999995</v>
      </c>
      <c r="F329" s="308">
        <f>E329/E328-1</f>
        <v>3.4969590311912935E-3</v>
      </c>
      <c r="G329" s="301">
        <v>91.847800000000007</v>
      </c>
      <c r="H329" s="301"/>
      <c r="I329" s="302">
        <f t="shared" si="77"/>
        <v>91.847800000000007</v>
      </c>
      <c r="J329" s="309">
        <f>I329/I328-1</f>
        <v>4.9420491211392692E-2</v>
      </c>
      <c r="K329" s="329">
        <v>91.847800000000007</v>
      </c>
      <c r="L329" s="311">
        <f t="shared" si="78"/>
        <v>91.847800000000007</v>
      </c>
      <c r="M329" s="312">
        <f t="shared" ref="M329:M337" si="82">L329/L328-1</f>
        <v>4.9420491211392692E-2</v>
      </c>
    </row>
    <row r="330" spans="1:13" ht="15" x14ac:dyDescent="0.25">
      <c r="A330" s="400">
        <v>45352</v>
      </c>
      <c r="B330" s="398">
        <f>12.9598*100</f>
        <v>1295.98</v>
      </c>
      <c r="C330" s="321">
        <v>94.061899999999994</v>
      </c>
      <c r="D330" s="321">
        <v>2</v>
      </c>
      <c r="E330" s="331">
        <f t="shared" si="70"/>
        <v>96.061899999999994</v>
      </c>
      <c r="F330" s="308">
        <f>E330/E329-1</f>
        <v>-1.0189508999410624E-2</v>
      </c>
      <c r="G330" s="301">
        <v>92.982299999999995</v>
      </c>
      <c r="H330" s="301"/>
      <c r="I330" s="302">
        <f t="shared" si="77"/>
        <v>92.982299999999995</v>
      </c>
      <c r="J330" s="309">
        <f>I330/I329-1</f>
        <v>1.2351956170969736E-2</v>
      </c>
      <c r="K330" s="329">
        <v>92.982299999999995</v>
      </c>
      <c r="L330" s="311">
        <f t="shared" si="78"/>
        <v>92.982299999999995</v>
      </c>
      <c r="M330" s="312">
        <f t="shared" si="82"/>
        <v>1.2351956170969736E-2</v>
      </c>
    </row>
    <row r="331" spans="1:13" ht="15" x14ac:dyDescent="0.25">
      <c r="A331" s="400">
        <v>45367</v>
      </c>
      <c r="B331" s="398">
        <f>13.2189*100</f>
        <v>1321.8899999999999</v>
      </c>
      <c r="C331" s="321">
        <v>90.681899999999999</v>
      </c>
      <c r="D331" s="321">
        <v>2</v>
      </c>
      <c r="E331" s="331">
        <f t="shared" si="70"/>
        <v>92.681899999999999</v>
      </c>
      <c r="F331" s="308">
        <f>E331/E330-1</f>
        <v>-3.5185645922056419E-2</v>
      </c>
      <c r="G331" s="301">
        <v>89.993099999999998</v>
      </c>
      <c r="H331" s="301"/>
      <c r="I331" s="302">
        <f t="shared" si="77"/>
        <v>89.993099999999998</v>
      </c>
      <c r="J331" s="309">
        <f>I331/I330-1</f>
        <v>-3.2148053984467961E-2</v>
      </c>
      <c r="K331" s="329">
        <v>89.993099999999998</v>
      </c>
      <c r="L331" s="311">
        <f t="shared" si="78"/>
        <v>89.993099999999998</v>
      </c>
      <c r="M331" s="312">
        <f t="shared" si="82"/>
        <v>-3.2148053984467961E-2</v>
      </c>
    </row>
    <row r="332" spans="1:13" ht="15" x14ac:dyDescent="0.25">
      <c r="A332" s="400">
        <v>45383</v>
      </c>
      <c r="B332" s="398">
        <f>13.6241*100</f>
        <v>1362.41</v>
      </c>
      <c r="C332" s="321">
        <v>91.9024</v>
      </c>
      <c r="D332" s="321">
        <v>2</v>
      </c>
      <c r="E332" s="331">
        <f t="shared" si="70"/>
        <v>93.9024</v>
      </c>
      <c r="F332" s="308">
        <f>E332/E331-1</f>
        <v>1.3168698526896838E-2</v>
      </c>
      <c r="G332" s="301">
        <v>90.353200000000001</v>
      </c>
      <c r="H332" s="301"/>
      <c r="I332" s="302">
        <f t="shared" si="77"/>
        <v>90.353200000000001</v>
      </c>
      <c r="J332" s="309">
        <f t="shared" ref="J332" si="83">I332/I331-1</f>
        <v>4.0014178864824501E-3</v>
      </c>
      <c r="K332" s="329">
        <v>90.353200000000001</v>
      </c>
      <c r="L332" s="311">
        <f t="shared" si="78"/>
        <v>90.353200000000001</v>
      </c>
      <c r="M332" s="312">
        <f t="shared" si="82"/>
        <v>4.0014178864824501E-3</v>
      </c>
    </row>
    <row r="333" spans="1:13" ht="15" x14ac:dyDescent="0.25">
      <c r="A333" s="400">
        <v>45398</v>
      </c>
      <c r="B333" s="398">
        <f>13.7402*100</f>
        <v>1374.02</v>
      </c>
      <c r="C333" s="321">
        <v>92.981200000000001</v>
      </c>
      <c r="D333" s="321">
        <v>2</v>
      </c>
      <c r="E333" s="331">
        <f t="shared" si="70"/>
        <v>94.981200000000001</v>
      </c>
      <c r="F333" s="308">
        <f t="shared" ref="F333:F337" si="84">E333/E332-1</f>
        <v>1.1488524254971155E-2</v>
      </c>
      <c r="G333" s="301">
        <v>90.838099999999997</v>
      </c>
      <c r="H333" s="301"/>
      <c r="I333" s="302">
        <f t="shared" si="77"/>
        <v>90.838099999999997</v>
      </c>
      <c r="J333" s="309">
        <f>I333/I332-1</f>
        <v>5.3667163974269183E-3</v>
      </c>
      <c r="K333" s="329">
        <v>90.838099999999997</v>
      </c>
      <c r="L333" s="311">
        <f t="shared" si="78"/>
        <v>90.838099999999997</v>
      </c>
      <c r="M333" s="312">
        <f t="shared" si="82"/>
        <v>5.3667163974269183E-3</v>
      </c>
    </row>
    <row r="334" spans="1:13" ht="15" x14ac:dyDescent="0.25">
      <c r="A334" s="400">
        <v>45413</v>
      </c>
      <c r="B334" s="398">
        <f>13.9185*100</f>
        <v>1391.85</v>
      </c>
      <c r="C334" s="321">
        <v>90.563199999999995</v>
      </c>
      <c r="D334" s="321">
        <v>2</v>
      </c>
      <c r="E334" s="331">
        <f t="shared" si="70"/>
        <v>92.563199999999995</v>
      </c>
      <c r="F334" s="308">
        <f>E334/E333-1</f>
        <v>-2.5457669517757298E-2</v>
      </c>
      <c r="G334" s="301">
        <v>86.6678</v>
      </c>
      <c r="H334" s="301"/>
      <c r="I334" s="302">
        <f t="shared" si="77"/>
        <v>86.6678</v>
      </c>
      <c r="J334" s="309">
        <f>I334/I333-1</f>
        <v>-4.5909150455590741E-2</v>
      </c>
      <c r="K334" s="329">
        <v>86.6678</v>
      </c>
      <c r="L334" s="311">
        <f t="shared" si="78"/>
        <v>86.6678</v>
      </c>
      <c r="M334" s="312">
        <f t="shared" si="82"/>
        <v>-4.5909150455590741E-2</v>
      </c>
    </row>
    <row r="335" spans="1:13" ht="15" x14ac:dyDescent="0.25">
      <c r="A335" s="400">
        <v>45428</v>
      </c>
      <c r="B335" s="398">
        <f>14.787*100</f>
        <v>1478.7</v>
      </c>
      <c r="C335" s="321">
        <v>87.987899999999996</v>
      </c>
      <c r="D335" s="321">
        <v>2</v>
      </c>
      <c r="E335" s="331">
        <f t="shared" si="70"/>
        <v>89.987899999999996</v>
      </c>
      <c r="F335" s="308">
        <f t="shared" si="84"/>
        <v>-2.7822071838484397E-2</v>
      </c>
      <c r="G335" s="301">
        <v>83.647300000000001</v>
      </c>
      <c r="H335" s="301"/>
      <c r="I335" s="302">
        <f t="shared" si="77"/>
        <v>83.647300000000001</v>
      </c>
      <c r="J335" s="309">
        <f>I335/I334-1</f>
        <v>-3.4851467326965757E-2</v>
      </c>
      <c r="K335" s="329">
        <v>83.647300000000001</v>
      </c>
      <c r="L335" s="311">
        <f t="shared" si="78"/>
        <v>83.647300000000001</v>
      </c>
      <c r="M335" s="312">
        <f t="shared" si="82"/>
        <v>-3.4851467326965757E-2</v>
      </c>
    </row>
    <row r="336" spans="1:13" ht="15" x14ac:dyDescent="0.25">
      <c r="A336" s="400">
        <v>45444</v>
      </c>
      <c r="B336" s="398">
        <f>15.2772*100</f>
        <v>1527.72</v>
      </c>
      <c r="C336" s="321">
        <v>87.721699999999998</v>
      </c>
      <c r="D336" s="321">
        <v>2</v>
      </c>
      <c r="E336" s="331">
        <f t="shared" si="70"/>
        <v>89.721699999999998</v>
      </c>
      <c r="F336" s="308">
        <f t="shared" si="84"/>
        <v>-2.9581754880377842E-3</v>
      </c>
      <c r="G336" s="301">
        <v>83.091499999999996</v>
      </c>
      <c r="H336" s="301"/>
      <c r="I336" s="302">
        <f t="shared" si="77"/>
        <v>83.091499999999996</v>
      </c>
      <c r="J336" s="309">
        <f>I336/I335-1</f>
        <v>-6.644565933389468E-3</v>
      </c>
      <c r="K336" s="329">
        <v>83.091499999999996</v>
      </c>
      <c r="L336" s="311">
        <f t="shared" si="78"/>
        <v>83.091499999999996</v>
      </c>
      <c r="M336" s="312">
        <f t="shared" si="82"/>
        <v>-6.644565933389468E-3</v>
      </c>
    </row>
    <row r="337" spans="1:14" ht="15" x14ac:dyDescent="0.25">
      <c r="A337" s="400">
        <v>45459</v>
      </c>
      <c r="B337" s="398">
        <f>15.4391*100</f>
        <v>1543.91</v>
      </c>
      <c r="C337" s="321">
        <v>85.2286</v>
      </c>
      <c r="D337" s="321">
        <v>2</v>
      </c>
      <c r="E337" s="331">
        <f t="shared" si="70"/>
        <v>87.2286</v>
      </c>
      <c r="F337" s="308">
        <f t="shared" si="84"/>
        <v>-2.7787034797601917E-2</v>
      </c>
      <c r="G337" s="301">
        <v>81.302000000000007</v>
      </c>
      <c r="H337" s="301"/>
      <c r="I337" s="302">
        <f t="shared" si="77"/>
        <v>81.302000000000007</v>
      </c>
      <c r="J337" s="309">
        <f>I337/I336-1</f>
        <v>-2.153649891986531E-2</v>
      </c>
      <c r="K337" s="329">
        <v>81.302000000000007</v>
      </c>
      <c r="L337" s="311">
        <f t="shared" si="78"/>
        <v>81.302000000000007</v>
      </c>
      <c r="M337" s="312">
        <f t="shared" si="82"/>
        <v>-2.153649891986531E-2</v>
      </c>
    </row>
    <row r="338" spans="1:14" ht="18" x14ac:dyDescent="0.25">
      <c r="A338" s="402"/>
      <c r="C338" s="439" t="s">
        <v>51</v>
      </c>
      <c r="D338" s="439"/>
      <c r="E338" s="439"/>
      <c r="F338" s="439"/>
      <c r="G338" s="439"/>
      <c r="H338" s="439"/>
      <c r="I338" s="439"/>
      <c r="J338" s="439"/>
      <c r="K338" s="439"/>
    </row>
    <row r="339" spans="1:14" x14ac:dyDescent="0.2">
      <c r="C339" s="439"/>
      <c r="D339" s="439"/>
      <c r="E339" s="439"/>
      <c r="F339" s="439"/>
      <c r="G339" s="439"/>
      <c r="H339" s="439"/>
      <c r="I339" s="439"/>
      <c r="J339" s="439"/>
      <c r="K339" s="439"/>
    </row>
    <row r="341" spans="1:14" ht="15" x14ac:dyDescent="0.25">
      <c r="A341" s="326"/>
      <c r="C341" s="321"/>
      <c r="D341" s="331" t="s">
        <v>63</v>
      </c>
      <c r="E341" s="331"/>
      <c r="F341" s="308"/>
      <c r="G341" s="301"/>
      <c r="H341" s="301"/>
      <c r="I341" s="302"/>
      <c r="J341" s="333"/>
      <c r="K341" s="329"/>
      <c r="L341" s="311"/>
    </row>
    <row r="342" spans="1:14" ht="30" x14ac:dyDescent="0.25">
      <c r="D342" s="430" t="s">
        <v>52</v>
      </c>
      <c r="E342" s="430"/>
      <c r="F342" s="430"/>
      <c r="G342" s="334" t="s">
        <v>64</v>
      </c>
      <c r="H342" s="334" t="s">
        <v>66</v>
      </c>
      <c r="I342" s="334" t="s">
        <v>65</v>
      </c>
    </row>
    <row r="343" spans="1:14" x14ac:dyDescent="0.2">
      <c r="D343" s="428" t="s">
        <v>53</v>
      </c>
      <c r="E343" s="428"/>
      <c r="F343" s="428"/>
      <c r="G343" s="335">
        <v>49</v>
      </c>
      <c r="H343" s="335">
        <v>49</v>
      </c>
      <c r="I343" s="335">
        <v>49</v>
      </c>
      <c r="N343" s="336"/>
    </row>
    <row r="344" spans="1:14" x14ac:dyDescent="0.2">
      <c r="D344" s="428" t="s">
        <v>54</v>
      </c>
      <c r="E344" s="428"/>
      <c r="F344" s="428"/>
      <c r="G344" s="335">
        <v>48</v>
      </c>
      <c r="H344" s="335">
        <v>48</v>
      </c>
      <c r="I344" s="335">
        <v>48</v>
      </c>
      <c r="L344" s="337"/>
      <c r="N344" s="336"/>
    </row>
    <row r="345" spans="1:14" x14ac:dyDescent="0.2">
      <c r="D345" s="428" t="s">
        <v>55</v>
      </c>
      <c r="E345" s="428"/>
      <c r="F345" s="428"/>
      <c r="G345" s="335">
        <v>1</v>
      </c>
      <c r="H345" s="335">
        <v>1</v>
      </c>
      <c r="I345" s="335">
        <v>1</v>
      </c>
    </row>
    <row r="346" spans="1:14" x14ac:dyDescent="0.2">
      <c r="D346" s="428" t="s">
        <v>56</v>
      </c>
      <c r="E346" s="428"/>
      <c r="F346" s="428"/>
      <c r="G346" s="335">
        <v>14</v>
      </c>
      <c r="H346" s="335">
        <v>14</v>
      </c>
      <c r="I346" s="335">
        <v>14</v>
      </c>
    </row>
    <row r="347" spans="1:14" x14ac:dyDescent="0.2">
      <c r="D347" s="428" t="s">
        <v>67</v>
      </c>
      <c r="E347" s="428"/>
      <c r="F347" s="428"/>
      <c r="G347" s="335">
        <v>10</v>
      </c>
      <c r="H347" s="335">
        <f t="shared" ref="H347:I351" si="85">G347</f>
        <v>10</v>
      </c>
      <c r="I347" s="335">
        <f t="shared" si="85"/>
        <v>10</v>
      </c>
    </row>
    <row r="348" spans="1:14" x14ac:dyDescent="0.2">
      <c r="D348" s="428" t="s">
        <v>68</v>
      </c>
      <c r="E348" s="428"/>
      <c r="F348" s="428"/>
      <c r="G348" s="335">
        <v>20</v>
      </c>
      <c r="H348" s="335">
        <f t="shared" si="85"/>
        <v>20</v>
      </c>
      <c r="I348" s="335">
        <f t="shared" si="85"/>
        <v>20</v>
      </c>
    </row>
    <row r="349" spans="1:14" x14ac:dyDescent="0.2">
      <c r="D349" s="429" t="s">
        <v>57</v>
      </c>
      <c r="E349" s="429"/>
      <c r="F349" s="429"/>
      <c r="G349" s="338">
        <v>11</v>
      </c>
      <c r="H349" s="338">
        <f t="shared" si="85"/>
        <v>11</v>
      </c>
      <c r="I349" s="338">
        <f t="shared" si="85"/>
        <v>11</v>
      </c>
    </row>
    <row r="350" spans="1:14" x14ac:dyDescent="0.2">
      <c r="D350" s="428" t="s">
        <v>58</v>
      </c>
      <c r="E350" s="428"/>
      <c r="F350" s="428"/>
      <c r="G350" s="335">
        <f>3+3+6-3</f>
        <v>9</v>
      </c>
      <c r="H350" s="335">
        <f t="shared" si="85"/>
        <v>9</v>
      </c>
      <c r="I350" s="335">
        <f t="shared" si="85"/>
        <v>9</v>
      </c>
    </row>
    <row r="351" spans="1:14" x14ac:dyDescent="0.2">
      <c r="D351" s="429" t="s">
        <v>59</v>
      </c>
      <c r="E351" s="429"/>
      <c r="F351" s="429"/>
      <c r="G351" s="335">
        <f>3+5-3</f>
        <v>5</v>
      </c>
      <c r="H351" s="335">
        <f t="shared" si="85"/>
        <v>5</v>
      </c>
      <c r="I351" s="335">
        <f t="shared" si="85"/>
        <v>5</v>
      </c>
    </row>
    <row r="352" spans="1:14" x14ac:dyDescent="0.2">
      <c r="D352" s="428" t="s">
        <v>60</v>
      </c>
      <c r="E352" s="428"/>
      <c r="F352" s="428"/>
      <c r="G352" s="335">
        <v>46</v>
      </c>
      <c r="H352" s="335">
        <f t="shared" ref="H352:I354" si="86">G352</f>
        <v>46</v>
      </c>
      <c r="I352" s="335">
        <f t="shared" si="86"/>
        <v>46</v>
      </c>
    </row>
    <row r="353" spans="4:9" x14ac:dyDescent="0.2">
      <c r="D353" s="429" t="s">
        <v>61</v>
      </c>
      <c r="E353" s="429"/>
      <c r="F353" s="429"/>
      <c r="G353" s="335">
        <f>76.895*60%</f>
        <v>46.136999999999993</v>
      </c>
      <c r="H353" s="335">
        <f t="shared" si="86"/>
        <v>46.136999999999993</v>
      </c>
      <c r="I353" s="335">
        <f t="shared" si="86"/>
        <v>46.136999999999993</v>
      </c>
    </row>
    <row r="354" spans="4:9" x14ac:dyDescent="0.2">
      <c r="D354" s="428" t="s">
        <v>62</v>
      </c>
      <c r="E354" s="428"/>
      <c r="F354" s="428"/>
      <c r="G354" s="335">
        <f>76.895*40%</f>
        <v>30.757999999999999</v>
      </c>
      <c r="H354" s="335">
        <f t="shared" si="86"/>
        <v>30.757999999999999</v>
      </c>
      <c r="I354" s="335">
        <f t="shared" si="86"/>
        <v>30.757999999999999</v>
      </c>
    </row>
  </sheetData>
  <mergeCells count="18">
    <mergeCell ref="A4:A5"/>
    <mergeCell ref="C3:F3"/>
    <mergeCell ref="G3:J3"/>
    <mergeCell ref="C338:K339"/>
    <mergeCell ref="D343:F343"/>
    <mergeCell ref="K3:M3"/>
    <mergeCell ref="D344:F344"/>
    <mergeCell ref="D345:F345"/>
    <mergeCell ref="D346:F346"/>
    <mergeCell ref="D342:F342"/>
    <mergeCell ref="D349:F349"/>
    <mergeCell ref="D347:F347"/>
    <mergeCell ref="D348:F348"/>
    <mergeCell ref="D350:F350"/>
    <mergeCell ref="D351:F351"/>
    <mergeCell ref="D353:F353"/>
    <mergeCell ref="D354:F354"/>
    <mergeCell ref="D352:F352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235e35a2a5742113cd1703d0708ace3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29851e143d7b7750621eaa5cc70a5109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SEU7YU5J4REP-940329272-297186</_dlc_DocId>
    <_dlc_DocIdUrl xmlns="999f919b-ab5a-4db1-a56a-2b12b49855bf">
      <Url>https://swpgh.sharepoint.com/sites/swpnpa/_layouts/15/DocIdRedir.aspx?ID=SEU7YU5J4REP-940329272-297186</Url>
      <Description>SEU7YU5J4REP-940329272-297186</Description>
    </_dlc_DocIdUrl>
  </documentManagement>
</p:properties>
</file>

<file path=customXml/itemProps1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7E43016-A718-48CF-B9F3-5C52557B42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Yakubu Gumery</cp:lastModifiedBy>
  <cp:lastPrinted>2017-09-26T10:50:00Z</cp:lastPrinted>
  <dcterms:created xsi:type="dcterms:W3CDTF">2011-03-03T15:04:12Z</dcterms:created>
  <dcterms:modified xsi:type="dcterms:W3CDTF">2024-06-18T07:26:44Z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be5e9535-bd59-419d-a340-a421dccc5ebc</vt:lpwstr>
  </property>
  <property fmtid="{D5CDD505-2E9C-101B-9397-08002B2CF9AE}" pid="4" name="MediaServiceImageTags">
    <vt:lpwstr/>
  </property>
</Properties>
</file>