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350" documentId="8_{396FA1E4-6205-4389-BE25-18E86FED801F}" xr6:coauthVersionLast="47" xr6:coauthVersionMax="47" xr10:uidLastSave="{A2D511D5-70FC-4BD7-87A1-D97C82EDE535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5" i="6" l="1"/>
  <c r="I255" i="6"/>
  <c r="J255" i="6" s="1"/>
  <c r="K255" i="6" s="1"/>
  <c r="G255" i="6"/>
  <c r="F255" i="6"/>
  <c r="E255" i="6"/>
  <c r="D255" i="6"/>
  <c r="B255" i="6"/>
  <c r="M365" i="3"/>
  <c r="L365" i="3"/>
  <c r="J365" i="3"/>
  <c r="I365" i="3"/>
  <c r="F365" i="3"/>
  <c r="E365" i="3"/>
  <c r="B365" i="3"/>
  <c r="L364" i="3" l="1"/>
  <c r="I364" i="3"/>
  <c r="E364" i="3"/>
  <c r="B364" i="3"/>
  <c r="L254" i="6"/>
  <c r="K254" i="6"/>
  <c r="J254" i="6"/>
  <c r="I254" i="6"/>
  <c r="G254" i="6"/>
  <c r="F254" i="6"/>
  <c r="D254" i="6"/>
  <c r="E254" i="6"/>
  <c r="B254" i="6"/>
  <c r="F364" i="3" l="1"/>
  <c r="I253" i="6"/>
  <c r="J253" i="6" s="1"/>
  <c r="G253" i="6"/>
  <c r="D253" i="6"/>
  <c r="E253" i="6" s="1"/>
  <c r="F253" i="6" s="1"/>
  <c r="B253" i="6"/>
  <c r="L363" i="3"/>
  <c r="M363" i="3" s="1"/>
  <c r="I363" i="3"/>
  <c r="J363" i="3" s="1"/>
  <c r="E363" i="3"/>
  <c r="F363" i="3" s="1"/>
  <c r="B363" i="3"/>
  <c r="I252" i="6"/>
  <c r="J252" i="6" s="1"/>
  <c r="G252" i="6"/>
  <c r="K252" i="6" s="1"/>
  <c r="L252" i="6" s="1"/>
  <c r="D252" i="6"/>
  <c r="E252" i="6" s="1"/>
  <c r="F252" i="6" s="1"/>
  <c r="B252" i="6"/>
  <c r="L362" i="3"/>
  <c r="I362" i="3"/>
  <c r="E362" i="3"/>
  <c r="B362" i="3"/>
  <c r="I251" i="6"/>
  <c r="J251" i="6" s="1"/>
  <c r="K251" i="6" s="1"/>
  <c r="G251" i="6"/>
  <c r="D251" i="6"/>
  <c r="E251" i="6" s="1"/>
  <c r="F251" i="6" s="1"/>
  <c r="B251" i="6"/>
  <c r="L361" i="3"/>
  <c r="I361" i="3"/>
  <c r="J361" i="3" s="1"/>
  <c r="E361" i="3"/>
  <c r="B361" i="3"/>
  <c r="L360" i="3"/>
  <c r="I360" i="3"/>
  <c r="E360" i="3"/>
  <c r="B360" i="3"/>
  <c r="I250" i="6"/>
  <c r="J250" i="6" s="1"/>
  <c r="G250" i="6"/>
  <c r="D250" i="6"/>
  <c r="E250" i="6" s="1"/>
  <c r="B250" i="6"/>
  <c r="I249" i="6"/>
  <c r="J249" i="6" s="1"/>
  <c r="G249" i="6"/>
  <c r="D249" i="6"/>
  <c r="E249" i="6" s="1"/>
  <c r="F249" i="6" s="1"/>
  <c r="B249" i="6"/>
  <c r="L359" i="3"/>
  <c r="I359" i="3"/>
  <c r="E359" i="3"/>
  <c r="B359" i="3"/>
  <c r="I248" i="6"/>
  <c r="J248" i="6" s="1"/>
  <c r="G248" i="6"/>
  <c r="D248" i="6"/>
  <c r="E248" i="6" s="1"/>
  <c r="F248" i="6" s="1"/>
  <c r="B248" i="6"/>
  <c r="L358" i="3"/>
  <c r="I358" i="3"/>
  <c r="E358" i="3"/>
  <c r="B358" i="3"/>
  <c r="I247" i="6"/>
  <c r="J247" i="6" s="1"/>
  <c r="G247" i="6"/>
  <c r="D247" i="6"/>
  <c r="E247" i="6"/>
  <c r="B247" i="6"/>
  <c r="L357" i="3"/>
  <c r="I357" i="3"/>
  <c r="E357" i="3"/>
  <c r="B357" i="3"/>
  <c r="L356" i="3"/>
  <c r="I356" i="3"/>
  <c r="E356" i="3"/>
  <c r="B356" i="3"/>
  <c r="I246" i="6"/>
  <c r="J246" i="6" s="1"/>
  <c r="G246" i="6"/>
  <c r="D246" i="6"/>
  <c r="E246" i="6" s="1"/>
  <c r="B246" i="6"/>
  <c r="I245" i="6"/>
  <c r="J245" i="6" s="1"/>
  <c r="G245" i="6"/>
  <c r="K245" i="6" s="1"/>
  <c r="D245" i="6"/>
  <c r="C245" i="6"/>
  <c r="B245" i="6"/>
  <c r="L355" i="3"/>
  <c r="I355" i="3"/>
  <c r="E355" i="3"/>
  <c r="B355" i="3"/>
  <c r="I243" i="6"/>
  <c r="G243" i="6"/>
  <c r="M364" i="3" l="1"/>
  <c r="J364" i="3"/>
  <c r="L251" i="6"/>
  <c r="K253" i="6"/>
  <c r="L253" i="6" s="1"/>
  <c r="F250" i="6"/>
  <c r="K248" i="6"/>
  <c r="L248" i="6" s="1"/>
  <c r="K250" i="6"/>
  <c r="K246" i="6"/>
  <c r="K247" i="6"/>
  <c r="M362" i="3"/>
  <c r="J357" i="3"/>
  <c r="M361" i="3"/>
  <c r="F360" i="3"/>
  <c r="F362" i="3"/>
  <c r="J362" i="3"/>
  <c r="J359" i="3"/>
  <c r="J360" i="3"/>
  <c r="F356" i="3"/>
  <c r="F361" i="3"/>
  <c r="M360" i="3"/>
  <c r="F358" i="3"/>
  <c r="F359" i="3"/>
  <c r="M359" i="3"/>
  <c r="M356" i="3"/>
  <c r="J358" i="3"/>
  <c r="F247" i="6"/>
  <c r="L246" i="6"/>
  <c r="L247" i="6"/>
  <c r="K249" i="6"/>
  <c r="E245" i="6"/>
  <c r="M358" i="3"/>
  <c r="M357" i="3"/>
  <c r="J356" i="3"/>
  <c r="F357" i="3"/>
  <c r="I244" i="6"/>
  <c r="J244" i="6" s="1"/>
  <c r="G244" i="6"/>
  <c r="D244" i="6"/>
  <c r="C244" i="6"/>
  <c r="E244" i="6" s="1"/>
  <c r="B244" i="6"/>
  <c r="L354" i="3"/>
  <c r="M355" i="3" s="1"/>
  <c r="I354" i="3"/>
  <c r="J355" i="3" s="1"/>
  <c r="C354" i="3"/>
  <c r="E354" i="3" s="1"/>
  <c r="F355" i="3" s="1"/>
  <c r="B354" i="3"/>
  <c r="K244" i="6" l="1"/>
  <c r="L245" i="6" s="1"/>
  <c r="L249" i="6"/>
  <c r="F245" i="6"/>
  <c r="F246" i="6"/>
  <c r="L250" i="6"/>
  <c r="I241" i="6"/>
  <c r="J241" i="6" s="1"/>
  <c r="G241" i="6"/>
  <c r="K241" i="6" l="1"/>
  <c r="C349" i="3"/>
  <c r="G238" i="6" l="1"/>
  <c r="G237" i="6" l="1"/>
  <c r="I235" i="6" l="1"/>
  <c r="I236" i="6"/>
  <c r="B237" i="6" l="1"/>
  <c r="G235" i="6" l="1"/>
  <c r="L353" i="3" l="1"/>
  <c r="I353" i="3"/>
  <c r="J354" i="3" s="1"/>
  <c r="E353" i="3"/>
  <c r="F354" i="3" s="1"/>
  <c r="B353" i="3"/>
  <c r="J243" i="6"/>
  <c r="K243" i="6" s="1"/>
  <c r="D243" i="6"/>
  <c r="E243" i="6" s="1"/>
  <c r="F244" i="6" s="1"/>
  <c r="B243" i="6"/>
  <c r="I242" i="6"/>
  <c r="J242" i="6" s="1"/>
  <c r="G242" i="6"/>
  <c r="K242" i="6" s="1"/>
  <c r="L242" i="6" s="1"/>
  <c r="E241" i="6"/>
  <c r="D242" i="6"/>
  <c r="E242" i="6" s="1"/>
  <c r="F242" i="6" s="1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J240" i="6" s="1"/>
  <c r="G240" i="6"/>
  <c r="K240" i="6" s="1"/>
  <c r="D240" i="6"/>
  <c r="E240" i="6" s="1"/>
  <c r="B240" i="6"/>
  <c r="L349" i="3"/>
  <c r="I349" i="3"/>
  <c r="E349" i="3"/>
  <c r="B349" i="3"/>
  <c r="L241" i="6" l="1"/>
  <c r="J351" i="3"/>
  <c r="M350" i="3"/>
  <c r="M351" i="3"/>
  <c r="F350" i="3"/>
  <c r="I239" i="6"/>
  <c r="J239" i="6" s="1"/>
  <c r="G239" i="6"/>
  <c r="K239" i="6" s="1"/>
  <c r="L240" i="6" s="1"/>
  <c r="D239" i="6"/>
  <c r="E239" i="6" s="1"/>
  <c r="B239" i="6"/>
  <c r="L348" i="3"/>
  <c r="M349" i="3" s="1"/>
  <c r="I348" i="3"/>
  <c r="E348" i="3"/>
  <c r="B348" i="3"/>
  <c r="F240" i="6" l="1"/>
  <c r="J349" i="3"/>
  <c r="F349" i="3"/>
  <c r="I238" i="6"/>
  <c r="J238" i="6" s="1"/>
  <c r="K238" i="6" s="1"/>
  <c r="L239" i="6" s="1"/>
  <c r="D238" i="6"/>
  <c r="E238" i="6" s="1"/>
  <c r="B238" i="6"/>
  <c r="F239" i="6" l="1"/>
  <c r="L347" i="3"/>
  <c r="I347" i="3"/>
  <c r="J348" i="3" s="1"/>
  <c r="E347" i="3"/>
  <c r="B347" i="3"/>
  <c r="I237" i="6"/>
  <c r="J237" i="6" s="1"/>
  <c r="K237" i="6" s="1"/>
  <c r="L238" i="6" s="1"/>
  <c r="D237" i="6"/>
  <c r="E237" i="6" s="1"/>
  <c r="F238" i="6" s="1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D236" i="6"/>
  <c r="E236" i="6" s="1"/>
  <c r="B236" i="6"/>
  <c r="F237" i="6" l="1"/>
  <c r="F347" i="3"/>
  <c r="L345" i="3"/>
  <c r="M346" i="3" s="1"/>
  <c r="I345" i="3"/>
  <c r="J346" i="3" s="1"/>
  <c r="E345" i="3"/>
  <c r="J235" i="6"/>
  <c r="K235" i="6" s="1"/>
  <c r="D235" i="6"/>
  <c r="E235" i="6" s="1"/>
  <c r="F236" i="6" s="1"/>
  <c r="B235" i="6"/>
  <c r="F346" i="3" l="1"/>
  <c r="L236" i="6"/>
  <c r="L344" i="3"/>
  <c r="M345" i="3" s="1"/>
  <c r="I344" i="3"/>
  <c r="E344" i="3"/>
  <c r="F345" i="3" s="1"/>
  <c r="B344" i="3"/>
  <c r="I234" i="6"/>
  <c r="J234" i="6" s="1"/>
  <c r="G234" i="6"/>
  <c r="D234" i="6"/>
  <c r="E234" i="6" s="1"/>
  <c r="B234" i="6"/>
  <c r="L343" i="3"/>
  <c r="I343" i="3"/>
  <c r="E343" i="3"/>
  <c r="B343" i="3"/>
  <c r="I233" i="6"/>
  <c r="J233" i="6" s="1"/>
  <c r="K233" i="6" s="1"/>
  <c r="G233" i="6"/>
  <c r="D233" i="6"/>
  <c r="E233" i="6" s="1"/>
  <c r="B233" i="6"/>
  <c r="K234" i="6" l="1"/>
  <c r="L234" i="6" s="1"/>
  <c r="F234" i="6"/>
  <c r="F235" i="6"/>
  <c r="M344" i="3"/>
  <c r="F344" i="3"/>
  <c r="J344" i="3"/>
  <c r="J345" i="3"/>
  <c r="L342" i="3"/>
  <c r="I342" i="3"/>
  <c r="E342" i="3"/>
  <c r="F343" i="3" s="1"/>
  <c r="B342" i="3"/>
  <c r="I232" i="6"/>
  <c r="J232" i="6" s="1"/>
  <c r="G232" i="6"/>
  <c r="D232" i="6"/>
  <c r="E232" i="6" s="1"/>
  <c r="F232" i="6" s="1"/>
  <c r="B232" i="6"/>
  <c r="L341" i="3"/>
  <c r="I341" i="3"/>
  <c r="E341" i="3"/>
  <c r="B341" i="3"/>
  <c r="I231" i="6"/>
  <c r="J231" i="6" s="1"/>
  <c r="G231" i="6"/>
  <c r="D231" i="6"/>
  <c r="E231" i="6"/>
  <c r="B231" i="6"/>
  <c r="I230" i="6"/>
  <c r="J230" i="6" s="1"/>
  <c r="G230" i="6"/>
  <c r="D230" i="6"/>
  <c r="E230" i="6" s="1"/>
  <c r="F230" i="6" s="1"/>
  <c r="B230" i="6"/>
  <c r="L340" i="3"/>
  <c r="I340" i="3"/>
  <c r="E340" i="3"/>
  <c r="B340" i="3"/>
  <c r="I229" i="6"/>
  <c r="J229" i="6" s="1"/>
  <c r="K229" i="6" s="1"/>
  <c r="G229" i="6"/>
  <c r="D229" i="6"/>
  <c r="E229" i="6" s="1"/>
  <c r="B229" i="6"/>
  <c r="L339" i="3"/>
  <c r="I339" i="3"/>
  <c r="E339" i="3"/>
  <c r="B339" i="3"/>
  <c r="K230" i="6" l="1"/>
  <c r="L230" i="6" s="1"/>
  <c r="F231" i="6"/>
  <c r="K231" i="6"/>
  <c r="L235" i="6"/>
  <c r="F233" i="6"/>
  <c r="F229" i="6"/>
  <c r="K232" i="6"/>
  <c r="M341" i="3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I228" i="6"/>
  <c r="J228" i="6" s="1"/>
  <c r="G228" i="6"/>
  <c r="K228" i="6" s="1"/>
  <c r="F228" i="6"/>
  <c r="D228" i="6"/>
  <c r="E228" i="6" s="1"/>
  <c r="B228" i="6"/>
  <c r="I227" i="6"/>
  <c r="J227" i="6" s="1"/>
  <c r="G227" i="6"/>
  <c r="K227" i="6" s="1"/>
  <c r="D227" i="6"/>
  <c r="E227" i="6" s="1"/>
  <c r="B227" i="6"/>
  <c r="L337" i="3"/>
  <c r="I337" i="3"/>
  <c r="E337" i="3"/>
  <c r="B337" i="3"/>
  <c r="L231" i="6" l="1"/>
  <c r="L228" i="6"/>
  <c r="L229" i="6"/>
  <c r="L232" i="6"/>
  <c r="L233" i="6"/>
  <c r="J338" i="3"/>
  <c r="F338" i="3"/>
  <c r="M338" i="3"/>
  <c r="J339" i="3"/>
  <c r="I226" i="6"/>
  <c r="J226" i="6" s="1"/>
  <c r="K226" i="6" s="1"/>
  <c r="G226" i="6"/>
  <c r="D226" i="6"/>
  <c r="E226" i="6" s="1"/>
  <c r="F227" i="6" s="1"/>
  <c r="B226" i="6"/>
  <c r="L336" i="3"/>
  <c r="M337" i="3" s="1"/>
  <c r="I336" i="3"/>
  <c r="J337" i="3" s="1"/>
  <c r="E336" i="3"/>
  <c r="F337" i="3" s="1"/>
  <c r="B336" i="3"/>
  <c r="L227" i="6" l="1"/>
  <c r="L335" i="3"/>
  <c r="M336" i="3" s="1"/>
  <c r="I335" i="3"/>
  <c r="J336" i="3" s="1"/>
  <c r="E335" i="3"/>
  <c r="F336" i="3" s="1"/>
  <c r="B335" i="3"/>
  <c r="I225" i="6"/>
  <c r="J225" i="6" s="1"/>
  <c r="G225" i="6"/>
  <c r="D225" i="6"/>
  <c r="E225" i="6" s="1"/>
  <c r="F226" i="6" s="1"/>
  <c r="B225" i="6"/>
  <c r="I224" i="6"/>
  <c r="J224" i="6" s="1"/>
  <c r="G224" i="6"/>
  <c r="D224" i="6"/>
  <c r="E224" i="6" s="1"/>
  <c r="L334" i="3"/>
  <c r="I334" i="3"/>
  <c r="E334" i="3"/>
  <c r="B334" i="3"/>
  <c r="B224" i="6"/>
  <c r="I223" i="6"/>
  <c r="J223" i="6" s="1"/>
  <c r="G223" i="6"/>
  <c r="K223" i="6" s="1"/>
  <c r="D223" i="6"/>
  <c r="E223" i="6" s="1"/>
  <c r="B223" i="6"/>
  <c r="L333" i="3"/>
  <c r="I333" i="3"/>
  <c r="E333" i="3"/>
  <c r="B333" i="3"/>
  <c r="F225" i="6" l="1"/>
  <c r="K225" i="6"/>
  <c r="F224" i="6"/>
  <c r="L226" i="6"/>
  <c r="K224" i="6"/>
  <c r="L224" i="6" s="1"/>
  <c r="F335" i="3"/>
  <c r="F334" i="3"/>
  <c r="J335" i="3"/>
  <c r="M335" i="3"/>
  <c r="M334" i="3"/>
  <c r="J334" i="3"/>
  <c r="I222" i="6"/>
  <c r="J222" i="6" s="1"/>
  <c r="G222" i="6"/>
  <c r="K222" i="6" s="1"/>
  <c r="D222" i="6"/>
  <c r="E222" i="6"/>
  <c r="F223" i="6" s="1"/>
  <c r="B222" i="6"/>
  <c r="L332" i="3"/>
  <c r="I332" i="3"/>
  <c r="E332" i="3"/>
  <c r="F333" i="3" s="1"/>
  <c r="B332" i="3"/>
  <c r="I221" i="6"/>
  <c r="J221" i="6" s="1"/>
  <c r="G221" i="6"/>
  <c r="D221" i="6"/>
  <c r="E221" i="6" s="1"/>
  <c r="B221" i="6"/>
  <c r="L331" i="3"/>
  <c r="I331" i="3"/>
  <c r="E331" i="3"/>
  <c r="B331" i="3"/>
  <c r="I220" i="6"/>
  <c r="J220" i="6" s="1"/>
  <c r="K220" i="6" s="1"/>
  <c r="G220" i="6"/>
  <c r="D220" i="6"/>
  <c r="E220" i="6" s="1"/>
  <c r="B220" i="6"/>
  <c r="L330" i="3"/>
  <c r="I330" i="3"/>
  <c r="E330" i="3"/>
  <c r="B330" i="3"/>
  <c r="L223" i="6" l="1"/>
  <c r="F221" i="6"/>
  <c r="F222" i="6"/>
  <c r="L225" i="6"/>
  <c r="K221" i="6"/>
  <c r="L221" i="6" s="1"/>
  <c r="J331" i="3"/>
  <c r="J332" i="3"/>
  <c r="M332" i="3"/>
  <c r="J333" i="3"/>
  <c r="F332" i="3"/>
  <c r="M333" i="3"/>
  <c r="M331" i="3"/>
  <c r="F331" i="3"/>
  <c r="I219" i="6"/>
  <c r="J219" i="6"/>
  <c r="G219" i="6"/>
  <c r="D219" i="6"/>
  <c r="C219" i="6"/>
  <c r="E219" i="6" s="1"/>
  <c r="B219" i="6"/>
  <c r="L329" i="3"/>
  <c r="M330" i="3" s="1"/>
  <c r="I329" i="3"/>
  <c r="J330" i="3" s="1"/>
  <c r="E329" i="3"/>
  <c r="B329" i="3"/>
  <c r="I218" i="6"/>
  <c r="J218" i="6" s="1"/>
  <c r="G218" i="6"/>
  <c r="K218" i="6" s="1"/>
  <c r="L218" i="6" s="1"/>
  <c r="D218" i="6"/>
  <c r="E218" i="6" s="1"/>
  <c r="B218" i="6"/>
  <c r="L328" i="3"/>
  <c r="I328" i="3"/>
  <c r="E328" i="3"/>
  <c r="B328" i="3"/>
  <c r="I217" i="6"/>
  <c r="J217" i="6" s="1"/>
  <c r="G217" i="6"/>
  <c r="K217" i="6" s="1"/>
  <c r="D217" i="6"/>
  <c r="E217" i="6" s="1"/>
  <c r="F217" i="6" s="1"/>
  <c r="B217" i="6"/>
  <c r="L327" i="3"/>
  <c r="I327" i="3"/>
  <c r="E327" i="3"/>
  <c r="B327" i="3"/>
  <c r="L326" i="3"/>
  <c r="I326" i="3"/>
  <c r="E326" i="3"/>
  <c r="B326" i="3"/>
  <c r="I216" i="6"/>
  <c r="J216" i="6" s="1"/>
  <c r="K216" i="6" s="1"/>
  <c r="G216" i="6"/>
  <c r="D216" i="6"/>
  <c r="E216" i="6"/>
  <c r="B216" i="6"/>
  <c r="L217" i="6" l="1"/>
  <c r="F218" i="6"/>
  <c r="F220" i="6"/>
  <c r="F219" i="6"/>
  <c r="K219" i="6"/>
  <c r="L222" i="6"/>
  <c r="F327" i="3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I215" i="6"/>
  <c r="J215" i="6" s="1"/>
  <c r="G215" i="6"/>
  <c r="K215" i="6" s="1"/>
  <c r="D215" i="6"/>
  <c r="E215" i="6"/>
  <c r="F216" i="6" s="1"/>
  <c r="B215" i="6"/>
  <c r="L324" i="3"/>
  <c r="I324" i="3"/>
  <c r="E324" i="3"/>
  <c r="B324" i="3"/>
  <c r="I214" i="6"/>
  <c r="J214" i="6"/>
  <c r="G214" i="6"/>
  <c r="B214" i="6"/>
  <c r="L216" i="6" l="1"/>
  <c r="K214" i="6"/>
  <c r="L220" i="6"/>
  <c r="L219" i="6"/>
  <c r="J325" i="3"/>
  <c r="F325" i="3"/>
  <c r="M325" i="3"/>
  <c r="D214" i="6"/>
  <c r="E214" i="6" s="1"/>
  <c r="F215" i="6" l="1"/>
  <c r="L215" i="6"/>
  <c r="L323" i="3"/>
  <c r="M324" i="3" s="1"/>
  <c r="I323" i="3"/>
  <c r="J324" i="3" s="1"/>
  <c r="E323" i="3"/>
  <c r="F324" i="3" s="1"/>
  <c r="I213" i="6"/>
  <c r="J213" i="6" s="1"/>
  <c r="G213" i="6"/>
  <c r="D213" i="6"/>
  <c r="C213" i="6"/>
  <c r="E213" i="6" s="1"/>
  <c r="F214" i="6" s="1"/>
  <c r="K213" i="6" l="1"/>
  <c r="L214" i="6" s="1"/>
  <c r="B213" i="6"/>
  <c r="B323" i="3"/>
  <c r="I212" i="6"/>
  <c r="J212" i="6" s="1"/>
  <c r="G212" i="6"/>
  <c r="K212" i="6" s="1"/>
  <c r="D212" i="6"/>
  <c r="E212" i="6" s="1"/>
  <c r="F213" i="6" s="1"/>
  <c r="B212" i="6"/>
  <c r="L322" i="3"/>
  <c r="M323" i="3" s="1"/>
  <c r="I322" i="3"/>
  <c r="J323" i="3" s="1"/>
  <c r="E322" i="3"/>
  <c r="F323" i="3" s="1"/>
  <c r="B322" i="3"/>
  <c r="L56" i="4"/>
  <c r="H57" i="4"/>
  <c r="L213" i="6" l="1"/>
  <c r="M56" i="4"/>
  <c r="N56" i="4" s="1"/>
  <c r="I211" i="6"/>
  <c r="J211" i="6" s="1"/>
  <c r="G211" i="6"/>
  <c r="K211" i="6" s="1"/>
  <c r="D211" i="6"/>
  <c r="E211" i="6" s="1"/>
  <c r="B211" i="6"/>
  <c r="L321" i="3"/>
  <c r="M322" i="3" s="1"/>
  <c r="I321" i="3"/>
  <c r="J322" i="3" s="1"/>
  <c r="E321" i="3"/>
  <c r="F322" i="3" s="1"/>
  <c r="B321" i="3"/>
  <c r="F212" i="6" l="1"/>
  <c r="L212" i="6"/>
  <c r="I210" i="6"/>
  <c r="J210" i="6" s="1"/>
  <c r="G210" i="6"/>
  <c r="K210" i="6" s="1"/>
  <c r="D210" i="6"/>
  <c r="E210" i="6" s="1"/>
  <c r="B210" i="6"/>
  <c r="L320" i="3"/>
  <c r="M321" i="3" s="1"/>
  <c r="I320" i="3"/>
  <c r="E320" i="3"/>
  <c r="F321" i="3" s="1"/>
  <c r="B320" i="3"/>
  <c r="I209" i="6"/>
  <c r="J209" i="6" s="1"/>
  <c r="G209" i="6"/>
  <c r="K209" i="6" s="1"/>
  <c r="D209" i="6"/>
  <c r="E209" i="6"/>
  <c r="B209" i="6"/>
  <c r="L319" i="3"/>
  <c r="I319" i="3"/>
  <c r="E319" i="3"/>
  <c r="B319" i="3"/>
  <c r="L210" i="6" l="1"/>
  <c r="L211" i="6"/>
  <c r="F210" i="6"/>
  <c r="F211" i="6"/>
  <c r="J320" i="3"/>
  <c r="M320" i="3"/>
  <c r="F320" i="3"/>
  <c r="J321" i="3"/>
  <c r="L318" i="3"/>
  <c r="I318" i="3"/>
  <c r="E318" i="3"/>
  <c r="B318" i="3"/>
  <c r="I208" i="6"/>
  <c r="J208" i="6" s="1"/>
  <c r="G208" i="6"/>
  <c r="D208" i="6"/>
  <c r="E208" i="6" s="1"/>
  <c r="F209" i="6" s="1"/>
  <c r="B208" i="6"/>
  <c r="I207" i="6"/>
  <c r="J207" i="6" s="1"/>
  <c r="G207" i="6"/>
  <c r="D207" i="6"/>
  <c r="E207" i="6"/>
  <c r="B207" i="6"/>
  <c r="L317" i="3"/>
  <c r="I317" i="3"/>
  <c r="E317" i="3"/>
  <c r="B317" i="3"/>
  <c r="L316" i="3"/>
  <c r="I316" i="3"/>
  <c r="E316" i="3"/>
  <c r="B316" i="3"/>
  <c r="I206" i="6"/>
  <c r="J206" i="6" s="1"/>
  <c r="G206" i="6"/>
  <c r="D206" i="6"/>
  <c r="E206" i="6" s="1"/>
  <c r="B206" i="6"/>
  <c r="F207" i="6" l="1"/>
  <c r="K207" i="6"/>
  <c r="K208" i="6"/>
  <c r="K206" i="6"/>
  <c r="L207" i="6"/>
  <c r="L209" i="6"/>
  <c r="L208" i="6"/>
  <c r="F208" i="6"/>
  <c r="F318" i="3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I205" i="6"/>
  <c r="J205" i="6" s="1"/>
  <c r="G205" i="6"/>
  <c r="K205" i="6" s="1"/>
  <c r="B315" i="3"/>
  <c r="L206" i="6" l="1"/>
  <c r="D205" i="6"/>
  <c r="E205" i="6"/>
  <c r="F206" i="6" s="1"/>
  <c r="B205" i="6"/>
  <c r="I204" i="6" l="1"/>
  <c r="J204" i="6" s="1"/>
  <c r="K204" i="6" s="1"/>
  <c r="L205" i="6" s="1"/>
  <c r="D204" i="6"/>
  <c r="E204" i="6"/>
  <c r="F205" i="6" s="1"/>
  <c r="B204" i="6"/>
  <c r="B203" i="6"/>
  <c r="L314" i="3"/>
  <c r="I314" i="3"/>
  <c r="E314" i="3"/>
  <c r="B314" i="3"/>
  <c r="B313" i="3"/>
  <c r="I203" i="6"/>
  <c r="J203" i="6" s="1"/>
  <c r="K203" i="6" s="1"/>
  <c r="D203" i="6"/>
  <c r="E203" i="6" s="1"/>
  <c r="F204" i="6" l="1"/>
  <c r="F314" i="3"/>
  <c r="F315" i="3"/>
  <c r="J314" i="3"/>
  <c r="J315" i="3"/>
  <c r="M314" i="3"/>
  <c r="M315" i="3"/>
  <c r="L204" i="6"/>
  <c r="I200" i="6"/>
  <c r="L312" i="3" l="1"/>
  <c r="I312" i="3"/>
  <c r="E312" i="3"/>
  <c r="B312" i="3"/>
  <c r="I202" i="6"/>
  <c r="J202" i="6" s="1"/>
  <c r="G202" i="6"/>
  <c r="K202" i="6" s="1"/>
  <c r="L203" i="6" s="1"/>
  <c r="D202" i="6"/>
  <c r="E202" i="6" s="1"/>
  <c r="F203" i="6" s="1"/>
  <c r="B202" i="6"/>
  <c r="G200" i="6"/>
  <c r="G201" i="6"/>
  <c r="I201" i="6" l="1"/>
  <c r="J201" i="6" s="1"/>
  <c r="K201" i="6" s="1"/>
  <c r="L202" i="6" s="1"/>
  <c r="D201" i="6"/>
  <c r="E201" i="6" s="1"/>
  <c r="F202" i="6" s="1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 s="1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G197" i="6"/>
  <c r="D197" i="6"/>
  <c r="E197" i="6" s="1"/>
  <c r="F198" i="6" s="1"/>
  <c r="B197" i="6"/>
  <c r="B307" i="3"/>
  <c r="K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G196" i="6"/>
  <c r="D196" i="6"/>
  <c r="E196" i="6" s="1"/>
  <c r="F197" i="6" s="1"/>
  <c r="B196" i="6"/>
  <c r="K196" i="6" l="1"/>
  <c r="L197" i="6" s="1"/>
  <c r="L305" i="3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F195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9" i="3"/>
  <c r="G378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7" i="3"/>
  <c r="I377" i="3" s="1"/>
  <c r="H379" i="3"/>
  <c r="I379" i="3" s="1"/>
  <c r="H378" i="3"/>
  <c r="I378" i="3" s="1"/>
  <c r="H376" i="3"/>
  <c r="I376" i="3" s="1"/>
  <c r="H375" i="3"/>
  <c r="I375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82" i="3"/>
  <c r="H382" i="3" s="1"/>
  <c r="I382" i="3" s="1"/>
  <c r="G381" i="3"/>
  <c r="H381" i="3" s="1"/>
  <c r="I381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 s="1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80" i="3"/>
  <c r="I380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K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E8" i="6"/>
  <c r="E12" i="6"/>
  <c r="K79" i="6"/>
  <c r="H15" i="4"/>
  <c r="H23" i="4"/>
  <c r="G31" i="4"/>
  <c r="L38" i="4"/>
  <c r="R45" i="4"/>
  <c r="R33" i="4"/>
  <c r="M34" i="4"/>
  <c r="F37" i="4"/>
  <c r="Y49" i="4"/>
  <c r="G54" i="4"/>
  <c r="K69" i="6"/>
  <c r="J17" i="6"/>
  <c r="K17" i="6" s="1"/>
  <c r="J19" i="6"/>
  <c r="K19" i="6" s="1"/>
  <c r="L20" i="6" s="1"/>
  <c r="X53" i="4"/>
  <c r="E22" i="6"/>
  <c r="F23" i="6" s="1"/>
  <c r="G52" i="4"/>
  <c r="X46" i="4"/>
  <c r="K28" i="6"/>
  <c r="Z36" i="4"/>
  <c r="L51" i="4"/>
  <c r="R52" i="4"/>
  <c r="E14" i="6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L13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3" i="6"/>
  <c r="AD58" i="4"/>
  <c r="K22" i="6"/>
  <c r="S48" i="4"/>
  <c r="T48" i="4" s="1"/>
  <c r="Z15" i="4"/>
  <c r="E10" i="6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F139" i="3"/>
  <c r="F146" i="3"/>
  <c r="M147" i="3"/>
  <c r="K49" i="6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L68" i="6" s="1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E52" i="6"/>
  <c r="M165" i="3"/>
  <c r="K57" i="6"/>
  <c r="E69" i="6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K92" i="6"/>
  <c r="J210" i="3"/>
  <c r="K109" i="6"/>
  <c r="L110" i="6" s="1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J169" i="3"/>
  <c r="K59" i="6"/>
  <c r="J176" i="3"/>
  <c r="M198" i="3"/>
  <c r="E93" i="6"/>
  <c r="E100" i="6"/>
  <c r="E109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E78" i="6"/>
  <c r="E83" i="6"/>
  <c r="F205" i="3"/>
  <c r="M213" i="3"/>
  <c r="J231" i="3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79" i="6" l="1"/>
  <c r="F100" i="6"/>
  <c r="L79" i="6"/>
  <c r="L42" i="6"/>
  <c r="F121" i="6"/>
  <c r="F95" i="6"/>
  <c r="F114" i="6"/>
  <c r="F11" i="6"/>
  <c r="F76" i="6"/>
  <c r="F92" i="6"/>
  <c r="F69" i="6"/>
  <c r="L36" i="6"/>
  <c r="L57" i="6"/>
  <c r="F74" i="6"/>
  <c r="L50" i="6"/>
  <c r="F12" i="6"/>
  <c r="L127" i="6"/>
  <c r="F14" i="6"/>
  <c r="L61" i="6"/>
  <c r="F59" i="6"/>
  <c r="L32" i="6"/>
  <c r="L22" i="6"/>
  <c r="F115" i="6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<sst xmlns="http://schemas.openxmlformats.org/spreadsheetml/2006/main" count="150" uniqueCount="63">
  <si>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</si>
  <si>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</si>
  <si>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</si>
  <si>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</si>
  <si>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</si>
  <si>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</si>
  <si>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</si>
  <si>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</si>
  <si>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</si>
  <si>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</si>
  <si>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</si>
  <si>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</si>
  <si>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</si>
  <si>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</si>
  <si>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</si>
  <si>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</si>
  <si>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</si>
  <si>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</si>
  <si>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</si>
  <si>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</si>
  <si>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</si>
  <si>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%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</si>
  <si>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</si>
  <si>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</si>
  <si>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</si>
  <si>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</si>
  <si>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</si>
  <si>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</si>
  <si>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</si>
  <si>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</si>
  <si>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</si>
  <si>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</si>
  <si>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</si>
  <si>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</si>
  <si>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</si>
  <si>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</si>
  <si>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</si>
  <si>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</si>
  <si>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</si>
  <si>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</si>
  <si>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</si>
  <si>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</si>
  <si>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</si>
  <si>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</si>
  <si>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</si>
  <si>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</si>
  <si>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</si>
  <si>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</si>
  <si>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</si>
  <si>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</si>
  <si>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</si>
  <si>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</si>
  <si>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</si>
  <si>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</si>
  <si>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</si>
  <si>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</si>
  <si>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</si>
  <si>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</si>
  <si>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</si>
  <si>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</si>
  <si>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</si>
  <si>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GP/Lt</t>
  </si>
  <si>
    <t>Gp/kg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</si>
</sst>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166" fontId="36" fillId="0" borderId="0" xfId="1" applyNumberFormat="1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65" fontId="55" fillId="3" borderId="16" xfId="0" applyNumberFormat="1" applyFont="1" applyFill="1" applyBorder="1" applyAlignment="1">
      <alignment horizontal="left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  <xf numFmtId="165" fontId="54" fillId="3" borderId="16" xfId="0" applyNumberFormat="1" applyFont="1" applyFill="1" applyBorder="1" applyAlignment="1">
      <alignment horizontal="left" wrapText="1"/>
    </xf>
    <xf numFmtId="165" fontId="55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7" sqref="Y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7" t="s">
        <v>7</v>
      </c>
      <c r="D5" s="288"/>
      <c r="E5" s="288"/>
      <c r="F5" s="288"/>
      <c r="G5" s="288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9" t="s">
        <v>10</v>
      </c>
      <c r="V5" s="290"/>
      <c r="W5" s="290"/>
      <c r="X5" s="290"/>
      <c r="Y5" s="290"/>
      <c r="Z5" s="290"/>
      <c r="AA5" s="291" t="s">
        <v>11</v>
      </c>
      <c r="AB5" s="292"/>
      <c r="AC5" s="292"/>
      <c r="AD5" s="293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27</v>
      </c>
      <c r="D7" s="30" t="s">
        <v>27</v>
      </c>
      <c r="E7" s="30" t="s">
        <v>27</v>
      </c>
      <c r="F7" s="30" t="s">
        <v>27</v>
      </c>
      <c r="G7" s="30" t="s">
        <v>27</v>
      </c>
      <c r="H7" s="31" t="s">
        <v>21</v>
      </c>
      <c r="I7" s="72" t="s">
        <v>27</v>
      </c>
      <c r="J7" s="72" t="s">
        <v>27</v>
      </c>
      <c r="K7" s="72" t="s">
        <v>27</v>
      </c>
      <c r="L7" s="72" t="s">
        <v>27</v>
      </c>
      <c r="M7" s="72" t="s">
        <v>27</v>
      </c>
      <c r="N7" s="73" t="s">
        <v>21</v>
      </c>
      <c r="O7" s="29" t="s">
        <v>27</v>
      </c>
      <c r="P7" s="30" t="s">
        <v>27</v>
      </c>
      <c r="Q7" s="30" t="s">
        <v>27</v>
      </c>
      <c r="R7" s="30" t="s">
        <v>27</v>
      </c>
      <c r="S7" s="30" t="s">
        <v>27</v>
      </c>
      <c r="T7" s="31" t="s">
        <v>21</v>
      </c>
      <c r="U7" s="32" t="s">
        <v>62</v>
      </c>
      <c r="V7" s="32" t="s">
        <v>62</v>
      </c>
      <c r="W7" s="32" t="s">
        <v>62</v>
      </c>
      <c r="X7" s="32" t="s">
        <v>62</v>
      </c>
      <c r="Y7" s="32" t="s">
        <v>62</v>
      </c>
      <c r="Z7" s="33" t="s">
        <v>21</v>
      </c>
      <c r="AA7" s="29" t="s">
        <v>27</v>
      </c>
      <c r="AB7" s="30" t="s">
        <v>27</v>
      </c>
      <c r="AC7" s="30" t="s">
        <v>27</v>
      </c>
      <c r="AD7" s="31" t="s">
        <v>21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4" t="s">
        <v>22</v>
      </c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5"/>
  <sheetViews>
    <sheetView tabSelected="1" workbookViewId="0">
      <pane xSplit="2" ySplit="7" topLeftCell="C240" activePane="bottomRight" state="frozen"/>
      <selection pane="topRight" activeCell="C1" sqref="C1"/>
      <selection pane="bottomLeft" activeCell="A8" sqref="A8"/>
      <selection pane="bottomRight" activeCell="N256" sqref="N256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23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28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24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8" t="s">
        <v>11</v>
      </c>
      <c r="D5" s="299"/>
      <c r="E5" s="299"/>
      <c r="F5" s="300"/>
      <c r="G5" s="295" t="s">
        <v>25</v>
      </c>
      <c r="H5" s="296"/>
      <c r="I5" s="296"/>
      <c r="J5" s="296"/>
      <c r="K5" s="296"/>
      <c r="L5" s="297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26</v>
      </c>
      <c r="C7" s="169" t="s">
        <v>27</v>
      </c>
      <c r="D7" s="170" t="s">
        <v>27</v>
      </c>
      <c r="E7" s="170" t="s">
        <v>27</v>
      </c>
      <c r="F7" s="171" t="s">
        <v>21</v>
      </c>
      <c r="G7" s="172" t="s">
        <v>61</v>
      </c>
      <c r="H7" s="173" t="s">
        <v>27</v>
      </c>
      <c r="I7" s="173" t="s">
        <v>27</v>
      </c>
      <c r="J7" s="173" t="s">
        <v>27</v>
      </c>
      <c r="K7" s="173" t="s">
        <v>27</v>
      </c>
      <c r="L7" s="174" t="s">
        <v>21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55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55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55" si="98">H242+I242</f>
        <v>195.4555</v>
      </c>
      <c r="K242" s="273">
        <f t="shared" ref="K242:K255" si="99">G242+J242</f>
        <v>559.07310000000007</v>
      </c>
      <c r="L242" s="274">
        <f t="shared" ref="L242:L255" si="100"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x14ac:dyDescent="0.3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  <row r="249" spans="1:12" s="275" customFormat="1" x14ac:dyDescent="0.35">
      <c r="A249" s="264">
        <v>45793</v>
      </c>
      <c r="B249" s="265">
        <f>13.562*100</f>
        <v>1356.2</v>
      </c>
      <c r="C249" s="276">
        <v>707.61239999999998</v>
      </c>
      <c r="D249" s="276">
        <f>4+1</f>
        <v>5</v>
      </c>
      <c r="E249" s="277">
        <f t="shared" si="92"/>
        <v>712.61239999999998</v>
      </c>
      <c r="F249" s="268">
        <f t="shared" si="97"/>
        <v>-0.14509683295439613</v>
      </c>
      <c r="G249" s="269">
        <f>669.2093+84.9361+1.5594-415.5103</f>
        <v>340.19450000000001</v>
      </c>
      <c r="H249" s="270"/>
      <c r="I249" s="271">
        <f>9+68+27.1555+19+72.3</f>
        <v>195.4555</v>
      </c>
      <c r="J249" s="272">
        <f t="shared" si="98"/>
        <v>195.4555</v>
      </c>
      <c r="K249" s="273">
        <f t="shared" si="99"/>
        <v>535.65</v>
      </c>
      <c r="L249" s="274">
        <f t="shared" si="100"/>
        <v>-1.1947957683555721E-5</v>
      </c>
    </row>
    <row r="250" spans="1:12" s="275" customFormat="1" x14ac:dyDescent="0.35">
      <c r="A250" s="264">
        <v>45809</v>
      </c>
      <c r="B250" s="265">
        <f>11.7925*100</f>
        <v>1179.25</v>
      </c>
      <c r="C250" s="276">
        <v>632.11490000000003</v>
      </c>
      <c r="D250" s="276">
        <f>4+1</f>
        <v>5</v>
      </c>
      <c r="E250" s="277">
        <f t="shared" si="92"/>
        <v>637.11490000000003</v>
      </c>
      <c r="F250" s="268">
        <f t="shared" si="97"/>
        <v>-0.10594469026921216</v>
      </c>
      <c r="G250" s="269">
        <f>664.9205+84.9361+1.5594-411.2216</f>
        <v>340.19439999999992</v>
      </c>
      <c r="H250" s="270"/>
      <c r="I250" s="271">
        <f>9+68+27.155+19+72.3</f>
        <v>195.45499999999998</v>
      </c>
      <c r="J250" s="272">
        <f t="shared" si="98"/>
        <v>195.45499999999998</v>
      </c>
      <c r="K250" s="273">
        <f t="shared" si="99"/>
        <v>535.6493999999999</v>
      </c>
      <c r="L250" s="274">
        <f t="shared" si="100"/>
        <v>-1.1201344162214966E-6</v>
      </c>
    </row>
    <row r="251" spans="1:12" s="275" customFormat="1" x14ac:dyDescent="0.35">
      <c r="A251" s="264">
        <v>45824</v>
      </c>
      <c r="B251" s="265">
        <f>10.6907*100</f>
        <v>1069.07</v>
      </c>
      <c r="C251" s="276">
        <v>574.3306</v>
      </c>
      <c r="D251" s="276">
        <f>4+1</f>
        <v>5</v>
      </c>
      <c r="E251" s="277">
        <f t="shared" si="92"/>
        <v>579.3306</v>
      </c>
      <c r="F251" s="268">
        <f t="shared" si="97"/>
        <v>-9.069682721279948E-2</v>
      </c>
      <c r="G251" s="269">
        <f>607.0773+84.9361+1.5594-353.3784</f>
        <v>340.19440000000003</v>
      </c>
      <c r="H251" s="270"/>
      <c r="I251" s="271">
        <f>9+68+27.1555+19+72.3</f>
        <v>195.4555</v>
      </c>
      <c r="J251" s="272">
        <f t="shared" si="98"/>
        <v>195.4555</v>
      </c>
      <c r="K251" s="273">
        <f t="shared" si="99"/>
        <v>535.6499</v>
      </c>
      <c r="L251" s="274">
        <f t="shared" si="100"/>
        <v>9.3344639262582518E-7</v>
      </c>
    </row>
    <row r="252" spans="1:12" s="275" customFormat="1" x14ac:dyDescent="0.35">
      <c r="A252" s="264">
        <v>45839</v>
      </c>
      <c r="B252" s="265">
        <f>10.6889*100</f>
        <v>1068.8900000000001</v>
      </c>
      <c r="C252" s="276">
        <v>619.57770000000005</v>
      </c>
      <c r="D252" s="276">
        <f>4+1</f>
        <v>5</v>
      </c>
      <c r="E252" s="277">
        <f t="shared" si="92"/>
        <v>624.57770000000005</v>
      </c>
      <c r="F252" s="268">
        <f t="shared" si="97"/>
        <v>7.8102382301228346E-2</v>
      </c>
      <c r="G252" s="269">
        <f>637.8605+84.9361+1.5594-460.0015</f>
        <v>264.35449999999997</v>
      </c>
      <c r="H252" s="270"/>
      <c r="I252" s="271">
        <f>9+68+27.155+19+72.3</f>
        <v>195.45499999999998</v>
      </c>
      <c r="J252" s="272">
        <f t="shared" si="98"/>
        <v>195.45499999999998</v>
      </c>
      <c r="K252" s="273">
        <f t="shared" si="99"/>
        <v>459.80949999999996</v>
      </c>
      <c r="L252" s="274">
        <f t="shared" si="100"/>
        <v>-0.14158576338761575</v>
      </c>
    </row>
    <row r="253" spans="1:12" s="275" customFormat="1" x14ac:dyDescent="0.35">
      <c r="A253" s="264">
        <v>45854</v>
      </c>
      <c r="B253" s="265">
        <f>10.7815*100</f>
        <v>1078.1499999999999</v>
      </c>
      <c r="C253" s="276">
        <v>602.28740000000005</v>
      </c>
      <c r="D253" s="276">
        <f>24+1</f>
        <v>25</v>
      </c>
      <c r="E253" s="277">
        <f t="shared" si="92"/>
        <v>627.28740000000005</v>
      </c>
      <c r="F253" s="268">
        <f t="shared" si="97"/>
        <v>4.3384514048452338E-3</v>
      </c>
      <c r="G253" s="269">
        <f>623.7687+84.9361+1.5594-445.9097</f>
        <v>264.35449999999997</v>
      </c>
      <c r="H253" s="270"/>
      <c r="I253" s="271">
        <f>9+68+27.155+19+72.3</f>
        <v>195.45499999999998</v>
      </c>
      <c r="J253" s="272">
        <f t="shared" si="98"/>
        <v>195.45499999999998</v>
      </c>
      <c r="K253" s="273">
        <f t="shared" si="99"/>
        <v>459.80949999999996</v>
      </c>
      <c r="L253" s="274">
        <f t="shared" si="100"/>
        <v>0</v>
      </c>
    </row>
    <row r="254" spans="1:12" s="275" customFormat="1" x14ac:dyDescent="0.35">
      <c r="A254" s="264">
        <v>45870</v>
      </c>
      <c r="B254" s="286">
        <f>10.8381*100</f>
        <v>1083.8100000000002</v>
      </c>
      <c r="C254" s="276">
        <v>604.21289999999999</v>
      </c>
      <c r="D254" s="276">
        <f>24+1</f>
        <v>25</v>
      </c>
      <c r="E254" s="277">
        <f t="shared" si="92"/>
        <v>629.21289999999999</v>
      </c>
      <c r="F254" s="268">
        <f t="shared" si="97"/>
        <v>3.069565880009506E-3</v>
      </c>
      <c r="G254" s="269">
        <f>623.617+84.9361+1.5594-445.758</f>
        <v>264.35449999999997</v>
      </c>
      <c r="H254" s="270"/>
      <c r="I254" s="271">
        <f>9+68+27.155+19+72.3</f>
        <v>195.45499999999998</v>
      </c>
      <c r="J254" s="272">
        <f t="shared" si="98"/>
        <v>195.45499999999998</v>
      </c>
      <c r="K254" s="273">
        <f t="shared" si="99"/>
        <v>459.80949999999996</v>
      </c>
      <c r="L254" s="274">
        <f t="shared" si="100"/>
        <v>0</v>
      </c>
    </row>
    <row r="255" spans="1:12" s="275" customFormat="1" x14ac:dyDescent="0.35">
      <c r="A255" s="264">
        <v>45885</v>
      </c>
      <c r="B255" s="286">
        <f>11.0165*100</f>
        <v>1101.6500000000001</v>
      </c>
      <c r="C255" s="276">
        <v>617.10440000000006</v>
      </c>
      <c r="D255" s="276">
        <f>24+1</f>
        <v>25</v>
      </c>
      <c r="E255" s="277">
        <f t="shared" si="92"/>
        <v>642.10440000000006</v>
      </c>
      <c r="F255" s="268">
        <f t="shared" si="97"/>
        <v>2.0488295773974263E-2</v>
      </c>
      <c r="G255" s="269">
        <f>649.3589+84.9361+1.5594-471.4999</f>
        <v>264.35449999999992</v>
      </c>
      <c r="H255" s="270"/>
      <c r="I255" s="271">
        <f>9+68+27.155+19+72.3</f>
        <v>195.45499999999998</v>
      </c>
      <c r="J255" s="272">
        <f t="shared" si="98"/>
        <v>195.45499999999998</v>
      </c>
      <c r="K255" s="273">
        <f t="shared" si="99"/>
        <v>459.8094999999999</v>
      </c>
      <c r="L255" s="274">
        <f t="shared" si="100"/>
        <v>0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82"/>
  <sheetViews>
    <sheetView workbookViewId="0">
      <pane xSplit="2" ySplit="5" topLeftCell="C358" activePane="bottomRight" state="frozen"/>
      <selection pane="topRight" activeCell="C1" sqref="C1"/>
      <selection pane="bottomLeft" activeCell="A6" sqref="A6"/>
      <selection pane="bottomRight" activeCell="O365" sqref="O365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29</v>
      </c>
    </row>
    <row r="2" spans="1:17" ht="19.5" thickBot="1" x14ac:dyDescent="0.4">
      <c r="F2" s="194" t="s">
        <v>30</v>
      </c>
    </row>
    <row r="3" spans="1:17" ht="19.5" thickBot="1" x14ac:dyDescent="0.4">
      <c r="A3" s="195"/>
      <c r="B3" s="196"/>
      <c r="C3" s="303" t="s">
        <v>31</v>
      </c>
      <c r="D3" s="304"/>
      <c r="E3" s="304"/>
      <c r="F3" s="305"/>
      <c r="G3" s="306" t="s">
        <v>32</v>
      </c>
      <c r="H3" s="307"/>
      <c r="I3" s="307"/>
      <c r="J3" s="308"/>
      <c r="K3" s="311" t="s">
        <v>33</v>
      </c>
      <c r="L3" s="312"/>
      <c r="M3" s="313"/>
      <c r="O3" s="197"/>
      <c r="P3" s="197"/>
      <c r="Q3" s="197"/>
    </row>
    <row r="4" spans="1:17" ht="56.25" x14ac:dyDescent="0.35">
      <c r="A4" s="301" t="s">
        <v>34</v>
      </c>
      <c r="B4" s="198" t="s">
        <v>35</v>
      </c>
      <c r="C4" s="199" t="s">
        <v>36</v>
      </c>
      <c r="D4" s="200" t="s">
        <v>37</v>
      </c>
      <c r="E4" s="200" t="s">
        <v>38</v>
      </c>
      <c r="F4" s="201" t="s">
        <v>39</v>
      </c>
      <c r="G4" s="202" t="s">
        <v>36</v>
      </c>
      <c r="H4" s="203" t="s">
        <v>37</v>
      </c>
      <c r="I4" s="203" t="s">
        <v>38</v>
      </c>
      <c r="J4" s="204" t="s">
        <v>39</v>
      </c>
      <c r="K4" s="205" t="s">
        <v>36</v>
      </c>
      <c r="L4" s="206" t="s">
        <v>38</v>
      </c>
      <c r="M4" s="207" t="s">
        <v>39</v>
      </c>
    </row>
    <row r="5" spans="1:17" ht="57" thickBot="1" x14ac:dyDescent="0.4">
      <c r="A5" s="302"/>
      <c r="B5" s="208" t="s">
        <v>40</v>
      </c>
      <c r="C5" s="209" t="s">
        <v>41</v>
      </c>
      <c r="D5" s="210" t="s">
        <v>41</v>
      </c>
      <c r="E5" s="210" t="s">
        <v>41</v>
      </c>
      <c r="F5" s="211" t="s">
        <v>21</v>
      </c>
      <c r="G5" s="212" t="s">
        <v>41</v>
      </c>
      <c r="H5" s="213" t="s">
        <v>41</v>
      </c>
      <c r="I5" s="213" t="s">
        <v>41</v>
      </c>
      <c r="J5" s="214" t="s">
        <v>21</v>
      </c>
      <c r="K5" s="215" t="s">
        <v>41</v>
      </c>
      <c r="L5" s="216" t="s">
        <v>41</v>
      </c>
      <c r="M5" s="217" t="s">
        <v>21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42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65" si="86">C352+D352</f>
        <v>82.94</v>
      </c>
      <c r="F352" s="232">
        <f t="shared" ref="F352:F365" si="87">E352/E351-1</f>
        <v>5.1307593357561743E-2</v>
      </c>
      <c r="G352" s="225">
        <v>78.739999999999995</v>
      </c>
      <c r="H352" s="225"/>
      <c r="I352" s="226">
        <f t="shared" ref="I352:I365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65" si="89">K352</f>
        <v>78.739999999999995</v>
      </c>
      <c r="M352" s="236">
        <f>L352/L351-1</f>
        <v>4.4895723793024089E-2</v>
      </c>
    </row>
    <row r="353" spans="1:13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3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65" si="91">L354/L353-1</f>
        <v>1.2821390937829191E-2</v>
      </c>
    </row>
    <row r="355" spans="1:13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 t="shared" ref="J355:J365" si="92"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3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 t="shared" si="92"/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3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 t="shared" si="92"/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3" x14ac:dyDescent="0.3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 t="shared" si="92"/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3" x14ac:dyDescent="0.35">
      <c r="A359" s="252">
        <v>45793</v>
      </c>
      <c r="B359" s="263">
        <f>13.562*100</f>
        <v>1356.2</v>
      </c>
      <c r="C359" s="185">
        <v>70.7346</v>
      </c>
      <c r="D359" s="185">
        <v>2</v>
      </c>
      <c r="E359" s="251">
        <f t="shared" si="86"/>
        <v>72.7346</v>
      </c>
      <c r="F359" s="232">
        <f t="shared" si="87"/>
        <v>-2.585284383960873E-2</v>
      </c>
      <c r="G359" s="225">
        <v>66.634299999999996</v>
      </c>
      <c r="H359" s="225"/>
      <c r="I359" s="226">
        <f t="shared" si="88"/>
        <v>66.634299999999996</v>
      </c>
      <c r="J359" s="233">
        <f t="shared" si="92"/>
        <v>-2.7102989315322179E-2</v>
      </c>
      <c r="K359" s="249">
        <v>66.634299999999996</v>
      </c>
      <c r="L359" s="235">
        <f t="shared" si="89"/>
        <v>66.634299999999996</v>
      </c>
      <c r="M359" s="236">
        <f>L359/L358-1</f>
        <v>-2.7102989315322179E-2</v>
      </c>
    </row>
    <row r="360" spans="1:13" x14ac:dyDescent="0.35">
      <c r="A360" s="252">
        <v>45809</v>
      </c>
      <c r="B360" s="263">
        <f>11.7925*100</f>
        <v>1179.25</v>
      </c>
      <c r="C360" s="185">
        <v>72.305700000000002</v>
      </c>
      <c r="D360" s="185">
        <v>2</v>
      </c>
      <c r="E360" s="251">
        <f t="shared" si="86"/>
        <v>74.305700000000002</v>
      </c>
      <c r="F360" s="232">
        <f t="shared" si="87"/>
        <v>2.160044875478806E-2</v>
      </c>
      <c r="G360" s="225">
        <v>68.186999999999998</v>
      </c>
      <c r="H360" s="225"/>
      <c r="I360" s="226">
        <f t="shared" si="88"/>
        <v>68.186999999999998</v>
      </c>
      <c r="J360" s="233">
        <f t="shared" si="92"/>
        <v>2.330181303022627E-2</v>
      </c>
      <c r="K360" s="249">
        <v>68.186999999999998</v>
      </c>
      <c r="L360" s="235">
        <f t="shared" si="89"/>
        <v>68.186999999999998</v>
      </c>
      <c r="M360" s="236">
        <f t="shared" si="91"/>
        <v>2.330181303022627E-2</v>
      </c>
    </row>
    <row r="361" spans="1:13" x14ac:dyDescent="0.35">
      <c r="A361" s="175">
        <v>45824</v>
      </c>
      <c r="B361" s="263">
        <f>10.6907*100</f>
        <v>1069.07</v>
      </c>
      <c r="C361" s="185">
        <v>71.905100000000004</v>
      </c>
      <c r="D361" s="185">
        <v>2</v>
      </c>
      <c r="E361" s="251">
        <f t="shared" si="86"/>
        <v>73.905100000000004</v>
      </c>
      <c r="F361" s="232">
        <f t="shared" si="87"/>
        <v>-5.3912418562774844E-3</v>
      </c>
      <c r="G361" s="225">
        <v>68.921099999999996</v>
      </c>
      <c r="H361" s="225"/>
      <c r="I361" s="226">
        <f t="shared" si="88"/>
        <v>68.921099999999996</v>
      </c>
      <c r="J361" s="233">
        <f t="shared" si="92"/>
        <v>1.0765981785384238E-2</v>
      </c>
      <c r="K361" s="249">
        <v>68.921099999999996</v>
      </c>
      <c r="L361" s="235">
        <f t="shared" si="89"/>
        <v>68.921099999999996</v>
      </c>
      <c r="M361" s="236">
        <f>L361/L360-1</f>
        <v>1.0765981785384238E-2</v>
      </c>
    </row>
    <row r="362" spans="1:13" x14ac:dyDescent="0.35">
      <c r="A362" s="175">
        <v>45839</v>
      </c>
      <c r="B362" s="263">
        <f>10.6889*100</f>
        <v>1068.8900000000001</v>
      </c>
      <c r="C362" s="185">
        <v>79.268500000000003</v>
      </c>
      <c r="D362" s="185">
        <v>2</v>
      </c>
      <c r="E362" s="251">
        <f t="shared" si="86"/>
        <v>81.268500000000003</v>
      </c>
      <c r="F362" s="232">
        <f t="shared" si="87"/>
        <v>9.9633178224506791E-2</v>
      </c>
      <c r="G362" s="225">
        <v>77.089200000000005</v>
      </c>
      <c r="H362" s="225"/>
      <c r="I362" s="226">
        <f t="shared" si="88"/>
        <v>77.089200000000005</v>
      </c>
      <c r="J362" s="233">
        <f t="shared" si="92"/>
        <v>0.11851377879923586</v>
      </c>
      <c r="K362" s="249">
        <v>77.089200000000005</v>
      </c>
      <c r="L362" s="235">
        <f t="shared" si="89"/>
        <v>77.089200000000005</v>
      </c>
      <c r="M362" s="236">
        <f t="shared" si="91"/>
        <v>0.11851377879923586</v>
      </c>
    </row>
    <row r="363" spans="1:13" x14ac:dyDescent="0.35">
      <c r="A363" s="175">
        <v>45854</v>
      </c>
      <c r="B363" s="263">
        <f>10.7815*100</f>
        <v>1078.1499999999999</v>
      </c>
      <c r="C363" s="185">
        <v>77.115899999999996</v>
      </c>
      <c r="D363" s="185">
        <v>2</v>
      </c>
      <c r="E363" s="251">
        <f t="shared" si="86"/>
        <v>79.115899999999996</v>
      </c>
      <c r="F363" s="232">
        <f t="shared" si="87"/>
        <v>-2.6487507459839965E-2</v>
      </c>
      <c r="G363" s="225">
        <v>78.358699999999999</v>
      </c>
      <c r="H363" s="225"/>
      <c r="I363" s="226">
        <f t="shared" si="88"/>
        <v>78.358699999999999</v>
      </c>
      <c r="J363" s="233">
        <f t="shared" si="92"/>
        <v>1.646793584574735E-2</v>
      </c>
      <c r="K363" s="249">
        <v>78.358699999999999</v>
      </c>
      <c r="L363" s="235">
        <f t="shared" si="89"/>
        <v>78.358699999999999</v>
      </c>
      <c r="M363" s="236">
        <f>L363/L362-1</f>
        <v>1.646793584574735E-2</v>
      </c>
    </row>
    <row r="364" spans="1:13" x14ac:dyDescent="0.35">
      <c r="A364" s="175">
        <v>45870</v>
      </c>
      <c r="B364" s="263">
        <f>10.8381*100</f>
        <v>1083.8100000000002</v>
      </c>
      <c r="C364" s="185">
        <v>78.572900000000004</v>
      </c>
      <c r="D364" s="185">
        <v>2</v>
      </c>
      <c r="E364" s="251">
        <f t="shared" si="86"/>
        <v>80.572900000000004</v>
      </c>
      <c r="F364" s="232">
        <f t="shared" si="87"/>
        <v>1.8416020041483572E-2</v>
      </c>
      <c r="G364" s="225">
        <v>77.528499999999994</v>
      </c>
      <c r="H364" s="225"/>
      <c r="I364" s="226">
        <f t="shared" si="88"/>
        <v>77.528499999999994</v>
      </c>
      <c r="J364" s="233">
        <f t="shared" si="92"/>
        <v>-1.0594866938833936E-2</v>
      </c>
      <c r="K364" s="249">
        <v>77.528499999999994</v>
      </c>
      <c r="L364" s="235">
        <f t="shared" si="89"/>
        <v>77.528499999999994</v>
      </c>
      <c r="M364" s="236">
        <f t="shared" si="91"/>
        <v>-1.0594866938833936E-2</v>
      </c>
    </row>
    <row r="365" spans="1:13" x14ac:dyDescent="0.35">
      <c r="A365" s="175">
        <v>45885</v>
      </c>
      <c r="B365" s="263">
        <f>11.0165*100</f>
        <v>1101.6500000000001</v>
      </c>
      <c r="C365" s="185">
        <v>75.954499999999996</v>
      </c>
      <c r="D365" s="185">
        <v>2</v>
      </c>
      <c r="E365" s="251">
        <f t="shared" si="86"/>
        <v>77.954499999999996</v>
      </c>
      <c r="F365" s="232">
        <f t="shared" si="87"/>
        <v>-3.2497278861751355E-2</v>
      </c>
      <c r="G365" s="225">
        <v>74.385199999999998</v>
      </c>
      <c r="H365" s="225"/>
      <c r="I365" s="226">
        <f t="shared" si="88"/>
        <v>74.385199999999998</v>
      </c>
      <c r="J365" s="233">
        <f t="shared" si="92"/>
        <v>-4.0543800021927368E-2</v>
      </c>
      <c r="K365" s="249">
        <v>74.385199999999998</v>
      </c>
      <c r="L365" s="235">
        <f t="shared" si="89"/>
        <v>74.385199999999998</v>
      </c>
      <c r="M365" s="236">
        <f t="shared" si="91"/>
        <v>-4.0543800021927368E-2</v>
      </c>
    </row>
    <row r="366" spans="1:13" x14ac:dyDescent="0.35">
      <c r="A366" s="256"/>
      <c r="C366" s="309" t="s">
        <v>43</v>
      </c>
      <c r="D366" s="309"/>
      <c r="E366" s="309"/>
      <c r="F366" s="309"/>
      <c r="G366" s="309"/>
      <c r="H366" s="309"/>
      <c r="I366" s="309"/>
      <c r="J366" s="309"/>
      <c r="K366" s="309"/>
    </row>
    <row r="367" spans="1:13" x14ac:dyDescent="0.35">
      <c r="C367" s="309"/>
      <c r="D367" s="309"/>
      <c r="E367" s="309"/>
      <c r="F367" s="309"/>
      <c r="G367" s="309"/>
      <c r="H367" s="309"/>
      <c r="I367" s="309"/>
      <c r="J367" s="309"/>
      <c r="K367" s="309"/>
    </row>
    <row r="369" spans="1:14" x14ac:dyDescent="0.35">
      <c r="A369" s="175"/>
      <c r="C369" s="185"/>
      <c r="D369" s="251" t="s">
        <v>44</v>
      </c>
      <c r="E369" s="251"/>
      <c r="F369" s="232"/>
      <c r="G369" s="225"/>
      <c r="H369" s="225"/>
      <c r="I369" s="226"/>
      <c r="J369" s="257"/>
      <c r="K369" s="249"/>
      <c r="L369" s="235"/>
    </row>
    <row r="370" spans="1:14" ht="56.25" x14ac:dyDescent="0.35">
      <c r="D370" s="314" t="s">
        <v>45</v>
      </c>
      <c r="E370" s="314"/>
      <c r="F370" s="314"/>
      <c r="G370" s="258" t="s">
        <v>46</v>
      </c>
      <c r="H370" s="258" t="s">
        <v>47</v>
      </c>
      <c r="I370" s="258" t="s">
        <v>48</v>
      </c>
    </row>
    <row r="371" spans="1:14" x14ac:dyDescent="0.35">
      <c r="D371" s="310" t="s">
        <v>49</v>
      </c>
      <c r="E371" s="310"/>
      <c r="F371" s="310"/>
      <c r="G371" s="259">
        <v>49</v>
      </c>
      <c r="H371" s="259">
        <v>49</v>
      </c>
      <c r="I371" s="259">
        <v>49</v>
      </c>
      <c r="N371" s="260"/>
    </row>
    <row r="372" spans="1:14" x14ac:dyDescent="0.35">
      <c r="D372" s="310" t="s">
        <v>50</v>
      </c>
      <c r="E372" s="310"/>
      <c r="F372" s="310"/>
      <c r="G372" s="259">
        <v>48</v>
      </c>
      <c r="H372" s="259">
        <v>48</v>
      </c>
      <c r="I372" s="259">
        <v>48</v>
      </c>
      <c r="L372" s="261"/>
      <c r="N372" s="260"/>
    </row>
    <row r="373" spans="1:14" x14ac:dyDescent="0.35">
      <c r="D373" s="310" t="s">
        <v>51</v>
      </c>
      <c r="E373" s="310"/>
      <c r="F373" s="310"/>
      <c r="G373" s="259">
        <v>1</v>
      </c>
      <c r="H373" s="259">
        <v>1</v>
      </c>
      <c r="I373" s="259">
        <v>1</v>
      </c>
    </row>
    <row r="374" spans="1:14" x14ac:dyDescent="0.35">
      <c r="D374" s="310" t="s">
        <v>52</v>
      </c>
      <c r="E374" s="310"/>
      <c r="F374" s="310"/>
      <c r="G374" s="259">
        <v>14</v>
      </c>
      <c r="H374" s="259">
        <v>14</v>
      </c>
      <c r="I374" s="259">
        <v>14</v>
      </c>
    </row>
    <row r="375" spans="1:14" x14ac:dyDescent="0.35">
      <c r="D375" s="310" t="s">
        <v>53</v>
      </c>
      <c r="E375" s="310"/>
      <c r="F375" s="310"/>
      <c r="G375" s="259">
        <v>10</v>
      </c>
      <c r="H375" s="259">
        <f t="shared" ref="H375:I379" si="93">G375</f>
        <v>10</v>
      </c>
      <c r="I375" s="259">
        <f t="shared" si="93"/>
        <v>10</v>
      </c>
    </row>
    <row r="376" spans="1:14" x14ac:dyDescent="0.35">
      <c r="D376" s="310" t="s">
        <v>54</v>
      </c>
      <c r="E376" s="310"/>
      <c r="F376" s="310"/>
      <c r="G376" s="259">
        <v>20</v>
      </c>
      <c r="H376" s="259">
        <f t="shared" si="93"/>
        <v>20</v>
      </c>
      <c r="I376" s="259">
        <f t="shared" si="93"/>
        <v>20</v>
      </c>
    </row>
    <row r="377" spans="1:14" x14ac:dyDescent="0.35">
      <c r="D377" s="315" t="s">
        <v>55</v>
      </c>
      <c r="E377" s="315"/>
      <c r="F377" s="315"/>
      <c r="G377" s="262">
        <v>11</v>
      </c>
      <c r="H377" s="262">
        <f t="shared" si="93"/>
        <v>11</v>
      </c>
      <c r="I377" s="262">
        <f t="shared" si="93"/>
        <v>11</v>
      </c>
    </row>
    <row r="378" spans="1:14" x14ac:dyDescent="0.35">
      <c r="D378" s="310" t="s">
        <v>56</v>
      </c>
      <c r="E378" s="310"/>
      <c r="F378" s="310"/>
      <c r="G378" s="259">
        <f>3+3+6-3</f>
        <v>9</v>
      </c>
      <c r="H378" s="259">
        <f t="shared" si="93"/>
        <v>9</v>
      </c>
      <c r="I378" s="259">
        <f t="shared" si="93"/>
        <v>9</v>
      </c>
    </row>
    <row r="379" spans="1:14" x14ac:dyDescent="0.35">
      <c r="D379" s="315" t="s">
        <v>57</v>
      </c>
      <c r="E379" s="315"/>
      <c r="F379" s="315"/>
      <c r="G379" s="259">
        <f>3+5-3</f>
        <v>5</v>
      </c>
      <c r="H379" s="259">
        <f t="shared" si="93"/>
        <v>5</v>
      </c>
      <c r="I379" s="259">
        <f t="shared" si="93"/>
        <v>5</v>
      </c>
    </row>
    <row r="380" spans="1:14" x14ac:dyDescent="0.35">
      <c r="D380" s="310" t="s">
        <v>58</v>
      </c>
      <c r="E380" s="310"/>
      <c r="F380" s="310"/>
      <c r="G380" s="259">
        <v>46</v>
      </c>
      <c r="H380" s="259">
        <f t="shared" ref="H380:I382" si="94">G380</f>
        <v>46</v>
      </c>
      <c r="I380" s="259">
        <f t="shared" si="94"/>
        <v>46</v>
      </c>
    </row>
    <row r="381" spans="1:14" x14ac:dyDescent="0.35">
      <c r="D381" s="315" t="s">
        <v>59</v>
      </c>
      <c r="E381" s="315"/>
      <c r="F381" s="315"/>
      <c r="G381" s="259">
        <f>76.895*60%</f>
        <v>46.136999999999993</v>
      </c>
      <c r="H381" s="259">
        <f t="shared" si="94"/>
        <v>46.136999999999993</v>
      </c>
      <c r="I381" s="259">
        <f t="shared" si="94"/>
        <v>46.136999999999993</v>
      </c>
    </row>
    <row r="382" spans="1:14" x14ac:dyDescent="0.35">
      <c r="D382" s="310" t="s">
        <v>60</v>
      </c>
      <c r="E382" s="310"/>
      <c r="F382" s="310"/>
      <c r="G382" s="259">
        <f>76.895*40%</f>
        <v>30.757999999999999</v>
      </c>
      <c r="H382" s="259">
        <f t="shared" si="94"/>
        <v>30.757999999999999</v>
      </c>
      <c r="I382" s="259">
        <f t="shared" si="94"/>
        <v>30.757999999999999</v>
      </c>
    </row>
  </sheetData>
  <mergeCells count="18">
    <mergeCell ref="D378:F378"/>
    <mergeCell ref="D379:F379"/>
    <mergeCell ref="D381:F381"/>
    <mergeCell ref="D382:F382"/>
    <mergeCell ref="D380:F380"/>
    <mergeCell ref="D372:F372"/>
    <mergeCell ref="D373:F373"/>
    <mergeCell ref="D374:F374"/>
    <mergeCell ref="D370:F370"/>
    <mergeCell ref="D377:F377"/>
    <mergeCell ref="D375:F375"/>
    <mergeCell ref="D376:F376"/>
    <mergeCell ref="A4:A5"/>
    <mergeCell ref="C3:F3"/>
    <mergeCell ref="G3:J3"/>
    <mergeCell ref="C366:K367"/>
    <mergeCell ref="D371:F371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2025-08-18T13:31:04Z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