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" l="1"/>
  <c r="R32" i="1"/>
  <c r="R5" i="1"/>
  <c r="W28" i="1"/>
  <c r="V28" i="1"/>
  <c r="R31" i="1"/>
  <c r="T27" i="1" s="1"/>
  <c r="R30" i="1"/>
  <c r="R29" i="1"/>
  <c r="R28" i="1"/>
  <c r="U27" i="1"/>
  <c r="S27" i="1"/>
  <c r="T3" i="1"/>
  <c r="W3" i="1" s="1"/>
  <c r="W4" i="1" s="1"/>
  <c r="R11" i="1"/>
  <c r="U3" i="1"/>
  <c r="S3" i="1"/>
  <c r="V3" i="1" s="1"/>
  <c r="V4" i="1" s="1"/>
  <c r="R6" i="1"/>
  <c r="R7" i="1"/>
  <c r="R8" i="1"/>
  <c r="R9" i="1"/>
  <c r="R10" i="1"/>
  <c r="P27" i="1"/>
  <c r="J27" i="1"/>
  <c r="N43" i="1"/>
  <c r="K43" i="1"/>
  <c r="M43" i="1" s="1"/>
  <c r="O43" i="1" s="1"/>
  <c r="P43" i="1" s="1"/>
  <c r="J43" i="1"/>
  <c r="N42" i="1"/>
  <c r="K42" i="1"/>
  <c r="M42" i="1" s="1"/>
  <c r="O42" i="1" s="1"/>
  <c r="P42" i="1" s="1"/>
  <c r="J42" i="1"/>
  <c r="N41" i="1"/>
  <c r="K41" i="1"/>
  <c r="M41" i="1" s="1"/>
  <c r="O41" i="1" s="1"/>
  <c r="P41" i="1" s="1"/>
  <c r="J41" i="1"/>
  <c r="N40" i="1"/>
  <c r="K40" i="1"/>
  <c r="M40" i="1" s="1"/>
  <c r="O40" i="1" s="1"/>
  <c r="P40" i="1" s="1"/>
  <c r="J40" i="1"/>
  <c r="N39" i="1"/>
  <c r="K39" i="1"/>
  <c r="M39" i="1" s="1"/>
  <c r="O39" i="1" s="1"/>
  <c r="P39" i="1" s="1"/>
  <c r="J39" i="1"/>
  <c r="N38" i="1"/>
  <c r="K38" i="1"/>
  <c r="M38" i="1" s="1"/>
  <c r="O38" i="1" s="1"/>
  <c r="P38" i="1" s="1"/>
  <c r="J38" i="1"/>
  <c r="N37" i="1"/>
  <c r="K37" i="1"/>
  <c r="M37" i="1" s="1"/>
  <c r="O37" i="1" s="1"/>
  <c r="P37" i="1" s="1"/>
  <c r="J37" i="1"/>
  <c r="N36" i="1"/>
  <c r="K36" i="1"/>
  <c r="M36" i="1" s="1"/>
  <c r="O36" i="1" s="1"/>
  <c r="P36" i="1" s="1"/>
  <c r="J36" i="1"/>
  <c r="N35" i="1"/>
  <c r="K35" i="1"/>
  <c r="M35" i="1" s="1"/>
  <c r="O35" i="1" s="1"/>
  <c r="P35" i="1" s="1"/>
  <c r="J35" i="1"/>
  <c r="N34" i="1"/>
  <c r="K34" i="1"/>
  <c r="M34" i="1" s="1"/>
  <c r="O34" i="1" s="1"/>
  <c r="P34" i="1" s="1"/>
  <c r="J34" i="1"/>
  <c r="N33" i="1"/>
  <c r="K33" i="1"/>
  <c r="M33" i="1" s="1"/>
  <c r="O33" i="1" s="1"/>
  <c r="P33" i="1" s="1"/>
  <c r="J33" i="1"/>
  <c r="N32" i="1"/>
  <c r="K32" i="1"/>
  <c r="M32" i="1" s="1"/>
  <c r="O32" i="1" s="1"/>
  <c r="P32" i="1" s="1"/>
  <c r="J32" i="1"/>
  <c r="N31" i="1"/>
  <c r="K31" i="1"/>
  <c r="M31" i="1" s="1"/>
  <c r="O31" i="1" s="1"/>
  <c r="P31" i="1" s="1"/>
  <c r="J31" i="1"/>
  <c r="N30" i="1"/>
  <c r="K30" i="1"/>
  <c r="M30" i="1" s="1"/>
  <c r="O30" i="1" s="1"/>
  <c r="P30" i="1" s="1"/>
  <c r="J30" i="1"/>
  <c r="N29" i="1"/>
  <c r="K29" i="1"/>
  <c r="M29" i="1" s="1"/>
  <c r="O29" i="1" s="1"/>
  <c r="P29" i="1" s="1"/>
  <c r="J29" i="1"/>
  <c r="N28" i="1"/>
  <c r="K28" i="1"/>
  <c r="M28" i="1" s="1"/>
  <c r="O28" i="1" s="1"/>
  <c r="P28" i="1" s="1"/>
  <c r="J28" i="1"/>
  <c r="N27" i="1"/>
  <c r="K27" i="1"/>
  <c r="M27" i="1" s="1"/>
  <c r="O27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M19" i="1"/>
  <c r="M21" i="1"/>
  <c r="O21" i="1" s="1"/>
  <c r="P21" i="1" s="1"/>
  <c r="M22" i="1"/>
  <c r="O22" i="1" s="1"/>
  <c r="P22" i="1" s="1"/>
  <c r="K4" i="1"/>
  <c r="M4" i="1" s="1"/>
  <c r="K5" i="1"/>
  <c r="M5" i="1" s="1"/>
  <c r="K6" i="1"/>
  <c r="M6" i="1" s="1"/>
  <c r="K7" i="1"/>
  <c r="M7" i="1" s="1"/>
  <c r="O7" i="1" s="1"/>
  <c r="P7" i="1" s="1"/>
  <c r="K8" i="1"/>
  <c r="M8" i="1" s="1"/>
  <c r="K9" i="1"/>
  <c r="M9" i="1" s="1"/>
  <c r="O9" i="1" s="1"/>
  <c r="P9" i="1" s="1"/>
  <c r="K10" i="1"/>
  <c r="M10" i="1" s="1"/>
  <c r="O10" i="1" s="1"/>
  <c r="P10" i="1" s="1"/>
  <c r="K11" i="1"/>
  <c r="M11" i="1" s="1"/>
  <c r="O11" i="1" s="1"/>
  <c r="P11" i="1" s="1"/>
  <c r="K12" i="1"/>
  <c r="M12" i="1" s="1"/>
  <c r="O12" i="1" s="1"/>
  <c r="P12" i="1" s="1"/>
  <c r="K13" i="1"/>
  <c r="M13" i="1" s="1"/>
  <c r="O13" i="1" s="1"/>
  <c r="P13" i="1" s="1"/>
  <c r="K14" i="1"/>
  <c r="M14" i="1" s="1"/>
  <c r="O14" i="1" s="1"/>
  <c r="P14" i="1" s="1"/>
  <c r="K15" i="1"/>
  <c r="M15" i="1" s="1"/>
  <c r="O15" i="1" s="1"/>
  <c r="P15" i="1" s="1"/>
  <c r="K16" i="1"/>
  <c r="M16" i="1" s="1"/>
  <c r="K17" i="1"/>
  <c r="M17" i="1" s="1"/>
  <c r="K18" i="1"/>
  <c r="M18" i="1" s="1"/>
  <c r="K19" i="1"/>
  <c r="K20" i="1"/>
  <c r="M20" i="1" s="1"/>
  <c r="K21" i="1"/>
  <c r="K22" i="1"/>
  <c r="K3" i="1"/>
  <c r="M3" i="1" s="1"/>
  <c r="O3" i="1" s="1"/>
  <c r="P3" i="1" s="1"/>
  <c r="G27" i="1"/>
  <c r="W27" i="1" l="1"/>
  <c r="V27" i="1"/>
  <c r="O20" i="1"/>
  <c r="P20" i="1" s="1"/>
  <c r="O8" i="1"/>
  <c r="P8" i="1" s="1"/>
  <c r="O19" i="1"/>
  <c r="P19" i="1" s="1"/>
  <c r="O18" i="1"/>
  <c r="P18" i="1" s="1"/>
  <c r="O6" i="1"/>
  <c r="P6" i="1" s="1"/>
  <c r="O17" i="1"/>
  <c r="P17" i="1" s="1"/>
  <c r="O5" i="1"/>
  <c r="P5" i="1" s="1"/>
  <c r="O16" i="1"/>
  <c r="P16" i="1" s="1"/>
  <c r="O4" i="1"/>
  <c r="P4" i="1" s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7" i="1"/>
  <c r="B4" i="1"/>
  <c r="H4" i="1" s="1"/>
  <c r="J4" i="1" s="1"/>
  <c r="B5" i="1"/>
  <c r="H5" i="1" s="1"/>
  <c r="J5" i="1" s="1"/>
  <c r="B6" i="1"/>
  <c r="H6" i="1" s="1"/>
  <c r="J6" i="1" s="1"/>
  <c r="B7" i="1"/>
  <c r="H7" i="1" s="1"/>
  <c r="J7" i="1" s="1"/>
  <c r="B8" i="1"/>
  <c r="H8" i="1" s="1"/>
  <c r="J8" i="1" s="1"/>
  <c r="B9" i="1"/>
  <c r="H9" i="1" s="1"/>
  <c r="J9" i="1" s="1"/>
  <c r="B10" i="1"/>
  <c r="H10" i="1" s="1"/>
  <c r="J10" i="1" s="1"/>
  <c r="B11" i="1"/>
  <c r="H11" i="1" s="1"/>
  <c r="J11" i="1" s="1"/>
  <c r="B12" i="1"/>
  <c r="H12" i="1" s="1"/>
  <c r="J12" i="1" s="1"/>
  <c r="B13" i="1"/>
  <c r="H13" i="1" s="1"/>
  <c r="J13" i="1" s="1"/>
  <c r="B14" i="1"/>
  <c r="H14" i="1" s="1"/>
  <c r="J14" i="1" s="1"/>
  <c r="B15" i="1"/>
  <c r="H15" i="1" s="1"/>
  <c r="J15" i="1" s="1"/>
  <c r="B16" i="1"/>
  <c r="H16" i="1" s="1"/>
  <c r="J16" i="1" s="1"/>
  <c r="B17" i="1"/>
  <c r="H17" i="1" s="1"/>
  <c r="J17" i="1" s="1"/>
  <c r="B18" i="1"/>
  <c r="H18" i="1" s="1"/>
  <c r="J18" i="1" s="1"/>
  <c r="B19" i="1"/>
  <c r="H19" i="1" s="1"/>
  <c r="J19" i="1" s="1"/>
  <c r="B20" i="1"/>
  <c r="H20" i="1" s="1"/>
  <c r="J20" i="1" s="1"/>
  <c r="B21" i="1"/>
  <c r="H21" i="1" s="1"/>
  <c r="J21" i="1" s="1"/>
  <c r="B22" i="1"/>
  <c r="H22" i="1" s="1"/>
  <c r="J22" i="1" s="1"/>
  <c r="B3" i="1"/>
  <c r="H3" i="1" s="1"/>
  <c r="J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3" i="1"/>
  <c r="G3" i="1" s="1"/>
  <c r="H28" i="1" l="1"/>
  <c r="H38" i="1"/>
  <c r="H36" i="1"/>
  <c r="H41" i="1"/>
  <c r="H35" i="1"/>
  <c r="H42" i="1"/>
  <c r="H37" i="1"/>
  <c r="H34" i="1"/>
  <c r="H30" i="1"/>
  <c r="H33" i="1"/>
  <c r="H29" i="1"/>
  <c r="H39" i="1"/>
  <c r="H27" i="1"/>
  <c r="H32" i="1"/>
  <c r="H40" i="1"/>
  <c r="H43" i="1"/>
  <c r="H31" i="1"/>
</calcChain>
</file>

<file path=xl/sharedStrings.xml><?xml version="1.0" encoding="utf-8"?>
<sst xmlns="http://schemas.openxmlformats.org/spreadsheetml/2006/main" count="44" uniqueCount="22">
  <si>
    <t>нагрев</t>
  </si>
  <si>
    <t>u</t>
  </si>
  <si>
    <t>u0</t>
  </si>
  <si>
    <t>s1</t>
  </si>
  <si>
    <t>u0/(u*s1)</t>
  </si>
  <si>
    <t>ln</t>
  </si>
  <si>
    <t>t</t>
  </si>
  <si>
    <t>t,k</t>
  </si>
  <si>
    <t>1/t</t>
  </si>
  <si>
    <t>охлаждение</t>
  </si>
  <si>
    <t>d(1/T)</t>
  </si>
  <si>
    <t>d(ln)</t>
  </si>
  <si>
    <t>uk</t>
  </si>
  <si>
    <t>uk0</t>
  </si>
  <si>
    <t>eu</t>
  </si>
  <si>
    <t>eu0</t>
  </si>
  <si>
    <t>ki</t>
  </si>
  <si>
    <t>kср</t>
  </si>
  <si>
    <t>kбольц</t>
  </si>
  <si>
    <t>delW</t>
  </si>
  <si>
    <t>dk</t>
  </si>
  <si>
    <t>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</si>
</sst>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20212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нагрев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Лист1!$H$3:$H$22</c:f>
              <c:numCache>
                <c:formatCode>General</c:formatCode>
                <c:ptCount val="20"/>
                <c:pt idx="0">
                  <c:v>3.3898305084745762E-3</c:v>
                </c:pt>
                <c:pt idx="1">
                  <c:v>3.3670033670033669E-3</c:v>
                </c:pt>
                <c:pt idx="2">
                  <c:v>3.3333333333333335E-3</c:v>
                </c:pt>
                <c:pt idx="3">
                  <c:v>3.3003300330033004E-3</c:v>
                </c:pt>
                <c:pt idx="4">
                  <c:v>3.2679738562091504E-3</c:v>
                </c:pt>
                <c:pt idx="5">
                  <c:v>3.2362459546925568E-3</c:v>
                </c:pt>
                <c:pt idx="6">
                  <c:v>3.205128205128205E-3</c:v>
                </c:pt>
                <c:pt idx="7">
                  <c:v>3.1746031746031746E-3</c:v>
                </c:pt>
                <c:pt idx="8">
                  <c:v>3.1446540880503146E-3</c:v>
                </c:pt>
                <c:pt idx="9">
                  <c:v>3.1152647975077881E-3</c:v>
                </c:pt>
                <c:pt idx="10">
                  <c:v>3.0864197530864196E-3</c:v>
                </c:pt>
                <c:pt idx="11">
                  <c:v>3.0581039755351682E-3</c:v>
                </c:pt>
                <c:pt idx="12">
                  <c:v>3.0303030303030303E-3</c:v>
                </c:pt>
                <c:pt idx="13">
                  <c:v>3.003003003003003E-3</c:v>
                </c:pt>
                <c:pt idx="14">
                  <c:v>2.9850746268656717E-3</c:v>
                </c:pt>
                <c:pt idx="15">
                  <c:v>2.967359050445104E-3</c:v>
                </c:pt>
                <c:pt idx="16">
                  <c:v>2.9498525073746312E-3</c:v>
                </c:pt>
                <c:pt idx="17">
                  <c:v>2.9325513196480938E-3</c:v>
                </c:pt>
                <c:pt idx="18">
                  <c:v>2.9239766081871343E-3</c:v>
                </c:pt>
                <c:pt idx="19">
                  <c:v>2.9154518950437317E-3</c:v>
                </c:pt>
              </c:numCache>
            </c:numRef>
          </c:xVal>
          <c:yVal>
            <c:numRef>
              <c:f>Лист1!$I$3:$I$22</c:f>
              <c:numCache>
                <c:formatCode>General</c:formatCode>
                <c:ptCount val="20"/>
                <c:pt idx="0">
                  <c:v>0.47225334897975102</c:v>
                </c:pt>
                <c:pt idx="1">
                  <c:v>0.47225334897975102</c:v>
                </c:pt>
                <c:pt idx="2">
                  <c:v>0.49633600358997199</c:v>
                </c:pt>
                <c:pt idx="3">
                  <c:v>0.54376977948534477</c:v>
                </c:pt>
                <c:pt idx="4">
                  <c:v>0.60590562748459453</c:v>
                </c:pt>
                <c:pt idx="5">
                  <c:v>0.7013776796964607</c:v>
                </c:pt>
                <c:pt idx="6">
                  <c:v>0.78899513935007315</c:v>
                </c:pt>
                <c:pt idx="7">
                  <c:v>0.8938178760220965</c:v>
                </c:pt>
                <c:pt idx="8">
                  <c:v>0.98794672078059009</c:v>
                </c:pt>
                <c:pt idx="9">
                  <c:v>1.0907071091609963</c:v>
                </c:pt>
                <c:pt idx="10">
                  <c:v>1.2013720226258786</c:v>
                </c:pt>
                <c:pt idx="11">
                  <c:v>1.3162657567594072</c:v>
                </c:pt>
                <c:pt idx="12">
                  <c:v>1.4281853028290508</c:v>
                </c:pt>
                <c:pt idx="13">
                  <c:v>1.5464152079336526</c:v>
                </c:pt>
                <c:pt idx="14">
                  <c:v>1.6247053845648887</c:v>
                </c:pt>
                <c:pt idx="15">
                  <c:v>1.7308392954662146</c:v>
                </c:pt>
                <c:pt idx="16">
                  <c:v>1.7817593858934717</c:v>
                </c:pt>
                <c:pt idx="17">
                  <c:v>1.8643301620628903</c:v>
                </c:pt>
                <c:pt idx="18">
                  <c:v>1.8755781411111263</c:v>
                </c:pt>
                <c:pt idx="19">
                  <c:v>1.922437792870171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D-4D55-A94B-ED3894C4D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87679"/>
        <c:axId val="1512088927"/>
      </c:scatterChart>
      <c:valAx>
        <c:axId val="151208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088927"/>
        <c:crosses val="autoZero"/>
        <c:crossBetween val="midCat"/>
      </c:valAx>
      <c:valAx>
        <c:axId val="15120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0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охлаждение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Лист1!$AK$3:$AK$19</c:f>
              <c:numCache>
                <c:formatCode>General</c:formatCode>
                <c:ptCount val="17"/>
                <c:pt idx="0">
                  <c:v>2.9154518950437317E-3</c:v>
                </c:pt>
                <c:pt idx="1">
                  <c:v>2.9239766081871343E-3</c:v>
                </c:pt>
                <c:pt idx="2">
                  <c:v>2.9325513196480938E-3</c:v>
                </c:pt>
                <c:pt idx="3">
                  <c:v>2.9585798816568047E-3</c:v>
                </c:pt>
                <c:pt idx="4">
                  <c:v>2.976190476190476E-3</c:v>
                </c:pt>
                <c:pt idx="5">
                  <c:v>2.9940119760479044E-3</c:v>
                </c:pt>
                <c:pt idx="6">
                  <c:v>3.0120481927710845E-3</c:v>
                </c:pt>
                <c:pt idx="7">
                  <c:v>3.0395136778115501E-3</c:v>
                </c:pt>
                <c:pt idx="8">
                  <c:v>3.0674846625766872E-3</c:v>
                </c:pt>
                <c:pt idx="9">
                  <c:v>3.0959752321981426E-3</c:v>
                </c:pt>
                <c:pt idx="10">
                  <c:v>3.1250000000000002E-3</c:v>
                </c:pt>
                <c:pt idx="11">
                  <c:v>3.1545741324921135E-3</c:v>
                </c:pt>
                <c:pt idx="12">
                  <c:v>3.1948881789137379E-3</c:v>
                </c:pt>
                <c:pt idx="13">
                  <c:v>3.2154340836012861E-3</c:v>
                </c:pt>
                <c:pt idx="14">
                  <c:v>3.246753246753247E-3</c:v>
                </c:pt>
                <c:pt idx="15">
                  <c:v>3.2786885245901639E-3</c:v>
                </c:pt>
                <c:pt idx="16">
                  <c:v>3.3112582781456954E-3</c:v>
                </c:pt>
              </c:numCache>
            </c:numRef>
          </c:xVal>
          <c:yVal>
            <c:numRef>
              <c:f>Лист1!$I$27:$I$43</c:f>
              <c:numCache>
                <c:formatCode>General</c:formatCode>
                <c:ptCount val="17"/>
                <c:pt idx="0">
                  <c:v>1.922437792870171</c:v>
                </c:pt>
                <c:pt idx="1">
                  <c:v>1.8971199848858813</c:v>
                </c:pt>
                <c:pt idx="2">
                  <c:v>1.8492165242528422</c:v>
                </c:pt>
                <c:pt idx="3">
                  <c:v>1.7619065060783738</c:v>
                </c:pt>
                <c:pt idx="4">
                  <c:v>1.6841288050356895</c:v>
                </c:pt>
                <c:pt idx="5">
                  <c:v>1.5645425925262093</c:v>
                </c:pt>
                <c:pt idx="6">
                  <c:v>1.4996230464268938</c:v>
                </c:pt>
                <c:pt idx="7">
                  <c:v>1.3862943611198906</c:v>
                </c:pt>
                <c:pt idx="8">
                  <c:v>1.2605249738308573</c:v>
                </c:pt>
                <c:pt idx="9">
                  <c:v>1.1443807071236904</c:v>
                </c:pt>
                <c:pt idx="10">
                  <c:v>1.0430064979636176</c:v>
                </c:pt>
                <c:pt idx="11">
                  <c:v>0.90161401745822234</c:v>
                </c:pt>
                <c:pt idx="12">
                  <c:v>0.79308762874843242</c:v>
                </c:pt>
                <c:pt idx="13">
                  <c:v>0.73522912599425871</c:v>
                </c:pt>
                <c:pt idx="14">
                  <c:v>0.63383060340352582</c:v>
                </c:pt>
                <c:pt idx="15">
                  <c:v>0.56065799751386647</c:v>
                </c:pt>
                <c:pt idx="16">
                  <c:v>0.53104733327826414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F-4428-91A1-40759B65E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579647"/>
        <c:axId val="1422586303"/>
      </c:scatterChart>
      <c:valAx>
        <c:axId val="142257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2586303"/>
        <c:crosses val="autoZero"/>
        <c:crossBetween val="midCat"/>
      </c:valAx>
      <c:valAx>
        <c:axId val="142258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257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49530</xdr:rowOff>
    </xdr:from>
    <xdr:to>
      <xdr:col>6</xdr:col>
      <xdr:colOff>7620</xdr:colOff>
      <xdr:row>61</xdr:row>
      <xdr:rowOff>49530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46</xdr:row>
      <xdr:rowOff>19050</xdr:rowOff>
    </xdr:from>
    <xdr:to>
      <xdr:col>12</xdr:col>
      <xdr:colOff>213360</xdr:colOff>
      <xdr:row>61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tabSelected="1" topLeftCell="F19" workbookViewId="0">
      <selection activeCell="R28" sqref="R28"/>
    </sheetView>
  </sheetViews>
  <sheetFormatPr defaultRowHeight="14.4" x14ac:dyDescent="0.3"/>
  <cols>
    <col min="10" max="10" width="12" bestFit="1" customWidth="1"/>
    <col min="21" max="23" width="12" bestFit="1" customWidth="1"/>
  </cols>
  <sheetData>
    <row r="1" spans="1:37" x14ac:dyDescent="0.3">
      <c r="C1" t="s">
        <v>0</v>
      </c>
    </row>
    <row r="2" spans="1:37" x14ac:dyDescent="0.3">
      <c r="A2" t="s">
        <v>6</v>
      </c>
      <c r="B2" t="s">
        <v>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8</v>
      </c>
      <c r="I2" t="s">
        <v>5</v>
      </c>
      <c r="J2" t="s">
        <v>10</v>
      </c>
      <c r="K2" t="s">
        <v>12</v>
      </c>
      <c r="L2" t="s">
        <v>13</v>
      </c>
      <c r="M2" t="s">
        <v>14</v>
      </c>
      <c r="N2" t="s">
        <v>15</v>
      </c>
      <c r="P2" t="s">
        <v>11</v>
      </c>
      <c r="R2" t="s">
        <v>16</v>
      </c>
      <c r="S2" t="s">
        <v>17</v>
      </c>
      <c r="T2" t="s">
        <v>20</v>
      </c>
      <c r="U2" t="s">
        <v>18</v>
      </c>
      <c r="V2" t="s">
        <v>19</v>
      </c>
      <c r="W2" t="s">
        <v>21</v>
      </c>
      <c r="AK2" t="s">
        <v>8</v>
      </c>
    </row>
    <row r="3" spans="1:37" x14ac:dyDescent="0.3">
      <c r="A3">
        <v>22</v>
      </c>
      <c r="B3">
        <f>A3+273</f>
        <v>295</v>
      </c>
      <c r="C3">
        <v>444</v>
      </c>
      <c r="D3">
        <v>178</v>
      </c>
      <c r="E3" s="1">
        <v>0.25</v>
      </c>
      <c r="F3">
        <f t="shared" ref="F3:F22" si="0">D3/(C3*$E$3)</f>
        <v>1.6036036036036037</v>
      </c>
      <c r="G3">
        <f>LN(F3)</f>
        <v>0.47225334897975102</v>
      </c>
      <c r="H3">
        <f>1/B3</f>
        <v>3.3898305084745762E-3</v>
      </c>
      <c r="I3">
        <v>0.47225334897975102</v>
      </c>
      <c r="J3">
        <f>(0.01*A3+3)*H3*H3</f>
        <v>3.7000861821315712E-5</v>
      </c>
      <c r="K3">
        <f>IF(C3&gt;200,2000,200)</f>
        <v>2000</v>
      </c>
      <c r="L3">
        <v>200</v>
      </c>
      <c r="M3">
        <f>0.1+0.1*K3/C3</f>
        <v>0.55045045045045049</v>
      </c>
      <c r="N3">
        <f>0.1+0.1*L3/D3</f>
        <v>0.21235955056179776</v>
      </c>
      <c r="O3">
        <f>SUMSQ(M3:N3)</f>
        <v>0.34809227711591262</v>
      </c>
      <c r="P3">
        <f>SQRT(O3)/100</f>
        <v>5.8999345514667593E-3</v>
      </c>
      <c r="S3">
        <f>AVERAGE(R3:R11)</f>
        <v>-3723.0796498223581</v>
      </c>
      <c r="T3">
        <f>(MAX(R3:R11)-MIN(R3:R11))/2</f>
        <v>449.13551554904348</v>
      </c>
      <c r="U3" s="2">
        <f>1.38*10^-23</f>
        <v>1.3800000000000001E-23</v>
      </c>
      <c r="V3">
        <f>2*U3*S3*(-1)/(1.6*10^-19)</f>
        <v>0.6422312395943568</v>
      </c>
      <c r="W3">
        <f>2*U3*T3/(1.6*10^-19)</f>
        <v>7.7475876432209989E-2</v>
      </c>
      <c r="AK3">
        <v>2.9154518950437317E-3</v>
      </c>
    </row>
    <row r="4" spans="1:37" x14ac:dyDescent="0.3">
      <c r="A4">
        <v>24</v>
      </c>
      <c r="B4">
        <f t="shared" ref="B4:B22" si="1">A4+273</f>
        <v>297</v>
      </c>
      <c r="C4">
        <v>444</v>
      </c>
      <c r="D4">
        <v>178</v>
      </c>
      <c r="F4">
        <f t="shared" si="0"/>
        <v>1.6036036036036037</v>
      </c>
      <c r="G4">
        <f t="shared" ref="G4:G22" si="2">LN(F4)</f>
        <v>0.47225334897975102</v>
      </c>
      <c r="H4">
        <f t="shared" ref="H4:H22" si="3">1/B4</f>
        <v>3.3670033670033669E-3</v>
      </c>
      <c r="I4">
        <v>0.47225334897975102</v>
      </c>
      <c r="J4">
        <f t="shared" ref="J4:J22" si="4">(0.01*A4+3)*H4*H4</f>
        <v>3.6730945821854914E-5</v>
      </c>
      <c r="K4">
        <f t="shared" ref="K4:K22" si="5">IF(C4&gt;200,2000,200)</f>
        <v>2000</v>
      </c>
      <c r="L4">
        <v>200</v>
      </c>
      <c r="M4">
        <f t="shared" ref="M4:M22" si="6">0.1+0.1*K4/C4</f>
        <v>0.55045045045045049</v>
      </c>
      <c r="N4">
        <f t="shared" ref="N4:N22" si="7">0.1+0.1*L4/D4</f>
        <v>0.21235955056179776</v>
      </c>
      <c r="O4">
        <f t="shared" ref="O4:O22" si="8">SUMSQ(M4:N4)</f>
        <v>0.34809227711591262</v>
      </c>
      <c r="P4">
        <f t="shared" ref="P4:P22" si="9">SQRT(O4)/100</f>
        <v>5.8999345514667593E-3</v>
      </c>
      <c r="V4">
        <f>V3*1.6*10^-19</f>
        <v>1.0275699833509708E-19</v>
      </c>
      <c r="W4">
        <f>W3*1.6*10^-19</f>
        <v>1.2396140229153599E-20</v>
      </c>
      <c r="AK4">
        <v>2.9239766081871343E-3</v>
      </c>
    </row>
    <row r="5" spans="1:37" x14ac:dyDescent="0.3">
      <c r="A5">
        <v>27</v>
      </c>
      <c r="B5">
        <f t="shared" si="1"/>
        <v>300</v>
      </c>
      <c r="C5">
        <v>431</v>
      </c>
      <c r="D5">
        <v>177</v>
      </c>
      <c r="F5">
        <f t="shared" si="0"/>
        <v>1.642691415313225</v>
      </c>
      <c r="G5">
        <f t="shared" si="2"/>
        <v>0.49633600358997199</v>
      </c>
      <c r="H5">
        <f t="shared" si="3"/>
        <v>3.3333333333333335E-3</v>
      </c>
      <c r="I5">
        <v>0.49633600358997199</v>
      </c>
      <c r="J5">
        <f t="shared" si="4"/>
        <v>3.6333333333333333E-5</v>
      </c>
      <c r="K5">
        <f t="shared" si="5"/>
        <v>2000</v>
      </c>
      <c r="L5">
        <v>200</v>
      </c>
      <c r="M5">
        <f t="shared" si="6"/>
        <v>0.56403712296983755</v>
      </c>
      <c r="N5">
        <f t="shared" si="7"/>
        <v>0.21299435028248587</v>
      </c>
      <c r="O5">
        <f t="shared" si="8"/>
        <v>0.36350446934034991</v>
      </c>
      <c r="P5">
        <f t="shared" si="9"/>
        <v>6.0291331826420116E-3</v>
      </c>
      <c r="R5">
        <f>(G5-G16)/(H5-H16)</f>
        <v>-3178.8761367858674</v>
      </c>
      <c r="AK5">
        <v>2.9325513196480938E-3</v>
      </c>
    </row>
    <row r="6" spans="1:37" x14ac:dyDescent="0.3">
      <c r="A6">
        <v>30</v>
      </c>
      <c r="B6">
        <f t="shared" si="1"/>
        <v>303</v>
      </c>
      <c r="C6">
        <v>418</v>
      </c>
      <c r="D6">
        <v>180</v>
      </c>
      <c r="F6">
        <f t="shared" si="0"/>
        <v>1.7224880382775121</v>
      </c>
      <c r="G6">
        <f t="shared" si="2"/>
        <v>0.54376977948534477</v>
      </c>
      <c r="H6">
        <f t="shared" si="3"/>
        <v>3.3003300330033004E-3</v>
      </c>
      <c r="I6">
        <v>0.54376977948534477</v>
      </c>
      <c r="J6">
        <f t="shared" si="4"/>
        <v>3.5944188478253763E-5</v>
      </c>
      <c r="K6">
        <f t="shared" si="5"/>
        <v>2000</v>
      </c>
      <c r="L6">
        <v>200</v>
      </c>
      <c r="M6">
        <f t="shared" si="6"/>
        <v>0.57846889952153113</v>
      </c>
      <c r="N6">
        <f t="shared" si="7"/>
        <v>0.21111111111111111</v>
      </c>
      <c r="O6">
        <f t="shared" si="8"/>
        <v>0.37919416894821917</v>
      </c>
      <c r="P6">
        <f t="shared" si="9"/>
        <v>6.1578743812148295E-3</v>
      </c>
      <c r="R6">
        <f t="shared" ref="R4:R22" si="10">(G6-G17)/(H6-H17)</f>
        <v>-3428.7615185499722</v>
      </c>
      <c r="AK6">
        <v>2.9585798816568047E-3</v>
      </c>
    </row>
    <row r="7" spans="1:37" x14ac:dyDescent="0.3">
      <c r="A7">
        <v>33</v>
      </c>
      <c r="B7">
        <f t="shared" si="1"/>
        <v>306</v>
      </c>
      <c r="C7">
        <v>395</v>
      </c>
      <c r="D7">
        <v>181</v>
      </c>
      <c r="F7">
        <f t="shared" si="0"/>
        <v>1.8329113924050633</v>
      </c>
      <c r="G7">
        <f t="shared" si="2"/>
        <v>0.60590562748459453</v>
      </c>
      <c r="H7">
        <f t="shared" si="3"/>
        <v>3.2679738562091504E-3</v>
      </c>
      <c r="I7">
        <v>0.60590562748459453</v>
      </c>
      <c r="J7">
        <f t="shared" si="4"/>
        <v>3.5563244905805466E-5</v>
      </c>
      <c r="K7">
        <f t="shared" si="5"/>
        <v>2000</v>
      </c>
      <c r="L7">
        <v>200</v>
      </c>
      <c r="M7">
        <f t="shared" si="6"/>
        <v>0.60632911392405064</v>
      </c>
      <c r="N7">
        <f t="shared" si="7"/>
        <v>0.21049723756906077</v>
      </c>
      <c r="O7">
        <f t="shared" si="8"/>
        <v>0.41194408141612998</v>
      </c>
      <c r="P7">
        <f t="shared" si="9"/>
        <v>6.4182870099126132E-3</v>
      </c>
      <c r="R7">
        <f t="shared" si="10"/>
        <v>-3742.1099906322788</v>
      </c>
      <c r="AK7">
        <v>2.976190476190476E-3</v>
      </c>
    </row>
    <row r="8" spans="1:37" x14ac:dyDescent="0.3">
      <c r="A8">
        <v>36</v>
      </c>
      <c r="B8">
        <f t="shared" si="1"/>
        <v>309</v>
      </c>
      <c r="C8">
        <v>363</v>
      </c>
      <c r="D8">
        <v>183</v>
      </c>
      <c r="F8">
        <f t="shared" si="0"/>
        <v>2.0165289256198347</v>
      </c>
      <c r="G8">
        <f t="shared" si="2"/>
        <v>0.7013776796964607</v>
      </c>
      <c r="H8">
        <f t="shared" si="3"/>
        <v>3.2362459546925568E-3</v>
      </c>
      <c r="I8">
        <v>0.7013776796964607</v>
      </c>
      <c r="J8">
        <f t="shared" si="4"/>
        <v>3.5190247274326828E-5</v>
      </c>
      <c r="K8">
        <f t="shared" si="5"/>
        <v>2000</v>
      </c>
      <c r="L8">
        <v>200</v>
      </c>
      <c r="M8">
        <f t="shared" si="6"/>
        <v>0.65096418732782368</v>
      </c>
      <c r="N8">
        <f t="shared" si="7"/>
        <v>0.20928961748633879</v>
      </c>
      <c r="O8">
        <f t="shared" si="8"/>
        <v>0.46755651717095192</v>
      </c>
      <c r="P8">
        <f t="shared" si="9"/>
        <v>6.8378104475844605E-3</v>
      </c>
      <c r="R8">
        <f t="shared" si="10"/>
        <v>-3772.3688035281011</v>
      </c>
      <c r="AK8">
        <v>2.9940119760479044E-3</v>
      </c>
    </row>
    <row r="9" spans="1:37" x14ac:dyDescent="0.3">
      <c r="A9">
        <v>39</v>
      </c>
      <c r="B9">
        <f t="shared" si="1"/>
        <v>312</v>
      </c>
      <c r="C9">
        <v>338</v>
      </c>
      <c r="D9">
        <v>186</v>
      </c>
      <c r="F9">
        <f t="shared" si="0"/>
        <v>2.2011834319526629</v>
      </c>
      <c r="G9">
        <f t="shared" si="2"/>
        <v>0.78899513935007315</v>
      </c>
      <c r="H9">
        <f t="shared" si="3"/>
        <v>3.205128205128205E-3</v>
      </c>
      <c r="I9">
        <v>0.78899513935007315</v>
      </c>
      <c r="J9">
        <f t="shared" si="4"/>
        <v>3.4824950690335304E-5</v>
      </c>
      <c r="K9">
        <f t="shared" si="5"/>
        <v>2000</v>
      </c>
      <c r="L9">
        <v>200</v>
      </c>
      <c r="M9">
        <f t="shared" si="6"/>
        <v>0.69171597633136095</v>
      </c>
      <c r="N9">
        <f t="shared" si="7"/>
        <v>0.2075268817204301</v>
      </c>
      <c r="O9">
        <f t="shared" si="8"/>
        <v>0.52153839854865325</v>
      </c>
      <c r="P9">
        <f t="shared" si="9"/>
        <v>7.2217615479095764E-3</v>
      </c>
      <c r="R9">
        <f t="shared" si="10"/>
        <v>-3945.0704736711064</v>
      </c>
      <c r="AK9">
        <v>3.0120481927710845E-3</v>
      </c>
    </row>
    <row r="10" spans="1:37" x14ac:dyDescent="0.3">
      <c r="A10">
        <v>42</v>
      </c>
      <c r="B10">
        <f t="shared" si="1"/>
        <v>315</v>
      </c>
      <c r="C10">
        <v>306</v>
      </c>
      <c r="D10">
        <v>187</v>
      </c>
      <c r="F10">
        <f t="shared" si="0"/>
        <v>2.4444444444444446</v>
      </c>
      <c r="G10">
        <f t="shared" si="2"/>
        <v>0.8938178760220965</v>
      </c>
      <c r="H10">
        <f t="shared" si="3"/>
        <v>3.1746031746031746E-3</v>
      </c>
      <c r="I10">
        <v>0.8938178760220965</v>
      </c>
      <c r="J10">
        <f t="shared" si="4"/>
        <v>3.4467120181405897E-5</v>
      </c>
      <c r="K10">
        <f t="shared" si="5"/>
        <v>2000</v>
      </c>
      <c r="L10">
        <v>200</v>
      </c>
      <c r="M10">
        <f t="shared" si="6"/>
        <v>0.75359477124183005</v>
      </c>
      <c r="N10">
        <f t="shared" si="7"/>
        <v>0.20695187165775403</v>
      </c>
      <c r="O10">
        <f t="shared" si="8"/>
        <v>0.61073415642567364</v>
      </c>
      <c r="P10">
        <f t="shared" si="9"/>
        <v>7.8149482175230919E-3</v>
      </c>
      <c r="R10">
        <f t="shared" si="10"/>
        <v>-3917.2234577052263</v>
      </c>
      <c r="AK10">
        <v>3.0395136778115501E-3</v>
      </c>
    </row>
    <row r="11" spans="1:37" x14ac:dyDescent="0.3">
      <c r="A11">
        <v>45</v>
      </c>
      <c r="B11">
        <f t="shared" si="1"/>
        <v>318</v>
      </c>
      <c r="C11">
        <v>280</v>
      </c>
      <c r="D11">
        <v>188</v>
      </c>
      <c r="F11">
        <f t="shared" si="0"/>
        <v>2.6857142857142855</v>
      </c>
      <c r="G11">
        <f t="shared" si="2"/>
        <v>0.98794672078059009</v>
      </c>
      <c r="H11">
        <f t="shared" si="3"/>
        <v>3.1446540880503146E-3</v>
      </c>
      <c r="I11">
        <v>0.98794672078059009</v>
      </c>
      <c r="J11">
        <f t="shared" si="4"/>
        <v>3.4116530200545872E-5</v>
      </c>
      <c r="K11">
        <f t="shared" si="5"/>
        <v>2000</v>
      </c>
      <c r="L11">
        <v>200</v>
      </c>
      <c r="M11">
        <f t="shared" si="6"/>
        <v>0.81428571428571428</v>
      </c>
      <c r="N11">
        <f t="shared" si="7"/>
        <v>0.20638297872340428</v>
      </c>
      <c r="O11">
        <f t="shared" si="8"/>
        <v>0.70565515839654103</v>
      </c>
      <c r="P11">
        <f t="shared" si="9"/>
        <v>8.4003283173727256E-3</v>
      </c>
      <c r="R11">
        <f>(G11-G22)/(H11-H22)</f>
        <v>-4077.1471678839544</v>
      </c>
      <c r="AK11">
        <v>3.0674846625766872E-3</v>
      </c>
    </row>
    <row r="12" spans="1:37" x14ac:dyDescent="0.3">
      <c r="A12">
        <v>48</v>
      </c>
      <c r="B12">
        <f t="shared" si="1"/>
        <v>321</v>
      </c>
      <c r="C12">
        <v>254</v>
      </c>
      <c r="D12">
        <v>189</v>
      </c>
      <c r="F12">
        <f t="shared" si="0"/>
        <v>2.9763779527559056</v>
      </c>
      <c r="G12">
        <f t="shared" si="2"/>
        <v>1.0907071091609963</v>
      </c>
      <c r="H12">
        <f t="shared" si="3"/>
        <v>3.1152647975077881E-3</v>
      </c>
      <c r="I12">
        <v>1.0907071091609963</v>
      </c>
      <c r="J12">
        <f t="shared" si="4"/>
        <v>3.3772964159897518E-5</v>
      </c>
      <c r="K12">
        <f t="shared" si="5"/>
        <v>2000</v>
      </c>
      <c r="L12">
        <v>200</v>
      </c>
      <c r="M12">
        <f t="shared" si="6"/>
        <v>0.88740157480314963</v>
      </c>
      <c r="N12">
        <f t="shared" si="7"/>
        <v>0.20582010582010582</v>
      </c>
      <c r="O12">
        <f t="shared" si="8"/>
        <v>0.82984347092290955</v>
      </c>
      <c r="P12">
        <f t="shared" si="9"/>
        <v>9.1095744737221922E-3</v>
      </c>
      <c r="AK12">
        <v>3.0959752321981426E-3</v>
      </c>
    </row>
    <row r="13" spans="1:37" x14ac:dyDescent="0.3">
      <c r="A13">
        <v>51</v>
      </c>
      <c r="B13">
        <f t="shared" si="1"/>
        <v>324</v>
      </c>
      <c r="C13">
        <v>231</v>
      </c>
      <c r="D13">
        <v>192</v>
      </c>
      <c r="F13">
        <f t="shared" si="0"/>
        <v>3.3246753246753249</v>
      </c>
      <c r="G13">
        <f t="shared" si="2"/>
        <v>1.2013720226258786</v>
      </c>
      <c r="H13">
        <f t="shared" si="3"/>
        <v>3.0864197530864196E-3</v>
      </c>
      <c r="I13">
        <v>1.2013720226258786</v>
      </c>
      <c r="J13">
        <f t="shared" si="4"/>
        <v>3.3436213991769539E-5</v>
      </c>
      <c r="K13">
        <f t="shared" si="5"/>
        <v>2000</v>
      </c>
      <c r="L13">
        <v>200</v>
      </c>
      <c r="M13">
        <f t="shared" si="6"/>
        <v>0.96580086580086577</v>
      </c>
      <c r="N13">
        <f t="shared" si="7"/>
        <v>0.20416666666666666</v>
      </c>
      <c r="O13">
        <f t="shared" si="8"/>
        <v>0.97445534015947977</v>
      </c>
      <c r="P13">
        <f t="shared" si="9"/>
        <v>9.8714504514761138E-3</v>
      </c>
      <c r="AK13">
        <v>3.1250000000000002E-3</v>
      </c>
    </row>
    <row r="14" spans="1:37" x14ac:dyDescent="0.3">
      <c r="A14">
        <v>54</v>
      </c>
      <c r="B14">
        <f t="shared" si="1"/>
        <v>327</v>
      </c>
      <c r="C14">
        <v>207</v>
      </c>
      <c r="D14">
        <v>193</v>
      </c>
      <c r="F14">
        <f t="shared" si="0"/>
        <v>3.7294685990338166</v>
      </c>
      <c r="G14">
        <f t="shared" si="2"/>
        <v>1.3162657567594072</v>
      </c>
      <c r="H14">
        <f t="shared" si="3"/>
        <v>3.0581039755351682E-3</v>
      </c>
      <c r="I14">
        <v>1.3162657567594072</v>
      </c>
      <c r="J14">
        <f t="shared" si="4"/>
        <v>3.3106079735151361E-5</v>
      </c>
      <c r="K14">
        <f t="shared" si="5"/>
        <v>2000</v>
      </c>
      <c r="L14">
        <v>200</v>
      </c>
      <c r="M14">
        <f t="shared" si="6"/>
        <v>1.066183574879227</v>
      </c>
      <c r="N14">
        <f t="shared" si="7"/>
        <v>0.20362694300518136</v>
      </c>
      <c r="O14">
        <f t="shared" si="8"/>
        <v>1.1782113472598836</v>
      </c>
      <c r="P14">
        <f t="shared" si="9"/>
        <v>1.085454442738102E-2</v>
      </c>
      <c r="AK14">
        <v>3.1545741324921135E-3</v>
      </c>
    </row>
    <row r="15" spans="1:37" x14ac:dyDescent="0.3">
      <c r="A15">
        <v>57</v>
      </c>
      <c r="B15">
        <f t="shared" si="1"/>
        <v>330</v>
      </c>
      <c r="C15">
        <v>187</v>
      </c>
      <c r="D15">
        <v>195</v>
      </c>
      <c r="F15">
        <f t="shared" si="0"/>
        <v>4.1711229946524062</v>
      </c>
      <c r="G15">
        <f t="shared" si="2"/>
        <v>1.4281853028290508</v>
      </c>
      <c r="H15">
        <f t="shared" si="3"/>
        <v>3.0303030303030303E-3</v>
      </c>
      <c r="I15">
        <v>1.4281853028290508</v>
      </c>
      <c r="J15">
        <f t="shared" si="4"/>
        <v>3.278236914600551E-5</v>
      </c>
      <c r="K15">
        <f t="shared" si="5"/>
        <v>200</v>
      </c>
      <c r="L15">
        <v>200</v>
      </c>
      <c r="M15">
        <f t="shared" si="6"/>
        <v>0.20695187165775403</v>
      </c>
      <c r="N15">
        <f t="shared" si="7"/>
        <v>0.20256410256410257</v>
      </c>
      <c r="O15">
        <f t="shared" si="8"/>
        <v>8.3861292830247763E-2</v>
      </c>
      <c r="P15">
        <f t="shared" si="9"/>
        <v>2.8958814345592214E-3</v>
      </c>
      <c r="AK15">
        <v>3.1948881789137379E-3</v>
      </c>
    </row>
    <row r="16" spans="1:37" x14ac:dyDescent="0.3">
      <c r="A16">
        <v>60</v>
      </c>
      <c r="B16">
        <f t="shared" si="1"/>
        <v>333</v>
      </c>
      <c r="C16">
        <v>167</v>
      </c>
      <c r="D16">
        <v>196</v>
      </c>
      <c r="F16">
        <f t="shared" si="0"/>
        <v>4.6946107784431135</v>
      </c>
      <c r="G16">
        <f t="shared" si="2"/>
        <v>1.5464152079336526</v>
      </c>
      <c r="H16">
        <f t="shared" si="3"/>
        <v>3.003003003003003E-3</v>
      </c>
      <c r="I16">
        <v>1.5464152079336526</v>
      </c>
      <c r="J16">
        <f t="shared" si="4"/>
        <v>3.2464897329762198E-5</v>
      </c>
      <c r="K16">
        <f t="shared" si="5"/>
        <v>200</v>
      </c>
      <c r="L16">
        <v>200</v>
      </c>
      <c r="M16">
        <f t="shared" si="6"/>
        <v>0.21976047904191617</v>
      </c>
      <c r="N16">
        <f t="shared" si="7"/>
        <v>0.20204081632653062</v>
      </c>
      <c r="O16">
        <f t="shared" si="8"/>
        <v>8.9115159610623357E-2</v>
      </c>
      <c r="P16">
        <f t="shared" si="9"/>
        <v>2.9852162335519909E-3</v>
      </c>
      <c r="AK16">
        <v>3.2154340836012861E-3</v>
      </c>
    </row>
    <row r="17" spans="1:37" x14ac:dyDescent="0.3">
      <c r="A17">
        <v>62</v>
      </c>
      <c r="B17">
        <f t="shared" si="1"/>
        <v>335</v>
      </c>
      <c r="C17">
        <v>156</v>
      </c>
      <c r="D17">
        <v>198</v>
      </c>
      <c r="F17">
        <f t="shared" si="0"/>
        <v>5.0769230769230766</v>
      </c>
      <c r="G17">
        <f t="shared" si="2"/>
        <v>1.6247053845648887</v>
      </c>
      <c r="H17">
        <f t="shared" si="3"/>
        <v>2.9850746268656717E-3</v>
      </c>
      <c r="I17">
        <v>1.6247053845648887</v>
      </c>
      <c r="J17">
        <f t="shared" si="4"/>
        <v>3.2256627311205169E-5</v>
      </c>
      <c r="K17">
        <f t="shared" si="5"/>
        <v>200</v>
      </c>
      <c r="L17">
        <v>200</v>
      </c>
      <c r="M17">
        <f t="shared" si="6"/>
        <v>0.2282051282051282</v>
      </c>
      <c r="N17">
        <f t="shared" si="7"/>
        <v>0.20101010101010103</v>
      </c>
      <c r="O17">
        <f t="shared" si="8"/>
        <v>9.2482641247210007E-2</v>
      </c>
      <c r="P17">
        <f t="shared" si="9"/>
        <v>3.0410958756213195E-3</v>
      </c>
      <c r="AK17">
        <v>3.246753246753247E-3</v>
      </c>
    </row>
    <row r="18" spans="1:37" x14ac:dyDescent="0.3">
      <c r="A18">
        <v>64</v>
      </c>
      <c r="B18">
        <f t="shared" si="1"/>
        <v>337</v>
      </c>
      <c r="C18">
        <v>141</v>
      </c>
      <c r="D18">
        <v>199</v>
      </c>
      <c r="F18">
        <f t="shared" si="0"/>
        <v>5.6453900709219855</v>
      </c>
      <c r="G18">
        <f t="shared" si="2"/>
        <v>1.7308392954662146</v>
      </c>
      <c r="H18">
        <f t="shared" si="3"/>
        <v>2.967359050445104E-3</v>
      </c>
      <c r="I18">
        <v>1.7308392954662146</v>
      </c>
      <c r="J18">
        <f t="shared" si="4"/>
        <v>3.205099983270083E-5</v>
      </c>
      <c r="K18">
        <f t="shared" si="5"/>
        <v>200</v>
      </c>
      <c r="L18">
        <v>200</v>
      </c>
      <c r="M18">
        <f t="shared" si="6"/>
        <v>0.24184397163120569</v>
      </c>
      <c r="N18">
        <f t="shared" si="7"/>
        <v>0.20050251256281409</v>
      </c>
      <c r="O18">
        <f t="shared" si="8"/>
        <v>9.8689764158356841E-2</v>
      </c>
      <c r="P18">
        <f t="shared" si="9"/>
        <v>3.14149270504257E-3</v>
      </c>
      <c r="AK18">
        <v>3.2786885245901639E-3</v>
      </c>
    </row>
    <row r="19" spans="1:37" x14ac:dyDescent="0.3">
      <c r="A19">
        <v>66</v>
      </c>
      <c r="B19">
        <f t="shared" si="1"/>
        <v>339</v>
      </c>
      <c r="C19">
        <v>134</v>
      </c>
      <c r="D19">
        <v>199</v>
      </c>
      <c r="F19">
        <f t="shared" si="0"/>
        <v>5.9402985074626864</v>
      </c>
      <c r="G19">
        <f t="shared" si="2"/>
        <v>1.7817593858934717</v>
      </c>
      <c r="H19">
        <f t="shared" si="3"/>
        <v>2.9498525073746312E-3</v>
      </c>
      <c r="I19">
        <v>1.7817593858934717</v>
      </c>
      <c r="J19">
        <f t="shared" si="4"/>
        <v>3.1847965123867701E-5</v>
      </c>
      <c r="K19">
        <f t="shared" si="5"/>
        <v>200</v>
      </c>
      <c r="L19">
        <v>200</v>
      </c>
      <c r="M19">
        <f t="shared" si="6"/>
        <v>0.24925373134328357</v>
      </c>
      <c r="N19">
        <f t="shared" si="7"/>
        <v>0.20050251256281409</v>
      </c>
      <c r="O19">
        <f t="shared" si="8"/>
        <v>0.10232868013255121</v>
      </c>
      <c r="P19">
        <f t="shared" si="9"/>
        <v>3.1988854329680393E-3</v>
      </c>
      <c r="AK19">
        <v>3.3112582781456954E-3</v>
      </c>
    </row>
    <row r="20" spans="1:37" x14ac:dyDescent="0.3">
      <c r="A20">
        <v>68</v>
      </c>
      <c r="B20">
        <f t="shared" si="1"/>
        <v>341</v>
      </c>
      <c r="C20">
        <v>124</v>
      </c>
      <c r="D20">
        <v>200</v>
      </c>
      <c r="F20">
        <f t="shared" si="0"/>
        <v>6.4516129032258061</v>
      </c>
      <c r="G20">
        <f t="shared" si="2"/>
        <v>1.8643301620628903</v>
      </c>
      <c r="H20">
        <f t="shared" si="3"/>
        <v>2.9325513196480938E-3</v>
      </c>
      <c r="I20">
        <v>1.8643301620628903</v>
      </c>
      <c r="J20">
        <f t="shared" si="4"/>
        <v>3.1647474651920778E-5</v>
      </c>
      <c r="K20">
        <f t="shared" si="5"/>
        <v>200</v>
      </c>
      <c r="L20">
        <v>200</v>
      </c>
      <c r="M20">
        <f t="shared" si="6"/>
        <v>0.26129032258064516</v>
      </c>
      <c r="N20">
        <f t="shared" si="7"/>
        <v>0.2</v>
      </c>
      <c r="O20">
        <f t="shared" si="8"/>
        <v>0.10827263267429761</v>
      </c>
      <c r="P20">
        <f t="shared" si="9"/>
        <v>3.2904807046128929E-3</v>
      </c>
    </row>
    <row r="21" spans="1:37" x14ac:dyDescent="0.3">
      <c r="A21">
        <v>69</v>
      </c>
      <c r="B21">
        <f t="shared" si="1"/>
        <v>342</v>
      </c>
      <c r="C21">
        <v>122</v>
      </c>
      <c r="D21">
        <v>199</v>
      </c>
      <c r="F21">
        <f t="shared" si="0"/>
        <v>6.5245901639344259</v>
      </c>
      <c r="G21">
        <f t="shared" si="2"/>
        <v>1.8755781411111263</v>
      </c>
      <c r="H21">
        <f t="shared" si="3"/>
        <v>2.9239766081871343E-3</v>
      </c>
      <c r="I21">
        <v>1.8755781411111263</v>
      </c>
      <c r="J21">
        <f t="shared" si="4"/>
        <v>3.1548168667282239E-5</v>
      </c>
      <c r="K21">
        <f t="shared" si="5"/>
        <v>200</v>
      </c>
      <c r="L21">
        <v>200</v>
      </c>
      <c r="M21">
        <f t="shared" si="6"/>
        <v>0.26393442622950819</v>
      </c>
      <c r="N21">
        <f t="shared" si="7"/>
        <v>0.20050251256281409</v>
      </c>
      <c r="O21">
        <f t="shared" si="8"/>
        <v>0.10986263889310113</v>
      </c>
      <c r="P21">
        <f t="shared" si="9"/>
        <v>3.314553346879503E-3</v>
      </c>
    </row>
    <row r="22" spans="1:37" x14ac:dyDescent="0.3">
      <c r="A22">
        <v>70</v>
      </c>
      <c r="B22">
        <f t="shared" si="1"/>
        <v>343</v>
      </c>
      <c r="C22">
        <v>117</v>
      </c>
      <c r="D22">
        <v>200</v>
      </c>
      <c r="F22">
        <f t="shared" si="0"/>
        <v>6.8376068376068373</v>
      </c>
      <c r="G22">
        <f t="shared" si="2"/>
        <v>1.922437792870171</v>
      </c>
      <c r="H22">
        <f t="shared" si="3"/>
        <v>2.9154518950437317E-3</v>
      </c>
      <c r="I22">
        <v>1.922437792870171</v>
      </c>
      <c r="J22">
        <f t="shared" si="4"/>
        <v>3.1449481083562124E-5</v>
      </c>
      <c r="K22">
        <f t="shared" si="5"/>
        <v>200</v>
      </c>
      <c r="L22">
        <v>200</v>
      </c>
      <c r="M22">
        <f t="shared" si="6"/>
        <v>0.27094017094017098</v>
      </c>
      <c r="N22">
        <f t="shared" si="7"/>
        <v>0.2</v>
      </c>
      <c r="O22">
        <f t="shared" si="8"/>
        <v>0.11340857622908908</v>
      </c>
      <c r="P22">
        <f t="shared" si="9"/>
        <v>3.3676189842244486E-3</v>
      </c>
    </row>
    <row r="25" spans="1:37" x14ac:dyDescent="0.3">
      <c r="A25" t="s">
        <v>9</v>
      </c>
    </row>
    <row r="26" spans="1:37" x14ac:dyDescent="0.3">
      <c r="A26" t="s">
        <v>6</v>
      </c>
      <c r="B26" t="s">
        <v>7</v>
      </c>
      <c r="C26" t="s">
        <v>1</v>
      </c>
      <c r="D26" t="s">
        <v>2</v>
      </c>
      <c r="E26" t="s">
        <v>3</v>
      </c>
      <c r="G26" t="s">
        <v>5</v>
      </c>
      <c r="H26" t="s">
        <v>8</v>
      </c>
      <c r="I26" t="s">
        <v>5</v>
      </c>
      <c r="J26" t="s">
        <v>10</v>
      </c>
      <c r="K26" t="s">
        <v>12</v>
      </c>
      <c r="L26" t="s">
        <v>13</v>
      </c>
      <c r="M26" t="s">
        <v>14</v>
      </c>
      <c r="N26" t="s">
        <v>15</v>
      </c>
      <c r="P26" t="s">
        <v>11</v>
      </c>
      <c r="R26" t="s">
        <v>16</v>
      </c>
      <c r="S26" t="s">
        <v>17</v>
      </c>
      <c r="T26" t="s">
        <v>20</v>
      </c>
      <c r="U26" t="s">
        <v>18</v>
      </c>
      <c r="V26" t="s">
        <v>19</v>
      </c>
      <c r="W26" t="s">
        <v>21</v>
      </c>
    </row>
    <row r="27" spans="1:37" x14ac:dyDescent="0.3">
      <c r="A27">
        <v>70</v>
      </c>
      <c r="B27">
        <f>A27+273</f>
        <v>343</v>
      </c>
      <c r="C27">
        <v>117</v>
      </c>
      <c r="D27">
        <v>200</v>
      </c>
      <c r="E27">
        <v>0.25</v>
      </c>
      <c r="G27">
        <f>LN(D27/(C27*$E$27))</f>
        <v>1.922437792870171</v>
      </c>
      <c r="H27">
        <f>1/B27</f>
        <v>2.9154518950437317E-3</v>
      </c>
      <c r="I27">
        <v>1.922437792870171</v>
      </c>
      <c r="J27">
        <f>(0.01*A27+3)*H27*H27</f>
        <v>3.1449481083562124E-5</v>
      </c>
      <c r="K27">
        <f>IF(C27&gt;200,2000,200)</f>
        <v>200</v>
      </c>
      <c r="L27">
        <v>200</v>
      </c>
      <c r="M27">
        <f>0.1+0.1*K27/C27</f>
        <v>0.27094017094017098</v>
      </c>
      <c r="N27">
        <f>0.1+0.1*L27/D27</f>
        <v>0.2</v>
      </c>
      <c r="O27">
        <f>SUMSQ(M27:N27)</f>
        <v>0.11340857622908908</v>
      </c>
      <c r="P27">
        <f>SQRT(O27)/100</f>
        <v>3.3676189842244486E-3</v>
      </c>
      <c r="R27">
        <f>(G27-G38)/(H27-H38)</f>
        <v>-4269.0457663198695</v>
      </c>
      <c r="S27">
        <f>AVERAGE(R27:R35)</f>
        <v>-3861.4225582187814</v>
      </c>
      <c r="T27">
        <f>(MAX(R27:R35)-MIN(R27:R35))/2</f>
        <v>505.66976113146916</v>
      </c>
      <c r="U27" s="2">
        <f>1.38*10^-23</f>
        <v>1.3800000000000001E-23</v>
      </c>
      <c r="V27">
        <f>2*U27*S27*(-1)/(1.6*10^-19)</f>
        <v>0.66609539129273976</v>
      </c>
      <c r="W27">
        <f>2*U27*T27/(1.6*10^-19)</f>
        <v>8.7228033795178433E-2</v>
      </c>
    </row>
    <row r="28" spans="1:37" x14ac:dyDescent="0.3">
      <c r="A28">
        <v>69</v>
      </c>
      <c r="B28">
        <f>A28+273</f>
        <v>342</v>
      </c>
      <c r="C28">
        <v>120</v>
      </c>
      <c r="D28">
        <v>200</v>
      </c>
      <c r="G28">
        <f>LN(D28/(C28*$E$27))</f>
        <v>1.8971199848858813</v>
      </c>
      <c r="H28">
        <f>1/B28</f>
        <v>2.9239766081871343E-3</v>
      </c>
      <c r="I28">
        <v>1.8971199848858813</v>
      </c>
      <c r="J28">
        <f t="shared" ref="J28:J46" si="11">(0.01*A28+3)*H28*H28</f>
        <v>3.1548168667282239E-5</v>
      </c>
      <c r="K28">
        <f t="shared" ref="K28:K46" si="12">IF(C28&gt;200,2000,200)</f>
        <v>200</v>
      </c>
      <c r="L28">
        <v>200</v>
      </c>
      <c r="M28">
        <f t="shared" ref="M28:M46" si="13">0.1+0.1*K28/C28</f>
        <v>0.26666666666666666</v>
      </c>
      <c r="N28">
        <f t="shared" ref="N28:N46" si="14">0.1+0.1*L28/D28</f>
        <v>0.2</v>
      </c>
      <c r="O28">
        <f t="shared" ref="O28:O46" si="15">SUMSQ(M28:N28)</f>
        <v>0.11111111111111112</v>
      </c>
      <c r="P28">
        <f t="shared" ref="P28:P46" si="16">SQRT(O28)/100</f>
        <v>3.3333333333333335E-3</v>
      </c>
      <c r="R28">
        <f t="shared" ref="R28:R34" si="17">(G28-G39)/(H28-H39)</f>
        <v>-4075.2499170720466</v>
      </c>
      <c r="V28">
        <f>V27*1.6*10^-19</f>
        <v>1.0657526260683836E-19</v>
      </c>
      <c r="W28">
        <f>W27*1.6*10^-19</f>
        <v>1.3956485407228551E-20</v>
      </c>
    </row>
    <row r="29" spans="1:37" x14ac:dyDescent="0.3">
      <c r="A29">
        <v>68</v>
      </c>
      <c r="B29">
        <f>A29+273</f>
        <v>341</v>
      </c>
      <c r="C29">
        <v>124</v>
      </c>
      <c r="D29">
        <v>197</v>
      </c>
      <c r="G29">
        <f>LN(D29/(C29*$E$27))</f>
        <v>1.8492165242528422</v>
      </c>
      <c r="H29">
        <f>1/B29</f>
        <v>2.9325513196480938E-3</v>
      </c>
      <c r="I29">
        <v>1.8492165242528422</v>
      </c>
      <c r="J29">
        <f t="shared" si="11"/>
        <v>3.1647474651920778E-5</v>
      </c>
      <c r="K29">
        <f t="shared" si="12"/>
        <v>200</v>
      </c>
      <c r="L29">
        <v>200</v>
      </c>
      <c r="M29">
        <f t="shared" si="13"/>
        <v>0.26129032258064516</v>
      </c>
      <c r="N29">
        <f t="shared" si="14"/>
        <v>0.20152284263959391</v>
      </c>
      <c r="O29">
        <f t="shared" si="15"/>
        <v>0.10888408877984013</v>
      </c>
      <c r="P29">
        <f t="shared" si="16"/>
        <v>3.2997589121000963E-3</v>
      </c>
      <c r="R29">
        <f t="shared" si="17"/>
        <v>-3937.9825857573683</v>
      </c>
    </row>
    <row r="30" spans="1:37" x14ac:dyDescent="0.3">
      <c r="A30">
        <v>65</v>
      </c>
      <c r="B30">
        <f>A30+273</f>
        <v>338</v>
      </c>
      <c r="C30">
        <v>136</v>
      </c>
      <c r="D30">
        <v>198</v>
      </c>
      <c r="G30">
        <f>LN(D30/(C30*$E$27))</f>
        <v>1.7619065060783738</v>
      </c>
      <c r="H30">
        <f>1/B30</f>
        <v>2.9585798816568047E-3</v>
      </c>
      <c r="I30">
        <v>1.7619065060783738</v>
      </c>
      <c r="J30">
        <f t="shared" si="11"/>
        <v>3.1949161443927036E-5</v>
      </c>
      <c r="K30">
        <f t="shared" si="12"/>
        <v>200</v>
      </c>
      <c r="L30">
        <v>200</v>
      </c>
      <c r="M30">
        <f t="shared" si="13"/>
        <v>0.24705882352941178</v>
      </c>
      <c r="N30">
        <f t="shared" si="14"/>
        <v>0.20101010101010103</v>
      </c>
      <c r="O30">
        <f t="shared" si="15"/>
        <v>0.10144312299182805</v>
      </c>
      <c r="P30">
        <f t="shared" si="16"/>
        <v>3.1850137047087891E-3</v>
      </c>
      <c r="R30">
        <f t="shared" si="17"/>
        <v>-3914.5737924020759</v>
      </c>
    </row>
    <row r="31" spans="1:37" x14ac:dyDescent="0.3">
      <c r="A31">
        <v>63</v>
      </c>
      <c r="B31">
        <f>A31+273</f>
        <v>336</v>
      </c>
      <c r="C31">
        <v>147</v>
      </c>
      <c r="D31">
        <v>198</v>
      </c>
      <c r="G31">
        <f>LN(D31/(C31*$E$27))</f>
        <v>1.6841288050356895</v>
      </c>
      <c r="H31">
        <f>1/B31</f>
        <v>2.976190476190476E-3</v>
      </c>
      <c r="I31">
        <v>1.6841288050356895</v>
      </c>
      <c r="J31">
        <f t="shared" si="11"/>
        <v>3.2153486394557818E-5</v>
      </c>
      <c r="K31">
        <f t="shared" si="12"/>
        <v>200</v>
      </c>
      <c r="L31">
        <v>200</v>
      </c>
      <c r="M31">
        <f t="shared" si="13"/>
        <v>0.2360544217687075</v>
      </c>
      <c r="N31">
        <f t="shared" si="14"/>
        <v>0.20101010101010103</v>
      </c>
      <c r="O31">
        <f t="shared" si="15"/>
        <v>9.6126750744649866E-2</v>
      </c>
      <c r="P31">
        <f t="shared" si="16"/>
        <v>3.1004314336016189E-3</v>
      </c>
      <c r="R31">
        <f t="shared" si="17"/>
        <v>-3713.9770437043985</v>
      </c>
    </row>
    <row r="32" spans="1:37" x14ac:dyDescent="0.3">
      <c r="A32">
        <v>61</v>
      </c>
      <c r="B32">
        <f>A32+273</f>
        <v>334</v>
      </c>
      <c r="C32">
        <v>164</v>
      </c>
      <c r="D32">
        <v>196</v>
      </c>
      <c r="G32">
        <f>LN(D32/(C32*$E$27))</f>
        <v>1.5645425925262093</v>
      </c>
      <c r="H32">
        <f>1/B32</f>
        <v>2.9940119760479044E-3</v>
      </c>
      <c r="I32">
        <v>1.5645425925262093</v>
      </c>
      <c r="J32">
        <f t="shared" si="11"/>
        <v>3.2360428842912978E-5</v>
      </c>
      <c r="K32">
        <f t="shared" si="12"/>
        <v>200</v>
      </c>
      <c r="L32">
        <v>200</v>
      </c>
      <c r="M32">
        <f t="shared" si="13"/>
        <v>0.22195121951219512</v>
      </c>
      <c r="N32">
        <f t="shared" si="14"/>
        <v>0.20204081632653062</v>
      </c>
      <c r="O32">
        <f t="shared" si="15"/>
        <v>9.0082835304841513E-2</v>
      </c>
      <c r="P32">
        <f t="shared" si="16"/>
        <v>3.0013802708894039E-3</v>
      </c>
      <c r="R32">
        <f>(G32-G43)/(H32-H43)</f>
        <v>-3257.7062440569312</v>
      </c>
    </row>
    <row r="33" spans="1:16" x14ac:dyDescent="0.3">
      <c r="A33">
        <v>59</v>
      </c>
      <c r="B33">
        <f>A33+273</f>
        <v>332</v>
      </c>
      <c r="C33">
        <v>175</v>
      </c>
      <c r="D33">
        <v>196</v>
      </c>
      <c r="G33">
        <f>LN(D33/(C33*$E$27))</f>
        <v>1.4996230464268938</v>
      </c>
      <c r="H33">
        <f>1/B33</f>
        <v>3.0120481927710845E-3</v>
      </c>
      <c r="I33">
        <v>1.4996230464268938</v>
      </c>
      <c r="J33">
        <f t="shared" si="11"/>
        <v>3.2570039192916241E-5</v>
      </c>
      <c r="K33">
        <f t="shared" si="12"/>
        <v>200</v>
      </c>
      <c r="L33">
        <v>200</v>
      </c>
      <c r="M33">
        <f t="shared" si="13"/>
        <v>0.2142857142857143</v>
      </c>
      <c r="N33">
        <f t="shared" si="14"/>
        <v>0.20204081632653062</v>
      </c>
      <c r="O33">
        <f t="shared" si="15"/>
        <v>8.6738858808829672E-2</v>
      </c>
      <c r="P33">
        <f t="shared" si="16"/>
        <v>2.9451461561156803E-3</v>
      </c>
    </row>
    <row r="34" spans="1:16" x14ac:dyDescent="0.3">
      <c r="A34">
        <v>56</v>
      </c>
      <c r="B34">
        <f>A34+273</f>
        <v>329</v>
      </c>
      <c r="C34">
        <v>195</v>
      </c>
      <c r="D34">
        <v>195</v>
      </c>
      <c r="G34">
        <f>LN(D34/(C34*$E$27))</f>
        <v>1.3862943611198906</v>
      </c>
      <c r="H34">
        <f>1/B34</f>
        <v>3.0395136778115501E-3</v>
      </c>
      <c r="I34">
        <v>1.3862943611198906</v>
      </c>
      <c r="J34">
        <f t="shared" si="11"/>
        <v>3.2889570495468449E-5</v>
      </c>
      <c r="K34">
        <f t="shared" si="12"/>
        <v>200</v>
      </c>
      <c r="L34">
        <v>200</v>
      </c>
      <c r="M34">
        <f t="shared" si="13"/>
        <v>0.20256410256410257</v>
      </c>
      <c r="N34">
        <f t="shared" si="14"/>
        <v>0.20256410256410257</v>
      </c>
      <c r="O34">
        <f t="shared" si="15"/>
        <v>8.2064431295200524E-2</v>
      </c>
      <c r="P34">
        <f t="shared" si="16"/>
        <v>2.8646890109608847E-3</v>
      </c>
    </row>
    <row r="35" spans="1:16" x14ac:dyDescent="0.3">
      <c r="A35">
        <v>53</v>
      </c>
      <c r="B35">
        <f>A35+273</f>
        <v>326</v>
      </c>
      <c r="C35">
        <v>220</v>
      </c>
      <c r="D35">
        <v>194</v>
      </c>
      <c r="G35">
        <f>LN(D35/(C35*$E$27))</f>
        <v>1.2605249738308573</v>
      </c>
      <c r="H35">
        <f>1/B35</f>
        <v>3.0674846625766872E-3</v>
      </c>
      <c r="I35">
        <v>1.2605249738308573</v>
      </c>
      <c r="J35">
        <f t="shared" si="11"/>
        <v>3.3215401407655541E-5</v>
      </c>
      <c r="K35">
        <f t="shared" si="12"/>
        <v>2000</v>
      </c>
      <c r="L35">
        <v>200</v>
      </c>
      <c r="M35">
        <f t="shared" si="13"/>
        <v>1.009090909090909</v>
      </c>
      <c r="N35">
        <f t="shared" si="14"/>
        <v>0.20309278350515464</v>
      </c>
      <c r="O35">
        <f t="shared" si="15"/>
        <v>1.059511141521789</v>
      </c>
      <c r="P35">
        <f t="shared" si="16"/>
        <v>1.0293255760554039E-2</v>
      </c>
    </row>
    <row r="36" spans="1:16" x14ac:dyDescent="0.3">
      <c r="A36">
        <v>50</v>
      </c>
      <c r="B36">
        <f>A36+273</f>
        <v>323</v>
      </c>
      <c r="C36">
        <v>242</v>
      </c>
      <c r="D36">
        <v>190</v>
      </c>
      <c r="G36">
        <f>LN(D36/(C36*$E$27))</f>
        <v>1.1443807071236904</v>
      </c>
      <c r="H36">
        <f>1/B36</f>
        <v>3.0959752321981426E-3</v>
      </c>
      <c r="I36">
        <v>1.1443807071236904</v>
      </c>
      <c r="J36">
        <f t="shared" si="11"/>
        <v>3.35477192343452E-5</v>
      </c>
      <c r="K36">
        <f t="shared" si="12"/>
        <v>2000</v>
      </c>
      <c r="L36">
        <v>200</v>
      </c>
      <c r="M36">
        <f t="shared" si="13"/>
        <v>0.92644628099173554</v>
      </c>
      <c r="N36">
        <f t="shared" si="14"/>
        <v>0.20526315789473684</v>
      </c>
      <c r="O36">
        <f t="shared" si="15"/>
        <v>0.90043567555233739</v>
      </c>
      <c r="P36">
        <f t="shared" si="16"/>
        <v>9.4891289144596273E-3</v>
      </c>
    </row>
    <row r="37" spans="1:16" x14ac:dyDescent="0.3">
      <c r="A37">
        <v>47</v>
      </c>
      <c r="B37">
        <f>A37+273</f>
        <v>320</v>
      </c>
      <c r="C37">
        <v>265</v>
      </c>
      <c r="D37">
        <v>188</v>
      </c>
      <c r="G37">
        <f>LN(D37/(C37*$E$27))</f>
        <v>1.0430064979636176</v>
      </c>
      <c r="H37">
        <f>1/B37</f>
        <v>3.1250000000000002E-3</v>
      </c>
      <c r="I37">
        <v>1.0430064979636176</v>
      </c>
      <c r="J37">
        <f t="shared" si="11"/>
        <v>3.3886718750000002E-5</v>
      </c>
      <c r="K37">
        <f t="shared" si="12"/>
        <v>2000</v>
      </c>
      <c r="L37">
        <v>200</v>
      </c>
      <c r="M37">
        <f t="shared" si="13"/>
        <v>0.8547169811320755</v>
      </c>
      <c r="N37">
        <f t="shared" si="14"/>
        <v>0.20638297872340428</v>
      </c>
      <c r="O37">
        <f t="shared" si="15"/>
        <v>0.77313505174227382</v>
      </c>
      <c r="P37">
        <f t="shared" si="16"/>
        <v>8.7928098565946133E-3</v>
      </c>
    </row>
    <row r="38" spans="1:16" x14ac:dyDescent="0.3">
      <c r="A38">
        <v>44</v>
      </c>
      <c r="B38">
        <f>A38+273</f>
        <v>317</v>
      </c>
      <c r="C38">
        <v>302</v>
      </c>
      <c r="D38">
        <v>186</v>
      </c>
      <c r="G38">
        <f>LN(D38/(C38*$E$27))</f>
        <v>0.90161401745822234</v>
      </c>
      <c r="H38">
        <f>1/B38</f>
        <v>3.1545741324921135E-3</v>
      </c>
      <c r="I38">
        <v>0.90161401745822234</v>
      </c>
      <c r="J38">
        <f t="shared" si="11"/>
        <v>3.4232602573415996E-5</v>
      </c>
      <c r="K38">
        <f t="shared" si="12"/>
        <v>2000</v>
      </c>
      <c r="L38">
        <v>200</v>
      </c>
      <c r="M38">
        <f t="shared" si="13"/>
        <v>0.7622516556291391</v>
      </c>
      <c r="N38">
        <f t="shared" si="14"/>
        <v>0.2075268817204301</v>
      </c>
      <c r="O38">
        <f t="shared" si="15"/>
        <v>0.62409499314596906</v>
      </c>
      <c r="P38">
        <f t="shared" si="16"/>
        <v>7.8999683109868806E-3</v>
      </c>
    </row>
    <row r="39" spans="1:16" x14ac:dyDescent="0.3">
      <c r="A39">
        <v>40</v>
      </c>
      <c r="B39">
        <f>A39+273</f>
        <v>313</v>
      </c>
      <c r="C39">
        <v>333</v>
      </c>
      <c r="D39">
        <v>184</v>
      </c>
      <c r="G39">
        <f>LN(D39/(C39*$E$27))</f>
        <v>0.79308762874843242</v>
      </c>
      <c r="H39">
        <f>1/B39</f>
        <v>3.1948881789137379E-3</v>
      </c>
      <c r="I39">
        <v>0.79308762874843242</v>
      </c>
      <c r="J39">
        <f t="shared" si="11"/>
        <v>3.4704855617593315E-5</v>
      </c>
      <c r="K39">
        <f t="shared" si="12"/>
        <v>2000</v>
      </c>
      <c r="L39">
        <v>200</v>
      </c>
      <c r="M39">
        <f t="shared" si="13"/>
        <v>0.70060060060060059</v>
      </c>
      <c r="N39">
        <f t="shared" si="14"/>
        <v>0.20869565217391306</v>
      </c>
      <c r="O39">
        <f t="shared" si="15"/>
        <v>0.53439507679821718</v>
      </c>
      <c r="P39">
        <f t="shared" si="16"/>
        <v>7.3102330797192583E-3</v>
      </c>
    </row>
    <row r="40" spans="1:16" x14ac:dyDescent="0.3">
      <c r="A40">
        <v>38</v>
      </c>
      <c r="B40">
        <f>A40+273</f>
        <v>311</v>
      </c>
      <c r="C40">
        <v>349</v>
      </c>
      <c r="D40">
        <v>182</v>
      </c>
      <c r="G40">
        <f>LN(D40/(C40*$E$27))</f>
        <v>0.73522912599425871</v>
      </c>
      <c r="H40">
        <f>1/B40</f>
        <v>3.2154340836012861E-3</v>
      </c>
      <c r="I40">
        <v>0.73522912599425871</v>
      </c>
      <c r="J40">
        <f t="shared" si="11"/>
        <v>3.4945875249428772E-5</v>
      </c>
      <c r="K40">
        <f t="shared" si="12"/>
        <v>2000</v>
      </c>
      <c r="L40">
        <v>200</v>
      </c>
      <c r="M40">
        <f t="shared" si="13"/>
        <v>0.6730659025787965</v>
      </c>
      <c r="N40">
        <f t="shared" si="14"/>
        <v>0.20989010989010989</v>
      </c>
      <c r="O40">
        <f t="shared" si="15"/>
        <v>0.49707156744389236</v>
      </c>
      <c r="P40">
        <f t="shared" si="16"/>
        <v>7.0503302578240439E-3</v>
      </c>
    </row>
    <row r="41" spans="1:16" x14ac:dyDescent="0.3">
      <c r="A41">
        <v>35</v>
      </c>
      <c r="B41">
        <f>A41+273</f>
        <v>308</v>
      </c>
      <c r="C41">
        <v>382</v>
      </c>
      <c r="D41">
        <v>180</v>
      </c>
      <c r="G41">
        <f>LN(D41/(C41*$E$27))</f>
        <v>0.63383060340352582</v>
      </c>
      <c r="H41">
        <f>1/B41</f>
        <v>3.246753246753247E-3</v>
      </c>
      <c r="I41">
        <v>0.63383060340352582</v>
      </c>
      <c r="J41">
        <f t="shared" si="11"/>
        <v>3.5313712261764216E-5</v>
      </c>
      <c r="K41">
        <f t="shared" si="12"/>
        <v>2000</v>
      </c>
      <c r="L41">
        <v>200</v>
      </c>
      <c r="M41">
        <f t="shared" si="13"/>
        <v>0.62356020942408374</v>
      </c>
      <c r="N41">
        <f t="shared" si="14"/>
        <v>0.21111111111111111</v>
      </c>
      <c r="O41">
        <f t="shared" si="15"/>
        <v>0.43339523601157509</v>
      </c>
      <c r="P41">
        <f t="shared" si="16"/>
        <v>6.5832760538471653E-3</v>
      </c>
    </row>
    <row r="42" spans="1:16" x14ac:dyDescent="0.3">
      <c r="A42">
        <v>32</v>
      </c>
      <c r="B42">
        <f>A42+273</f>
        <v>305</v>
      </c>
      <c r="C42">
        <v>411</v>
      </c>
      <c r="D42">
        <v>180</v>
      </c>
      <c r="G42">
        <f>LN(D42/(C42*$E$27))</f>
        <v>0.56065799751386647</v>
      </c>
      <c r="H42">
        <f>1/B42</f>
        <v>3.2786885245901639E-3</v>
      </c>
      <c r="I42">
        <v>0.56065799751386647</v>
      </c>
      <c r="J42">
        <f t="shared" si="11"/>
        <v>3.5689330825047027E-5</v>
      </c>
      <c r="K42">
        <f t="shared" si="12"/>
        <v>2000</v>
      </c>
      <c r="L42">
        <v>200</v>
      </c>
      <c r="M42">
        <f t="shared" si="13"/>
        <v>0.5866180048661801</v>
      </c>
      <c r="N42">
        <f t="shared" si="14"/>
        <v>0.21111111111111111</v>
      </c>
      <c r="O42">
        <f t="shared" si="15"/>
        <v>0.3886885848677456</v>
      </c>
      <c r="P42">
        <f t="shared" si="16"/>
        <v>6.2344894327261927E-3</v>
      </c>
    </row>
    <row r="43" spans="1:16" x14ac:dyDescent="0.3">
      <c r="A43">
        <v>29</v>
      </c>
      <c r="B43">
        <f>A43+273</f>
        <v>302</v>
      </c>
      <c r="C43">
        <v>421</v>
      </c>
      <c r="D43">
        <v>179</v>
      </c>
      <c r="G43">
        <f>LN(D43/(C43*$E$27))</f>
        <v>0.53104733327826414</v>
      </c>
      <c r="H43">
        <f>1/B43</f>
        <v>3.3112582781456954E-3</v>
      </c>
      <c r="I43">
        <v>0.53104733327826414</v>
      </c>
      <c r="J43">
        <f t="shared" si="11"/>
        <v>3.6072979255295826E-5</v>
      </c>
      <c r="K43">
        <f t="shared" si="12"/>
        <v>2000</v>
      </c>
      <c r="L43">
        <v>200</v>
      </c>
      <c r="M43">
        <f t="shared" si="13"/>
        <v>0.57505938242280286</v>
      </c>
      <c r="N43">
        <f t="shared" si="14"/>
        <v>0.21173184357541899</v>
      </c>
      <c r="O43">
        <f t="shared" si="15"/>
        <v>0.37552366689634109</v>
      </c>
      <c r="P43">
        <f t="shared" si="16"/>
        <v>6.1279985876005316E-3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2023-12-20T11:53:37Z</dcterms:modified>
</cp:coreProperties>
</file>