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8250" firstSheet="6" activeTab="10"/>
  </bookViews>
  <sheets>
    <sheet name="Employee Time Table" sheetId="1" r:id="rId1"/>
    <sheet name="Grade Book (Using Cond. Format)" sheetId="2" r:id="rId2"/>
    <sheet name="Career Decisions" sheetId="3" r:id="rId3"/>
    <sheet name="Sales Shop(Pivot)" sheetId="6" r:id="rId4"/>
    <sheet name="Sales Shop" sheetId="4" r:id="rId5"/>
    <sheet name="Car Inventory(Pivot)" sheetId="8" r:id="rId6"/>
    <sheet name="Car Inventory" sheetId="7" r:id="rId7"/>
    <sheet name="Loan Interest Rate" sheetId="9" r:id="rId8"/>
    <sheet name="School Supplies2" sheetId="10" r:id="rId9"/>
    <sheet name="Cat or Dog" sheetId="11" r:id="rId10"/>
    <sheet name="Vacation Costs" sheetId="12" r:id="rId11"/>
  </sheets>
  <calcPr calcId="144525"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<sst xmlns="http://schemas.openxmlformats.org/spreadsheetml/2006/main" count="1306" uniqueCount="305">
  <si>
    <t>Employee Time Table</t>
  </si>
  <si>
    <t>VictorGodwin</t>
  </si>
  <si>
    <t>Hours Worked</t>
  </si>
  <si>
    <t>Overtime Hours</t>
  </si>
  <si>
    <t>Pay</t>
  </si>
  <si>
    <t>Overtime Bonus(50%)</t>
  </si>
  <si>
    <t>Total Pay</t>
  </si>
  <si>
    <t>January Pay</t>
  </si>
  <si>
    <t>Last Name</t>
  </si>
  <si>
    <t>First Name</t>
  </si>
  <si>
    <t>Hour Wage</t>
  </si>
  <si>
    <t>Victor</t>
  </si>
  <si>
    <t>Godwin</t>
  </si>
  <si>
    <t>Mark</t>
  </si>
  <si>
    <t>Jossy</t>
  </si>
  <si>
    <t>Jone</t>
  </si>
  <si>
    <t>Rose</t>
  </si>
  <si>
    <t>Vic</t>
  </si>
  <si>
    <t>Peace</t>
  </si>
  <si>
    <t>David</t>
  </si>
  <si>
    <t>Dave</t>
  </si>
  <si>
    <t>Marantan</t>
  </si>
  <si>
    <t>Man</t>
  </si>
  <si>
    <t>Vika</t>
  </si>
  <si>
    <t>Van</t>
  </si>
  <si>
    <t>Don</t>
  </si>
  <si>
    <t>Michelle</t>
  </si>
  <si>
    <t>Mike</t>
  </si>
  <si>
    <t>Harrie</t>
  </si>
  <si>
    <t>Horn</t>
  </si>
  <si>
    <t>Best</t>
  </si>
  <si>
    <t>Zenith</t>
  </si>
  <si>
    <t>Lord</t>
  </si>
  <si>
    <t>Luggard</t>
  </si>
  <si>
    <t>Rossevet</t>
  </si>
  <si>
    <t>Jolie</t>
  </si>
  <si>
    <t>Max</t>
  </si>
  <si>
    <t>Min</t>
  </si>
  <si>
    <t>Average</t>
  </si>
  <si>
    <t>Total</t>
  </si>
  <si>
    <t>GradeBook Using Conditional Formatting</t>
  </si>
  <si>
    <t>Safety Test</t>
  </si>
  <si>
    <t>Company Philosophy Test</t>
  </si>
  <si>
    <t>Financial Skills Test</t>
  </si>
  <si>
    <t>Drug Test</t>
  </si>
  <si>
    <t>Fire Employee?</t>
  </si>
  <si>
    <t>Point Possible</t>
  </si>
  <si>
    <t>Career Decisions</t>
  </si>
  <si>
    <t>Victor Godwin</t>
  </si>
  <si>
    <t>Job</t>
  </si>
  <si>
    <t>Job Market</t>
  </si>
  <si>
    <t>Enjojment</t>
  </si>
  <si>
    <t>My Talent</t>
  </si>
  <si>
    <t>Schooling</t>
  </si>
  <si>
    <t>McDonald Manager</t>
  </si>
  <si>
    <t>Doctor</t>
  </si>
  <si>
    <t>NFL</t>
  </si>
  <si>
    <t>Engineer</t>
  </si>
  <si>
    <t>Truck Driver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</si>
  <si>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</si>
  <si>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</si>
  <si>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</si>
  <si>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</si>
  <si>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</si>
  <si>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</si>
  <si>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</si>
  <si>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</si>
  <si>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</si>
  <si>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</si>
  <si>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</si>
  <si>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</si>
  <si>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</si>
  <si>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$50. 20% for Items more than $50</t>
  </si>
  <si>
    <t>Sale Location</t>
  </si>
  <si>
    <t>Jan</t>
  </si>
  <si>
    <t>Pool Cover</t>
  </si>
  <si>
    <t>Chalie</t>
  </si>
  <si>
    <t>NM</t>
  </si>
  <si>
    <t>Water Pump</t>
  </si>
  <si>
    <t>AZ</t>
  </si>
  <si>
    <t>Functions to use</t>
  </si>
  <si>
    <t>CA</t>
  </si>
  <si>
    <t>text to columns</t>
  </si>
  <si>
    <t>Feb</t>
  </si>
  <si>
    <t>Algea Killer 8 oz</t>
  </si>
  <si>
    <t>NV</t>
  </si>
  <si>
    <t>if</t>
  </si>
  <si>
    <t>sumif</t>
  </si>
  <si>
    <t>Net</t>
  </si>
  <si>
    <t>sort</t>
  </si>
  <si>
    <t>Mar</t>
  </si>
  <si>
    <t>8 ft Hose</t>
  </si>
  <si>
    <t>filter</t>
  </si>
  <si>
    <t>pivot table</t>
  </si>
  <si>
    <t>April</t>
  </si>
  <si>
    <t>CO</t>
  </si>
  <si>
    <t>piechar</t>
  </si>
  <si>
    <t>AutoVac</t>
  </si>
  <si>
    <t>May</t>
  </si>
  <si>
    <t>Chlorine Test Kit</t>
  </si>
  <si>
    <t>June</t>
  </si>
  <si>
    <t>July</t>
  </si>
  <si>
    <t>UT</t>
  </si>
  <si>
    <t>Aug</t>
  </si>
  <si>
    <t>Sept</t>
  </si>
  <si>
    <t>Oct</t>
  </si>
  <si>
    <t>Skimmer</t>
  </si>
  <si>
    <t>Nov</t>
  </si>
  <si>
    <t>1 Gal Muratic Acid</t>
  </si>
  <si>
    <t>Dec</t>
  </si>
  <si>
    <t>Juan</t>
  </si>
  <si>
    <t>5 Gal Chlorine</t>
  </si>
  <si>
    <t>Hellen</t>
  </si>
  <si>
    <t>Doug</t>
  </si>
  <si>
    <t>Sum of all Items</t>
  </si>
  <si>
    <t>Sum of Items valued at more than $50</t>
  </si>
  <si>
    <t>Sum of Items valued at $50 or less</t>
  </si>
  <si>
    <t>Driver</t>
  </si>
  <si>
    <t>Sum of Miles</t>
  </si>
  <si>
    <t>Baburao</t>
  </si>
  <si>
    <t>Chand</t>
  </si>
  <si>
    <t>Elati</t>
  </si>
  <si>
    <t>Harish</t>
  </si>
  <si>
    <t>Harvinder</t>
  </si>
  <si>
    <t>Janardhan</t>
  </si>
  <si>
    <t>Labonyo</t>
  </si>
  <si>
    <t>Mohan</t>
  </si>
  <si>
    <t>Paul</t>
  </si>
  <si>
    <t>Pralay</t>
  </si>
  <si>
    <t>Rodriguez</t>
  </si>
  <si>
    <t>Santosh</t>
  </si>
  <si>
    <t>Smriti</t>
  </si>
  <si>
    <t>Svarna</t>
  </si>
  <si>
    <t>Tamanna</t>
  </si>
  <si>
    <t>Vignesh</t>
  </si>
  <si>
    <t>Yousef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</si>
  <si>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</si>
  <si>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</si>
  <si>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</si>
  <si>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</si>
  <si>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</si>
  <si>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</si>
  <si>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</si>
  <si>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</si>
  <si>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</si>
  <si>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</si>
  <si>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</si>
  <si>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</si>
  <si>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</si>
  <si>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MH14BLR001</t>
  </si>
  <si>
    <t>Green</t>
  </si>
  <si>
    <t>MH14BLR002</t>
  </si>
  <si>
    <t>Black</t>
  </si>
  <si>
    <t>MH16BLR003</t>
  </si>
  <si>
    <t>MH16BLR004</t>
  </si>
  <si>
    <t>MH16BLR005</t>
  </si>
  <si>
    <t>Red</t>
  </si>
  <si>
    <t>MH14SCR006</t>
  </si>
  <si>
    <t>MH14SCR007</t>
  </si>
  <si>
    <t>White</t>
  </si>
  <si>
    <t>MH17SCR008</t>
  </si>
  <si>
    <t>MH21SCR009</t>
  </si>
  <si>
    <t>MH21SCR010</t>
  </si>
  <si>
    <t>MH20SCR011</t>
  </si>
  <si>
    <t>Blue</t>
  </si>
  <si>
    <t>MH21SCR012</t>
  </si>
  <si>
    <t>MH21SCR013</t>
  </si>
  <si>
    <t>KI17SLT014</t>
  </si>
  <si>
    <t>KI20SLT015</t>
  </si>
  <si>
    <t>KI22SLT016</t>
  </si>
  <si>
    <t>KI18SNT017</t>
  </si>
  <si>
    <t>KI06SNT018</t>
  </si>
  <si>
    <t>KI08SNT019</t>
  </si>
  <si>
    <t>TY04FRT020</t>
  </si>
  <si>
    <t>TY06FRT021</t>
  </si>
  <si>
    <t>TY08FRT022</t>
  </si>
  <si>
    <t>TY10FRT023</t>
  </si>
  <si>
    <t>TY17FRT024</t>
  </si>
  <si>
    <t>TY10INV025</t>
  </si>
  <si>
    <t>TY11INV026</t>
  </si>
  <si>
    <t>TY22INV027</t>
  </si>
  <si>
    <t>TY20INV028</t>
  </si>
  <si>
    <t>TY20FRT029</t>
  </si>
  <si>
    <t>TM07NNO030</t>
  </si>
  <si>
    <t>TM09NNO031</t>
  </si>
  <si>
    <t>TM18NNO032</t>
  </si>
  <si>
    <t>TM18NNO033</t>
  </si>
  <si>
    <t>TM19NNO034</t>
  </si>
  <si>
    <t>TM20NNO035</t>
  </si>
  <si>
    <t>TM21NNO036</t>
  </si>
  <si>
    <t>TM13TIG037</t>
  </si>
  <si>
    <t>TM15TIG038</t>
  </si>
  <si>
    <t>TM16TIG039</t>
  </si>
  <si>
    <t>TM09TIG040</t>
  </si>
  <si>
    <t>TM22TIG041</t>
  </si>
  <si>
    <t>MS12SFT042</t>
  </si>
  <si>
    <t>MS15SFT043</t>
  </si>
  <si>
    <t>MS19SFT044</t>
  </si>
  <si>
    <t>MS07WGN045</t>
  </si>
  <si>
    <t>MS08WGN046</t>
  </si>
  <si>
    <t>MS12WGN047</t>
  </si>
  <si>
    <t>MS12WGN048</t>
  </si>
  <si>
    <t>HY19SNT049</t>
  </si>
  <si>
    <t>HY20SNT050</t>
  </si>
  <si>
    <t>HY21SNT051</t>
  </si>
  <si>
    <t>HY</t>
  </si>
  <si>
    <t>Hyundai</t>
  </si>
  <si>
    <t>BLR</t>
  </si>
  <si>
    <t>Bolero</t>
  </si>
  <si>
    <t>KI</t>
  </si>
  <si>
    <t>Kia</t>
  </si>
  <si>
    <t>FRT</t>
  </si>
  <si>
    <t>Fortuner</t>
  </si>
  <si>
    <t>MH</t>
  </si>
  <si>
    <t>Mahindra</t>
  </si>
  <si>
    <t>INV</t>
  </si>
  <si>
    <t>Innova</t>
  </si>
  <si>
    <t>MS</t>
  </si>
  <si>
    <t>Maruti Suzuki</t>
  </si>
  <si>
    <t>NNO</t>
  </si>
  <si>
    <t>Nano</t>
  </si>
  <si>
    <t>TM</t>
  </si>
  <si>
    <t>Tata Motors</t>
  </si>
  <si>
    <t>SCR</t>
  </si>
  <si>
    <t>Scorpio</t>
  </si>
  <si>
    <t>TY</t>
  </si>
  <si>
    <t>Toyota</t>
  </si>
  <si>
    <t>SFT</t>
  </si>
  <si>
    <t>Swift</t>
  </si>
  <si>
    <t>SLT</t>
  </si>
  <si>
    <t>Seltos</t>
  </si>
  <si>
    <t>SNT</t>
  </si>
  <si>
    <t>Santro</t>
  </si>
  <si>
    <t>Sonet</t>
  </si>
  <si>
    <t>TIG</t>
  </si>
  <si>
    <t>Tiago</t>
  </si>
  <si>
    <t>WGN</t>
  </si>
  <si>
    <t>Wagon</t>
  </si>
  <si>
    <t>Principal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</si>
  <si>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</si>
  <si>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</si>
  <si>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</si>
  <si>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</si>
  <si>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</si>
  <si>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</si>
  <si>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</si>
  <si>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</si>
  <si>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</si>
  <si>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>Walt Mart</t>
  </si>
  <si>
    <t>Dollar Trap</t>
  </si>
  <si>
    <t>Office Repo</t>
  </si>
  <si>
    <t>Susan</t>
  </si>
  <si>
    <t>Tim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</si>
  <si>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</si>
  <si>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</si>
  <si>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</si>
  <si>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</si>
  <si>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</si>
  <si>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</si>
  <si>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</si>
  <si>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</si>
  <si>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</si>
  <si>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</si>
  <si>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</si>
  <si>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</si>
  <si>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</si>
  <si>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</si>
  <si>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</si>
  <si>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</si>
  <si>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</si>
  <si>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</si>
  <si>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</si>
  <si>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</si>
  <si>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</si>
  <si>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</si>
  <si>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</si>
  <si>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Intial Toal</t>
  </si>
  <si>
    <t>Monthly</t>
  </si>
  <si>
    <t>Food</t>
  </si>
  <si>
    <t>Litter</t>
  </si>
  <si>
    <t>Treats</t>
  </si>
  <si>
    <t>Subtotal</t>
  </si>
  <si>
    <t>Monthly Total</t>
  </si>
  <si>
    <t>One Year Costs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</si>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</sst>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&quot;$&quot;* #,##0.00_-;\-&quot;$&quot;* #,##0.00_-;_-&quot;$&quot;* &quot;-&quot;??_-;_-@_-"/>
    <numFmt numFmtId="179" formatCode="&quot;$&quot;#,##0.00;[Red]\-&quot;$&quot;#,##0.00"/>
    <numFmt numFmtId="180" formatCode="_-* #,##0_-;\-* #,##0_-;_-* &quot;-&quot;??_-;_-@_-"/>
    <numFmt numFmtId="181" formatCode="_(* #,##0_);_(* \(#,##0\);_(* &quot;-&quot;??_);_(@_)"/>
    <numFmt numFmtId="182" formatCode="0.00_ "/>
    <numFmt numFmtId="183" formatCode="0.0_ 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12"/>
      <color rgb="FFFF0000"/>
      <name val="Calibri"/>
      <charset val="134"/>
      <scheme val="minor"/>
    </font>
    <font>
      <b/>
      <sz val="12"/>
      <color theme="0"/>
      <name val="Calibri"/>
      <charset val="129"/>
      <scheme val="minor"/>
    </font>
    <font>
      <sz val="12"/>
      <color theme="1"/>
      <name val="Calibri"/>
      <charset val="129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NumberFormat="1" applyFont="1" applyFill="1" applyAlignment="1"/>
    <xf numFmtId="0" fontId="2" fillId="2" borderId="0" xfId="0" applyFont="1" applyFill="1" applyAlignment="1"/>
    <xf numFmtId="0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2" applyNumberFormat="1" applyFont="1" applyFill="1"/>
    <xf numFmtId="0" fontId="1" fillId="0" borderId="0" xfId="2" applyNumberFormat="1" applyFont="1"/>
    <xf numFmtId="0" fontId="2" fillId="3" borderId="0" xfId="0" applyFont="1" applyFill="1" applyAlignment="1"/>
    <xf numFmtId="0" fontId="1" fillId="3" borderId="0" xfId="2" applyNumberFormat="1" applyFont="1" applyFill="1"/>
    <xf numFmtId="0" fontId="1" fillId="3" borderId="0" xfId="0" applyFont="1" applyFill="1" applyAlignment="1"/>
    <xf numFmtId="0" fontId="1" fillId="4" borderId="0" xfId="0" applyFont="1" applyFill="1" applyAlignment="1"/>
    <xf numFmtId="178" fontId="1" fillId="4" borderId="0" xfId="2" applyNumberFormat="1" applyFont="1" applyFill="1"/>
    <xf numFmtId="178" fontId="1" fillId="4" borderId="0" xfId="0" applyNumberFormat="1" applyFont="1" applyFill="1" applyAlignment="1"/>
    <xf numFmtId="178" fontId="1" fillId="2" borderId="0" xfId="2" applyNumberFormat="1" applyFont="1" applyFill="1"/>
    <xf numFmtId="178" fontId="1" fillId="2" borderId="0" xfId="0" applyNumberFormat="1" applyFont="1" applyFill="1" applyAlignment="1"/>
    <xf numFmtId="44" fontId="0" fillId="0" borderId="0" xfId="2">
      <alignment vertical="center"/>
    </xf>
    <xf numFmtId="179" fontId="1" fillId="0" borderId="0" xfId="0" applyNumberFormat="1" applyFont="1" applyFill="1" applyAlignment="1"/>
    <xf numFmtId="180" fontId="1" fillId="0" borderId="0" xfId="1" applyNumberFormat="1" applyFont="1"/>
    <xf numFmtId="9" fontId="0" fillId="0" borderId="0" xfId="0" applyNumberFormat="1">
      <alignment vertical="center"/>
    </xf>
    <xf numFmtId="44" fontId="0" fillId="0" borderId="0" xfId="0" applyNumberForma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176" fontId="0" fillId="0" borderId="0" xfId="1" applyFill="1" applyAlignment="1">
      <alignment vertical="center"/>
    </xf>
    <xf numFmtId="0" fontId="3" fillId="5" borderId="0" xfId="0" applyFont="1" applyFill="1" applyAlignment="1">
      <alignment wrapText="1"/>
    </xf>
    <xf numFmtId="44" fontId="3" fillId="5" borderId="0" xfId="2" applyFont="1" applyFill="1" applyAlignment="1">
      <alignment wrapText="1"/>
    </xf>
    <xf numFmtId="58" fontId="4" fillId="0" borderId="0" xfId="1" applyNumberFormat="1" applyFont="1" applyAlignment="1"/>
    <xf numFmtId="181" fontId="4" fillId="0" borderId="0" xfId="1" applyNumberFormat="1" applyFont="1" applyAlignment="1"/>
    <xf numFmtId="0" fontId="4" fillId="0" borderId="0" xfId="0" applyFont="1" applyFill="1" applyAlignment="1"/>
    <xf numFmtId="44" fontId="4" fillId="0" borderId="0" xfId="2" applyFont="1" applyFill="1" applyAlignment="1"/>
    <xf numFmtId="0" fontId="5" fillId="0" borderId="0" xfId="0" applyFont="1">
      <alignment vertical="center"/>
    </xf>
    <xf numFmtId="0" fontId="5" fillId="6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9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/>
    <xf numFmtId="0" fontId="5" fillId="0" borderId="0" xfId="0" applyFont="1" applyAlignment="1">
      <alignment textRotation="90"/>
    </xf>
    <xf numFmtId="9" fontId="0" fillId="0" borderId="0" xfId="3">
      <alignment vertical="center"/>
    </xf>
    <xf numFmtId="16" fontId="5" fillId="11" borderId="0" xfId="0" applyNumberFormat="1" applyFont="1" applyFill="1">
      <alignment vertical="center"/>
    </xf>
    <xf numFmtId="0" fontId="0" fillId="11" borderId="0" xfId="0" applyFill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6" fontId="5" fillId="12" borderId="0" xfId="0" applyNumberFormat="1" applyFont="1" applyFill="1">
      <alignment vertical="center"/>
    </xf>
    <xf numFmtId="16" fontId="5" fillId="10" borderId="0" xfId="0" applyNumberFormat="1" applyFont="1" applyFill="1">
      <alignment vertical="center"/>
    </xf>
    <xf numFmtId="0" fontId="0" fillId="12" borderId="0" xfId="0" applyFill="1">
      <alignment vertical="center"/>
    </xf>
    <xf numFmtId="44" fontId="0" fillId="10" borderId="0" xfId="0" applyNumberFormat="1" applyFill="1">
      <alignment vertical="center"/>
    </xf>
    <xf numFmtId="44" fontId="5" fillId="0" borderId="0" xfId="0" applyNumberFormat="1" applyFont="1">
      <alignment vertical="center"/>
    </xf>
    <xf numFmtId="16" fontId="5" fillId="13" borderId="0" xfId="0" applyNumberFormat="1" applyFont="1" applyFill="1">
      <alignment vertical="center"/>
    </xf>
    <xf numFmtId="44" fontId="0" fillId="13" borderId="0" xfId="0" applyNumberFormat="1" applyFill="1">
      <alignment vertical="center"/>
    </xf>
    <xf numFmtId="44" fontId="0" fillId="12" borderId="0" xfId="0" applyNumberForma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'Grade Book (Using Cond. Format)'!$A$4:$A$20</c:f>
              <c:strCache>
                <c:ptCount val="17"/>
                <c:pt idx="0">
                  <c:v>Victor</c:v>
                </c:pt>
                <c:pt idx="1">
                  <c:v>Mark</c:v>
                </c:pt>
                <c:pt idx="2">
                  <c:v>Jossy</c:v>
                </c:pt>
                <c:pt idx="3">
                  <c:v>Rose</c:v>
                </c:pt>
                <c:pt idx="4">
                  <c:v>Peace</c:v>
                </c:pt>
                <c:pt idx="5">
                  <c:v>Godwin</c:v>
                </c:pt>
                <c:pt idx="6">
                  <c:v>David</c:v>
                </c:pt>
                <c:pt idx="7">
                  <c:v>Marantan</c:v>
                </c:pt>
                <c:pt idx="8">
                  <c:v>Vika</c:v>
                </c:pt>
                <c:pt idx="9">
                  <c:v>Don</c:v>
                </c:pt>
                <c:pt idx="10">
                  <c:v>Michelle</c:v>
                </c:pt>
                <c:pt idx="11">
                  <c:v>Harrie</c:v>
                </c:pt>
                <c:pt idx="12">
                  <c:v>David</c:v>
                </c:pt>
                <c:pt idx="13">
                  <c:v>Man</c:v>
                </c:pt>
                <c:pt idx="14">
                  <c:v>Victor</c:v>
                </c:pt>
                <c:pt idx="15">
                  <c:v>Lord</c:v>
                </c:pt>
                <c:pt idx="16">
                  <c:v>Rossevet</c:v>
                </c:pt>
              </c:strCache>
            </c:strRef>
          </c:cat>
          <c:val>
            <c:numRef>
              <c:f>'Grade Book (Using Cond. Format)'!$C$4:$C$20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217865"/>
        <c:axId val="314371360"/>
      </c:barChart>
      <c:catAx>
        <c:axId val="9382178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371360"/>
        <c:crosses val="autoZero"/>
        <c:auto val="1"/>
        <c:lblAlgn val="ctr"/>
        <c:lblOffset val="100"/>
        <c:noMultiLvlLbl val="0"/>
      </c:catAx>
      <c:valAx>
        <c:axId val="3143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2178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 or Dog'!$A$18</c:f>
              <c:strCache>
                <c:ptCount val="1"/>
                <c:pt idx="0">
                  <c:v>One Year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_-"$"* #,##0.00_-;\-"$"* #,##0.00_-;_-"$"* "-"??_-;_-@_-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849178"/>
        <c:axId val="416161803"/>
      </c:barChart>
      <c:catAx>
        <c:axId val="8248491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161803"/>
        <c:crosses val="autoZero"/>
        <c:auto val="1"/>
        <c:lblAlgn val="ctr"/>
        <c:lblOffset val="100"/>
        <c:noMultiLvlLbl val="0"/>
      </c:catAx>
      <c:valAx>
        <c:axId val="4161618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8491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Company Philosophy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'Grade Book (Using Cond. Format)'!$A$4:$A$20</c:f>
              <c:strCache>
                <c:ptCount val="17"/>
                <c:pt idx="0">
                  <c:v>Victor</c:v>
                </c:pt>
                <c:pt idx="1">
                  <c:v>Mark</c:v>
                </c:pt>
                <c:pt idx="2">
                  <c:v>Jossy</c:v>
                </c:pt>
                <c:pt idx="3">
                  <c:v>Rose</c:v>
                </c:pt>
                <c:pt idx="4">
                  <c:v>Peace</c:v>
                </c:pt>
                <c:pt idx="5">
                  <c:v>Godwin</c:v>
                </c:pt>
                <c:pt idx="6">
                  <c:v>David</c:v>
                </c:pt>
                <c:pt idx="7">
                  <c:v>Marantan</c:v>
                </c:pt>
                <c:pt idx="8">
                  <c:v>Vika</c:v>
                </c:pt>
                <c:pt idx="9">
                  <c:v>Don</c:v>
                </c:pt>
                <c:pt idx="10">
                  <c:v>Michelle</c:v>
                </c:pt>
                <c:pt idx="11">
                  <c:v>Harrie</c:v>
                </c:pt>
                <c:pt idx="12">
                  <c:v>David</c:v>
                </c:pt>
                <c:pt idx="13">
                  <c:v>Man</c:v>
                </c:pt>
                <c:pt idx="14">
                  <c:v>Victor</c:v>
                </c:pt>
                <c:pt idx="15">
                  <c:v>Lord</c:v>
                </c:pt>
                <c:pt idx="16">
                  <c:v>Rossevet</c:v>
                </c:pt>
              </c:strCache>
            </c:strRef>
          </c:cat>
          <c:val>
            <c:numRef>
              <c:f>'Grade Book (Using Cond. Format)'!$D$4:$D$20</c:f>
              <c:numCache>
                <c:formatCode>General</c:formatCode>
                <c:ptCount val="17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19</c:v>
                </c:pt>
                <c:pt idx="7">
                  <c:v>12</c:v>
                </c:pt>
                <c:pt idx="8">
                  <c:v>17</c:v>
                </c:pt>
                <c:pt idx="9">
                  <c:v>20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361723"/>
        <c:axId val="903656628"/>
      </c:barChart>
      <c:catAx>
        <c:axId val="4863617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656628"/>
        <c:crosses val="autoZero"/>
        <c:auto val="1"/>
        <c:lblAlgn val="ctr"/>
        <c:lblOffset val="100"/>
        <c:noMultiLvlLbl val="0"/>
      </c:catAx>
      <c:valAx>
        <c:axId val="903656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3617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Financial Skills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'Grade Book (Using Cond. Format)'!$A$4:$A$20</c:f>
              <c:strCache>
                <c:ptCount val="17"/>
                <c:pt idx="0">
                  <c:v>Victor</c:v>
                </c:pt>
                <c:pt idx="1">
                  <c:v>Mark</c:v>
                </c:pt>
                <c:pt idx="2">
                  <c:v>Jossy</c:v>
                </c:pt>
                <c:pt idx="3">
                  <c:v>Rose</c:v>
                </c:pt>
                <c:pt idx="4">
                  <c:v>Peace</c:v>
                </c:pt>
                <c:pt idx="5">
                  <c:v>Godwin</c:v>
                </c:pt>
                <c:pt idx="6">
                  <c:v>David</c:v>
                </c:pt>
                <c:pt idx="7">
                  <c:v>Marantan</c:v>
                </c:pt>
                <c:pt idx="8">
                  <c:v>Vika</c:v>
                </c:pt>
                <c:pt idx="9">
                  <c:v>Don</c:v>
                </c:pt>
                <c:pt idx="10">
                  <c:v>Michelle</c:v>
                </c:pt>
                <c:pt idx="11">
                  <c:v>Harrie</c:v>
                </c:pt>
                <c:pt idx="12">
                  <c:v>David</c:v>
                </c:pt>
                <c:pt idx="13">
                  <c:v>Man</c:v>
                </c:pt>
                <c:pt idx="14">
                  <c:v>Victor</c:v>
                </c:pt>
                <c:pt idx="15">
                  <c:v>Lord</c:v>
                </c:pt>
                <c:pt idx="16">
                  <c:v>Rossevet</c:v>
                </c:pt>
              </c:strCache>
            </c:strRef>
          </c:cat>
          <c:val>
            <c:numRef>
              <c:f>'Grade Book (Using Cond. Format)'!$E$4:$E$20</c:f>
              <c:numCache>
                <c:formatCode>General</c:formatCode>
                <c:ptCount val="17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90</c:v>
                </c:pt>
                <c:pt idx="4">
                  <c:v>70</c:v>
                </c:pt>
                <c:pt idx="5">
                  <c:v>50</c:v>
                </c:pt>
                <c:pt idx="6">
                  <c:v>80</c:v>
                </c:pt>
                <c:pt idx="7">
                  <c:v>90</c:v>
                </c:pt>
                <c:pt idx="8">
                  <c:v>80</c:v>
                </c:pt>
                <c:pt idx="9">
                  <c:v>80</c:v>
                </c:pt>
                <c:pt idx="10">
                  <c:v>70</c:v>
                </c:pt>
                <c:pt idx="11">
                  <c:v>78</c:v>
                </c:pt>
                <c:pt idx="12">
                  <c:v>90</c:v>
                </c:pt>
                <c:pt idx="13">
                  <c:v>99</c:v>
                </c:pt>
                <c:pt idx="14">
                  <c:v>100</c:v>
                </c:pt>
                <c:pt idx="15">
                  <c:v>90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98824"/>
        <c:axId val="822817785"/>
      </c:barChart>
      <c:catAx>
        <c:axId val="17369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817785"/>
        <c:crosses val="autoZero"/>
        <c:auto val="1"/>
        <c:lblAlgn val="ctr"/>
        <c:lblOffset val="100"/>
        <c:noMultiLvlLbl val="0"/>
      </c:catAx>
      <c:valAx>
        <c:axId val="8228177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69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Sheet Work Book.xlsx]Sales Shop(Pivot)!PivotTable1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Sales </a:t>
            </a:r>
            <a:r>
              <a:t>Profit</a:t>
            </a:r>
          </a:p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'Sales Shop(Pivot)'!$B$3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60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Shop(Pivot)'!$A$4:$A$8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Shop(Pivot)'!$B$4:$B$8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Sheet Work Book.xlsx]Car Inventory(Pivot)!PivotTable2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Inventory(Pivot)'!$B$3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'Car Inventory(Pivot)'!$A$4:$A$21</c:f>
              <c:strCache>
                <c:ptCount val="17"/>
                <c:pt idx="0">
                  <c:v>Baburao</c:v>
                </c:pt>
                <c:pt idx="1">
                  <c:v>Chand</c:v>
                </c:pt>
                <c:pt idx="2">
                  <c:v>Elati</c:v>
                </c:pt>
                <c:pt idx="3">
                  <c:v>Harish</c:v>
                </c:pt>
                <c:pt idx="4">
                  <c:v>Harvinder</c:v>
                </c:pt>
                <c:pt idx="5">
                  <c:v>Janardhan</c:v>
                </c:pt>
                <c:pt idx="6">
                  <c:v>Labonyo</c:v>
                </c:pt>
                <c:pt idx="7">
                  <c:v>Mohan</c:v>
                </c:pt>
                <c:pt idx="8">
                  <c:v>Paul</c:v>
                </c:pt>
                <c:pt idx="9">
                  <c:v>Pralay</c:v>
                </c:pt>
                <c:pt idx="10">
                  <c:v>Rodriguez</c:v>
                </c:pt>
                <c:pt idx="11">
                  <c:v>Santosh</c:v>
                </c:pt>
                <c:pt idx="12">
                  <c:v>Smriti</c:v>
                </c:pt>
                <c:pt idx="13">
                  <c:v>Svarna</c:v>
                </c:pt>
                <c:pt idx="14">
                  <c:v>Tamanna</c:v>
                </c:pt>
                <c:pt idx="15">
                  <c:v>Vignesh</c:v>
                </c:pt>
                <c:pt idx="16">
                  <c:v>Yousef</c:v>
                </c:pt>
              </c:strCache>
            </c:strRef>
          </c:cat>
          <c:val>
            <c:numRef>
              <c:f>'Car Inventory(Pivot)'!$B$4:$B$21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135078.2</c:v>
                </c:pt>
                <c:pt idx="4">
                  <c:v>143640.7</c:v>
                </c:pt>
                <c:pt idx="5">
                  <c:v>184693.8</c:v>
                </c:pt>
                <c:pt idx="6">
                  <c:v>127731.3</c:v>
                </c:pt>
                <c:pt idx="7">
                  <c:v>70964.9</c:v>
                </c:pt>
                <c:pt idx="8">
                  <c:v>179986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854919"/>
        <c:axId val="720303645"/>
      </c:barChart>
      <c:catAx>
        <c:axId val="216854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03645"/>
        <c:crosses val="autoZero"/>
        <c:auto val="1"/>
        <c:lblAlgn val="ctr"/>
        <c:lblOffset val="100"/>
        <c:noMultiLvlLbl val="0"/>
      </c:catAx>
      <c:valAx>
        <c:axId val="720303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854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17</c:v>
                </c:pt>
                <c:pt idx="19">
                  <c:v>15</c:v>
                </c:pt>
                <c:pt idx="20">
                  <c:v>19</c:v>
                </c:pt>
                <c:pt idx="21">
                  <c:v>17</c:v>
                </c:pt>
                <c:pt idx="22">
                  <c:v>15</c:v>
                </c:pt>
                <c:pt idx="23">
                  <c:v>13</c:v>
                </c:pt>
                <c:pt idx="24">
                  <c:v>6</c:v>
                </c:pt>
                <c:pt idx="25">
                  <c:v>13</c:v>
                </c:pt>
                <c:pt idx="26">
                  <c:v>12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16</c:v>
                </c:pt>
                <c:pt idx="31">
                  <c:v>14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14</c:v>
                </c:pt>
                <c:pt idx="41">
                  <c:v>1</c:v>
                </c:pt>
                <c:pt idx="42">
                  <c:v>11</c:v>
                </c:pt>
                <c:pt idx="43">
                  <c:v>8</c:v>
                </c:pt>
                <c:pt idx="44">
                  <c:v>4</c:v>
                </c:pt>
                <c:pt idx="45">
                  <c:v>16</c:v>
                </c:pt>
                <c:pt idx="46">
                  <c:v>15</c:v>
                </c:pt>
                <c:pt idx="47">
                  <c:v>11</c:v>
                </c:pt>
                <c:pt idx="48">
                  <c:v>11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xVal>
          <c:yVal>
            <c:numRef>
              <c:f>'Car Inventory'!$H$2:$H$66</c:f>
              <c:numCache>
                <c:formatCode>_ * #,##0.00_ ;_ * \-#,##0.00_ ;_ * "-"??_ ;_ @_ </c:formatCode>
                <c:ptCount val="65"/>
                <c:pt idx="0">
                  <c:v>85928</c:v>
                </c:pt>
                <c:pt idx="1">
                  <c:v>83162.7</c:v>
                </c:pt>
                <c:pt idx="2">
                  <c:v>37558.8</c:v>
                </c:pt>
                <c:pt idx="3">
                  <c:v>79420.6</c:v>
                </c:pt>
                <c:pt idx="4">
                  <c:v>52699.4</c:v>
                </c:pt>
                <c:pt idx="5">
                  <c:v>73444.4</c:v>
                </c:pt>
                <c:pt idx="6">
                  <c:v>48114.2</c:v>
                </c:pt>
                <c:pt idx="7">
                  <c:v>77243.1</c:v>
                </c:pt>
                <c:pt idx="8">
                  <c:v>42074.2</c:v>
                </c:pt>
                <c:pt idx="9">
                  <c:v>114660.6</c:v>
                </c:pt>
                <c:pt idx="10">
                  <c:v>22282</c:v>
                </c:pt>
                <c:pt idx="11">
                  <c:v>46311.4</c:v>
                </c:pt>
                <c:pt idx="12">
                  <c:v>72527.2</c:v>
                </c:pt>
                <c:pt idx="13">
                  <c:v>82374</c:v>
                </c:pt>
                <c:pt idx="14">
                  <c:v>93382.6</c:v>
                </c:pt>
                <c:pt idx="15">
                  <c:v>30555.3</c:v>
                </c:pt>
                <c:pt idx="16">
                  <c:v>40326.8</c:v>
                </c:pt>
                <c:pt idx="17">
                  <c:v>35137</c:v>
                </c:pt>
                <c:pt idx="18">
                  <c:v>64542</c:v>
                </c:pt>
                <c:pt idx="19">
                  <c:v>22573</c:v>
                </c:pt>
                <c:pt idx="20">
                  <c:v>60389.5</c:v>
                </c:pt>
                <c:pt idx="21">
                  <c:v>52229.5</c:v>
                </c:pt>
                <c:pt idx="22">
                  <c:v>33477.2</c:v>
                </c:pt>
                <c:pt idx="23">
                  <c:v>80685.8</c:v>
                </c:pt>
                <c:pt idx="24">
                  <c:v>19341.7</c:v>
                </c:pt>
                <c:pt idx="25">
                  <c:v>68658.9</c:v>
                </c:pt>
                <c:pt idx="26">
                  <c:v>13682.9</c:v>
                </c:pt>
                <c:pt idx="27">
                  <c:v>50854.1</c:v>
                </c:pt>
                <c:pt idx="28">
                  <c:v>22521.6</c:v>
                </c:pt>
                <c:pt idx="29">
                  <c:v>27394.2</c:v>
                </c:pt>
                <c:pt idx="30">
                  <c:v>22188.5</c:v>
                </c:pt>
                <c:pt idx="31">
                  <c:v>36438.5</c:v>
                </c:pt>
                <c:pt idx="32">
                  <c:v>69891.9</c:v>
                </c:pt>
                <c:pt idx="33">
                  <c:v>67829.1</c:v>
                </c:pt>
                <c:pt idx="34">
                  <c:v>64467.4</c:v>
                </c:pt>
                <c:pt idx="35">
                  <c:v>29102.3</c:v>
                </c:pt>
                <c:pt idx="36">
                  <c:v>44974.8</c:v>
                </c:pt>
                <c:pt idx="37">
                  <c:v>42504.6</c:v>
                </c:pt>
                <c:pt idx="38">
                  <c:v>27637.1</c:v>
                </c:pt>
                <c:pt idx="39">
                  <c:v>27534.8</c:v>
                </c:pt>
                <c:pt idx="40">
                  <c:v>44946.5</c:v>
                </c:pt>
                <c:pt idx="41">
                  <c:v>28464.8</c:v>
                </c:pt>
                <c:pt idx="42">
                  <c:v>22128.2</c:v>
                </c:pt>
                <c:pt idx="43">
                  <c:v>29601.9</c:v>
                </c:pt>
                <c:pt idx="44">
                  <c:v>19421.1</c:v>
                </c:pt>
                <c:pt idx="45">
                  <c:v>14289.6</c:v>
                </c:pt>
                <c:pt idx="46">
                  <c:v>31144.4</c:v>
                </c:pt>
                <c:pt idx="47">
                  <c:v>17556.3</c:v>
                </c:pt>
                <c:pt idx="48">
                  <c:v>24513.2</c:v>
                </c:pt>
                <c:pt idx="49">
                  <c:v>20223.9</c:v>
                </c:pt>
                <c:pt idx="50">
                  <c:v>13867.6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52454"/>
        <c:axId val="307191961"/>
      </c:scatterChart>
      <c:valAx>
        <c:axId val="7179524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of the Car(Years)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191961"/>
        <c:crosses val="autoZero"/>
        <c:crossBetween val="midCat"/>
      </c:valAx>
      <c:valAx>
        <c:axId val="307191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9524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Monthly Payment for $20K Loan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'Loan Interest Rate'!$C$2:$C$5</c:f>
              <c:numCache>
                <c:formatCode>0%</c:formatCode>
                <c:ptCount val="4"/>
                <c:pt idx="0" c:formatCode="0%">
                  <c:v>0.09</c:v>
                </c:pt>
                <c:pt idx="1" c:formatCode="0%">
                  <c:v>0.08</c:v>
                </c:pt>
                <c:pt idx="2" c:formatCode="0%">
                  <c:v>0.07</c:v>
                </c:pt>
                <c:pt idx="3" c:formatCode="0%">
                  <c:v>0.06</c:v>
                </c:pt>
              </c:numCache>
            </c:numRef>
          </c:cat>
          <c:val>
            <c:numRef>
              <c:f>'Loan Interest Rate'!$G$2:$G$5</c:f>
              <c:numCache>
                <c:formatCode>_("$"* #,##0.00_);_("$"* \(#,##0.00\);_("$"* "-"??_);_(@_)</c:formatCode>
                <c:ptCount val="4"/>
                <c:pt idx="0">
                  <c:v>1816.66666666667</c:v>
                </c:pt>
                <c:pt idx="1">
                  <c:v>1800</c:v>
                </c:pt>
                <c:pt idx="2">
                  <c:v>1783.33333333333</c:v>
                </c:pt>
                <c:pt idx="3">
                  <c:v>1766.66666666667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92990"/>
        <c:axId val="439165021"/>
      </c:barChart>
      <c:catAx>
        <c:axId val="4917929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165021"/>
        <c:crosses val="autoZero"/>
        <c:auto val="1"/>
        <c:lblAlgn val="ctr"/>
        <c:lblOffset val="100"/>
        <c:noMultiLvlLbl val="0"/>
      </c:catAx>
      <c:valAx>
        <c:axId val="4391650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7929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Susan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'School Supplies2'!$G$18:$I$18</c:f>
              <c:strCache>
                <c:ptCount val="3"/>
                <c:pt idx="0" c:formatCode="_(&quot;$&quot;* #,##0.00_);_(&quot;$&quot;* \(#,##0.00\);_(&quot;$&quot;* &quot;-&quot;??_);_(@_)">
                  <c:v>Walt Mart</c:v>
                </c:pt>
                <c:pt idx="1" c:formatCode="_(&quot;$&quot;* #,##0.00_);_(&quot;$&quot;* \(#,##0.00\);_(&quot;$&quot;* &quot;-&quot;??_);_(@_)">
                  <c:v>Dollar Trap</c:v>
                </c:pt>
                <c:pt idx="2" c:formatCode="_(&quot;$&quot;* #,##0.00_);_(&quot;$&quot;* \(#,##0.00\);_(&quot;$&quot;* &quot;-&quot;??_);_(@_)">
                  <c:v>Office Repo</c:v>
                </c:pt>
              </c:strCache>
            </c:strRef>
          </c:cat>
          <c:val>
            <c:numRef>
              <c:f>'School Supplies2'!$G$19:$I$19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87.54</c:v>
                </c:pt>
                <c:pt idx="2">
                  <c:v>103.29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006629"/>
        <c:axId val="218851808"/>
      </c:barChart>
      <c:catAx>
        <c:axId val="7220066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851808"/>
        <c:crosses val="autoZero"/>
        <c:auto val="1"/>
        <c:lblAlgn val="ctr"/>
        <c:lblOffset val="100"/>
        <c:noMultiLvlLbl val="0"/>
      </c:catAx>
      <c:valAx>
        <c:axId val="2188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0066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 Cha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'School Supplies2'!$L$18:$N$18</c:f>
              <c:strCache>
                <c:ptCount val="3"/>
                <c:pt idx="0" c:formatCode="_(&quot;$&quot;* #,##0.00_);_(&quot;$&quot;* \(#,##0.00\);_(&quot;$&quot;* &quot;-&quot;??_);_(@_)">
                  <c:v>Walt Mart</c:v>
                </c:pt>
                <c:pt idx="1" c:formatCode="_(&quot;$&quot;* #,##0.00_);_(&quot;$&quot;* \(#,##0.00\);_(&quot;$&quot;* &quot;-&quot;??_);_(@_)">
                  <c:v>Dollar Trap</c:v>
                </c:pt>
                <c:pt idx="2" c:formatCode="_(&quot;$&quot;* #,##0.00_);_(&quot;$&quot;* \(#,##0.00\);_(&quot;$&quot;* &quot;-&quot;??_);_(@_)">
                  <c:v>Office Repo</c:v>
                </c:pt>
              </c:strCache>
            </c:strRef>
          </c:cat>
          <c:val>
            <c:numRef>
              <c:f>'School Supplies2'!$L$19:$N$19</c:f>
              <c:numCache>
                <c:formatCode>_("$"* #,##0.00_);_("$"* \(#,##0.00\);_("$"* "-"??_);_(@_)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09595"/>
        <c:axId val="67490583"/>
      </c:barChart>
      <c:catAx>
        <c:axId val="3363095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90583"/>
        <c:crosses val="autoZero"/>
        <c:auto val="1"/>
        <c:lblAlgn val="ctr"/>
        <c:lblOffset val="100"/>
        <c:noMultiLvlLbl val="0"/>
      </c:catAx>
      <c:valAx>
        <c:axId val="6749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3095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269875</xdr:colOff>
      <xdr:row>2</xdr:row>
      <xdr:rowOff>22225</xdr:rowOff>
    </xdr:from>
    <xdr:to>
      <xdr:col>20</xdr:col>
      <xdr:colOff>460375</xdr:colOff>
      <xdr:row>13</xdr:row>
      <xdr:rowOff>127000</xdr:rowOff>
    </xdr:to>
    <xdr:graphicFrame>
      <xdr:nvGraphicFramePr>
        <xdr:cNvPr id="2" name="Chart 1"/>
        <xdr:cNvGraphicFramePr/>
      </xdr:nvGraphicFramePr>
      <xdr:xfrm>
        <a:off x="6927850" y="1775460"/>
        <a:ext cx="445770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269875</xdr:colOff>
      <xdr:row>14</xdr:row>
      <xdr:rowOff>3175</xdr:rowOff>
    </xdr:from>
    <xdr:to>
      <xdr:col>20</xdr:col>
      <xdr:colOff>450850</xdr:colOff>
      <xdr:row>25</xdr:row>
      <xdr:rowOff>107950</xdr:rowOff>
    </xdr:to>
    <xdr:graphicFrame>
      <xdr:nvGraphicFramePr>
        <xdr:cNvPr id="3" name="Chart 2"/>
        <xdr:cNvGraphicFramePr/>
      </xdr:nvGraphicFramePr>
      <xdr:xfrm>
        <a:off x="6927850" y="4042410"/>
        <a:ext cx="4448175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260350</xdr:colOff>
      <xdr:row>26</xdr:row>
      <xdr:rowOff>41910</xdr:rowOff>
    </xdr:from>
    <xdr:to>
      <xdr:col>20</xdr:col>
      <xdr:colOff>499110</xdr:colOff>
      <xdr:row>38</xdr:row>
      <xdr:rowOff>80010</xdr:rowOff>
    </xdr:to>
    <xdr:graphicFrame>
      <xdr:nvGraphicFramePr>
        <xdr:cNvPr id="4" name="Chart 3"/>
        <xdr:cNvGraphicFramePr/>
      </xdr:nvGraphicFramePr>
      <xdr:xfrm>
        <a:off x="6918325" y="6367145"/>
        <a:ext cx="4505960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82550</xdr:colOff>
      <xdr:row>2</xdr:row>
      <xdr:rowOff>31750</xdr:rowOff>
    </xdr:from>
    <xdr:to>
      <xdr:col>9</xdr:col>
      <xdr:colOff>387350</xdr:colOff>
      <xdr:row>16</xdr:row>
      <xdr:rowOff>107950</xdr:rowOff>
    </xdr:to>
    <xdr:graphicFrame>
      <xdr:nvGraphicFramePr>
        <xdr:cNvPr id="2" name="Chart 1"/>
        <xdr:cNvGraphicFramePr/>
      </xdr:nvGraphicFramePr>
      <xdr:xfrm>
        <a:off x="2111375" y="41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558800</xdr:colOff>
      <xdr:row>5</xdr:row>
      <xdr:rowOff>50800</xdr:rowOff>
    </xdr:from>
    <xdr:to>
      <xdr:col>9</xdr:col>
      <xdr:colOff>196850</xdr:colOff>
      <xdr:row>19</xdr:row>
      <xdr:rowOff>127000</xdr:rowOff>
    </xdr:to>
    <xdr:graphicFrame>
      <xdr:nvGraphicFramePr>
        <xdr:cNvPr id="2" name="Chart 1"/>
        <xdr:cNvGraphicFramePr/>
      </xdr:nvGraphicFramePr>
      <xdr:xfrm>
        <a:off x="2273300" y="1003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365125</xdr:colOff>
      <xdr:row>4</xdr:row>
      <xdr:rowOff>117475</xdr:rowOff>
    </xdr:from>
    <xdr:to>
      <xdr:col>22</xdr:col>
      <xdr:colOff>60325</xdr:colOff>
      <xdr:row>19</xdr:row>
      <xdr:rowOff>3175</xdr:rowOff>
    </xdr:to>
    <xdr:graphicFrame>
      <xdr:nvGraphicFramePr>
        <xdr:cNvPr id="2" name="Chart 1"/>
        <xdr:cNvGraphicFramePr/>
      </xdr:nvGraphicFramePr>
      <xdr:xfrm>
        <a:off x="10747375" y="1260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688975</xdr:colOff>
      <xdr:row>7</xdr:row>
      <xdr:rowOff>127000</xdr:rowOff>
    </xdr:from>
    <xdr:to>
      <xdr:col>10</xdr:col>
      <xdr:colOff>317500</xdr:colOff>
      <xdr:row>22</xdr:row>
      <xdr:rowOff>12700</xdr:rowOff>
    </xdr:to>
    <xdr:graphicFrame>
      <xdr:nvGraphicFramePr>
        <xdr:cNvPr id="2" name="Chart 1"/>
        <xdr:cNvGraphicFramePr/>
      </xdr:nvGraphicFramePr>
      <xdr:xfrm>
        <a:off x="3527425" y="146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117475</xdr:colOff>
      <xdr:row>20</xdr:row>
      <xdr:rowOff>22225</xdr:rowOff>
    </xdr:from>
    <xdr:to>
      <xdr:col>11</xdr:col>
      <xdr:colOff>69850</xdr:colOff>
      <xdr:row>34</xdr:row>
      <xdr:rowOff>98425</xdr:rowOff>
    </xdr:to>
    <xdr:graphicFrame>
      <xdr:nvGraphicFramePr>
        <xdr:cNvPr id="2" name="Chart 1"/>
        <xdr:cNvGraphicFramePr/>
      </xdr:nvGraphicFramePr>
      <xdr:xfrm>
        <a:off x="3736975" y="3984625"/>
        <a:ext cx="4362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307975</xdr:colOff>
      <xdr:row>21</xdr:row>
      <xdr:rowOff>88900</xdr:rowOff>
    </xdr:from>
    <xdr:to>
      <xdr:col>17</xdr:col>
      <xdr:colOff>603250</xdr:colOff>
      <xdr:row>35</xdr:row>
      <xdr:rowOff>165100</xdr:rowOff>
    </xdr:to>
    <xdr:graphicFrame>
      <xdr:nvGraphicFramePr>
        <xdr:cNvPr id="3" name="Chart 2"/>
        <xdr:cNvGraphicFramePr/>
      </xdr:nvGraphicFramePr>
      <xdr:xfrm>
        <a:off x="8337550" y="4241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527050</xdr:colOff>
      <xdr:row>5</xdr:row>
      <xdr:rowOff>3175</xdr:rowOff>
    </xdr:from>
    <xdr:to>
      <xdr:col>12</xdr:col>
      <xdr:colOff>222250</xdr:colOff>
      <xdr:row>18</xdr:row>
      <xdr:rowOff>146050</xdr:rowOff>
    </xdr:to>
    <xdr:graphicFrame>
      <xdr:nvGraphicFramePr>
        <xdr:cNvPr id="2" name="Chart 1"/>
        <xdr:cNvGraphicFramePr/>
      </xdr:nvGraphicFramePr>
      <xdr:xfrm>
        <a:off x="3517900" y="1003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39.8832986111" refreshedBy="DELL" recordCount="171">
  <cacheSource type="worksheet">
    <worksheetSource ref="A1:K172" sheet="Sales Shop"/>
  </cacheSource>
  <cacheFields count="11">
    <cacheField name="Month" numFmtId="58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81">
      <sharedItems containsSemiMixedTypes="0" containsString="0" containsNumber="1" containsInteger="1" minValue="1001" maxValue="1171" count="171">
        <n v="1001"/>
        <n v="1004"/>
        <n v="1014"/>
        <n v="1027"/>
        <n v="1028"/>
        <n v="1032"/>
        <n v="1041"/>
        <n v="1048"/>
        <n v="1049"/>
        <n v="1050"/>
        <n v="1053"/>
        <n v="1062"/>
        <n v="1071"/>
        <n v="1082"/>
        <n v="1083"/>
        <n v="1084"/>
        <n v="1087"/>
        <n v="1088"/>
        <n v="1090"/>
        <n v="1100"/>
        <n v="1113"/>
        <n v="1115"/>
        <n v="1119"/>
        <n v="1127"/>
        <n v="1133"/>
        <n v="1135"/>
        <n v="1138"/>
        <n v="1147"/>
        <n v="1149"/>
        <n v="1152"/>
        <n v="1158"/>
        <n v="1162"/>
        <n v="1170"/>
        <n v="1002"/>
        <n v="1010"/>
        <n v="1011"/>
        <n v="1017"/>
        <n v="1021"/>
        <n v="1024"/>
        <n v="1029"/>
        <n v="1030"/>
        <n v="1031"/>
        <n v="1033"/>
        <n v="1034"/>
        <n v="1036"/>
        <n v="1037"/>
        <n v="1038"/>
        <n v="1039"/>
        <n v="1040"/>
        <n v="1046"/>
        <n v="1055"/>
        <n v="1057"/>
        <n v="1068"/>
        <n v="1076"/>
        <n v="1078"/>
        <n v="1079"/>
        <n v="1093"/>
        <n v="1098"/>
        <n v="1102"/>
        <n v="1103"/>
        <n v="1105"/>
        <n v="1106"/>
        <n v="1109"/>
        <n v="1114"/>
        <n v="1118"/>
        <n v="1128"/>
        <n v="1137"/>
        <n v="1140"/>
        <n v="1141"/>
        <n v="1142"/>
        <n v="1151"/>
        <n v="1154"/>
        <n v="1161"/>
        <n v="1171"/>
        <n v="1007"/>
        <n v="1013"/>
        <n v="1015"/>
        <n v="1023"/>
        <n v="1025"/>
        <n v="1026"/>
        <n v="1035"/>
        <n v="1045"/>
        <n v="1047"/>
        <n v="1058"/>
        <n v="1064"/>
        <n v="1070"/>
        <n v="1075"/>
        <n v="1077"/>
        <n v="1086"/>
        <n v="1091"/>
        <n v="1095"/>
        <n v="1097"/>
        <n v="1107"/>
        <n v="1110"/>
        <n v="1111"/>
        <n v="1117"/>
        <n v="1129"/>
        <n v="1130"/>
        <n v="1131"/>
        <n v="1132"/>
        <n v="1143"/>
        <n v="1144"/>
        <n v="1145"/>
        <n v="1146"/>
        <n v="1160"/>
        <n v="1003"/>
        <n v="1005"/>
        <n v="1006"/>
        <n v="1008"/>
        <n v="1009"/>
        <n v="1012"/>
        <n v="1016"/>
        <n v="1018"/>
        <n v="1019"/>
        <n v="1020"/>
        <n v="1022"/>
        <n v="1042"/>
        <n v="1043"/>
        <n v="1044"/>
        <n v="1051"/>
        <n v="1052"/>
        <n v="1054"/>
        <n v="1056"/>
        <n v="1059"/>
        <n v="1060"/>
        <n v="1061"/>
        <n v="1063"/>
        <n v="1065"/>
        <n v="1066"/>
        <n v="1067"/>
        <n v="1069"/>
        <n v="1072"/>
        <n v="1073"/>
        <n v="1074"/>
        <n v="1080"/>
        <n v="1081"/>
        <n v="1085"/>
        <n v="1089"/>
        <n v="1092"/>
        <n v="1094"/>
        <n v="1096"/>
        <n v="1099"/>
        <n v="1101"/>
        <n v="1104"/>
        <n v="1108"/>
        <n v="1112"/>
        <n v="1116"/>
        <n v="1120"/>
        <n v="1121"/>
        <n v="1122"/>
        <n v="1123"/>
        <n v="1124"/>
        <n v="1125"/>
        <n v="1126"/>
        <n v="1134"/>
        <n v="1136"/>
        <n v="1139"/>
        <n v="1148"/>
        <n v="1150"/>
        <n v="1153"/>
        <n v="1155"/>
        <n v="1156"/>
        <n v="1157"/>
        <n v="1159"/>
        <n v="1163"/>
        <n v="1164"/>
        <n v="1165"/>
        <n v="1166"/>
        <n v="1167"/>
        <n v="1168"/>
        <n v="1169"/>
      </sharedItems>
    </cacheField>
    <cacheField name="Product Code" numFmtId="0">
      <sharedItems containsSemiMixedTypes="0" containsString="0" containsNumber="1" containsInteger="1" minValue="1109" maxValue="9822" count="10">
        <n v="9822"/>
        <n v="8722"/>
        <n v="6119"/>
        <n v="2877"/>
        <n v="2499"/>
        <n v="2242"/>
        <n v="1109"/>
        <n v="4421"/>
        <n v="9212"/>
        <n v="6622"/>
      </sharedItems>
    </cacheField>
    <cacheField name="Product Description" numFmtId="0">
      <sharedItems count="10">
        <s v="Pool Cover"/>
        <s v="Water Pump"/>
        <s v="Algea Killer 8 oz"/>
        <s v="Net"/>
        <s v="8 ft Hose"/>
        <s v="AutoVac"/>
        <s v="Chlorine Test Kit"/>
        <s v="Skimmer"/>
        <s v="1 Gal Muratic Acid"/>
        <s v="5 Gal Chlorine"/>
      </sharedItems>
    </cacheField>
    <cacheField name="Store Cost" numFmtId="44">
      <sharedItems containsSemiMixedTypes="0" containsString="0" containsNumber="1" minValue="3" maxValue="344" count="10">
        <n v="58.3"/>
        <n v="344"/>
        <n v="9"/>
        <n v="11.4"/>
        <n v="6.2"/>
        <n v="60"/>
        <n v="3"/>
        <n v="45"/>
        <n v="4"/>
        <n v="42"/>
      </sharedItems>
    </cacheField>
    <cacheField name="Sale Price" numFmtId="44">
      <sharedItems containsSemiMixedTypes="0" containsString="0" containsNumber="1" minValue="7" maxValue="502" count="10">
        <n v="98.4"/>
        <n v="502"/>
        <n v="14"/>
        <n v="16.3"/>
        <n v="9.2"/>
        <n v="124"/>
        <n v="8"/>
        <n v="87"/>
        <n v="7"/>
        <n v="77"/>
      </sharedItems>
    </cacheField>
    <cacheField name="Profit" numFmtId="44">
      <sharedItems containsSemiMixedTypes="0" containsString="0" containsNumber="1" minValue="3" maxValue="158" count="8">
        <n v="40.1"/>
        <n v="158"/>
        <n v="5"/>
        <n v="4.9"/>
        <n v="3"/>
        <n v="64"/>
        <n v="42"/>
        <n v="35"/>
      </sharedItems>
    </cacheField>
    <cacheField name="Commision 10% for Items less than $50. 20% for Items more than $50" numFmtId="44">
      <sharedItems containsSemiMixedTypes="0" containsString="0" containsNumber="1" minValue="0.3" maxValue="31.6" count="8">
        <n v="8.02"/>
        <n v="31.6"/>
        <n v="0.5"/>
        <n v="0.49"/>
        <n v="0.3"/>
        <n v="12.8"/>
        <n v="8.4"/>
        <n v="7"/>
      </sharedItems>
    </cacheField>
    <cacheField name="First Name" numFmtId="0">
      <sharedItems count="4">
        <s v="Chalie"/>
        <s v="Juan"/>
        <s v="Hellen"/>
        <s v="Doug"/>
      </sharedItems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 count="6">
        <s v="NM"/>
        <s v="AZ"/>
        <s v="CA"/>
        <s v="NV"/>
        <s v="CO"/>
        <s v="U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0.6377199074" refreshedBy="DELL" recordCount="52">
  <cacheSource type="worksheet">
    <worksheetSource ref="A1:N53" sheet="Car Inventory"/>
  </cacheSource>
  <cacheFields count="14">
    <cacheField name="Car ID" numFmtId="0">
      <sharedItems count="51">
        <s v="MH14BLR001"/>
        <s v="MH14BLR002"/>
        <s v="MH16BLR003"/>
        <s v="MH16BLR004"/>
        <s v="MH16BLR005"/>
        <s v="MH14SCR006"/>
        <s v="MH14SCR007"/>
        <s v="MH17SCR008"/>
        <s v="MH21SCR009"/>
        <s v="MH21SCR010"/>
        <s v="MH20SCR011"/>
        <s v="MH21SCR012"/>
        <s v="MH21SCR013"/>
        <s v="KI17SLT014"/>
        <s v="KI20SLT015"/>
        <s v="KI22SLT016"/>
        <s v="KI18SNT017"/>
        <s v="KI06SNT018"/>
        <s v="KI08SNT019"/>
        <s v="TY04FRT020"/>
        <s v="TY06FRT021"/>
        <s v="TY08FRT022"/>
        <s v="TY10FRT023"/>
        <s v="TY17FRT024"/>
        <s v="TY10INV025"/>
        <s v="TY11INV026"/>
        <s v="TY22INV027"/>
        <s v="TY20INV028"/>
        <s v="TY20FRT029"/>
        <s v="TM07NNO030"/>
        <s v="TM09NNO031"/>
        <s v="TM18NNO032"/>
        <s v="TM18NNO033"/>
        <s v="TM19NNO034"/>
        <s v="TM20NNO035"/>
        <s v="TM21NNO036"/>
        <s v="TM13TIG037"/>
        <s v="TM15TIG038"/>
        <s v="TM16TIG039"/>
        <s v="TM09TIG040"/>
        <s v="TM22TIG041"/>
        <s v="MS12SFT042"/>
        <s v="MS15SFT043"/>
        <s v="MS19SFT044"/>
        <s v="MS07WGN045"/>
        <s v="MS08WGN046"/>
        <s v="MS12WGN047"/>
        <s v="MS12WGN048"/>
        <s v="HY19SNT049"/>
        <s v="HY20SNT050"/>
        <s v="HY21SNT051"/>
      </sharedItems>
    </cacheField>
    <cacheField name="Make" numFmtId="0">
      <sharedItems count="6">
        <s v="MH"/>
        <s v="KI"/>
        <s v="TY"/>
        <s v="TM"/>
        <s v="MS"/>
        <s v="HY"/>
      </sharedItems>
    </cacheField>
    <cacheField name="Make (Full Name)" numFmtId="0">
      <sharedItems count="6">
        <s v="Mahindra"/>
        <s v="Kia"/>
        <s v="Toyota"/>
        <s v="Tata Motors"/>
        <s v="Maruti Suzuki"/>
        <s v="Hyundai"/>
      </sharedItems>
    </cacheField>
    <cacheField name="Model" numFmtId="0">
      <sharedItems count="10">
        <s v="BLR"/>
        <s v="SCR"/>
        <s v="SLT"/>
        <s v="SNT"/>
        <s v="FRT"/>
        <s v="INV"/>
        <s v="NNO"/>
        <s v="TIG"/>
        <s v="SFT"/>
        <s v="WGN"/>
      </sharedItems>
    </cacheField>
    <cacheField name="Model (Full Name)" numFmtId="0">
      <sharedItems count="10">
        <s v="Bolero"/>
        <s v="Scorpio"/>
        <s v="Seltos"/>
        <s v="Sonet"/>
        <s v="Fortuner"/>
        <s v="Innova"/>
        <s v="Nano"/>
        <s v="Tiago"/>
        <s v="Swift"/>
        <s v="Wagon"/>
      </sharedItems>
    </cacheField>
    <cacheField name="Manufacture Year" numFmtId="0">
      <sharedItems count="18">
        <s v="14"/>
        <s v="16"/>
        <s v="17"/>
        <s v="21"/>
        <s v="20"/>
        <s v="22"/>
        <s v="18"/>
        <s v="06"/>
        <s v="08"/>
        <s v="04"/>
        <s v="10"/>
        <s v="11"/>
        <s v="07"/>
        <s v="09"/>
        <s v="19"/>
        <s v="13"/>
        <s v="15"/>
        <s v="12"/>
      </sharedItems>
    </cacheField>
    <cacheField name="Age" numFmtId="0">
      <sharedItems containsSemiMixedTypes="0" containsString="0" containsNumber="1" containsInteger="1" minValue="1" maxValue="19" count="18">
        <n v="9"/>
        <n v="7"/>
        <n v="6"/>
        <n v="2"/>
        <n v="3"/>
        <n v="1"/>
        <n v="5"/>
        <n v="17"/>
        <n v="15"/>
        <n v="19"/>
        <n v="13"/>
        <n v="12"/>
        <n v="16"/>
        <n v="14"/>
        <n v="4"/>
        <n v="10"/>
        <n v="8"/>
        <n v="11"/>
      </sharedItems>
    </cacheField>
    <cacheField name="Miles" numFmtId="176">
      <sharedItems containsSemiMixedTypes="0" containsString="0" containsNumber="1" minValue="3708.1" maxValue="114660.6" count="52">
        <n v="40326.8"/>
        <n v="44974.8"/>
        <n v="44946.5"/>
        <n v="37558.8"/>
        <n v="36438.5"/>
        <n v="46311.4"/>
        <n v="52229.5"/>
        <n v="35137"/>
        <n v="27637.1"/>
        <n v="27534.8"/>
        <n v="19341.7"/>
        <n v="22521.6"/>
        <n v="13682.9"/>
        <n v="28464.8"/>
        <n v="19421.1"/>
        <n v="14289.6"/>
        <n v="31144.4"/>
        <n v="83162.7"/>
        <n v="80685.8"/>
        <n v="114660.6"/>
        <n v="93382.6"/>
        <n v="85928"/>
        <n v="67829.1"/>
        <n v="48114.2"/>
        <n v="64467.4"/>
        <n v="73444.4"/>
        <n v="17556.3"/>
        <n v="29601.9"/>
        <n v="22128.2"/>
        <n v="82374"/>
        <n v="69891.9"/>
        <n v="22573"/>
        <n v="33477.2"/>
        <n v="30555.3"/>
        <n v="24513.2"/>
        <n v="13867.6"/>
        <n v="60389.5"/>
        <n v="50854.1"/>
        <n v="42504.6"/>
        <n v="68658.9"/>
        <n v="3708.1"/>
        <n v="64542"/>
        <n v="42074.2"/>
        <n v="27394.2"/>
        <n v="79420.6"/>
        <n v="77243.1"/>
        <n v="72527.2"/>
        <n v="52699.4"/>
        <n v="29102.3"/>
        <n v="22282"/>
        <n v="20223.9"/>
        <n v="22188.5"/>
      </sharedItems>
    </cacheField>
    <cacheField name="Miles / Year" numFmtId="176">
      <sharedItems containsSemiMixedTypes="0" containsString="0" containsNumber="1" minValue="255.731034482759" maxValue="43028" count="52">
        <n v="4244.92631578947"/>
        <n v="4734.18947368421"/>
        <n v="5992.86666666667"/>
        <n v="5007.84"/>
        <n v="4858.46666666667"/>
        <n v="4874.88421052632"/>
        <n v="5497.84210526316"/>
        <n v="5405.69230769231"/>
        <n v="11054.84"/>
        <n v="11013.92"/>
        <n v="5526.2"/>
        <n v="9008.64"/>
        <n v="5473.16"/>
        <n v="11385.92"/>
        <n v="2987.86153846154"/>
        <n v="4082.74285714286"/>
        <n v="20762.9333333333"/>
        <n v="15120.4909090909"/>
        <n v="4610.61714285714"/>
        <n v="7397.45806451613"/>
        <n v="4788.85128205128"/>
        <n v="4910.17142857143"/>
        <n v="4376.07096774194"/>
        <n v="3564.01481481481"/>
        <n v="9918.06153846154"/>
        <n v="5440.32592592593"/>
        <n v="1404.504"/>
        <n v="19734.6"/>
        <n v="6322.34285714286"/>
        <n v="23535.4285714286"/>
        <n v="4235.87272727273"/>
        <n v="1556.75862068966"/>
        <n v="6086.76363636364"/>
        <n v="5555.50909090909"/>
        <n v="5447.37777777778"/>
        <n v="3962.17142857143"/>
        <n v="24155.8"/>
        <n v="4843.24761904762"/>
        <n v="5000.54117647059"/>
        <n v="9154.52"/>
        <n v="255.731034482759"/>
        <n v="43028"/>
        <n v="3658.62608695652"/>
        <n v="3222.84705882353"/>
        <n v="17649.0222222222"/>
        <n v="4681.4"/>
        <n v="4679.17419354839"/>
        <n v="4582.55652173913"/>
        <n v="2530.6347826087"/>
        <n v="4951.55555555556"/>
        <n v="5778.25714285714"/>
        <n v="8875.4"/>
      </sharedItems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 count="17">
        <s v="Smriti"/>
        <s v="Mohan"/>
        <s v="Labonyo"/>
        <s v="Janardhan"/>
        <s v="Elati"/>
        <s v="Harvinder"/>
        <s v="Pralay"/>
        <s v="Yousef"/>
        <s v="Vignesh"/>
        <s v="Rodriguez"/>
        <s v="Santosh"/>
        <s v="Baburao"/>
        <s v="Tamanna"/>
        <s v="Harish"/>
        <s v="Chand"/>
        <s v="Svarna"/>
        <s v="P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Yes"/>
        <s v="Not Covered"/>
      </sharedItems>
    </cacheField>
    <cacheField name="New Car ID" numFmtId="0">
      <sharedItems count="52">
        <s v="MH14BLRBLA001"/>
        <s v="MH14BLRWHI002"/>
        <s v="MH16BLRGRE003"/>
        <s v="MH16BLRBLA004"/>
        <s v="MH16BLRWHI005"/>
        <s v="MH14SCRGRE006"/>
        <s v="MH14SCRGRE007"/>
        <s v="MH17SCRBLA008"/>
        <s v="MH21SCRBLA009"/>
        <s v="MH21SCRWHI010"/>
        <s v="MH20SCRWHI011"/>
        <s v="MH21SCRBLA012"/>
        <s v="MH21SCRBLA013"/>
        <s v="MH21SCRWHI013"/>
        <s v="KI17SLTBLA014"/>
        <s v="KI20SLTWHI015"/>
        <s v="KI22SLTBLA016"/>
        <s v="KI18SNTBLA017"/>
        <s v="KI06SNTBLU018"/>
        <s v="KI08SNTGRE019"/>
        <s v="TY04FRTBLA020"/>
        <s v="TY06FRTGRE021"/>
        <s v="TY08FRTBLA022"/>
        <s v="TY10FRTWHI023"/>
        <s v="TY17FRTRED024"/>
        <s v="TY10INVBLA025"/>
        <s v="TY11INVBLU026"/>
        <s v="TY22INVBLA027"/>
        <s v="TY20INVBLU028"/>
        <s v="TY20FRTWHI029"/>
        <s v="TM07NNOBLU030"/>
        <s v="TM09NNOBLU031"/>
        <s v="TM18NNOBLA032"/>
        <s v="TM18NNOBLA033"/>
        <s v="TM19NNOBLA034"/>
        <s v="TM20NNOBLA035"/>
        <s v="TM21NNOWHI036"/>
        <s v="TM13TIGBLA037"/>
        <s v="TM15TIGWHI038"/>
        <s v="TM16TIGBLA039"/>
        <s v="TM09TIGBLA040"/>
        <s v="TM22TIGBLU041"/>
        <s v="MS12SFTGRE042"/>
        <s v="MS15SFTBLA043"/>
        <s v="MS19SFTGRE044"/>
        <s v="MS07WGNBLA045"/>
        <s v="MS08WGNWHI046"/>
        <s v="MS12WGNRED047"/>
        <s v="MS12WGNBLA048"/>
        <s v="HY19SNTBLU049"/>
        <s v="HY20SNTBLA050"/>
        <s v="HY21SNTBLU05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0"/>
    <x v="0"/>
    <x v="1"/>
  </r>
  <r>
    <x v="0"/>
    <x v="2"/>
    <x v="1"/>
    <x v="1"/>
    <x v="1"/>
    <x v="1"/>
    <x v="1"/>
    <x v="1"/>
    <x v="0"/>
    <x v="0"/>
    <x v="2"/>
  </r>
  <r>
    <x v="1"/>
    <x v="3"/>
    <x v="2"/>
    <x v="2"/>
    <x v="2"/>
    <x v="2"/>
    <x v="2"/>
    <x v="2"/>
    <x v="0"/>
    <x v="0"/>
    <x v="3"/>
  </r>
  <r>
    <x v="1"/>
    <x v="4"/>
    <x v="1"/>
    <x v="1"/>
    <x v="1"/>
    <x v="1"/>
    <x v="1"/>
    <x v="1"/>
    <x v="0"/>
    <x v="0"/>
    <x v="1"/>
  </r>
  <r>
    <x v="1"/>
    <x v="5"/>
    <x v="3"/>
    <x v="3"/>
    <x v="3"/>
    <x v="3"/>
    <x v="3"/>
    <x v="3"/>
    <x v="0"/>
    <x v="0"/>
    <x v="1"/>
  </r>
  <r>
    <x v="2"/>
    <x v="6"/>
    <x v="4"/>
    <x v="4"/>
    <x v="4"/>
    <x v="4"/>
    <x v="4"/>
    <x v="4"/>
    <x v="0"/>
    <x v="0"/>
    <x v="0"/>
  </r>
  <r>
    <x v="2"/>
    <x v="7"/>
    <x v="1"/>
    <x v="1"/>
    <x v="1"/>
    <x v="1"/>
    <x v="1"/>
    <x v="1"/>
    <x v="0"/>
    <x v="0"/>
    <x v="1"/>
  </r>
  <r>
    <x v="3"/>
    <x v="8"/>
    <x v="4"/>
    <x v="4"/>
    <x v="4"/>
    <x v="4"/>
    <x v="4"/>
    <x v="4"/>
    <x v="0"/>
    <x v="0"/>
    <x v="4"/>
  </r>
  <r>
    <x v="3"/>
    <x v="9"/>
    <x v="3"/>
    <x v="3"/>
    <x v="3"/>
    <x v="3"/>
    <x v="3"/>
    <x v="3"/>
    <x v="0"/>
    <x v="0"/>
    <x v="1"/>
  </r>
  <r>
    <x v="3"/>
    <x v="10"/>
    <x v="5"/>
    <x v="5"/>
    <x v="5"/>
    <x v="5"/>
    <x v="5"/>
    <x v="5"/>
    <x v="0"/>
    <x v="0"/>
    <x v="2"/>
  </r>
  <r>
    <x v="4"/>
    <x v="11"/>
    <x v="4"/>
    <x v="4"/>
    <x v="4"/>
    <x v="4"/>
    <x v="4"/>
    <x v="4"/>
    <x v="0"/>
    <x v="0"/>
    <x v="1"/>
  </r>
  <r>
    <x v="4"/>
    <x v="12"/>
    <x v="6"/>
    <x v="6"/>
    <x v="6"/>
    <x v="6"/>
    <x v="2"/>
    <x v="2"/>
    <x v="0"/>
    <x v="0"/>
    <x v="1"/>
  </r>
  <r>
    <x v="5"/>
    <x v="13"/>
    <x v="6"/>
    <x v="6"/>
    <x v="6"/>
    <x v="6"/>
    <x v="2"/>
    <x v="2"/>
    <x v="0"/>
    <x v="0"/>
    <x v="2"/>
  </r>
  <r>
    <x v="5"/>
    <x v="14"/>
    <x v="6"/>
    <x v="6"/>
    <x v="6"/>
    <x v="6"/>
    <x v="2"/>
    <x v="2"/>
    <x v="0"/>
    <x v="0"/>
    <x v="3"/>
  </r>
  <r>
    <x v="5"/>
    <x v="15"/>
    <x v="2"/>
    <x v="2"/>
    <x v="2"/>
    <x v="2"/>
    <x v="2"/>
    <x v="2"/>
    <x v="0"/>
    <x v="0"/>
    <x v="1"/>
  </r>
  <r>
    <x v="5"/>
    <x v="16"/>
    <x v="4"/>
    <x v="4"/>
    <x v="4"/>
    <x v="4"/>
    <x v="4"/>
    <x v="4"/>
    <x v="0"/>
    <x v="0"/>
    <x v="2"/>
  </r>
  <r>
    <x v="5"/>
    <x v="17"/>
    <x v="4"/>
    <x v="4"/>
    <x v="4"/>
    <x v="4"/>
    <x v="4"/>
    <x v="4"/>
    <x v="0"/>
    <x v="0"/>
    <x v="0"/>
  </r>
  <r>
    <x v="5"/>
    <x v="18"/>
    <x v="3"/>
    <x v="3"/>
    <x v="3"/>
    <x v="3"/>
    <x v="3"/>
    <x v="3"/>
    <x v="0"/>
    <x v="0"/>
    <x v="2"/>
  </r>
  <r>
    <x v="6"/>
    <x v="19"/>
    <x v="2"/>
    <x v="2"/>
    <x v="2"/>
    <x v="2"/>
    <x v="2"/>
    <x v="2"/>
    <x v="0"/>
    <x v="0"/>
    <x v="5"/>
  </r>
  <r>
    <x v="6"/>
    <x v="20"/>
    <x v="0"/>
    <x v="0"/>
    <x v="0"/>
    <x v="0"/>
    <x v="0"/>
    <x v="0"/>
    <x v="0"/>
    <x v="0"/>
    <x v="2"/>
  </r>
  <r>
    <x v="6"/>
    <x v="21"/>
    <x v="1"/>
    <x v="1"/>
    <x v="1"/>
    <x v="1"/>
    <x v="1"/>
    <x v="1"/>
    <x v="0"/>
    <x v="0"/>
    <x v="1"/>
  </r>
  <r>
    <x v="6"/>
    <x v="22"/>
    <x v="5"/>
    <x v="5"/>
    <x v="5"/>
    <x v="5"/>
    <x v="5"/>
    <x v="5"/>
    <x v="0"/>
    <x v="0"/>
    <x v="5"/>
  </r>
  <r>
    <x v="7"/>
    <x v="23"/>
    <x v="1"/>
    <x v="1"/>
    <x v="1"/>
    <x v="1"/>
    <x v="1"/>
    <x v="1"/>
    <x v="0"/>
    <x v="0"/>
    <x v="3"/>
  </r>
  <r>
    <x v="7"/>
    <x v="24"/>
    <x v="0"/>
    <x v="0"/>
    <x v="0"/>
    <x v="0"/>
    <x v="0"/>
    <x v="0"/>
    <x v="0"/>
    <x v="0"/>
    <x v="1"/>
  </r>
  <r>
    <x v="7"/>
    <x v="25"/>
    <x v="1"/>
    <x v="1"/>
    <x v="1"/>
    <x v="1"/>
    <x v="1"/>
    <x v="1"/>
    <x v="0"/>
    <x v="0"/>
    <x v="3"/>
  </r>
  <r>
    <x v="7"/>
    <x v="26"/>
    <x v="1"/>
    <x v="1"/>
    <x v="1"/>
    <x v="1"/>
    <x v="1"/>
    <x v="1"/>
    <x v="0"/>
    <x v="0"/>
    <x v="5"/>
  </r>
  <r>
    <x v="8"/>
    <x v="27"/>
    <x v="0"/>
    <x v="0"/>
    <x v="0"/>
    <x v="0"/>
    <x v="0"/>
    <x v="0"/>
    <x v="0"/>
    <x v="0"/>
    <x v="2"/>
  </r>
  <r>
    <x v="8"/>
    <x v="28"/>
    <x v="1"/>
    <x v="1"/>
    <x v="1"/>
    <x v="1"/>
    <x v="1"/>
    <x v="1"/>
    <x v="0"/>
    <x v="0"/>
    <x v="1"/>
  </r>
  <r>
    <x v="9"/>
    <x v="29"/>
    <x v="7"/>
    <x v="7"/>
    <x v="7"/>
    <x v="7"/>
    <x v="6"/>
    <x v="6"/>
    <x v="0"/>
    <x v="0"/>
    <x v="3"/>
  </r>
  <r>
    <x v="10"/>
    <x v="30"/>
    <x v="1"/>
    <x v="1"/>
    <x v="1"/>
    <x v="1"/>
    <x v="1"/>
    <x v="1"/>
    <x v="0"/>
    <x v="0"/>
    <x v="3"/>
  </r>
  <r>
    <x v="10"/>
    <x v="31"/>
    <x v="8"/>
    <x v="8"/>
    <x v="8"/>
    <x v="8"/>
    <x v="4"/>
    <x v="4"/>
    <x v="0"/>
    <x v="0"/>
    <x v="1"/>
  </r>
  <r>
    <x v="11"/>
    <x v="32"/>
    <x v="7"/>
    <x v="7"/>
    <x v="7"/>
    <x v="7"/>
    <x v="6"/>
    <x v="6"/>
    <x v="0"/>
    <x v="0"/>
    <x v="2"/>
  </r>
  <r>
    <x v="0"/>
    <x v="33"/>
    <x v="3"/>
    <x v="3"/>
    <x v="3"/>
    <x v="3"/>
    <x v="3"/>
    <x v="3"/>
    <x v="1"/>
    <x v="1"/>
    <x v="2"/>
  </r>
  <r>
    <x v="0"/>
    <x v="34"/>
    <x v="3"/>
    <x v="3"/>
    <x v="3"/>
    <x v="3"/>
    <x v="3"/>
    <x v="3"/>
    <x v="1"/>
    <x v="1"/>
    <x v="4"/>
  </r>
  <r>
    <x v="0"/>
    <x v="35"/>
    <x v="3"/>
    <x v="3"/>
    <x v="3"/>
    <x v="3"/>
    <x v="3"/>
    <x v="3"/>
    <x v="1"/>
    <x v="1"/>
    <x v="1"/>
  </r>
  <r>
    <x v="1"/>
    <x v="36"/>
    <x v="5"/>
    <x v="5"/>
    <x v="5"/>
    <x v="5"/>
    <x v="5"/>
    <x v="5"/>
    <x v="1"/>
    <x v="1"/>
    <x v="0"/>
  </r>
  <r>
    <x v="1"/>
    <x v="37"/>
    <x v="6"/>
    <x v="6"/>
    <x v="6"/>
    <x v="6"/>
    <x v="2"/>
    <x v="2"/>
    <x v="1"/>
    <x v="1"/>
    <x v="4"/>
  </r>
  <r>
    <x v="1"/>
    <x v="38"/>
    <x v="8"/>
    <x v="8"/>
    <x v="8"/>
    <x v="8"/>
    <x v="4"/>
    <x v="4"/>
    <x v="1"/>
    <x v="1"/>
    <x v="5"/>
  </r>
  <r>
    <x v="1"/>
    <x v="39"/>
    <x v="4"/>
    <x v="4"/>
    <x v="4"/>
    <x v="4"/>
    <x v="4"/>
    <x v="4"/>
    <x v="1"/>
    <x v="1"/>
    <x v="1"/>
  </r>
  <r>
    <x v="1"/>
    <x v="40"/>
    <x v="7"/>
    <x v="7"/>
    <x v="7"/>
    <x v="7"/>
    <x v="6"/>
    <x v="6"/>
    <x v="1"/>
    <x v="1"/>
    <x v="3"/>
  </r>
  <r>
    <x v="1"/>
    <x v="41"/>
    <x v="6"/>
    <x v="6"/>
    <x v="6"/>
    <x v="6"/>
    <x v="2"/>
    <x v="2"/>
    <x v="1"/>
    <x v="1"/>
    <x v="2"/>
  </r>
  <r>
    <x v="1"/>
    <x v="42"/>
    <x v="0"/>
    <x v="0"/>
    <x v="0"/>
    <x v="0"/>
    <x v="0"/>
    <x v="0"/>
    <x v="1"/>
    <x v="1"/>
    <x v="2"/>
  </r>
  <r>
    <x v="1"/>
    <x v="43"/>
    <x v="3"/>
    <x v="3"/>
    <x v="3"/>
    <x v="3"/>
    <x v="3"/>
    <x v="3"/>
    <x v="1"/>
    <x v="1"/>
    <x v="4"/>
  </r>
  <r>
    <x v="2"/>
    <x v="44"/>
    <x v="4"/>
    <x v="4"/>
    <x v="4"/>
    <x v="4"/>
    <x v="4"/>
    <x v="4"/>
    <x v="1"/>
    <x v="1"/>
    <x v="3"/>
  </r>
  <r>
    <x v="2"/>
    <x v="45"/>
    <x v="9"/>
    <x v="9"/>
    <x v="9"/>
    <x v="9"/>
    <x v="7"/>
    <x v="7"/>
    <x v="1"/>
    <x v="1"/>
    <x v="3"/>
  </r>
  <r>
    <x v="2"/>
    <x v="46"/>
    <x v="4"/>
    <x v="4"/>
    <x v="4"/>
    <x v="4"/>
    <x v="4"/>
    <x v="4"/>
    <x v="1"/>
    <x v="1"/>
    <x v="3"/>
  </r>
  <r>
    <x v="2"/>
    <x v="47"/>
    <x v="3"/>
    <x v="3"/>
    <x v="3"/>
    <x v="3"/>
    <x v="3"/>
    <x v="3"/>
    <x v="1"/>
    <x v="1"/>
    <x v="2"/>
  </r>
  <r>
    <x v="2"/>
    <x v="48"/>
    <x v="6"/>
    <x v="6"/>
    <x v="6"/>
    <x v="6"/>
    <x v="2"/>
    <x v="2"/>
    <x v="1"/>
    <x v="1"/>
    <x v="1"/>
  </r>
  <r>
    <x v="2"/>
    <x v="49"/>
    <x v="2"/>
    <x v="2"/>
    <x v="2"/>
    <x v="2"/>
    <x v="2"/>
    <x v="2"/>
    <x v="1"/>
    <x v="1"/>
    <x v="5"/>
  </r>
  <r>
    <x v="3"/>
    <x v="50"/>
    <x v="2"/>
    <x v="2"/>
    <x v="2"/>
    <x v="2"/>
    <x v="2"/>
    <x v="2"/>
    <x v="1"/>
    <x v="1"/>
    <x v="3"/>
  </r>
  <r>
    <x v="3"/>
    <x v="51"/>
    <x v="4"/>
    <x v="4"/>
    <x v="4"/>
    <x v="4"/>
    <x v="4"/>
    <x v="4"/>
    <x v="1"/>
    <x v="1"/>
    <x v="2"/>
  </r>
  <r>
    <x v="4"/>
    <x v="52"/>
    <x v="2"/>
    <x v="2"/>
    <x v="2"/>
    <x v="2"/>
    <x v="2"/>
    <x v="2"/>
    <x v="1"/>
    <x v="1"/>
    <x v="2"/>
  </r>
  <r>
    <x v="4"/>
    <x v="53"/>
    <x v="6"/>
    <x v="6"/>
    <x v="6"/>
    <x v="6"/>
    <x v="2"/>
    <x v="2"/>
    <x v="1"/>
    <x v="1"/>
    <x v="1"/>
  </r>
  <r>
    <x v="4"/>
    <x v="54"/>
    <x v="3"/>
    <x v="3"/>
    <x v="3"/>
    <x v="3"/>
    <x v="3"/>
    <x v="3"/>
    <x v="1"/>
    <x v="1"/>
    <x v="3"/>
  </r>
  <r>
    <x v="5"/>
    <x v="55"/>
    <x v="3"/>
    <x v="3"/>
    <x v="3"/>
    <x v="3"/>
    <x v="3"/>
    <x v="3"/>
    <x v="1"/>
    <x v="1"/>
    <x v="0"/>
  </r>
  <r>
    <x v="5"/>
    <x v="56"/>
    <x v="2"/>
    <x v="2"/>
    <x v="2"/>
    <x v="2"/>
    <x v="2"/>
    <x v="2"/>
    <x v="1"/>
    <x v="1"/>
    <x v="1"/>
  </r>
  <r>
    <x v="5"/>
    <x v="57"/>
    <x v="3"/>
    <x v="3"/>
    <x v="3"/>
    <x v="3"/>
    <x v="3"/>
    <x v="3"/>
    <x v="1"/>
    <x v="1"/>
    <x v="0"/>
  </r>
  <r>
    <x v="6"/>
    <x v="58"/>
    <x v="5"/>
    <x v="5"/>
    <x v="5"/>
    <x v="5"/>
    <x v="5"/>
    <x v="5"/>
    <x v="1"/>
    <x v="1"/>
    <x v="3"/>
  </r>
  <r>
    <x v="6"/>
    <x v="59"/>
    <x v="3"/>
    <x v="3"/>
    <x v="3"/>
    <x v="3"/>
    <x v="3"/>
    <x v="3"/>
    <x v="1"/>
    <x v="1"/>
    <x v="1"/>
  </r>
  <r>
    <x v="6"/>
    <x v="60"/>
    <x v="4"/>
    <x v="4"/>
    <x v="4"/>
    <x v="4"/>
    <x v="4"/>
    <x v="4"/>
    <x v="1"/>
    <x v="1"/>
    <x v="1"/>
  </r>
  <r>
    <x v="6"/>
    <x v="61"/>
    <x v="0"/>
    <x v="0"/>
    <x v="0"/>
    <x v="0"/>
    <x v="0"/>
    <x v="0"/>
    <x v="1"/>
    <x v="1"/>
    <x v="2"/>
  </r>
  <r>
    <x v="6"/>
    <x v="62"/>
    <x v="1"/>
    <x v="1"/>
    <x v="1"/>
    <x v="1"/>
    <x v="1"/>
    <x v="1"/>
    <x v="1"/>
    <x v="1"/>
    <x v="2"/>
  </r>
  <r>
    <x v="6"/>
    <x v="63"/>
    <x v="5"/>
    <x v="5"/>
    <x v="5"/>
    <x v="5"/>
    <x v="5"/>
    <x v="5"/>
    <x v="1"/>
    <x v="1"/>
    <x v="1"/>
  </r>
  <r>
    <x v="6"/>
    <x v="64"/>
    <x v="0"/>
    <x v="0"/>
    <x v="0"/>
    <x v="0"/>
    <x v="0"/>
    <x v="0"/>
    <x v="1"/>
    <x v="1"/>
    <x v="2"/>
  </r>
  <r>
    <x v="7"/>
    <x v="65"/>
    <x v="9"/>
    <x v="9"/>
    <x v="9"/>
    <x v="9"/>
    <x v="7"/>
    <x v="7"/>
    <x v="1"/>
    <x v="1"/>
    <x v="2"/>
  </r>
  <r>
    <x v="7"/>
    <x v="66"/>
    <x v="0"/>
    <x v="0"/>
    <x v="0"/>
    <x v="0"/>
    <x v="0"/>
    <x v="0"/>
    <x v="1"/>
    <x v="1"/>
    <x v="2"/>
  </r>
  <r>
    <x v="7"/>
    <x v="67"/>
    <x v="7"/>
    <x v="7"/>
    <x v="7"/>
    <x v="7"/>
    <x v="6"/>
    <x v="6"/>
    <x v="1"/>
    <x v="1"/>
    <x v="3"/>
  </r>
  <r>
    <x v="7"/>
    <x v="68"/>
    <x v="8"/>
    <x v="8"/>
    <x v="8"/>
    <x v="8"/>
    <x v="4"/>
    <x v="4"/>
    <x v="1"/>
    <x v="1"/>
    <x v="1"/>
  </r>
  <r>
    <x v="8"/>
    <x v="69"/>
    <x v="5"/>
    <x v="5"/>
    <x v="5"/>
    <x v="5"/>
    <x v="5"/>
    <x v="5"/>
    <x v="1"/>
    <x v="1"/>
    <x v="3"/>
  </r>
  <r>
    <x v="9"/>
    <x v="70"/>
    <x v="5"/>
    <x v="5"/>
    <x v="5"/>
    <x v="5"/>
    <x v="5"/>
    <x v="5"/>
    <x v="1"/>
    <x v="1"/>
    <x v="2"/>
  </r>
  <r>
    <x v="9"/>
    <x v="71"/>
    <x v="0"/>
    <x v="0"/>
    <x v="0"/>
    <x v="0"/>
    <x v="0"/>
    <x v="0"/>
    <x v="1"/>
    <x v="1"/>
    <x v="3"/>
  </r>
  <r>
    <x v="10"/>
    <x v="72"/>
    <x v="7"/>
    <x v="7"/>
    <x v="7"/>
    <x v="7"/>
    <x v="6"/>
    <x v="6"/>
    <x v="1"/>
    <x v="1"/>
    <x v="2"/>
  </r>
  <r>
    <x v="11"/>
    <x v="73"/>
    <x v="7"/>
    <x v="7"/>
    <x v="7"/>
    <x v="7"/>
    <x v="6"/>
    <x v="6"/>
    <x v="1"/>
    <x v="1"/>
    <x v="3"/>
  </r>
  <r>
    <x v="0"/>
    <x v="74"/>
    <x v="6"/>
    <x v="6"/>
    <x v="6"/>
    <x v="6"/>
    <x v="2"/>
    <x v="2"/>
    <x v="2"/>
    <x v="2"/>
    <x v="0"/>
  </r>
  <r>
    <x v="0"/>
    <x v="75"/>
    <x v="8"/>
    <x v="8"/>
    <x v="8"/>
    <x v="8"/>
    <x v="4"/>
    <x v="4"/>
    <x v="2"/>
    <x v="2"/>
    <x v="4"/>
  </r>
  <r>
    <x v="0"/>
    <x v="76"/>
    <x v="3"/>
    <x v="3"/>
    <x v="3"/>
    <x v="3"/>
    <x v="3"/>
    <x v="3"/>
    <x v="2"/>
    <x v="2"/>
    <x v="1"/>
  </r>
  <r>
    <x v="1"/>
    <x v="77"/>
    <x v="6"/>
    <x v="6"/>
    <x v="6"/>
    <x v="6"/>
    <x v="2"/>
    <x v="2"/>
    <x v="2"/>
    <x v="2"/>
    <x v="0"/>
  </r>
  <r>
    <x v="1"/>
    <x v="78"/>
    <x v="3"/>
    <x v="3"/>
    <x v="3"/>
    <x v="3"/>
    <x v="3"/>
    <x v="3"/>
    <x v="2"/>
    <x v="2"/>
    <x v="3"/>
  </r>
  <r>
    <x v="1"/>
    <x v="79"/>
    <x v="2"/>
    <x v="2"/>
    <x v="2"/>
    <x v="2"/>
    <x v="2"/>
    <x v="2"/>
    <x v="2"/>
    <x v="2"/>
    <x v="0"/>
  </r>
  <r>
    <x v="2"/>
    <x v="80"/>
    <x v="4"/>
    <x v="4"/>
    <x v="4"/>
    <x v="4"/>
    <x v="4"/>
    <x v="4"/>
    <x v="2"/>
    <x v="2"/>
    <x v="2"/>
  </r>
  <r>
    <x v="2"/>
    <x v="81"/>
    <x v="1"/>
    <x v="1"/>
    <x v="1"/>
    <x v="1"/>
    <x v="1"/>
    <x v="1"/>
    <x v="2"/>
    <x v="2"/>
    <x v="1"/>
  </r>
  <r>
    <x v="2"/>
    <x v="82"/>
    <x v="9"/>
    <x v="9"/>
    <x v="9"/>
    <x v="9"/>
    <x v="7"/>
    <x v="7"/>
    <x v="2"/>
    <x v="2"/>
    <x v="1"/>
  </r>
  <r>
    <x v="3"/>
    <x v="83"/>
    <x v="2"/>
    <x v="2"/>
    <x v="2"/>
    <x v="2"/>
    <x v="2"/>
    <x v="2"/>
    <x v="2"/>
    <x v="2"/>
    <x v="1"/>
  </r>
  <r>
    <x v="4"/>
    <x v="84"/>
    <x v="4"/>
    <x v="4"/>
    <x v="4"/>
    <x v="4"/>
    <x v="4"/>
    <x v="4"/>
    <x v="2"/>
    <x v="2"/>
    <x v="1"/>
  </r>
  <r>
    <x v="4"/>
    <x v="85"/>
    <x v="4"/>
    <x v="4"/>
    <x v="4"/>
    <x v="4"/>
    <x v="4"/>
    <x v="4"/>
    <x v="2"/>
    <x v="2"/>
    <x v="1"/>
  </r>
  <r>
    <x v="4"/>
    <x v="86"/>
    <x v="6"/>
    <x v="6"/>
    <x v="6"/>
    <x v="6"/>
    <x v="2"/>
    <x v="2"/>
    <x v="2"/>
    <x v="2"/>
    <x v="2"/>
  </r>
  <r>
    <x v="4"/>
    <x v="87"/>
    <x v="0"/>
    <x v="0"/>
    <x v="0"/>
    <x v="0"/>
    <x v="0"/>
    <x v="0"/>
    <x v="2"/>
    <x v="2"/>
    <x v="1"/>
  </r>
  <r>
    <x v="5"/>
    <x v="88"/>
    <x v="6"/>
    <x v="6"/>
    <x v="6"/>
    <x v="6"/>
    <x v="2"/>
    <x v="2"/>
    <x v="2"/>
    <x v="2"/>
    <x v="1"/>
  </r>
  <r>
    <x v="5"/>
    <x v="89"/>
    <x v="3"/>
    <x v="3"/>
    <x v="3"/>
    <x v="3"/>
    <x v="3"/>
    <x v="3"/>
    <x v="2"/>
    <x v="2"/>
    <x v="3"/>
  </r>
  <r>
    <x v="5"/>
    <x v="90"/>
    <x v="4"/>
    <x v="4"/>
    <x v="4"/>
    <x v="4"/>
    <x v="4"/>
    <x v="4"/>
    <x v="2"/>
    <x v="2"/>
    <x v="1"/>
  </r>
  <r>
    <x v="5"/>
    <x v="91"/>
    <x v="8"/>
    <x v="8"/>
    <x v="8"/>
    <x v="8"/>
    <x v="4"/>
    <x v="4"/>
    <x v="2"/>
    <x v="2"/>
    <x v="3"/>
  </r>
  <r>
    <x v="6"/>
    <x v="92"/>
    <x v="6"/>
    <x v="6"/>
    <x v="6"/>
    <x v="6"/>
    <x v="2"/>
    <x v="2"/>
    <x v="2"/>
    <x v="2"/>
    <x v="0"/>
  </r>
  <r>
    <x v="6"/>
    <x v="93"/>
    <x v="1"/>
    <x v="1"/>
    <x v="1"/>
    <x v="1"/>
    <x v="1"/>
    <x v="1"/>
    <x v="2"/>
    <x v="2"/>
    <x v="3"/>
  </r>
  <r>
    <x v="6"/>
    <x v="94"/>
    <x v="9"/>
    <x v="9"/>
    <x v="9"/>
    <x v="9"/>
    <x v="7"/>
    <x v="7"/>
    <x v="2"/>
    <x v="2"/>
    <x v="2"/>
  </r>
  <r>
    <x v="6"/>
    <x v="95"/>
    <x v="1"/>
    <x v="1"/>
    <x v="1"/>
    <x v="1"/>
    <x v="1"/>
    <x v="1"/>
    <x v="2"/>
    <x v="2"/>
    <x v="0"/>
  </r>
  <r>
    <x v="7"/>
    <x v="96"/>
    <x v="0"/>
    <x v="0"/>
    <x v="0"/>
    <x v="0"/>
    <x v="0"/>
    <x v="0"/>
    <x v="2"/>
    <x v="2"/>
    <x v="3"/>
  </r>
  <r>
    <x v="7"/>
    <x v="97"/>
    <x v="7"/>
    <x v="7"/>
    <x v="7"/>
    <x v="7"/>
    <x v="6"/>
    <x v="6"/>
    <x v="2"/>
    <x v="2"/>
    <x v="2"/>
  </r>
  <r>
    <x v="7"/>
    <x v="98"/>
    <x v="8"/>
    <x v="8"/>
    <x v="8"/>
    <x v="8"/>
    <x v="4"/>
    <x v="4"/>
    <x v="2"/>
    <x v="2"/>
    <x v="1"/>
  </r>
  <r>
    <x v="7"/>
    <x v="99"/>
    <x v="8"/>
    <x v="8"/>
    <x v="8"/>
    <x v="8"/>
    <x v="4"/>
    <x v="4"/>
    <x v="2"/>
    <x v="2"/>
    <x v="2"/>
  </r>
  <r>
    <x v="8"/>
    <x v="100"/>
    <x v="0"/>
    <x v="0"/>
    <x v="0"/>
    <x v="0"/>
    <x v="0"/>
    <x v="0"/>
    <x v="2"/>
    <x v="2"/>
    <x v="1"/>
  </r>
  <r>
    <x v="8"/>
    <x v="101"/>
    <x v="5"/>
    <x v="5"/>
    <x v="5"/>
    <x v="5"/>
    <x v="5"/>
    <x v="5"/>
    <x v="2"/>
    <x v="2"/>
    <x v="2"/>
  </r>
  <r>
    <x v="8"/>
    <x v="102"/>
    <x v="7"/>
    <x v="7"/>
    <x v="7"/>
    <x v="7"/>
    <x v="6"/>
    <x v="6"/>
    <x v="2"/>
    <x v="2"/>
    <x v="0"/>
  </r>
  <r>
    <x v="8"/>
    <x v="103"/>
    <x v="1"/>
    <x v="1"/>
    <x v="1"/>
    <x v="1"/>
    <x v="1"/>
    <x v="1"/>
    <x v="2"/>
    <x v="2"/>
    <x v="3"/>
  </r>
  <r>
    <x v="10"/>
    <x v="104"/>
    <x v="0"/>
    <x v="0"/>
    <x v="0"/>
    <x v="0"/>
    <x v="0"/>
    <x v="0"/>
    <x v="2"/>
    <x v="2"/>
    <x v="3"/>
  </r>
  <r>
    <x v="0"/>
    <x v="105"/>
    <x v="4"/>
    <x v="4"/>
    <x v="4"/>
    <x v="4"/>
    <x v="4"/>
    <x v="4"/>
    <x v="3"/>
    <x v="3"/>
    <x v="1"/>
  </r>
  <r>
    <x v="0"/>
    <x v="106"/>
    <x v="6"/>
    <x v="6"/>
    <x v="6"/>
    <x v="6"/>
    <x v="2"/>
    <x v="2"/>
    <x v="3"/>
    <x v="3"/>
    <x v="1"/>
  </r>
  <r>
    <x v="0"/>
    <x v="107"/>
    <x v="0"/>
    <x v="0"/>
    <x v="0"/>
    <x v="0"/>
    <x v="0"/>
    <x v="0"/>
    <x v="3"/>
    <x v="3"/>
    <x v="1"/>
  </r>
  <r>
    <x v="0"/>
    <x v="108"/>
    <x v="3"/>
    <x v="3"/>
    <x v="3"/>
    <x v="3"/>
    <x v="3"/>
    <x v="3"/>
    <x v="3"/>
    <x v="3"/>
    <x v="0"/>
  </r>
  <r>
    <x v="0"/>
    <x v="109"/>
    <x v="6"/>
    <x v="6"/>
    <x v="6"/>
    <x v="6"/>
    <x v="2"/>
    <x v="2"/>
    <x v="3"/>
    <x v="3"/>
    <x v="1"/>
  </r>
  <r>
    <x v="0"/>
    <x v="110"/>
    <x v="7"/>
    <x v="7"/>
    <x v="7"/>
    <x v="7"/>
    <x v="6"/>
    <x v="6"/>
    <x v="3"/>
    <x v="3"/>
    <x v="0"/>
  </r>
  <r>
    <x v="0"/>
    <x v="111"/>
    <x v="4"/>
    <x v="4"/>
    <x v="4"/>
    <x v="4"/>
    <x v="4"/>
    <x v="4"/>
    <x v="3"/>
    <x v="3"/>
    <x v="2"/>
  </r>
  <r>
    <x v="1"/>
    <x v="112"/>
    <x v="6"/>
    <x v="6"/>
    <x v="6"/>
    <x v="6"/>
    <x v="2"/>
    <x v="2"/>
    <x v="3"/>
    <x v="3"/>
    <x v="2"/>
  </r>
  <r>
    <x v="1"/>
    <x v="113"/>
    <x v="4"/>
    <x v="4"/>
    <x v="4"/>
    <x v="4"/>
    <x v="4"/>
    <x v="4"/>
    <x v="3"/>
    <x v="3"/>
    <x v="4"/>
  </r>
  <r>
    <x v="1"/>
    <x v="114"/>
    <x v="4"/>
    <x v="4"/>
    <x v="4"/>
    <x v="4"/>
    <x v="4"/>
    <x v="4"/>
    <x v="3"/>
    <x v="3"/>
    <x v="3"/>
  </r>
  <r>
    <x v="1"/>
    <x v="115"/>
    <x v="3"/>
    <x v="3"/>
    <x v="3"/>
    <x v="3"/>
    <x v="3"/>
    <x v="3"/>
    <x v="3"/>
    <x v="3"/>
    <x v="5"/>
  </r>
  <r>
    <x v="2"/>
    <x v="116"/>
    <x v="1"/>
    <x v="1"/>
    <x v="1"/>
    <x v="1"/>
    <x v="1"/>
    <x v="1"/>
    <x v="3"/>
    <x v="3"/>
    <x v="0"/>
  </r>
  <r>
    <x v="2"/>
    <x v="117"/>
    <x v="5"/>
    <x v="5"/>
    <x v="5"/>
    <x v="5"/>
    <x v="5"/>
    <x v="5"/>
    <x v="3"/>
    <x v="3"/>
    <x v="2"/>
  </r>
  <r>
    <x v="2"/>
    <x v="118"/>
    <x v="3"/>
    <x v="3"/>
    <x v="3"/>
    <x v="3"/>
    <x v="3"/>
    <x v="3"/>
    <x v="3"/>
    <x v="3"/>
    <x v="2"/>
  </r>
  <r>
    <x v="3"/>
    <x v="119"/>
    <x v="2"/>
    <x v="2"/>
    <x v="2"/>
    <x v="2"/>
    <x v="2"/>
    <x v="2"/>
    <x v="3"/>
    <x v="3"/>
    <x v="5"/>
  </r>
  <r>
    <x v="3"/>
    <x v="120"/>
    <x v="9"/>
    <x v="9"/>
    <x v="9"/>
    <x v="9"/>
    <x v="7"/>
    <x v="7"/>
    <x v="3"/>
    <x v="3"/>
    <x v="1"/>
  </r>
  <r>
    <x v="3"/>
    <x v="121"/>
    <x v="7"/>
    <x v="7"/>
    <x v="7"/>
    <x v="7"/>
    <x v="6"/>
    <x v="6"/>
    <x v="3"/>
    <x v="3"/>
    <x v="3"/>
  </r>
  <r>
    <x v="3"/>
    <x v="122"/>
    <x v="6"/>
    <x v="6"/>
    <x v="6"/>
    <x v="6"/>
    <x v="2"/>
    <x v="2"/>
    <x v="3"/>
    <x v="3"/>
    <x v="2"/>
  </r>
  <r>
    <x v="3"/>
    <x v="123"/>
    <x v="5"/>
    <x v="5"/>
    <x v="5"/>
    <x v="5"/>
    <x v="5"/>
    <x v="5"/>
    <x v="3"/>
    <x v="3"/>
    <x v="1"/>
  </r>
  <r>
    <x v="3"/>
    <x v="124"/>
    <x v="2"/>
    <x v="2"/>
    <x v="2"/>
    <x v="2"/>
    <x v="2"/>
    <x v="2"/>
    <x v="3"/>
    <x v="3"/>
    <x v="3"/>
  </r>
  <r>
    <x v="4"/>
    <x v="125"/>
    <x v="6"/>
    <x v="6"/>
    <x v="6"/>
    <x v="6"/>
    <x v="2"/>
    <x v="2"/>
    <x v="3"/>
    <x v="3"/>
    <x v="3"/>
  </r>
  <r>
    <x v="4"/>
    <x v="126"/>
    <x v="6"/>
    <x v="6"/>
    <x v="6"/>
    <x v="6"/>
    <x v="2"/>
    <x v="2"/>
    <x v="3"/>
    <x v="3"/>
    <x v="2"/>
  </r>
  <r>
    <x v="4"/>
    <x v="127"/>
    <x v="4"/>
    <x v="4"/>
    <x v="4"/>
    <x v="4"/>
    <x v="4"/>
    <x v="4"/>
    <x v="3"/>
    <x v="3"/>
    <x v="0"/>
  </r>
  <r>
    <x v="4"/>
    <x v="128"/>
    <x v="3"/>
    <x v="3"/>
    <x v="3"/>
    <x v="3"/>
    <x v="3"/>
    <x v="3"/>
    <x v="3"/>
    <x v="3"/>
    <x v="3"/>
  </r>
  <r>
    <x v="4"/>
    <x v="129"/>
    <x v="3"/>
    <x v="3"/>
    <x v="3"/>
    <x v="3"/>
    <x v="3"/>
    <x v="3"/>
    <x v="3"/>
    <x v="3"/>
    <x v="5"/>
  </r>
  <r>
    <x v="4"/>
    <x v="130"/>
    <x v="6"/>
    <x v="6"/>
    <x v="6"/>
    <x v="6"/>
    <x v="2"/>
    <x v="2"/>
    <x v="3"/>
    <x v="3"/>
    <x v="1"/>
  </r>
  <r>
    <x v="4"/>
    <x v="131"/>
    <x v="6"/>
    <x v="6"/>
    <x v="6"/>
    <x v="6"/>
    <x v="2"/>
    <x v="2"/>
    <x v="3"/>
    <x v="3"/>
    <x v="3"/>
  </r>
  <r>
    <x v="4"/>
    <x v="132"/>
    <x v="9"/>
    <x v="9"/>
    <x v="9"/>
    <x v="9"/>
    <x v="7"/>
    <x v="7"/>
    <x v="3"/>
    <x v="3"/>
    <x v="2"/>
  </r>
  <r>
    <x v="4"/>
    <x v="133"/>
    <x v="3"/>
    <x v="3"/>
    <x v="3"/>
    <x v="3"/>
    <x v="3"/>
    <x v="3"/>
    <x v="3"/>
    <x v="3"/>
    <x v="1"/>
  </r>
  <r>
    <x v="5"/>
    <x v="134"/>
    <x v="7"/>
    <x v="7"/>
    <x v="7"/>
    <x v="7"/>
    <x v="6"/>
    <x v="6"/>
    <x v="3"/>
    <x v="3"/>
    <x v="2"/>
  </r>
  <r>
    <x v="5"/>
    <x v="135"/>
    <x v="2"/>
    <x v="2"/>
    <x v="2"/>
    <x v="2"/>
    <x v="2"/>
    <x v="2"/>
    <x v="3"/>
    <x v="3"/>
    <x v="5"/>
  </r>
  <r>
    <x v="5"/>
    <x v="136"/>
    <x v="0"/>
    <x v="0"/>
    <x v="0"/>
    <x v="0"/>
    <x v="0"/>
    <x v="0"/>
    <x v="3"/>
    <x v="3"/>
    <x v="3"/>
  </r>
  <r>
    <x v="5"/>
    <x v="137"/>
    <x v="2"/>
    <x v="2"/>
    <x v="2"/>
    <x v="2"/>
    <x v="2"/>
    <x v="2"/>
    <x v="3"/>
    <x v="3"/>
    <x v="3"/>
  </r>
  <r>
    <x v="5"/>
    <x v="138"/>
    <x v="3"/>
    <x v="3"/>
    <x v="3"/>
    <x v="3"/>
    <x v="3"/>
    <x v="3"/>
    <x v="3"/>
    <x v="3"/>
    <x v="2"/>
  </r>
  <r>
    <x v="5"/>
    <x v="139"/>
    <x v="2"/>
    <x v="2"/>
    <x v="2"/>
    <x v="2"/>
    <x v="2"/>
    <x v="2"/>
    <x v="3"/>
    <x v="3"/>
    <x v="2"/>
  </r>
  <r>
    <x v="5"/>
    <x v="140"/>
    <x v="2"/>
    <x v="2"/>
    <x v="2"/>
    <x v="2"/>
    <x v="2"/>
    <x v="2"/>
    <x v="3"/>
    <x v="3"/>
    <x v="1"/>
  </r>
  <r>
    <x v="6"/>
    <x v="141"/>
    <x v="3"/>
    <x v="3"/>
    <x v="3"/>
    <x v="3"/>
    <x v="3"/>
    <x v="3"/>
    <x v="3"/>
    <x v="3"/>
    <x v="2"/>
  </r>
  <r>
    <x v="6"/>
    <x v="142"/>
    <x v="4"/>
    <x v="4"/>
    <x v="4"/>
    <x v="4"/>
    <x v="4"/>
    <x v="4"/>
    <x v="3"/>
    <x v="3"/>
    <x v="2"/>
  </r>
  <r>
    <x v="6"/>
    <x v="143"/>
    <x v="3"/>
    <x v="3"/>
    <x v="3"/>
    <x v="3"/>
    <x v="3"/>
    <x v="3"/>
    <x v="3"/>
    <x v="3"/>
    <x v="3"/>
  </r>
  <r>
    <x v="6"/>
    <x v="144"/>
    <x v="0"/>
    <x v="0"/>
    <x v="0"/>
    <x v="0"/>
    <x v="0"/>
    <x v="0"/>
    <x v="3"/>
    <x v="3"/>
    <x v="3"/>
  </r>
  <r>
    <x v="6"/>
    <x v="145"/>
    <x v="9"/>
    <x v="9"/>
    <x v="9"/>
    <x v="9"/>
    <x v="7"/>
    <x v="7"/>
    <x v="3"/>
    <x v="3"/>
    <x v="1"/>
  </r>
  <r>
    <x v="6"/>
    <x v="146"/>
    <x v="9"/>
    <x v="9"/>
    <x v="9"/>
    <x v="9"/>
    <x v="7"/>
    <x v="7"/>
    <x v="3"/>
    <x v="3"/>
    <x v="3"/>
  </r>
  <r>
    <x v="6"/>
    <x v="147"/>
    <x v="5"/>
    <x v="5"/>
    <x v="5"/>
    <x v="5"/>
    <x v="5"/>
    <x v="5"/>
    <x v="3"/>
    <x v="3"/>
    <x v="2"/>
  </r>
  <r>
    <x v="6"/>
    <x v="148"/>
    <x v="7"/>
    <x v="7"/>
    <x v="7"/>
    <x v="7"/>
    <x v="6"/>
    <x v="6"/>
    <x v="3"/>
    <x v="3"/>
    <x v="3"/>
  </r>
  <r>
    <x v="6"/>
    <x v="149"/>
    <x v="1"/>
    <x v="1"/>
    <x v="1"/>
    <x v="1"/>
    <x v="1"/>
    <x v="1"/>
    <x v="3"/>
    <x v="3"/>
    <x v="1"/>
  </r>
  <r>
    <x v="6"/>
    <x v="150"/>
    <x v="0"/>
    <x v="0"/>
    <x v="0"/>
    <x v="0"/>
    <x v="0"/>
    <x v="0"/>
    <x v="3"/>
    <x v="3"/>
    <x v="3"/>
  </r>
  <r>
    <x v="6"/>
    <x v="151"/>
    <x v="7"/>
    <x v="7"/>
    <x v="7"/>
    <x v="7"/>
    <x v="6"/>
    <x v="6"/>
    <x v="3"/>
    <x v="3"/>
    <x v="1"/>
  </r>
  <r>
    <x v="7"/>
    <x v="152"/>
    <x v="5"/>
    <x v="5"/>
    <x v="5"/>
    <x v="5"/>
    <x v="5"/>
    <x v="5"/>
    <x v="3"/>
    <x v="3"/>
    <x v="2"/>
  </r>
  <r>
    <x v="7"/>
    <x v="153"/>
    <x v="8"/>
    <x v="8"/>
    <x v="8"/>
    <x v="8"/>
    <x v="4"/>
    <x v="4"/>
    <x v="3"/>
    <x v="3"/>
    <x v="0"/>
  </r>
  <r>
    <x v="7"/>
    <x v="154"/>
    <x v="0"/>
    <x v="0"/>
    <x v="0"/>
    <x v="0"/>
    <x v="0"/>
    <x v="0"/>
    <x v="3"/>
    <x v="3"/>
    <x v="1"/>
  </r>
  <r>
    <x v="7"/>
    <x v="155"/>
    <x v="5"/>
    <x v="5"/>
    <x v="5"/>
    <x v="5"/>
    <x v="5"/>
    <x v="5"/>
    <x v="3"/>
    <x v="3"/>
    <x v="0"/>
  </r>
  <r>
    <x v="7"/>
    <x v="156"/>
    <x v="7"/>
    <x v="7"/>
    <x v="7"/>
    <x v="7"/>
    <x v="6"/>
    <x v="6"/>
    <x v="3"/>
    <x v="3"/>
    <x v="2"/>
  </r>
  <r>
    <x v="8"/>
    <x v="157"/>
    <x v="8"/>
    <x v="8"/>
    <x v="8"/>
    <x v="8"/>
    <x v="4"/>
    <x v="4"/>
    <x v="3"/>
    <x v="3"/>
    <x v="1"/>
  </r>
  <r>
    <x v="9"/>
    <x v="158"/>
    <x v="5"/>
    <x v="5"/>
    <x v="5"/>
    <x v="5"/>
    <x v="5"/>
    <x v="5"/>
    <x v="3"/>
    <x v="3"/>
    <x v="5"/>
  </r>
  <r>
    <x v="9"/>
    <x v="159"/>
    <x v="1"/>
    <x v="1"/>
    <x v="1"/>
    <x v="1"/>
    <x v="1"/>
    <x v="1"/>
    <x v="3"/>
    <x v="3"/>
    <x v="1"/>
  </r>
  <r>
    <x v="9"/>
    <x v="160"/>
    <x v="7"/>
    <x v="7"/>
    <x v="7"/>
    <x v="7"/>
    <x v="6"/>
    <x v="6"/>
    <x v="3"/>
    <x v="3"/>
    <x v="1"/>
  </r>
  <r>
    <x v="9"/>
    <x v="161"/>
    <x v="5"/>
    <x v="5"/>
    <x v="5"/>
    <x v="5"/>
    <x v="5"/>
    <x v="5"/>
    <x v="3"/>
    <x v="3"/>
    <x v="2"/>
  </r>
  <r>
    <x v="9"/>
    <x v="162"/>
    <x v="8"/>
    <x v="8"/>
    <x v="8"/>
    <x v="8"/>
    <x v="4"/>
    <x v="4"/>
    <x v="3"/>
    <x v="3"/>
    <x v="0"/>
  </r>
  <r>
    <x v="10"/>
    <x v="163"/>
    <x v="9"/>
    <x v="9"/>
    <x v="9"/>
    <x v="9"/>
    <x v="7"/>
    <x v="7"/>
    <x v="3"/>
    <x v="3"/>
    <x v="2"/>
  </r>
  <r>
    <x v="10"/>
    <x v="164"/>
    <x v="8"/>
    <x v="8"/>
    <x v="8"/>
    <x v="8"/>
    <x v="4"/>
    <x v="4"/>
    <x v="3"/>
    <x v="3"/>
    <x v="2"/>
  </r>
  <r>
    <x v="10"/>
    <x v="165"/>
    <x v="0"/>
    <x v="0"/>
    <x v="0"/>
    <x v="0"/>
    <x v="0"/>
    <x v="0"/>
    <x v="3"/>
    <x v="3"/>
    <x v="1"/>
  </r>
  <r>
    <x v="10"/>
    <x v="166"/>
    <x v="0"/>
    <x v="0"/>
    <x v="0"/>
    <x v="0"/>
    <x v="0"/>
    <x v="0"/>
    <x v="3"/>
    <x v="3"/>
    <x v="1"/>
  </r>
  <r>
    <x v="10"/>
    <x v="167"/>
    <x v="1"/>
    <x v="1"/>
    <x v="1"/>
    <x v="1"/>
    <x v="1"/>
    <x v="1"/>
    <x v="3"/>
    <x v="3"/>
    <x v="3"/>
  </r>
  <r>
    <x v="11"/>
    <x v="168"/>
    <x v="5"/>
    <x v="5"/>
    <x v="5"/>
    <x v="5"/>
    <x v="5"/>
    <x v="5"/>
    <x v="3"/>
    <x v="3"/>
    <x v="0"/>
  </r>
  <r>
    <x v="11"/>
    <x v="169"/>
    <x v="0"/>
    <x v="0"/>
    <x v="0"/>
    <x v="0"/>
    <x v="0"/>
    <x v="0"/>
    <x v="3"/>
    <x v="3"/>
    <x v="2"/>
  </r>
  <r>
    <x v="11"/>
    <x v="170"/>
    <x v="1"/>
    <x v="1"/>
    <x v="1"/>
    <x v="1"/>
    <x v="1"/>
    <x v="1"/>
    <x v="3"/>
    <x v="3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1"/>
    <x v="1"/>
    <x v="1"/>
    <x v="0"/>
    <x v="0"/>
    <x v="1"/>
  </r>
  <r>
    <x v="2"/>
    <x v="0"/>
    <x v="0"/>
    <x v="0"/>
    <x v="0"/>
    <x v="1"/>
    <x v="1"/>
    <x v="2"/>
    <x v="2"/>
    <x v="2"/>
    <x v="2"/>
    <x v="0"/>
    <x v="0"/>
    <x v="2"/>
  </r>
  <r>
    <x v="3"/>
    <x v="0"/>
    <x v="0"/>
    <x v="0"/>
    <x v="0"/>
    <x v="1"/>
    <x v="1"/>
    <x v="3"/>
    <x v="3"/>
    <x v="0"/>
    <x v="3"/>
    <x v="0"/>
    <x v="0"/>
    <x v="3"/>
  </r>
  <r>
    <x v="4"/>
    <x v="0"/>
    <x v="0"/>
    <x v="0"/>
    <x v="0"/>
    <x v="1"/>
    <x v="1"/>
    <x v="4"/>
    <x v="4"/>
    <x v="1"/>
    <x v="0"/>
    <x v="0"/>
    <x v="0"/>
    <x v="4"/>
  </r>
  <r>
    <x v="5"/>
    <x v="0"/>
    <x v="0"/>
    <x v="1"/>
    <x v="1"/>
    <x v="0"/>
    <x v="0"/>
    <x v="5"/>
    <x v="5"/>
    <x v="2"/>
    <x v="4"/>
    <x v="1"/>
    <x v="0"/>
    <x v="5"/>
  </r>
  <r>
    <x v="6"/>
    <x v="0"/>
    <x v="0"/>
    <x v="1"/>
    <x v="1"/>
    <x v="0"/>
    <x v="0"/>
    <x v="6"/>
    <x v="6"/>
    <x v="2"/>
    <x v="2"/>
    <x v="1"/>
    <x v="0"/>
    <x v="6"/>
  </r>
  <r>
    <x v="7"/>
    <x v="0"/>
    <x v="0"/>
    <x v="1"/>
    <x v="1"/>
    <x v="2"/>
    <x v="2"/>
    <x v="7"/>
    <x v="7"/>
    <x v="0"/>
    <x v="5"/>
    <x v="1"/>
    <x v="0"/>
    <x v="7"/>
  </r>
  <r>
    <x v="8"/>
    <x v="0"/>
    <x v="0"/>
    <x v="1"/>
    <x v="1"/>
    <x v="3"/>
    <x v="3"/>
    <x v="8"/>
    <x v="8"/>
    <x v="0"/>
    <x v="0"/>
    <x v="1"/>
    <x v="0"/>
    <x v="8"/>
  </r>
  <r>
    <x v="9"/>
    <x v="0"/>
    <x v="0"/>
    <x v="1"/>
    <x v="1"/>
    <x v="3"/>
    <x v="3"/>
    <x v="9"/>
    <x v="9"/>
    <x v="1"/>
    <x v="6"/>
    <x v="1"/>
    <x v="0"/>
    <x v="9"/>
  </r>
  <r>
    <x v="10"/>
    <x v="0"/>
    <x v="0"/>
    <x v="1"/>
    <x v="1"/>
    <x v="4"/>
    <x v="4"/>
    <x v="10"/>
    <x v="10"/>
    <x v="1"/>
    <x v="7"/>
    <x v="1"/>
    <x v="0"/>
    <x v="10"/>
  </r>
  <r>
    <x v="11"/>
    <x v="0"/>
    <x v="0"/>
    <x v="1"/>
    <x v="1"/>
    <x v="3"/>
    <x v="3"/>
    <x v="11"/>
    <x v="11"/>
    <x v="0"/>
    <x v="8"/>
    <x v="1"/>
    <x v="0"/>
    <x v="11"/>
  </r>
  <r>
    <x v="12"/>
    <x v="0"/>
    <x v="0"/>
    <x v="1"/>
    <x v="1"/>
    <x v="3"/>
    <x v="3"/>
    <x v="12"/>
    <x v="12"/>
    <x v="0"/>
    <x v="9"/>
    <x v="1"/>
    <x v="0"/>
    <x v="12"/>
  </r>
  <r>
    <x v="12"/>
    <x v="0"/>
    <x v="0"/>
    <x v="1"/>
    <x v="1"/>
    <x v="3"/>
    <x v="3"/>
    <x v="13"/>
    <x v="13"/>
    <x v="1"/>
    <x v="10"/>
    <x v="2"/>
    <x v="0"/>
    <x v="13"/>
  </r>
  <r>
    <x v="13"/>
    <x v="1"/>
    <x v="1"/>
    <x v="2"/>
    <x v="2"/>
    <x v="2"/>
    <x v="2"/>
    <x v="14"/>
    <x v="14"/>
    <x v="0"/>
    <x v="11"/>
    <x v="2"/>
    <x v="0"/>
    <x v="14"/>
  </r>
  <r>
    <x v="14"/>
    <x v="1"/>
    <x v="1"/>
    <x v="2"/>
    <x v="2"/>
    <x v="4"/>
    <x v="4"/>
    <x v="15"/>
    <x v="15"/>
    <x v="1"/>
    <x v="12"/>
    <x v="2"/>
    <x v="0"/>
    <x v="15"/>
  </r>
  <r>
    <x v="15"/>
    <x v="1"/>
    <x v="1"/>
    <x v="2"/>
    <x v="2"/>
    <x v="5"/>
    <x v="5"/>
    <x v="16"/>
    <x v="16"/>
    <x v="0"/>
    <x v="13"/>
    <x v="2"/>
    <x v="0"/>
    <x v="16"/>
  </r>
  <r>
    <x v="16"/>
    <x v="1"/>
    <x v="1"/>
    <x v="3"/>
    <x v="3"/>
    <x v="6"/>
    <x v="6"/>
    <x v="17"/>
    <x v="17"/>
    <x v="0"/>
    <x v="10"/>
    <x v="2"/>
    <x v="0"/>
    <x v="17"/>
  </r>
  <r>
    <x v="17"/>
    <x v="1"/>
    <x v="1"/>
    <x v="3"/>
    <x v="3"/>
    <x v="7"/>
    <x v="7"/>
    <x v="18"/>
    <x v="18"/>
    <x v="3"/>
    <x v="8"/>
    <x v="2"/>
    <x v="0"/>
    <x v="18"/>
  </r>
  <r>
    <x v="18"/>
    <x v="1"/>
    <x v="1"/>
    <x v="3"/>
    <x v="3"/>
    <x v="8"/>
    <x v="8"/>
    <x v="19"/>
    <x v="19"/>
    <x v="2"/>
    <x v="14"/>
    <x v="2"/>
    <x v="1"/>
    <x v="19"/>
  </r>
  <r>
    <x v="19"/>
    <x v="2"/>
    <x v="2"/>
    <x v="4"/>
    <x v="4"/>
    <x v="9"/>
    <x v="9"/>
    <x v="20"/>
    <x v="20"/>
    <x v="0"/>
    <x v="15"/>
    <x v="2"/>
    <x v="0"/>
    <x v="20"/>
  </r>
  <r>
    <x v="20"/>
    <x v="2"/>
    <x v="2"/>
    <x v="4"/>
    <x v="4"/>
    <x v="7"/>
    <x v="7"/>
    <x v="21"/>
    <x v="21"/>
    <x v="2"/>
    <x v="4"/>
    <x v="2"/>
    <x v="0"/>
    <x v="21"/>
  </r>
  <r>
    <x v="21"/>
    <x v="2"/>
    <x v="2"/>
    <x v="4"/>
    <x v="4"/>
    <x v="8"/>
    <x v="8"/>
    <x v="22"/>
    <x v="22"/>
    <x v="0"/>
    <x v="0"/>
    <x v="2"/>
    <x v="0"/>
    <x v="22"/>
  </r>
  <r>
    <x v="22"/>
    <x v="2"/>
    <x v="2"/>
    <x v="4"/>
    <x v="4"/>
    <x v="10"/>
    <x v="10"/>
    <x v="23"/>
    <x v="23"/>
    <x v="1"/>
    <x v="5"/>
    <x v="2"/>
    <x v="0"/>
    <x v="23"/>
  </r>
  <r>
    <x v="23"/>
    <x v="2"/>
    <x v="2"/>
    <x v="4"/>
    <x v="4"/>
    <x v="2"/>
    <x v="2"/>
    <x v="24"/>
    <x v="24"/>
    <x v="4"/>
    <x v="16"/>
    <x v="2"/>
    <x v="0"/>
    <x v="24"/>
  </r>
  <r>
    <x v="24"/>
    <x v="2"/>
    <x v="2"/>
    <x v="5"/>
    <x v="5"/>
    <x v="10"/>
    <x v="10"/>
    <x v="25"/>
    <x v="25"/>
    <x v="0"/>
    <x v="16"/>
    <x v="2"/>
    <x v="0"/>
    <x v="25"/>
  </r>
  <r>
    <x v="25"/>
    <x v="2"/>
    <x v="2"/>
    <x v="5"/>
    <x v="5"/>
    <x v="11"/>
    <x v="11"/>
    <x v="26"/>
    <x v="26"/>
    <x v="3"/>
    <x v="6"/>
    <x v="2"/>
    <x v="0"/>
    <x v="26"/>
  </r>
  <r>
    <x v="26"/>
    <x v="2"/>
    <x v="2"/>
    <x v="5"/>
    <x v="5"/>
    <x v="5"/>
    <x v="5"/>
    <x v="27"/>
    <x v="27"/>
    <x v="0"/>
    <x v="10"/>
    <x v="2"/>
    <x v="0"/>
    <x v="27"/>
  </r>
  <r>
    <x v="27"/>
    <x v="2"/>
    <x v="2"/>
    <x v="5"/>
    <x v="5"/>
    <x v="4"/>
    <x v="4"/>
    <x v="28"/>
    <x v="28"/>
    <x v="3"/>
    <x v="14"/>
    <x v="2"/>
    <x v="0"/>
    <x v="28"/>
  </r>
  <r>
    <x v="28"/>
    <x v="2"/>
    <x v="2"/>
    <x v="4"/>
    <x v="4"/>
    <x v="4"/>
    <x v="4"/>
    <x v="29"/>
    <x v="29"/>
    <x v="1"/>
    <x v="9"/>
    <x v="1"/>
    <x v="1"/>
    <x v="29"/>
  </r>
  <r>
    <x v="29"/>
    <x v="3"/>
    <x v="3"/>
    <x v="6"/>
    <x v="6"/>
    <x v="12"/>
    <x v="12"/>
    <x v="30"/>
    <x v="30"/>
    <x v="3"/>
    <x v="3"/>
    <x v="1"/>
    <x v="0"/>
    <x v="30"/>
  </r>
  <r>
    <x v="30"/>
    <x v="3"/>
    <x v="3"/>
    <x v="6"/>
    <x v="6"/>
    <x v="13"/>
    <x v="13"/>
    <x v="31"/>
    <x v="31"/>
    <x v="3"/>
    <x v="12"/>
    <x v="1"/>
    <x v="0"/>
    <x v="31"/>
  </r>
  <r>
    <x v="31"/>
    <x v="3"/>
    <x v="3"/>
    <x v="6"/>
    <x v="6"/>
    <x v="6"/>
    <x v="6"/>
    <x v="32"/>
    <x v="32"/>
    <x v="0"/>
    <x v="15"/>
    <x v="1"/>
    <x v="0"/>
    <x v="32"/>
  </r>
  <r>
    <x v="32"/>
    <x v="3"/>
    <x v="3"/>
    <x v="6"/>
    <x v="6"/>
    <x v="6"/>
    <x v="6"/>
    <x v="33"/>
    <x v="33"/>
    <x v="0"/>
    <x v="2"/>
    <x v="1"/>
    <x v="0"/>
    <x v="33"/>
  </r>
  <r>
    <x v="33"/>
    <x v="3"/>
    <x v="3"/>
    <x v="6"/>
    <x v="6"/>
    <x v="14"/>
    <x v="14"/>
    <x v="34"/>
    <x v="34"/>
    <x v="0"/>
    <x v="13"/>
    <x v="1"/>
    <x v="0"/>
    <x v="34"/>
  </r>
  <r>
    <x v="34"/>
    <x v="3"/>
    <x v="3"/>
    <x v="6"/>
    <x v="6"/>
    <x v="4"/>
    <x v="4"/>
    <x v="35"/>
    <x v="35"/>
    <x v="0"/>
    <x v="14"/>
    <x v="1"/>
    <x v="0"/>
    <x v="35"/>
  </r>
  <r>
    <x v="35"/>
    <x v="3"/>
    <x v="3"/>
    <x v="6"/>
    <x v="6"/>
    <x v="3"/>
    <x v="3"/>
    <x v="36"/>
    <x v="36"/>
    <x v="1"/>
    <x v="5"/>
    <x v="2"/>
    <x v="0"/>
    <x v="36"/>
  </r>
  <r>
    <x v="36"/>
    <x v="3"/>
    <x v="3"/>
    <x v="7"/>
    <x v="7"/>
    <x v="15"/>
    <x v="15"/>
    <x v="37"/>
    <x v="37"/>
    <x v="0"/>
    <x v="15"/>
    <x v="2"/>
    <x v="0"/>
    <x v="37"/>
  </r>
  <r>
    <x v="37"/>
    <x v="3"/>
    <x v="3"/>
    <x v="7"/>
    <x v="7"/>
    <x v="16"/>
    <x v="16"/>
    <x v="38"/>
    <x v="38"/>
    <x v="1"/>
    <x v="9"/>
    <x v="2"/>
    <x v="0"/>
    <x v="38"/>
  </r>
  <r>
    <x v="38"/>
    <x v="3"/>
    <x v="3"/>
    <x v="7"/>
    <x v="7"/>
    <x v="1"/>
    <x v="1"/>
    <x v="39"/>
    <x v="39"/>
    <x v="0"/>
    <x v="0"/>
    <x v="2"/>
    <x v="0"/>
    <x v="39"/>
  </r>
  <r>
    <x v="39"/>
    <x v="3"/>
    <x v="3"/>
    <x v="7"/>
    <x v="7"/>
    <x v="13"/>
    <x v="13"/>
    <x v="40"/>
    <x v="40"/>
    <x v="0"/>
    <x v="1"/>
    <x v="2"/>
    <x v="0"/>
    <x v="40"/>
  </r>
  <r>
    <x v="40"/>
    <x v="3"/>
    <x v="3"/>
    <x v="7"/>
    <x v="7"/>
    <x v="5"/>
    <x v="5"/>
    <x v="41"/>
    <x v="41"/>
    <x v="3"/>
    <x v="0"/>
    <x v="1"/>
    <x v="0"/>
    <x v="41"/>
  </r>
  <r>
    <x v="41"/>
    <x v="4"/>
    <x v="4"/>
    <x v="8"/>
    <x v="8"/>
    <x v="17"/>
    <x v="17"/>
    <x v="42"/>
    <x v="42"/>
    <x v="2"/>
    <x v="16"/>
    <x v="1"/>
    <x v="0"/>
    <x v="42"/>
  </r>
  <r>
    <x v="42"/>
    <x v="4"/>
    <x v="4"/>
    <x v="8"/>
    <x v="8"/>
    <x v="16"/>
    <x v="16"/>
    <x v="43"/>
    <x v="43"/>
    <x v="0"/>
    <x v="8"/>
    <x v="1"/>
    <x v="0"/>
    <x v="43"/>
  </r>
  <r>
    <x v="43"/>
    <x v="4"/>
    <x v="4"/>
    <x v="8"/>
    <x v="8"/>
    <x v="14"/>
    <x v="14"/>
    <x v="44"/>
    <x v="44"/>
    <x v="2"/>
    <x v="13"/>
    <x v="1"/>
    <x v="1"/>
    <x v="44"/>
  </r>
  <r>
    <x v="44"/>
    <x v="4"/>
    <x v="4"/>
    <x v="9"/>
    <x v="9"/>
    <x v="12"/>
    <x v="12"/>
    <x v="45"/>
    <x v="45"/>
    <x v="0"/>
    <x v="3"/>
    <x v="1"/>
    <x v="1"/>
    <x v="45"/>
  </r>
  <r>
    <x v="45"/>
    <x v="4"/>
    <x v="4"/>
    <x v="9"/>
    <x v="9"/>
    <x v="8"/>
    <x v="8"/>
    <x v="46"/>
    <x v="46"/>
    <x v="1"/>
    <x v="11"/>
    <x v="1"/>
    <x v="0"/>
    <x v="46"/>
  </r>
  <r>
    <x v="46"/>
    <x v="4"/>
    <x v="4"/>
    <x v="9"/>
    <x v="9"/>
    <x v="17"/>
    <x v="17"/>
    <x v="47"/>
    <x v="47"/>
    <x v="4"/>
    <x v="11"/>
    <x v="1"/>
    <x v="0"/>
    <x v="47"/>
  </r>
  <r>
    <x v="47"/>
    <x v="4"/>
    <x v="4"/>
    <x v="9"/>
    <x v="9"/>
    <x v="17"/>
    <x v="17"/>
    <x v="48"/>
    <x v="48"/>
    <x v="0"/>
    <x v="12"/>
    <x v="2"/>
    <x v="0"/>
    <x v="48"/>
  </r>
  <r>
    <x v="48"/>
    <x v="5"/>
    <x v="5"/>
    <x v="3"/>
    <x v="3"/>
    <x v="14"/>
    <x v="14"/>
    <x v="49"/>
    <x v="49"/>
    <x v="3"/>
    <x v="1"/>
    <x v="2"/>
    <x v="0"/>
    <x v="49"/>
  </r>
  <r>
    <x v="49"/>
    <x v="5"/>
    <x v="5"/>
    <x v="3"/>
    <x v="3"/>
    <x v="4"/>
    <x v="4"/>
    <x v="50"/>
    <x v="50"/>
    <x v="0"/>
    <x v="6"/>
    <x v="2"/>
    <x v="0"/>
    <x v="50"/>
  </r>
  <r>
    <x v="50"/>
    <x v="5"/>
    <x v="5"/>
    <x v="3"/>
    <x v="3"/>
    <x v="3"/>
    <x v="3"/>
    <x v="51"/>
    <x v="51"/>
    <x v="3"/>
    <x v="4"/>
    <x v="2"/>
    <x v="0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1">
    <pivotField compact="0" showAll="0"/>
    <pivotField compact="0" numFmtId="181" showAll="0"/>
    <pivotField compact="0" showAll="0"/>
    <pivotField compact="0" showAll="0"/>
    <pivotField compact="0" numFmtId="44" showAll="0"/>
    <pivotField dataField="1" compact="0" numFmtId="44" showAll="0"/>
    <pivotField compact="0" numFmtId="44" showAll="0"/>
    <pivotField compact="0" numFmtId="44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1" firstHeaderRow="1" firstDataRow="1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numFmtId="176" showAll="0"/>
    <pivotField compact="0" numFmtId="176" showAll="0"/>
    <pivotField compact="0" showAll="0"/>
    <pivotField axis="axisRow" compact="0" showAll="0">
      <items count="18">
        <item x="11"/>
        <item x="14"/>
        <item x="4"/>
        <item x="13"/>
        <item x="5"/>
        <item x="3"/>
        <item x="2"/>
        <item x="1"/>
        <item x="16"/>
        <item x="6"/>
        <item x="9"/>
        <item x="10"/>
        <item x="0"/>
        <item x="15"/>
        <item x="12"/>
        <item x="8"/>
        <item x="7"/>
        <item t="default"/>
      </items>
    </pivotField>
    <pivotField compact="0" showAll="0"/>
    <pivotField compact="0" showAll="0"/>
    <pivotField compact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25"/>
  <sheetViews>
    <sheetView zoomScale="85" zoomScaleNormal="85" workbookViewId="0">
      <selection activeCell="A4" sqref="A4:B20"/>
    </sheetView>
  </sheetViews>
  <sheetFormatPr defaultColWidth="9.14285714285714" defaultRowHeight="15"/>
  <cols>
    <col min="1" max="1" width="11.2857142857143" customWidth="1"/>
    <col min="2" max="2" width="13.2857142857143" customWidth="1"/>
    <col min="3" max="3" width="14.7142857142857" customWidth="1"/>
    <col min="4" max="12" width="16.7142857142857" customWidth="1"/>
    <col min="13" max="18" width="15.1428571428571" customWidth="1"/>
    <col min="19" max="19" width="21" customWidth="1"/>
    <col min="20" max="28" width="11.7142857142857"/>
    <col min="30" max="30" width="12.1428571428571" customWidth="1"/>
  </cols>
  <sheetData>
    <row r="1" s="30" customFormat="1" spans="1:3">
      <c r="A1" s="30" t="s">
        <v>0</v>
      </c>
      <c r="C1" s="30" t="s">
        <v>1</v>
      </c>
    </row>
    <row r="2" s="30" customFormat="1" spans="4:30">
      <c r="D2" s="30" t="s">
        <v>2</v>
      </c>
      <c r="I2" s="30" t="s">
        <v>3</v>
      </c>
      <c r="N2" s="30" t="s">
        <v>4</v>
      </c>
      <c r="S2" s="30" t="s">
        <v>5</v>
      </c>
      <c r="X2" s="30" t="s">
        <v>6</v>
      </c>
      <c r="AD2" s="30" t="s">
        <v>7</v>
      </c>
    </row>
    <row r="3" s="30" customFormat="1" spans="1:28">
      <c r="A3" s="30" t="s">
        <v>8</v>
      </c>
      <c r="B3" s="30" t="s">
        <v>9</v>
      </c>
      <c r="C3" s="30" t="s">
        <v>10</v>
      </c>
      <c r="D3" s="45">
        <v>44927</v>
      </c>
      <c r="E3" s="45">
        <f>D3+7</f>
        <v>44934</v>
      </c>
      <c r="F3" s="45">
        <f>E3+7</f>
        <v>44941</v>
      </c>
      <c r="G3" s="45">
        <f>F3+7</f>
        <v>44948</v>
      </c>
      <c r="H3" s="45">
        <f>G3+7</f>
        <v>44955</v>
      </c>
      <c r="I3" s="50">
        <v>44927</v>
      </c>
      <c r="J3" s="50">
        <f>I3+7</f>
        <v>44934</v>
      </c>
      <c r="K3" s="50">
        <f>J3+7</f>
        <v>44941</v>
      </c>
      <c r="L3" s="50">
        <f>K3+7</f>
        <v>44948</v>
      </c>
      <c r="M3" s="50">
        <f>L3+7</f>
        <v>44955</v>
      </c>
      <c r="N3" s="51">
        <v>44927</v>
      </c>
      <c r="O3" s="51">
        <f>N3+7</f>
        <v>44934</v>
      </c>
      <c r="P3" s="51">
        <f>O3+7</f>
        <v>44941</v>
      </c>
      <c r="Q3" s="51">
        <f>P3+7</f>
        <v>44948</v>
      </c>
      <c r="R3" s="51">
        <f>Q3+7</f>
        <v>44955</v>
      </c>
      <c r="S3" s="55">
        <v>44927</v>
      </c>
      <c r="T3" s="55">
        <f>S3+7</f>
        <v>44934</v>
      </c>
      <c r="U3" s="55">
        <f>T3+7</f>
        <v>44941</v>
      </c>
      <c r="V3" s="55">
        <f>U3+7</f>
        <v>44948</v>
      </c>
      <c r="W3" s="55">
        <f>V3+7</f>
        <v>44955</v>
      </c>
      <c r="X3" s="50">
        <v>44927</v>
      </c>
      <c r="Y3" s="50">
        <f>X3+7</f>
        <v>44934</v>
      </c>
      <c r="Z3" s="50">
        <f>Y3+7</f>
        <v>44941</v>
      </c>
      <c r="AA3" s="50">
        <f>Z3+7</f>
        <v>44948</v>
      </c>
      <c r="AB3" s="50">
        <f>AA3+7</f>
        <v>44955</v>
      </c>
    </row>
    <row r="4" spans="1:30">
      <c r="A4" t="s">
        <v>11</v>
      </c>
      <c r="B4" t="s">
        <v>12</v>
      </c>
      <c r="C4" s="20">
        <v>150.9</v>
      </c>
      <c r="D4" s="46">
        <v>59</v>
      </c>
      <c r="E4" s="46">
        <v>70</v>
      </c>
      <c r="F4" s="46">
        <v>55</v>
      </c>
      <c r="G4" s="46">
        <v>74</v>
      </c>
      <c r="H4" s="46">
        <v>100</v>
      </c>
      <c r="I4" s="52">
        <f>IF(D4&gt;40,D4-40,0)</f>
        <v>19</v>
      </c>
      <c r="J4" s="52">
        <f t="shared" ref="J4:J20" si="0">IF(E4&gt;40,E4-40,0)</f>
        <v>30</v>
      </c>
      <c r="K4" s="52">
        <f t="shared" ref="K4:K20" si="1">IF(F4&gt;40,F4-40,0)</f>
        <v>15</v>
      </c>
      <c r="L4" s="52">
        <f t="shared" ref="L4:L20" si="2">IF(G4&gt;40,G4-40,0)</f>
        <v>34</v>
      </c>
      <c r="M4" s="52">
        <f t="shared" ref="M4:M20" si="3">IF(H4&gt;40,H4-40,0)</f>
        <v>60</v>
      </c>
      <c r="N4" s="53">
        <f>$C4*D4</f>
        <v>8903.1</v>
      </c>
      <c r="O4" s="53">
        <f t="shared" ref="O4:O20" si="4">$C4*E4</f>
        <v>10563</v>
      </c>
      <c r="P4" s="53">
        <f t="shared" ref="P4:P20" si="5">$C4*F4</f>
        <v>8299.5</v>
      </c>
      <c r="Q4" s="53">
        <f t="shared" ref="Q4:Q20" si="6">$C4*G4</f>
        <v>11166.6</v>
      </c>
      <c r="R4" s="53">
        <f t="shared" ref="R4:R20" si="7">$C4*H4</f>
        <v>15090</v>
      </c>
      <c r="S4" s="56">
        <f>0.5*$C4*I4</f>
        <v>1433.55</v>
      </c>
      <c r="T4" s="56">
        <f>0.5*$C4*J4</f>
        <v>2263.5</v>
      </c>
      <c r="U4" s="56">
        <f>0.5*$C4*K4</f>
        <v>1131.75</v>
      </c>
      <c r="V4" s="56">
        <f>0.5*$C4*L4</f>
        <v>2565.3</v>
      </c>
      <c r="W4" s="56">
        <f>0.5*$C4*M4</f>
        <v>4527</v>
      </c>
      <c r="X4" s="57">
        <f>N4+S4</f>
        <v>10336.65</v>
      </c>
      <c r="Y4" s="57">
        <f t="shared" ref="Y4:Y20" si="8">O4+T4</f>
        <v>12826.5</v>
      </c>
      <c r="Z4" s="57">
        <f t="shared" ref="Z4:Z20" si="9">P4+U4</f>
        <v>9431.25</v>
      </c>
      <c r="AA4" s="57">
        <f t="shared" ref="AA4:AA20" si="10">Q4+V4</f>
        <v>13731.9</v>
      </c>
      <c r="AB4" s="57">
        <f t="shared" ref="AB4:AB20" si="11">R4+W4</f>
        <v>19617</v>
      </c>
      <c r="AD4" s="20">
        <f>SUM(X4:AB4)</f>
        <v>65943.3</v>
      </c>
    </row>
    <row r="5" spans="1:30">
      <c r="A5" t="s">
        <v>13</v>
      </c>
      <c r="B5" t="s">
        <v>13</v>
      </c>
      <c r="C5" s="20">
        <v>20.2</v>
      </c>
      <c r="D5" s="46">
        <v>40</v>
      </c>
      <c r="E5" s="46">
        <v>45</v>
      </c>
      <c r="F5" s="46">
        <v>45</v>
      </c>
      <c r="G5" s="46">
        <v>15</v>
      </c>
      <c r="H5" s="46">
        <v>42</v>
      </c>
      <c r="I5" s="52">
        <f t="shared" ref="I5:I20" si="12">IF(D5&gt;40,D5-40,0)</f>
        <v>0</v>
      </c>
      <c r="J5" s="52">
        <f t="shared" si="0"/>
        <v>5</v>
      </c>
      <c r="K5" s="52">
        <f t="shared" si="1"/>
        <v>5</v>
      </c>
      <c r="L5" s="52">
        <f t="shared" si="2"/>
        <v>0</v>
      </c>
      <c r="M5" s="52">
        <f t="shared" si="3"/>
        <v>2</v>
      </c>
      <c r="N5" s="53">
        <f t="shared" ref="N5:N20" si="13">$C5*D5</f>
        <v>808</v>
      </c>
      <c r="O5" s="53">
        <f t="shared" si="4"/>
        <v>909</v>
      </c>
      <c r="P5" s="53">
        <f t="shared" si="5"/>
        <v>909</v>
      </c>
      <c r="Q5" s="53">
        <f t="shared" si="6"/>
        <v>303</v>
      </c>
      <c r="R5" s="53">
        <f t="shared" si="7"/>
        <v>848.4</v>
      </c>
      <c r="S5" s="56">
        <f t="shared" ref="S5:S20" si="14">0.5*$C5*I5</f>
        <v>0</v>
      </c>
      <c r="T5" s="56">
        <f t="shared" ref="T5:T20" si="15">0.5*$C5*J5</f>
        <v>50.5</v>
      </c>
      <c r="U5" s="56">
        <f t="shared" ref="U5:U20" si="16">0.5*$C5*K5</f>
        <v>50.5</v>
      </c>
      <c r="V5" s="56">
        <f t="shared" ref="V5:V20" si="17">0.5*$C5*L5</f>
        <v>0</v>
      </c>
      <c r="W5" s="56">
        <f t="shared" ref="W5:W20" si="18">0.5*$C5*M5</f>
        <v>20.2</v>
      </c>
      <c r="X5" s="57">
        <f t="shared" ref="X5:X20" si="19">N5+S5</f>
        <v>808</v>
      </c>
      <c r="Y5" s="57">
        <f t="shared" si="8"/>
        <v>959.5</v>
      </c>
      <c r="Z5" s="57">
        <f t="shared" si="9"/>
        <v>959.5</v>
      </c>
      <c r="AA5" s="57">
        <f t="shared" si="10"/>
        <v>303</v>
      </c>
      <c r="AB5" s="57">
        <f t="shared" si="11"/>
        <v>868.6</v>
      </c>
      <c r="AD5" s="20">
        <f t="shared" ref="AD5:AD20" si="20">SUM(X5:AB5)</f>
        <v>3898.6</v>
      </c>
    </row>
    <row r="6" spans="1:30">
      <c r="A6" t="s">
        <v>14</v>
      </c>
      <c r="B6" t="s">
        <v>15</v>
      </c>
      <c r="C6" s="20">
        <v>45</v>
      </c>
      <c r="D6" s="46">
        <v>49</v>
      </c>
      <c r="E6" s="46">
        <v>45</v>
      </c>
      <c r="F6" s="46">
        <v>89</v>
      </c>
      <c r="G6" s="46">
        <v>41</v>
      </c>
      <c r="H6" s="46">
        <v>51</v>
      </c>
      <c r="I6" s="52">
        <f t="shared" si="12"/>
        <v>9</v>
      </c>
      <c r="J6" s="52">
        <f t="shared" si="0"/>
        <v>5</v>
      </c>
      <c r="K6" s="52">
        <f t="shared" si="1"/>
        <v>49</v>
      </c>
      <c r="L6" s="52">
        <f t="shared" si="2"/>
        <v>1</v>
      </c>
      <c r="M6" s="52">
        <f t="shared" si="3"/>
        <v>11</v>
      </c>
      <c r="N6" s="53">
        <f t="shared" si="13"/>
        <v>2205</v>
      </c>
      <c r="O6" s="53">
        <f t="shared" si="4"/>
        <v>2025</v>
      </c>
      <c r="P6" s="53">
        <f t="shared" si="5"/>
        <v>4005</v>
      </c>
      <c r="Q6" s="53">
        <f t="shared" si="6"/>
        <v>1845</v>
      </c>
      <c r="R6" s="53">
        <f t="shared" si="7"/>
        <v>2295</v>
      </c>
      <c r="S6" s="56">
        <f t="shared" si="14"/>
        <v>202.5</v>
      </c>
      <c r="T6" s="56">
        <f t="shared" si="15"/>
        <v>112.5</v>
      </c>
      <c r="U6" s="56">
        <f t="shared" si="16"/>
        <v>1102.5</v>
      </c>
      <c r="V6" s="56">
        <f t="shared" si="17"/>
        <v>22.5</v>
      </c>
      <c r="W6" s="56">
        <f t="shared" si="18"/>
        <v>247.5</v>
      </c>
      <c r="X6" s="57">
        <f t="shared" si="19"/>
        <v>2407.5</v>
      </c>
      <c r="Y6" s="57">
        <f t="shared" si="8"/>
        <v>2137.5</v>
      </c>
      <c r="Z6" s="57">
        <f t="shared" si="9"/>
        <v>5107.5</v>
      </c>
      <c r="AA6" s="57">
        <f t="shared" si="10"/>
        <v>1867.5</v>
      </c>
      <c r="AB6" s="57">
        <f t="shared" si="11"/>
        <v>2542.5</v>
      </c>
      <c r="AD6" s="20">
        <f t="shared" si="20"/>
        <v>14062.5</v>
      </c>
    </row>
    <row r="7" spans="1:30">
      <c r="A7" t="s">
        <v>16</v>
      </c>
      <c r="B7" t="s">
        <v>17</v>
      </c>
      <c r="C7" s="20">
        <v>20.7</v>
      </c>
      <c r="D7" s="46">
        <v>30</v>
      </c>
      <c r="E7" s="46">
        <v>12</v>
      </c>
      <c r="F7" s="46">
        <v>70</v>
      </c>
      <c r="G7" s="46">
        <v>45</v>
      </c>
      <c r="H7" s="46">
        <v>48</v>
      </c>
      <c r="I7" s="52">
        <f t="shared" si="12"/>
        <v>0</v>
      </c>
      <c r="J7" s="52">
        <f t="shared" si="0"/>
        <v>0</v>
      </c>
      <c r="K7" s="52">
        <f t="shared" si="1"/>
        <v>30</v>
      </c>
      <c r="L7" s="52">
        <f t="shared" si="2"/>
        <v>5</v>
      </c>
      <c r="M7" s="52">
        <f t="shared" si="3"/>
        <v>8</v>
      </c>
      <c r="N7" s="53">
        <f t="shared" si="13"/>
        <v>621</v>
      </c>
      <c r="O7" s="53">
        <f t="shared" si="4"/>
        <v>248.4</v>
      </c>
      <c r="P7" s="53">
        <f t="shared" si="5"/>
        <v>1449</v>
      </c>
      <c r="Q7" s="53">
        <f t="shared" si="6"/>
        <v>931.5</v>
      </c>
      <c r="R7" s="53">
        <f t="shared" si="7"/>
        <v>993.6</v>
      </c>
      <c r="S7" s="56">
        <f t="shared" si="14"/>
        <v>0</v>
      </c>
      <c r="T7" s="56">
        <f t="shared" si="15"/>
        <v>0</v>
      </c>
      <c r="U7" s="56">
        <f t="shared" si="16"/>
        <v>310.5</v>
      </c>
      <c r="V7" s="56">
        <f t="shared" si="17"/>
        <v>51.75</v>
      </c>
      <c r="W7" s="56">
        <f t="shared" si="18"/>
        <v>82.8</v>
      </c>
      <c r="X7" s="57">
        <f t="shared" si="19"/>
        <v>621</v>
      </c>
      <c r="Y7" s="57">
        <f t="shared" si="8"/>
        <v>248.4</v>
      </c>
      <c r="Z7" s="57">
        <f t="shared" si="9"/>
        <v>1759.5</v>
      </c>
      <c r="AA7" s="57">
        <f t="shared" si="10"/>
        <v>983.25</v>
      </c>
      <c r="AB7" s="57">
        <f t="shared" si="11"/>
        <v>1076.4</v>
      </c>
      <c r="AD7" s="20">
        <f t="shared" si="20"/>
        <v>4688.55</v>
      </c>
    </row>
    <row r="8" spans="1:30">
      <c r="A8" t="s">
        <v>18</v>
      </c>
      <c r="B8" t="s">
        <v>12</v>
      </c>
      <c r="C8" s="20">
        <v>40.4</v>
      </c>
      <c r="D8" s="46">
        <v>40</v>
      </c>
      <c r="E8" s="46">
        <v>45</v>
      </c>
      <c r="F8" s="46">
        <v>96</v>
      </c>
      <c r="G8" s="46">
        <v>15</v>
      </c>
      <c r="H8" s="46">
        <v>45</v>
      </c>
      <c r="I8" s="52">
        <f t="shared" si="12"/>
        <v>0</v>
      </c>
      <c r="J8" s="52">
        <f t="shared" si="0"/>
        <v>5</v>
      </c>
      <c r="K8" s="52">
        <f t="shared" si="1"/>
        <v>56</v>
      </c>
      <c r="L8" s="52">
        <f t="shared" si="2"/>
        <v>0</v>
      </c>
      <c r="M8" s="52">
        <f t="shared" si="3"/>
        <v>5</v>
      </c>
      <c r="N8" s="53">
        <f t="shared" si="13"/>
        <v>1616</v>
      </c>
      <c r="O8" s="53">
        <f t="shared" si="4"/>
        <v>1818</v>
      </c>
      <c r="P8" s="53">
        <f t="shared" si="5"/>
        <v>3878.4</v>
      </c>
      <c r="Q8" s="53">
        <f t="shared" si="6"/>
        <v>606</v>
      </c>
      <c r="R8" s="53">
        <f t="shared" si="7"/>
        <v>1818</v>
      </c>
      <c r="S8" s="56">
        <f t="shared" si="14"/>
        <v>0</v>
      </c>
      <c r="T8" s="56">
        <f t="shared" si="15"/>
        <v>101</v>
      </c>
      <c r="U8" s="56">
        <f t="shared" si="16"/>
        <v>1131.2</v>
      </c>
      <c r="V8" s="56">
        <f t="shared" si="17"/>
        <v>0</v>
      </c>
      <c r="W8" s="56">
        <f t="shared" si="18"/>
        <v>101</v>
      </c>
      <c r="X8" s="57">
        <f t="shared" si="19"/>
        <v>1616</v>
      </c>
      <c r="Y8" s="57">
        <f t="shared" si="8"/>
        <v>1919</v>
      </c>
      <c r="Z8" s="57">
        <f t="shared" si="9"/>
        <v>5009.6</v>
      </c>
      <c r="AA8" s="57">
        <f t="shared" si="10"/>
        <v>606</v>
      </c>
      <c r="AB8" s="57">
        <f t="shared" si="11"/>
        <v>1919</v>
      </c>
      <c r="AD8" s="20">
        <f t="shared" si="20"/>
        <v>11069.6</v>
      </c>
    </row>
    <row r="9" spans="1:30">
      <c r="A9" t="s">
        <v>12</v>
      </c>
      <c r="B9" t="s">
        <v>14</v>
      </c>
      <c r="C9" s="20">
        <v>23.2</v>
      </c>
      <c r="D9" s="46">
        <v>30</v>
      </c>
      <c r="E9" s="46">
        <v>54</v>
      </c>
      <c r="F9" s="46">
        <v>12</v>
      </c>
      <c r="G9" s="46">
        <v>64</v>
      </c>
      <c r="H9" s="46">
        <v>41</v>
      </c>
      <c r="I9" s="52">
        <f t="shared" si="12"/>
        <v>0</v>
      </c>
      <c r="J9" s="52">
        <f t="shared" si="0"/>
        <v>14</v>
      </c>
      <c r="K9" s="52">
        <f t="shared" si="1"/>
        <v>0</v>
      </c>
      <c r="L9" s="52">
        <f t="shared" si="2"/>
        <v>24</v>
      </c>
      <c r="M9" s="52">
        <f t="shared" si="3"/>
        <v>1</v>
      </c>
      <c r="N9" s="53">
        <f t="shared" si="13"/>
        <v>696</v>
      </c>
      <c r="O9" s="53">
        <f t="shared" si="4"/>
        <v>1252.8</v>
      </c>
      <c r="P9" s="53">
        <f t="shared" si="5"/>
        <v>278.4</v>
      </c>
      <c r="Q9" s="53">
        <f t="shared" si="6"/>
        <v>1484.8</v>
      </c>
      <c r="R9" s="53">
        <f t="shared" si="7"/>
        <v>951.2</v>
      </c>
      <c r="S9" s="56">
        <f t="shared" si="14"/>
        <v>0</v>
      </c>
      <c r="T9" s="56">
        <f t="shared" si="15"/>
        <v>162.4</v>
      </c>
      <c r="U9" s="56">
        <f t="shared" si="16"/>
        <v>0</v>
      </c>
      <c r="V9" s="56">
        <f t="shared" si="17"/>
        <v>278.4</v>
      </c>
      <c r="W9" s="56">
        <f t="shared" si="18"/>
        <v>11.6</v>
      </c>
      <c r="X9" s="57">
        <f t="shared" si="19"/>
        <v>696</v>
      </c>
      <c r="Y9" s="57">
        <f t="shared" si="8"/>
        <v>1415.2</v>
      </c>
      <c r="Z9" s="57">
        <f t="shared" si="9"/>
        <v>278.4</v>
      </c>
      <c r="AA9" s="57">
        <f t="shared" si="10"/>
        <v>1763.2</v>
      </c>
      <c r="AB9" s="57">
        <f t="shared" si="11"/>
        <v>962.8</v>
      </c>
      <c r="AD9" s="20">
        <f t="shared" si="20"/>
        <v>5115.6</v>
      </c>
    </row>
    <row r="10" spans="1:30">
      <c r="A10" t="s">
        <v>19</v>
      </c>
      <c r="B10" t="s">
        <v>20</v>
      </c>
      <c r="C10" s="20">
        <v>5.44</v>
      </c>
      <c r="D10" s="46">
        <v>29</v>
      </c>
      <c r="E10" s="46">
        <v>56</v>
      </c>
      <c r="F10" s="46">
        <v>45</v>
      </c>
      <c r="G10" s="46">
        <v>15</v>
      </c>
      <c r="H10" s="46">
        <v>15</v>
      </c>
      <c r="I10" s="52">
        <f t="shared" si="12"/>
        <v>0</v>
      </c>
      <c r="J10" s="52">
        <f t="shared" si="0"/>
        <v>16</v>
      </c>
      <c r="K10" s="52">
        <f t="shared" si="1"/>
        <v>5</v>
      </c>
      <c r="L10" s="52">
        <f t="shared" si="2"/>
        <v>0</v>
      </c>
      <c r="M10" s="52">
        <f t="shared" si="3"/>
        <v>0</v>
      </c>
      <c r="N10" s="53">
        <f t="shared" si="13"/>
        <v>157.76</v>
      </c>
      <c r="O10" s="53">
        <f t="shared" si="4"/>
        <v>304.64</v>
      </c>
      <c r="P10" s="53">
        <f t="shared" si="5"/>
        <v>244.8</v>
      </c>
      <c r="Q10" s="53">
        <f t="shared" si="6"/>
        <v>81.6</v>
      </c>
      <c r="R10" s="53">
        <f t="shared" si="7"/>
        <v>81.6</v>
      </c>
      <c r="S10" s="56">
        <f t="shared" si="14"/>
        <v>0</v>
      </c>
      <c r="T10" s="56">
        <f t="shared" si="15"/>
        <v>43.52</v>
      </c>
      <c r="U10" s="56">
        <f t="shared" si="16"/>
        <v>13.6</v>
      </c>
      <c r="V10" s="56">
        <f t="shared" si="17"/>
        <v>0</v>
      </c>
      <c r="W10" s="56">
        <f t="shared" si="18"/>
        <v>0</v>
      </c>
      <c r="X10" s="57">
        <f t="shared" si="19"/>
        <v>157.76</v>
      </c>
      <c r="Y10" s="57">
        <f t="shared" si="8"/>
        <v>348.16</v>
      </c>
      <c r="Z10" s="57">
        <f t="shared" si="9"/>
        <v>258.4</v>
      </c>
      <c r="AA10" s="57">
        <f t="shared" si="10"/>
        <v>81.6</v>
      </c>
      <c r="AB10" s="57">
        <f t="shared" si="11"/>
        <v>81.6</v>
      </c>
      <c r="AD10" s="20">
        <f t="shared" si="20"/>
        <v>927.52</v>
      </c>
    </row>
    <row r="11" spans="1:30">
      <c r="A11" t="s">
        <v>21</v>
      </c>
      <c r="B11" t="s">
        <v>22</v>
      </c>
      <c r="C11" s="20">
        <v>24.2</v>
      </c>
      <c r="D11" s="46">
        <v>30</v>
      </c>
      <c r="E11" s="46">
        <v>45</v>
      </c>
      <c r="F11" s="46">
        <v>21</v>
      </c>
      <c r="G11" s="46">
        <v>45</v>
      </c>
      <c r="H11" s="46">
        <v>45</v>
      </c>
      <c r="I11" s="52">
        <f t="shared" si="12"/>
        <v>0</v>
      </c>
      <c r="J11" s="52">
        <f t="shared" si="0"/>
        <v>5</v>
      </c>
      <c r="K11" s="52">
        <f t="shared" si="1"/>
        <v>0</v>
      </c>
      <c r="L11" s="52">
        <f t="shared" si="2"/>
        <v>5</v>
      </c>
      <c r="M11" s="52">
        <f t="shared" si="3"/>
        <v>5</v>
      </c>
      <c r="N11" s="53">
        <f t="shared" si="13"/>
        <v>726</v>
      </c>
      <c r="O11" s="53">
        <f t="shared" si="4"/>
        <v>1089</v>
      </c>
      <c r="P11" s="53">
        <f t="shared" si="5"/>
        <v>508.2</v>
      </c>
      <c r="Q11" s="53">
        <f t="shared" si="6"/>
        <v>1089</v>
      </c>
      <c r="R11" s="53">
        <f t="shared" si="7"/>
        <v>1089</v>
      </c>
      <c r="S11" s="56">
        <f t="shared" si="14"/>
        <v>0</v>
      </c>
      <c r="T11" s="56">
        <f t="shared" si="15"/>
        <v>60.5</v>
      </c>
      <c r="U11" s="56">
        <f t="shared" si="16"/>
        <v>0</v>
      </c>
      <c r="V11" s="56">
        <f t="shared" si="17"/>
        <v>60.5</v>
      </c>
      <c r="W11" s="56">
        <f t="shared" si="18"/>
        <v>60.5</v>
      </c>
      <c r="X11" s="57">
        <f t="shared" si="19"/>
        <v>726</v>
      </c>
      <c r="Y11" s="57">
        <f t="shared" si="8"/>
        <v>1149.5</v>
      </c>
      <c r="Z11" s="57">
        <f t="shared" si="9"/>
        <v>508.2</v>
      </c>
      <c r="AA11" s="57">
        <f t="shared" si="10"/>
        <v>1149.5</v>
      </c>
      <c r="AB11" s="57">
        <f t="shared" si="11"/>
        <v>1149.5</v>
      </c>
      <c r="AD11" s="20">
        <f t="shared" si="20"/>
        <v>4682.7</v>
      </c>
    </row>
    <row r="12" spans="1:30">
      <c r="A12" t="s">
        <v>23</v>
      </c>
      <c r="B12" t="s">
        <v>24</v>
      </c>
      <c r="C12" s="20">
        <v>24.9</v>
      </c>
      <c r="D12" s="46">
        <v>35</v>
      </c>
      <c r="E12" s="46">
        <v>44</v>
      </c>
      <c r="F12" s="46">
        <v>12</v>
      </c>
      <c r="G12" s="46">
        <v>84</v>
      </c>
      <c r="H12" s="46">
        <v>15</v>
      </c>
      <c r="I12" s="52">
        <f t="shared" si="12"/>
        <v>0</v>
      </c>
      <c r="J12" s="52">
        <f t="shared" si="0"/>
        <v>4</v>
      </c>
      <c r="K12" s="52">
        <f t="shared" si="1"/>
        <v>0</v>
      </c>
      <c r="L12" s="52">
        <f t="shared" si="2"/>
        <v>44</v>
      </c>
      <c r="M12" s="52">
        <f t="shared" si="3"/>
        <v>0</v>
      </c>
      <c r="N12" s="53">
        <f t="shared" si="13"/>
        <v>871.5</v>
      </c>
      <c r="O12" s="53">
        <f t="shared" si="4"/>
        <v>1095.6</v>
      </c>
      <c r="P12" s="53">
        <f t="shared" si="5"/>
        <v>298.8</v>
      </c>
      <c r="Q12" s="53">
        <f t="shared" si="6"/>
        <v>2091.6</v>
      </c>
      <c r="R12" s="53">
        <f t="shared" si="7"/>
        <v>373.5</v>
      </c>
      <c r="S12" s="56">
        <f t="shared" si="14"/>
        <v>0</v>
      </c>
      <c r="T12" s="56">
        <f t="shared" si="15"/>
        <v>49.8</v>
      </c>
      <c r="U12" s="56">
        <f t="shared" si="16"/>
        <v>0</v>
      </c>
      <c r="V12" s="56">
        <f t="shared" si="17"/>
        <v>547.8</v>
      </c>
      <c r="W12" s="56">
        <f t="shared" si="18"/>
        <v>0</v>
      </c>
      <c r="X12" s="57">
        <f t="shared" si="19"/>
        <v>871.5</v>
      </c>
      <c r="Y12" s="57">
        <f t="shared" si="8"/>
        <v>1145.4</v>
      </c>
      <c r="Z12" s="57">
        <f t="shared" si="9"/>
        <v>298.8</v>
      </c>
      <c r="AA12" s="57">
        <f t="shared" si="10"/>
        <v>2639.4</v>
      </c>
      <c r="AB12" s="57">
        <f t="shared" si="11"/>
        <v>373.5</v>
      </c>
      <c r="AD12" s="20">
        <f t="shared" si="20"/>
        <v>5328.6</v>
      </c>
    </row>
    <row r="13" spans="1:30">
      <c r="A13" t="s">
        <v>25</v>
      </c>
      <c r="B13" t="s">
        <v>20</v>
      </c>
      <c r="C13" s="20">
        <v>45.7</v>
      </c>
      <c r="D13" s="46">
        <v>40</v>
      </c>
      <c r="E13" s="46">
        <v>48</v>
      </c>
      <c r="F13" s="46">
        <v>7</v>
      </c>
      <c r="G13" s="46">
        <v>199</v>
      </c>
      <c r="H13" s="46">
        <v>12</v>
      </c>
      <c r="I13" s="52">
        <f t="shared" si="12"/>
        <v>0</v>
      </c>
      <c r="J13" s="52">
        <f t="shared" si="0"/>
        <v>8</v>
      </c>
      <c r="K13" s="52">
        <f t="shared" si="1"/>
        <v>0</v>
      </c>
      <c r="L13" s="52">
        <f t="shared" si="2"/>
        <v>159</v>
      </c>
      <c r="M13" s="52">
        <f t="shared" si="3"/>
        <v>0</v>
      </c>
      <c r="N13" s="53">
        <f t="shared" si="13"/>
        <v>1828</v>
      </c>
      <c r="O13" s="53">
        <f t="shared" si="4"/>
        <v>2193.6</v>
      </c>
      <c r="P13" s="53">
        <f t="shared" si="5"/>
        <v>319.9</v>
      </c>
      <c r="Q13" s="53">
        <f t="shared" si="6"/>
        <v>9094.3</v>
      </c>
      <c r="R13" s="53">
        <f t="shared" si="7"/>
        <v>548.4</v>
      </c>
      <c r="S13" s="56">
        <f t="shared" si="14"/>
        <v>0</v>
      </c>
      <c r="T13" s="56">
        <f t="shared" si="15"/>
        <v>182.8</v>
      </c>
      <c r="U13" s="56">
        <f t="shared" si="16"/>
        <v>0</v>
      </c>
      <c r="V13" s="56">
        <f t="shared" si="17"/>
        <v>3633.15</v>
      </c>
      <c r="W13" s="56">
        <f t="shared" si="18"/>
        <v>0</v>
      </c>
      <c r="X13" s="57">
        <f t="shared" si="19"/>
        <v>1828</v>
      </c>
      <c r="Y13" s="57">
        <f t="shared" si="8"/>
        <v>2376.4</v>
      </c>
      <c r="Z13" s="57">
        <f t="shared" si="9"/>
        <v>319.9</v>
      </c>
      <c r="AA13" s="57">
        <f t="shared" si="10"/>
        <v>12727.45</v>
      </c>
      <c r="AB13" s="57">
        <f t="shared" si="11"/>
        <v>548.4</v>
      </c>
      <c r="AD13" s="20">
        <f t="shared" si="20"/>
        <v>17800.15</v>
      </c>
    </row>
    <row r="14" spans="1:30">
      <c r="A14" t="s">
        <v>26</v>
      </c>
      <c r="B14" t="s">
        <v>27</v>
      </c>
      <c r="C14" s="20">
        <v>99</v>
      </c>
      <c r="D14" s="46">
        <v>40</v>
      </c>
      <c r="E14" s="46">
        <v>45</v>
      </c>
      <c r="F14" s="46">
        <v>78</v>
      </c>
      <c r="G14" s="46">
        <v>45</v>
      </c>
      <c r="H14" s="46">
        <v>15</v>
      </c>
      <c r="I14" s="52">
        <f t="shared" si="12"/>
        <v>0</v>
      </c>
      <c r="J14" s="52">
        <f t="shared" si="0"/>
        <v>5</v>
      </c>
      <c r="K14" s="52">
        <f t="shared" si="1"/>
        <v>38</v>
      </c>
      <c r="L14" s="52">
        <f t="shared" si="2"/>
        <v>5</v>
      </c>
      <c r="M14" s="52">
        <f t="shared" si="3"/>
        <v>0</v>
      </c>
      <c r="N14" s="53">
        <f t="shared" si="13"/>
        <v>3960</v>
      </c>
      <c r="O14" s="53">
        <f t="shared" si="4"/>
        <v>4455</v>
      </c>
      <c r="P14" s="53">
        <f t="shared" si="5"/>
        <v>7722</v>
      </c>
      <c r="Q14" s="53">
        <f t="shared" si="6"/>
        <v>4455</v>
      </c>
      <c r="R14" s="53">
        <f t="shared" si="7"/>
        <v>1485</v>
      </c>
      <c r="S14" s="56">
        <f t="shared" si="14"/>
        <v>0</v>
      </c>
      <c r="T14" s="56">
        <f t="shared" si="15"/>
        <v>247.5</v>
      </c>
      <c r="U14" s="56">
        <f t="shared" si="16"/>
        <v>1881</v>
      </c>
      <c r="V14" s="56">
        <f t="shared" si="17"/>
        <v>247.5</v>
      </c>
      <c r="W14" s="56">
        <f t="shared" si="18"/>
        <v>0</v>
      </c>
      <c r="X14" s="57">
        <f t="shared" si="19"/>
        <v>3960</v>
      </c>
      <c r="Y14" s="57">
        <f t="shared" si="8"/>
        <v>4702.5</v>
      </c>
      <c r="Z14" s="57">
        <f t="shared" si="9"/>
        <v>9603</v>
      </c>
      <c r="AA14" s="57">
        <f t="shared" si="10"/>
        <v>4702.5</v>
      </c>
      <c r="AB14" s="57">
        <f t="shared" si="11"/>
        <v>1485</v>
      </c>
      <c r="AD14" s="20">
        <f t="shared" si="20"/>
        <v>24453</v>
      </c>
    </row>
    <row r="15" spans="1:30">
      <c r="A15" t="s">
        <v>28</v>
      </c>
      <c r="B15" t="s">
        <v>29</v>
      </c>
      <c r="C15" s="20">
        <v>45</v>
      </c>
      <c r="D15" s="46">
        <v>24</v>
      </c>
      <c r="E15" s="46">
        <v>74</v>
      </c>
      <c r="F15" s="46">
        <v>15</v>
      </c>
      <c r="G15" s="46">
        <v>15</v>
      </c>
      <c r="H15" s="46">
        <v>15</v>
      </c>
      <c r="I15" s="52">
        <f t="shared" si="12"/>
        <v>0</v>
      </c>
      <c r="J15" s="52">
        <f t="shared" si="0"/>
        <v>34</v>
      </c>
      <c r="K15" s="52">
        <f t="shared" si="1"/>
        <v>0</v>
      </c>
      <c r="L15" s="52">
        <f t="shared" si="2"/>
        <v>0</v>
      </c>
      <c r="M15" s="52">
        <f t="shared" si="3"/>
        <v>0</v>
      </c>
      <c r="N15" s="53">
        <f t="shared" si="13"/>
        <v>1080</v>
      </c>
      <c r="O15" s="53">
        <f t="shared" si="4"/>
        <v>3330</v>
      </c>
      <c r="P15" s="53">
        <f t="shared" si="5"/>
        <v>675</v>
      </c>
      <c r="Q15" s="53">
        <f t="shared" si="6"/>
        <v>675</v>
      </c>
      <c r="R15" s="53">
        <f t="shared" si="7"/>
        <v>675</v>
      </c>
      <c r="S15" s="56">
        <f t="shared" si="14"/>
        <v>0</v>
      </c>
      <c r="T15" s="56">
        <f t="shared" si="15"/>
        <v>765</v>
      </c>
      <c r="U15" s="56">
        <f t="shared" si="16"/>
        <v>0</v>
      </c>
      <c r="V15" s="56">
        <f t="shared" si="17"/>
        <v>0</v>
      </c>
      <c r="W15" s="56">
        <f t="shared" si="18"/>
        <v>0</v>
      </c>
      <c r="X15" s="57">
        <f t="shared" si="19"/>
        <v>1080</v>
      </c>
      <c r="Y15" s="57">
        <f t="shared" si="8"/>
        <v>4095</v>
      </c>
      <c r="Z15" s="57">
        <f t="shared" si="9"/>
        <v>675</v>
      </c>
      <c r="AA15" s="57">
        <f t="shared" si="10"/>
        <v>675</v>
      </c>
      <c r="AB15" s="57">
        <f t="shared" si="11"/>
        <v>675</v>
      </c>
      <c r="AD15" s="20">
        <f t="shared" si="20"/>
        <v>7200</v>
      </c>
    </row>
    <row r="16" spans="1:30">
      <c r="A16" t="s">
        <v>19</v>
      </c>
      <c r="B16" t="s">
        <v>12</v>
      </c>
      <c r="C16" s="20">
        <v>64</v>
      </c>
      <c r="D16" s="46">
        <v>30</v>
      </c>
      <c r="E16" s="46">
        <v>45</v>
      </c>
      <c r="F16" s="46">
        <v>12</v>
      </c>
      <c r="G16" s="46">
        <v>15</v>
      </c>
      <c r="H16" s="46">
        <v>96</v>
      </c>
      <c r="I16" s="52">
        <f t="shared" si="12"/>
        <v>0</v>
      </c>
      <c r="J16" s="52">
        <f t="shared" si="0"/>
        <v>5</v>
      </c>
      <c r="K16" s="52">
        <f t="shared" si="1"/>
        <v>0</v>
      </c>
      <c r="L16" s="52">
        <f t="shared" si="2"/>
        <v>0</v>
      </c>
      <c r="M16" s="52">
        <f t="shared" si="3"/>
        <v>56</v>
      </c>
      <c r="N16" s="53">
        <f t="shared" si="13"/>
        <v>1920</v>
      </c>
      <c r="O16" s="53">
        <f t="shared" si="4"/>
        <v>2880</v>
      </c>
      <c r="P16" s="53">
        <f t="shared" si="5"/>
        <v>768</v>
      </c>
      <c r="Q16" s="53">
        <f t="shared" si="6"/>
        <v>960</v>
      </c>
      <c r="R16" s="53">
        <f t="shared" si="7"/>
        <v>6144</v>
      </c>
      <c r="S16" s="56">
        <f t="shared" si="14"/>
        <v>0</v>
      </c>
      <c r="T16" s="56">
        <f t="shared" si="15"/>
        <v>160</v>
      </c>
      <c r="U16" s="56">
        <f t="shared" si="16"/>
        <v>0</v>
      </c>
      <c r="V16" s="56">
        <f t="shared" si="17"/>
        <v>0</v>
      </c>
      <c r="W16" s="56">
        <f t="shared" si="18"/>
        <v>1792</v>
      </c>
      <c r="X16" s="57">
        <f t="shared" si="19"/>
        <v>1920</v>
      </c>
      <c r="Y16" s="57">
        <f t="shared" si="8"/>
        <v>3040</v>
      </c>
      <c r="Z16" s="57">
        <f t="shared" si="9"/>
        <v>768</v>
      </c>
      <c r="AA16" s="57">
        <f t="shared" si="10"/>
        <v>960</v>
      </c>
      <c r="AB16" s="57">
        <f t="shared" si="11"/>
        <v>7936</v>
      </c>
      <c r="AD16" s="20">
        <f t="shared" si="20"/>
        <v>14624</v>
      </c>
    </row>
    <row r="17" spans="1:30">
      <c r="A17" t="s">
        <v>22</v>
      </c>
      <c r="B17" t="s">
        <v>30</v>
      </c>
      <c r="C17" s="20">
        <v>66</v>
      </c>
      <c r="D17" s="46">
        <v>40</v>
      </c>
      <c r="E17" s="46">
        <v>45</v>
      </c>
      <c r="F17" s="46">
        <v>26</v>
      </c>
      <c r="G17" s="46">
        <v>26</v>
      </c>
      <c r="H17" s="46">
        <v>56</v>
      </c>
      <c r="I17" s="52">
        <f t="shared" si="12"/>
        <v>0</v>
      </c>
      <c r="J17" s="52">
        <f t="shared" si="0"/>
        <v>5</v>
      </c>
      <c r="K17" s="52">
        <f t="shared" si="1"/>
        <v>0</v>
      </c>
      <c r="L17" s="52">
        <f t="shared" si="2"/>
        <v>0</v>
      </c>
      <c r="M17" s="52">
        <f t="shared" si="3"/>
        <v>16</v>
      </c>
      <c r="N17" s="53">
        <f t="shared" si="13"/>
        <v>2640</v>
      </c>
      <c r="O17" s="53">
        <f t="shared" si="4"/>
        <v>2970</v>
      </c>
      <c r="P17" s="53">
        <f t="shared" si="5"/>
        <v>1716</v>
      </c>
      <c r="Q17" s="53">
        <f t="shared" si="6"/>
        <v>1716</v>
      </c>
      <c r="R17" s="53">
        <f t="shared" si="7"/>
        <v>3696</v>
      </c>
      <c r="S17" s="56">
        <f t="shared" si="14"/>
        <v>0</v>
      </c>
      <c r="T17" s="56">
        <f t="shared" si="15"/>
        <v>165</v>
      </c>
      <c r="U17" s="56">
        <f t="shared" si="16"/>
        <v>0</v>
      </c>
      <c r="V17" s="56">
        <f t="shared" si="17"/>
        <v>0</v>
      </c>
      <c r="W17" s="56">
        <f t="shared" si="18"/>
        <v>528</v>
      </c>
      <c r="X17" s="57">
        <f t="shared" si="19"/>
        <v>2640</v>
      </c>
      <c r="Y17" s="57">
        <f t="shared" si="8"/>
        <v>3135</v>
      </c>
      <c r="Z17" s="57">
        <f t="shared" si="9"/>
        <v>1716</v>
      </c>
      <c r="AA17" s="57">
        <f t="shared" si="10"/>
        <v>1716</v>
      </c>
      <c r="AB17" s="57">
        <f t="shared" si="11"/>
        <v>4224</v>
      </c>
      <c r="AD17" s="20">
        <f t="shared" si="20"/>
        <v>13431</v>
      </c>
    </row>
    <row r="18" spans="1:30">
      <c r="A18" t="s">
        <v>11</v>
      </c>
      <c r="B18" t="s">
        <v>31</v>
      </c>
      <c r="C18" s="20">
        <v>9</v>
      </c>
      <c r="D18" s="46">
        <v>36</v>
      </c>
      <c r="E18" s="46">
        <v>44</v>
      </c>
      <c r="F18" s="46">
        <v>45</v>
      </c>
      <c r="G18" s="46">
        <v>45</v>
      </c>
      <c r="H18" s="46">
        <v>11</v>
      </c>
      <c r="I18" s="52">
        <f t="shared" si="12"/>
        <v>0</v>
      </c>
      <c r="J18" s="52">
        <f t="shared" si="0"/>
        <v>4</v>
      </c>
      <c r="K18" s="52">
        <f t="shared" si="1"/>
        <v>5</v>
      </c>
      <c r="L18" s="52">
        <f t="shared" si="2"/>
        <v>5</v>
      </c>
      <c r="M18" s="52">
        <f t="shared" si="3"/>
        <v>0</v>
      </c>
      <c r="N18" s="53">
        <f t="shared" si="13"/>
        <v>324</v>
      </c>
      <c r="O18" s="53">
        <f t="shared" si="4"/>
        <v>396</v>
      </c>
      <c r="P18" s="53">
        <f t="shared" si="5"/>
        <v>405</v>
      </c>
      <c r="Q18" s="53">
        <f t="shared" si="6"/>
        <v>405</v>
      </c>
      <c r="R18" s="53">
        <f t="shared" si="7"/>
        <v>99</v>
      </c>
      <c r="S18" s="56">
        <f t="shared" si="14"/>
        <v>0</v>
      </c>
      <c r="T18" s="56">
        <f t="shared" si="15"/>
        <v>18</v>
      </c>
      <c r="U18" s="56">
        <f t="shared" si="16"/>
        <v>22.5</v>
      </c>
      <c r="V18" s="56">
        <f t="shared" si="17"/>
        <v>22.5</v>
      </c>
      <c r="W18" s="56">
        <f t="shared" si="18"/>
        <v>0</v>
      </c>
      <c r="X18" s="57">
        <f t="shared" si="19"/>
        <v>324</v>
      </c>
      <c r="Y18" s="57">
        <f t="shared" si="8"/>
        <v>414</v>
      </c>
      <c r="Z18" s="57">
        <f t="shared" si="9"/>
        <v>427.5</v>
      </c>
      <c r="AA18" s="57">
        <f t="shared" si="10"/>
        <v>427.5</v>
      </c>
      <c r="AB18" s="57">
        <f t="shared" si="11"/>
        <v>99</v>
      </c>
      <c r="AD18" s="20">
        <f t="shared" si="20"/>
        <v>1692</v>
      </c>
    </row>
    <row r="19" spans="1:30">
      <c r="A19" t="s">
        <v>32</v>
      </c>
      <c r="B19" t="s">
        <v>33</v>
      </c>
      <c r="C19" s="20">
        <v>88</v>
      </c>
      <c r="D19" s="46">
        <v>35</v>
      </c>
      <c r="E19" s="46">
        <v>74</v>
      </c>
      <c r="F19" s="46">
        <v>15</v>
      </c>
      <c r="G19" s="46">
        <v>56</v>
      </c>
      <c r="H19" s="46">
        <v>12</v>
      </c>
      <c r="I19" s="52">
        <f t="shared" si="12"/>
        <v>0</v>
      </c>
      <c r="J19" s="52">
        <f t="shared" si="0"/>
        <v>34</v>
      </c>
      <c r="K19" s="52">
        <f t="shared" si="1"/>
        <v>0</v>
      </c>
      <c r="L19" s="52">
        <f t="shared" si="2"/>
        <v>16</v>
      </c>
      <c r="M19" s="52">
        <f t="shared" si="3"/>
        <v>0</v>
      </c>
      <c r="N19" s="53">
        <f t="shared" si="13"/>
        <v>3080</v>
      </c>
      <c r="O19" s="53">
        <f t="shared" si="4"/>
        <v>6512</v>
      </c>
      <c r="P19" s="53">
        <f t="shared" si="5"/>
        <v>1320</v>
      </c>
      <c r="Q19" s="53">
        <f t="shared" si="6"/>
        <v>4928</v>
      </c>
      <c r="R19" s="53">
        <f t="shared" si="7"/>
        <v>1056</v>
      </c>
      <c r="S19" s="56">
        <f t="shared" si="14"/>
        <v>0</v>
      </c>
      <c r="T19" s="56">
        <f t="shared" si="15"/>
        <v>1496</v>
      </c>
      <c r="U19" s="56">
        <f t="shared" si="16"/>
        <v>0</v>
      </c>
      <c r="V19" s="56">
        <f t="shared" si="17"/>
        <v>704</v>
      </c>
      <c r="W19" s="56">
        <f t="shared" si="18"/>
        <v>0</v>
      </c>
      <c r="X19" s="57">
        <f t="shared" si="19"/>
        <v>3080</v>
      </c>
      <c r="Y19" s="57">
        <f t="shared" si="8"/>
        <v>8008</v>
      </c>
      <c r="Z19" s="57">
        <f t="shared" si="9"/>
        <v>1320</v>
      </c>
      <c r="AA19" s="57">
        <f t="shared" si="10"/>
        <v>5632</v>
      </c>
      <c r="AB19" s="57">
        <f t="shared" si="11"/>
        <v>1056</v>
      </c>
      <c r="AD19" s="20">
        <f t="shared" si="20"/>
        <v>19096</v>
      </c>
    </row>
    <row r="20" spans="1:30">
      <c r="A20" t="s">
        <v>34</v>
      </c>
      <c r="B20" t="s">
        <v>35</v>
      </c>
      <c r="C20" s="20">
        <v>78</v>
      </c>
      <c r="D20" s="46">
        <v>40</v>
      </c>
      <c r="E20" s="46">
        <v>55</v>
      </c>
      <c r="F20" s="46">
        <v>42</v>
      </c>
      <c r="G20" s="46">
        <v>56</v>
      </c>
      <c r="H20" s="46">
        <v>30</v>
      </c>
      <c r="I20" s="52">
        <f t="shared" si="12"/>
        <v>0</v>
      </c>
      <c r="J20" s="52">
        <f t="shared" si="0"/>
        <v>15</v>
      </c>
      <c r="K20" s="52">
        <f t="shared" si="1"/>
        <v>2</v>
      </c>
      <c r="L20" s="52">
        <f t="shared" si="2"/>
        <v>16</v>
      </c>
      <c r="M20" s="52">
        <f t="shared" si="3"/>
        <v>0</v>
      </c>
      <c r="N20" s="53">
        <f t="shared" si="13"/>
        <v>3120</v>
      </c>
      <c r="O20" s="53">
        <f t="shared" si="4"/>
        <v>4290</v>
      </c>
      <c r="P20" s="53">
        <f t="shared" si="5"/>
        <v>3276</v>
      </c>
      <c r="Q20" s="53">
        <f t="shared" si="6"/>
        <v>4368</v>
      </c>
      <c r="R20" s="53">
        <f t="shared" si="7"/>
        <v>2340</v>
      </c>
      <c r="S20" s="56">
        <f t="shared" si="14"/>
        <v>0</v>
      </c>
      <c r="T20" s="56">
        <f t="shared" si="15"/>
        <v>585</v>
      </c>
      <c r="U20" s="56">
        <f t="shared" si="16"/>
        <v>78</v>
      </c>
      <c r="V20" s="56">
        <f t="shared" si="17"/>
        <v>624</v>
      </c>
      <c r="W20" s="56">
        <f t="shared" si="18"/>
        <v>0</v>
      </c>
      <c r="X20" s="57">
        <f t="shared" si="19"/>
        <v>3120</v>
      </c>
      <c r="Y20" s="57">
        <f t="shared" si="8"/>
        <v>4875</v>
      </c>
      <c r="Z20" s="57">
        <f t="shared" si="9"/>
        <v>3354</v>
      </c>
      <c r="AA20" s="57">
        <f t="shared" si="10"/>
        <v>4992</v>
      </c>
      <c r="AB20" s="57">
        <f t="shared" si="11"/>
        <v>2340</v>
      </c>
      <c r="AD20" s="20">
        <f t="shared" si="20"/>
        <v>18681</v>
      </c>
    </row>
    <row r="22" spans="1:30">
      <c r="A22" s="30" t="s">
        <v>36</v>
      </c>
      <c r="C22" s="47">
        <f>MAX(C4:C20)</f>
        <v>150.9</v>
      </c>
      <c r="D22" s="48">
        <f>MAX(D4:D20)</f>
        <v>59</v>
      </c>
      <c r="E22" s="48"/>
      <c r="F22" s="48"/>
      <c r="G22" s="48"/>
      <c r="H22" s="48"/>
      <c r="I22" s="48"/>
      <c r="J22" s="48"/>
      <c r="K22" s="48"/>
      <c r="L22" s="48"/>
      <c r="M22" s="20"/>
      <c r="N22" s="20">
        <f>MAX(N4:N20)</f>
        <v>8903.1</v>
      </c>
      <c r="O22" s="20">
        <f t="shared" ref="O22:AB22" si="21">MAX(O4:O20)</f>
        <v>10563</v>
      </c>
      <c r="P22" s="20">
        <f t="shared" si="21"/>
        <v>8299.5</v>
      </c>
      <c r="Q22" s="20">
        <f t="shared" si="21"/>
        <v>11166.6</v>
      </c>
      <c r="R22" s="20">
        <f t="shared" si="21"/>
        <v>15090</v>
      </c>
      <c r="S22" s="20">
        <f t="shared" si="21"/>
        <v>1433.55</v>
      </c>
      <c r="T22" s="20">
        <f t="shared" si="21"/>
        <v>2263.5</v>
      </c>
      <c r="U22" s="20">
        <f t="shared" si="21"/>
        <v>1881</v>
      </c>
      <c r="V22" s="20">
        <f t="shared" si="21"/>
        <v>3633.15</v>
      </c>
      <c r="W22" s="20">
        <f t="shared" si="21"/>
        <v>4527</v>
      </c>
      <c r="X22" s="20">
        <f t="shared" si="21"/>
        <v>10336.65</v>
      </c>
      <c r="Y22" s="20">
        <f t="shared" si="21"/>
        <v>12826.5</v>
      </c>
      <c r="Z22" s="20">
        <f t="shared" si="21"/>
        <v>9603</v>
      </c>
      <c r="AA22" s="20">
        <f t="shared" si="21"/>
        <v>13731.9</v>
      </c>
      <c r="AB22" s="20">
        <f t="shared" si="21"/>
        <v>19617</v>
      </c>
      <c r="AD22" s="20">
        <f>MAX(AD4:AD20)</f>
        <v>65943.3</v>
      </c>
    </row>
    <row r="23" spans="1:30">
      <c r="A23" s="30" t="s">
        <v>37</v>
      </c>
      <c r="C23" s="47">
        <f>MIN(C4:C20)</f>
        <v>5.44</v>
      </c>
      <c r="D23" s="48">
        <f>MIN(D4:D20)</f>
        <v>24</v>
      </c>
      <c r="E23" s="48"/>
      <c r="F23" s="48"/>
      <c r="G23" s="48"/>
      <c r="H23" s="48"/>
      <c r="I23" s="48"/>
      <c r="J23" s="48"/>
      <c r="K23" s="48"/>
      <c r="L23" s="48"/>
      <c r="M23" s="20"/>
      <c r="N23" s="20">
        <f>MIN(N4:N20)</f>
        <v>157.76</v>
      </c>
      <c r="O23" s="20">
        <f t="shared" ref="O23:AB23" si="22">MIN(O4:O20)</f>
        <v>248.4</v>
      </c>
      <c r="P23" s="20">
        <f t="shared" si="22"/>
        <v>244.8</v>
      </c>
      <c r="Q23" s="20">
        <f t="shared" si="22"/>
        <v>81.6</v>
      </c>
      <c r="R23" s="20">
        <f t="shared" si="22"/>
        <v>81.6</v>
      </c>
      <c r="S23" s="20">
        <f t="shared" si="22"/>
        <v>0</v>
      </c>
      <c r="T23" s="20">
        <f t="shared" si="22"/>
        <v>0</v>
      </c>
      <c r="U23" s="20">
        <f t="shared" si="22"/>
        <v>0</v>
      </c>
      <c r="V23" s="20">
        <f t="shared" si="22"/>
        <v>0</v>
      </c>
      <c r="W23" s="20">
        <f t="shared" si="22"/>
        <v>0</v>
      </c>
      <c r="X23" s="20">
        <f t="shared" si="22"/>
        <v>157.76</v>
      </c>
      <c r="Y23" s="20">
        <f t="shared" si="22"/>
        <v>248.4</v>
      </c>
      <c r="Z23" s="20">
        <f t="shared" si="22"/>
        <v>258.4</v>
      </c>
      <c r="AA23" s="20">
        <f t="shared" si="22"/>
        <v>81.6</v>
      </c>
      <c r="AB23" s="20">
        <f t="shared" si="22"/>
        <v>81.6</v>
      </c>
      <c r="AD23" s="20">
        <f>MIN(AD4:AD20)</f>
        <v>927.52</v>
      </c>
    </row>
    <row r="24" spans="1:30">
      <c r="A24" s="30" t="s">
        <v>38</v>
      </c>
      <c r="C24" s="47">
        <f>AVERAGE(C4:C20)</f>
        <v>49.9788235294118</v>
      </c>
      <c r="D24" s="48">
        <f>AVERAGE(D4:D20)</f>
        <v>36.8823529411765</v>
      </c>
      <c r="E24" s="48"/>
      <c r="F24" s="48"/>
      <c r="G24" s="48"/>
      <c r="H24" s="48"/>
      <c r="I24" s="48"/>
      <c r="J24" s="48"/>
      <c r="K24" s="48"/>
      <c r="L24" s="48"/>
      <c r="M24" s="20"/>
      <c r="N24" s="20">
        <f>AVERAGE(N4:N20)</f>
        <v>2032.72705882353</v>
      </c>
      <c r="O24" s="20">
        <f t="shared" ref="O24:AB24" si="23">AVERAGE(O4:O20)</f>
        <v>2725.41411764706</v>
      </c>
      <c r="P24" s="20">
        <f t="shared" si="23"/>
        <v>2121.94117647059</v>
      </c>
      <c r="Q24" s="20">
        <f t="shared" si="23"/>
        <v>2717.67058823529</v>
      </c>
      <c r="R24" s="20">
        <f t="shared" si="23"/>
        <v>2328.45294117647</v>
      </c>
      <c r="S24" s="20">
        <f t="shared" si="23"/>
        <v>96.2382352941176</v>
      </c>
      <c r="T24" s="20">
        <f t="shared" si="23"/>
        <v>380.177647058824</v>
      </c>
      <c r="U24" s="20">
        <f t="shared" si="23"/>
        <v>336.561764705882</v>
      </c>
      <c r="V24" s="20">
        <f t="shared" si="23"/>
        <v>515.141176470588</v>
      </c>
      <c r="W24" s="20">
        <f t="shared" si="23"/>
        <v>433.564705882353</v>
      </c>
      <c r="X24" s="20">
        <f t="shared" si="23"/>
        <v>2128.96529411765</v>
      </c>
      <c r="Y24" s="20">
        <f t="shared" si="23"/>
        <v>3105.59176470588</v>
      </c>
      <c r="Z24" s="20">
        <f t="shared" si="23"/>
        <v>2458.50294117647</v>
      </c>
      <c r="AA24" s="20">
        <f t="shared" si="23"/>
        <v>3232.81176470588</v>
      </c>
      <c r="AB24" s="20">
        <f t="shared" si="23"/>
        <v>2762.01764705882</v>
      </c>
      <c r="AD24" s="20">
        <f>AVERAGE(AD4:AD20)</f>
        <v>13687.8894117647</v>
      </c>
    </row>
    <row r="25" s="30" customFormat="1" spans="1:30">
      <c r="A25" s="30" t="s">
        <v>39</v>
      </c>
      <c r="D25" s="49">
        <f>SUM(D4:D20)</f>
        <v>627</v>
      </c>
      <c r="E25" s="49"/>
      <c r="F25" s="49"/>
      <c r="G25" s="49"/>
      <c r="H25" s="49"/>
      <c r="I25" s="49"/>
      <c r="J25" s="49"/>
      <c r="K25" s="49"/>
      <c r="L25" s="49"/>
      <c r="M25" s="54"/>
      <c r="N25" s="54">
        <f>SUM(N4:N20)</f>
        <v>34556.36</v>
      </c>
      <c r="O25" s="54">
        <f t="shared" ref="O25:AB25" si="24">SUM(O4:O20)</f>
        <v>46332.04</v>
      </c>
      <c r="P25" s="54">
        <f t="shared" si="24"/>
        <v>36073</v>
      </c>
      <c r="Q25" s="54">
        <f t="shared" si="24"/>
        <v>46200.4</v>
      </c>
      <c r="R25" s="54">
        <f t="shared" si="24"/>
        <v>39583.7</v>
      </c>
      <c r="S25" s="54">
        <f t="shared" si="24"/>
        <v>1636.05</v>
      </c>
      <c r="T25" s="54">
        <f t="shared" si="24"/>
        <v>6463.02</v>
      </c>
      <c r="U25" s="54">
        <f t="shared" si="24"/>
        <v>5721.55</v>
      </c>
      <c r="V25" s="54">
        <f t="shared" si="24"/>
        <v>8757.4</v>
      </c>
      <c r="W25" s="54">
        <f t="shared" si="24"/>
        <v>7370.6</v>
      </c>
      <c r="X25" s="54">
        <f t="shared" si="24"/>
        <v>36192.41</v>
      </c>
      <c r="Y25" s="54">
        <f t="shared" si="24"/>
        <v>52795.06</v>
      </c>
      <c r="Z25" s="54">
        <f t="shared" si="24"/>
        <v>41794.55</v>
      </c>
      <c r="AA25" s="54">
        <f t="shared" si="24"/>
        <v>54957.8</v>
      </c>
      <c r="AB25" s="54">
        <f t="shared" si="24"/>
        <v>46954.3</v>
      </c>
      <c r="AD25" s="54">
        <f>SUM(AD4:AD20)</f>
        <v>232694.12</v>
      </c>
    </row>
  </sheetData>
  <pageMargins left="0.75" right="0.75" top="1" bottom="1" header="0.5" footer="0.5"/>
  <pageSetup paperSize="1" scale="28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7" sqref="A17:C18"/>
    </sheetView>
  </sheetViews>
  <sheetFormatPr defaultColWidth="9.14285714285714" defaultRowHeight="15" outlineLevelCol="2"/>
  <cols>
    <col min="1" max="1" width="16.5714285714286" customWidth="1"/>
    <col min="2" max="2" width="9" customWidth="1"/>
    <col min="3" max="3" width="10.1428571428571" customWidth="1"/>
  </cols>
  <sheetData>
    <row r="1" ht="15.75" spans="1:3">
      <c r="A1" s="1"/>
      <c r="B1" s="1"/>
      <c r="C1" s="1"/>
    </row>
    <row r="2" ht="15.75" spans="1:3">
      <c r="A2" s="1"/>
      <c r="B2" s="1" t="s">
        <v>268</v>
      </c>
      <c r="C2" s="1" t="s">
        <v>269</v>
      </c>
    </row>
    <row r="3" ht="15.75" spans="1:3">
      <c r="A3" s="11" t="s">
        <v>270</v>
      </c>
      <c r="B3" s="11"/>
      <c r="C3" s="11"/>
    </row>
    <row r="4" ht="15.75" spans="1:3">
      <c r="A4" s="11" t="s">
        <v>271</v>
      </c>
      <c r="B4" s="12">
        <v>50</v>
      </c>
      <c r="C4" s="12">
        <v>90</v>
      </c>
    </row>
    <row r="5" ht="15.75" spans="1:3">
      <c r="A5" s="11" t="s">
        <v>272</v>
      </c>
      <c r="B5" s="12">
        <v>2</v>
      </c>
      <c r="C5" s="12">
        <v>2.5</v>
      </c>
    </row>
    <row r="6" ht="15.75" spans="1:3">
      <c r="A6" s="11" t="s">
        <v>273</v>
      </c>
      <c r="B6" s="12">
        <v>4.5</v>
      </c>
      <c r="C6" s="12">
        <v>5.5</v>
      </c>
    </row>
    <row r="7" ht="15.75" spans="1:3">
      <c r="A7" s="11" t="s">
        <v>274</v>
      </c>
      <c r="B7" s="12">
        <v>7</v>
      </c>
      <c r="C7" s="12">
        <v>7</v>
      </c>
    </row>
    <row r="8" ht="15.75" spans="1:3">
      <c r="A8" s="11" t="s">
        <v>275</v>
      </c>
      <c r="B8" s="12"/>
      <c r="C8" s="12">
        <v>3</v>
      </c>
    </row>
    <row r="9" ht="15.75" spans="1:3">
      <c r="A9" s="11" t="s">
        <v>276</v>
      </c>
      <c r="B9" s="13">
        <f>SUM(B4:B8)</f>
        <v>63.5</v>
      </c>
      <c r="C9" s="13">
        <f>SUM(C4:C8)</f>
        <v>108</v>
      </c>
    </row>
    <row r="10" ht="15.75" spans="1:3">
      <c r="A10" s="1"/>
      <c r="B10" s="1"/>
      <c r="C10" s="1"/>
    </row>
    <row r="11" ht="15.75" spans="1:3">
      <c r="A11" s="5" t="s">
        <v>277</v>
      </c>
      <c r="B11" s="5"/>
      <c r="C11" s="5"/>
    </row>
    <row r="12" ht="15.75" spans="1:3">
      <c r="A12" s="5" t="s">
        <v>278</v>
      </c>
      <c r="B12" s="14">
        <v>11</v>
      </c>
      <c r="C12" s="14">
        <v>21</v>
      </c>
    </row>
    <row r="13" ht="15.75" spans="1:3">
      <c r="A13" s="5" t="s">
        <v>279</v>
      </c>
      <c r="B13" s="14">
        <v>8</v>
      </c>
      <c r="C13" s="14"/>
    </row>
    <row r="14" ht="15.75" spans="1:3">
      <c r="A14" s="5" t="s">
        <v>280</v>
      </c>
      <c r="B14" s="14"/>
      <c r="C14" s="14">
        <v>3</v>
      </c>
    </row>
    <row r="15" ht="15.75" spans="1:3">
      <c r="A15" s="5" t="s">
        <v>281</v>
      </c>
      <c r="B15" s="14">
        <f>SUM(B12:B14)</f>
        <v>19</v>
      </c>
      <c r="C15" s="14">
        <f>SUM(C12:C14)</f>
        <v>24</v>
      </c>
    </row>
    <row r="16" ht="15.75" spans="1:3">
      <c r="A16" s="5" t="s">
        <v>282</v>
      </c>
      <c r="B16" s="14">
        <f>B15*2</f>
        <v>38</v>
      </c>
      <c r="C16" s="14">
        <f>C15*2</f>
        <v>48</v>
      </c>
    </row>
    <row r="17" ht="15.75" spans="1:3">
      <c r="A17" s="5"/>
      <c r="B17" s="1" t="s">
        <v>268</v>
      </c>
      <c r="C17" s="1" t="s">
        <v>269</v>
      </c>
    </row>
    <row r="18" ht="15.75" spans="1:3">
      <c r="A18" s="5" t="s">
        <v>283</v>
      </c>
      <c r="B18" s="15">
        <f>B9+B16*12</f>
        <v>519.5</v>
      </c>
      <c r="C18" s="15">
        <f>C9+C16*12</f>
        <v>684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A1" sqref="A1:D26"/>
    </sheetView>
  </sheetViews>
  <sheetFormatPr defaultColWidth="9.14285714285714" defaultRowHeight="15" outlineLevelCol="3"/>
  <sheetData>
    <row r="1" ht="15.75" spans="1:4">
      <c r="A1" s="1" t="s">
        <v>251</v>
      </c>
      <c r="B1" s="2" t="s">
        <v>284</v>
      </c>
      <c r="C1" s="2" t="s">
        <v>285</v>
      </c>
      <c r="D1" s="2" t="s">
        <v>286</v>
      </c>
    </row>
    <row r="2" ht="15.75" spans="1:4">
      <c r="A2" s="1"/>
      <c r="B2" s="2"/>
      <c r="C2" s="2"/>
      <c r="D2" s="2"/>
    </row>
    <row r="3" ht="15.75" spans="1:4">
      <c r="A3" s="1"/>
      <c r="B3" s="2"/>
      <c r="C3" s="2"/>
      <c r="D3" s="2"/>
    </row>
    <row r="4" ht="15.75" spans="1:4">
      <c r="A4" s="1"/>
      <c r="B4" s="2"/>
      <c r="C4" s="2"/>
      <c r="D4" s="2"/>
    </row>
    <row r="5" ht="15.75" spans="1:4">
      <c r="A5" s="3" t="s">
        <v>287</v>
      </c>
      <c r="B5" s="4"/>
      <c r="C5" s="4"/>
      <c r="D5" s="4"/>
    </row>
    <row r="6" ht="15.75" spans="1:4">
      <c r="A6" s="5" t="s">
        <v>288</v>
      </c>
      <c r="B6" s="6"/>
      <c r="C6" s="6"/>
      <c r="D6" s="6"/>
    </row>
    <row r="7" ht="15.75" spans="1:4">
      <c r="A7" s="5" t="s">
        <v>289</v>
      </c>
      <c r="B7" s="6"/>
      <c r="C7" s="6"/>
      <c r="D7" s="6"/>
    </row>
    <row r="8" ht="15.75" spans="1:4">
      <c r="A8" s="5" t="s">
        <v>290</v>
      </c>
      <c r="B8" s="6"/>
      <c r="C8" s="6"/>
      <c r="D8" s="6"/>
    </row>
    <row r="9" ht="15.75" spans="1:4">
      <c r="A9" s="5" t="s">
        <v>291</v>
      </c>
      <c r="B9" s="6"/>
      <c r="C9" s="6"/>
      <c r="D9" s="6"/>
    </row>
    <row r="10" ht="15.75" spans="1:4">
      <c r="A10" s="5" t="s">
        <v>292</v>
      </c>
      <c r="B10" s="6"/>
      <c r="C10" s="6"/>
      <c r="D10" s="6"/>
    </row>
    <row r="11" ht="15.75" spans="1:4">
      <c r="A11" s="5" t="s">
        <v>293</v>
      </c>
      <c r="B11" s="6"/>
      <c r="C11" s="6"/>
      <c r="D11" s="6"/>
    </row>
    <row r="12" ht="15.75" spans="1:4">
      <c r="A12" s="5" t="s">
        <v>294</v>
      </c>
      <c r="B12" s="6"/>
      <c r="C12" s="6"/>
      <c r="D12" s="6"/>
    </row>
    <row r="13" ht="15.75" spans="1:4">
      <c r="A13" s="5" t="s">
        <v>295</v>
      </c>
      <c r="B13" s="6"/>
      <c r="C13" s="6"/>
      <c r="D13" s="6"/>
    </row>
    <row r="14" ht="15.75" spans="1:4">
      <c r="A14" s="5" t="s">
        <v>296</v>
      </c>
      <c r="B14" s="6"/>
      <c r="C14" s="6"/>
      <c r="D14" s="6"/>
    </row>
    <row r="15" ht="15.75" spans="1:4">
      <c r="A15" s="5" t="s">
        <v>297</v>
      </c>
      <c r="B15" s="6"/>
      <c r="C15" s="6"/>
      <c r="D15" s="6"/>
    </row>
    <row r="16" ht="15.75" spans="1:4">
      <c r="A16" s="1"/>
      <c r="B16" s="7"/>
      <c r="C16" s="7"/>
      <c r="D16" s="7"/>
    </row>
    <row r="17" ht="15.75" spans="1:4">
      <c r="A17" s="5" t="s">
        <v>298</v>
      </c>
      <c r="B17" s="6"/>
      <c r="C17" s="6"/>
      <c r="D17" s="6"/>
    </row>
    <row r="18" ht="15.75" spans="1:4">
      <c r="A18" s="5" t="s">
        <v>299</v>
      </c>
      <c r="B18" s="6"/>
      <c r="C18" s="6"/>
      <c r="D18" s="6"/>
    </row>
    <row r="19" ht="15.75" spans="1:4">
      <c r="A19" s="5" t="s">
        <v>300</v>
      </c>
      <c r="B19" s="6"/>
      <c r="C19" s="6"/>
      <c r="D19" s="6"/>
    </row>
    <row r="20" ht="15.75" spans="1:4">
      <c r="A20" s="1"/>
      <c r="B20" s="7"/>
      <c r="C20" s="7"/>
      <c r="D20" s="7"/>
    </row>
    <row r="21" ht="15.75" spans="1:4">
      <c r="A21" s="8" t="s">
        <v>301</v>
      </c>
      <c r="B21" s="9"/>
      <c r="C21" s="9"/>
      <c r="D21" s="9"/>
    </row>
    <row r="22" ht="15.75" spans="1:4">
      <c r="A22" s="10" t="s">
        <v>302</v>
      </c>
      <c r="B22" s="9"/>
      <c r="C22" s="9"/>
      <c r="D22" s="9"/>
    </row>
    <row r="23" ht="15.75" spans="1:4">
      <c r="A23" s="10" t="s">
        <v>303</v>
      </c>
      <c r="B23" s="9"/>
      <c r="C23" s="9"/>
      <c r="D23" s="9"/>
    </row>
    <row r="24" ht="15.75" spans="1:4">
      <c r="A24" s="10" t="s">
        <v>304</v>
      </c>
      <c r="B24" s="9"/>
      <c r="C24" s="9"/>
      <c r="D24" s="9"/>
    </row>
    <row r="25" ht="15.75" spans="1:4">
      <c r="A25" s="1"/>
      <c r="B25" s="7"/>
      <c r="C25" s="7"/>
      <c r="D25" s="7"/>
    </row>
    <row r="26" ht="15.75" spans="1:4">
      <c r="A26" s="1" t="s">
        <v>39</v>
      </c>
      <c r="B26" s="7"/>
      <c r="C26" s="7"/>
      <c r="D26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4"/>
  <sheetViews>
    <sheetView workbookViewId="0">
      <selection activeCell="K34" sqref="K34"/>
    </sheetView>
  </sheetViews>
  <sheetFormatPr defaultColWidth="9.14285714285714" defaultRowHeight="15"/>
  <cols>
    <col min="1" max="1" width="12" customWidth="1"/>
    <col min="2" max="2" width="13.4285714285714" customWidth="1"/>
    <col min="3" max="3" width="6.57142857142857" customWidth="1"/>
    <col min="4" max="4" width="5.85714285714286" customWidth="1"/>
    <col min="5" max="5" width="6" customWidth="1"/>
    <col min="6" max="6" width="3.71428571428571" customWidth="1"/>
    <col min="8" max="8" width="6" customWidth="1"/>
    <col min="9" max="9" width="5.85714285714286" customWidth="1"/>
    <col min="10" max="10" width="6.85714285714286" customWidth="1"/>
    <col min="11" max="11" width="6.14285714285714" customWidth="1"/>
  </cols>
  <sheetData>
    <row r="1" s="30" customFormat="1" ht="123.05" spans="1:13">
      <c r="A1" s="42" t="s">
        <v>40</v>
      </c>
      <c r="B1" s="43"/>
      <c r="C1" s="43" t="s">
        <v>41</v>
      </c>
      <c r="D1" s="43" t="s">
        <v>42</v>
      </c>
      <c r="E1" s="43" t="s">
        <v>43</v>
      </c>
      <c r="F1" s="43" t="s">
        <v>44</v>
      </c>
      <c r="H1" s="43" t="s">
        <v>41</v>
      </c>
      <c r="I1" s="43" t="s">
        <v>42</v>
      </c>
      <c r="J1" s="43" t="s">
        <v>43</v>
      </c>
      <c r="K1" s="43" t="s">
        <v>44</v>
      </c>
      <c r="M1" s="43" t="s">
        <v>45</v>
      </c>
    </row>
    <row r="2" spans="2:6">
      <c r="B2" s="30" t="s">
        <v>46</v>
      </c>
      <c r="C2">
        <v>10</v>
      </c>
      <c r="D2">
        <v>20</v>
      </c>
      <c r="E2">
        <v>100</v>
      </c>
      <c r="F2">
        <v>1</v>
      </c>
    </row>
    <row r="3" s="30" customFormat="1" spans="1:2">
      <c r="A3" s="30" t="s">
        <v>8</v>
      </c>
      <c r="B3" s="30" t="s">
        <v>9</v>
      </c>
    </row>
    <row r="4" spans="1:13">
      <c r="A4" t="s">
        <v>11</v>
      </c>
      <c r="B4" t="s">
        <v>12</v>
      </c>
      <c r="C4">
        <v>10</v>
      </c>
      <c r="D4">
        <v>20</v>
      </c>
      <c r="E4">
        <v>100</v>
      </c>
      <c r="F4">
        <v>1</v>
      </c>
      <c r="H4" s="44">
        <f>C4/C$2</f>
        <v>1</v>
      </c>
      <c r="I4" s="44">
        <f>D4/D$2</f>
        <v>1</v>
      </c>
      <c r="J4" s="44">
        <f>E4/E$2</f>
        <v>1</v>
      </c>
      <c r="K4" s="44">
        <f>F4/F$2</f>
        <v>1</v>
      </c>
      <c r="M4" t="b">
        <f>OR(H4&lt;0.5,I4&lt;0.5,J4&lt;0.5,K4&lt;0.5)</f>
        <v>0</v>
      </c>
    </row>
    <row r="5" spans="1:13">
      <c r="A5" t="s">
        <v>13</v>
      </c>
      <c r="B5" t="s">
        <v>13</v>
      </c>
      <c r="C5">
        <v>10</v>
      </c>
      <c r="D5">
        <v>10</v>
      </c>
      <c r="E5">
        <v>90</v>
      </c>
      <c r="F5">
        <v>1</v>
      </c>
      <c r="H5" s="44">
        <f t="shared" ref="H5:H20" si="0">C5/C$2</f>
        <v>1</v>
      </c>
      <c r="I5" s="44">
        <f>D5/D$2</f>
        <v>0.5</v>
      </c>
      <c r="J5" s="44">
        <f>E5/E$2</f>
        <v>0.9</v>
      </c>
      <c r="K5" s="44">
        <f>F5/F$2</f>
        <v>1</v>
      </c>
      <c r="M5" t="b">
        <f t="shared" ref="M5:M20" si="1">OR(H5&lt;0.5,I5&lt;0.5,J5&lt;0.5,K5&lt;0.5)</f>
        <v>0</v>
      </c>
    </row>
    <row r="6" spans="1:13">
      <c r="A6" t="s">
        <v>14</v>
      </c>
      <c r="B6" t="s">
        <v>15</v>
      </c>
      <c r="C6">
        <v>9</v>
      </c>
      <c r="D6">
        <v>10</v>
      </c>
      <c r="E6">
        <v>70</v>
      </c>
      <c r="F6">
        <v>0</v>
      </c>
      <c r="H6" s="44">
        <f t="shared" si="0"/>
        <v>0.9</v>
      </c>
      <c r="I6" s="44">
        <f>D6/D$2</f>
        <v>0.5</v>
      </c>
      <c r="J6" s="44">
        <f>E6/E$2</f>
        <v>0.7</v>
      </c>
      <c r="K6" s="44">
        <f>F6/F$2</f>
        <v>0</v>
      </c>
      <c r="M6" t="b">
        <f t="shared" si="1"/>
        <v>1</v>
      </c>
    </row>
    <row r="7" spans="1:13">
      <c r="A7" t="s">
        <v>16</v>
      </c>
      <c r="B7" t="s">
        <v>17</v>
      </c>
      <c r="C7">
        <v>7</v>
      </c>
      <c r="D7">
        <v>8</v>
      </c>
      <c r="E7">
        <v>90</v>
      </c>
      <c r="F7">
        <v>1</v>
      </c>
      <c r="H7" s="44">
        <f t="shared" si="0"/>
        <v>0.7</v>
      </c>
      <c r="I7" s="44">
        <f>D7/D$2</f>
        <v>0.4</v>
      </c>
      <c r="J7" s="44">
        <f>E7/E$2</f>
        <v>0.9</v>
      </c>
      <c r="K7" s="44">
        <f>F7/F$2</f>
        <v>1</v>
      </c>
      <c r="M7" t="b">
        <f t="shared" si="1"/>
        <v>1</v>
      </c>
    </row>
    <row r="8" spans="1:13">
      <c r="A8" t="s">
        <v>18</v>
      </c>
      <c r="B8" t="s">
        <v>12</v>
      </c>
      <c r="C8">
        <v>10</v>
      </c>
      <c r="D8">
        <v>16</v>
      </c>
      <c r="E8">
        <v>70</v>
      </c>
      <c r="F8">
        <v>1</v>
      </c>
      <c r="H8" s="44">
        <f t="shared" si="0"/>
        <v>1</v>
      </c>
      <c r="I8" s="44">
        <f>D8/D$2</f>
        <v>0.8</v>
      </c>
      <c r="J8" s="44">
        <f>E8/E$2</f>
        <v>0.7</v>
      </c>
      <c r="K8" s="44">
        <f>F8/F$2</f>
        <v>1</v>
      </c>
      <c r="M8" t="b">
        <f t="shared" si="1"/>
        <v>0</v>
      </c>
    </row>
    <row r="9" spans="1:13">
      <c r="A9" t="s">
        <v>12</v>
      </c>
      <c r="B9" t="s">
        <v>14</v>
      </c>
      <c r="C9">
        <v>10</v>
      </c>
      <c r="D9">
        <v>15</v>
      </c>
      <c r="E9">
        <v>50</v>
      </c>
      <c r="F9">
        <v>0</v>
      </c>
      <c r="H9" s="44">
        <f t="shared" si="0"/>
        <v>1</v>
      </c>
      <c r="I9" s="44">
        <f>D9/D$2</f>
        <v>0.75</v>
      </c>
      <c r="J9" s="44">
        <f>E9/E$2</f>
        <v>0.5</v>
      </c>
      <c r="K9" s="44">
        <f>F9/F$2</f>
        <v>0</v>
      </c>
      <c r="M9" t="b">
        <f t="shared" si="1"/>
        <v>1</v>
      </c>
    </row>
    <row r="10" spans="1:13">
      <c r="A10" t="s">
        <v>19</v>
      </c>
      <c r="B10" t="s">
        <v>20</v>
      </c>
      <c r="C10">
        <v>6</v>
      </c>
      <c r="D10">
        <v>19</v>
      </c>
      <c r="E10">
        <v>80</v>
      </c>
      <c r="F10">
        <v>1</v>
      </c>
      <c r="H10" s="44">
        <f t="shared" si="0"/>
        <v>0.6</v>
      </c>
      <c r="I10" s="44">
        <f>D10/D$2</f>
        <v>0.95</v>
      </c>
      <c r="J10" s="44">
        <f>E10/E$2</f>
        <v>0.8</v>
      </c>
      <c r="K10" s="44">
        <f>F10/F$2</f>
        <v>1</v>
      </c>
      <c r="M10" t="b">
        <f t="shared" si="1"/>
        <v>0</v>
      </c>
    </row>
    <row r="11" spans="1:13">
      <c r="A11" t="s">
        <v>21</v>
      </c>
      <c r="B11" t="s">
        <v>22</v>
      </c>
      <c r="C11">
        <v>8</v>
      </c>
      <c r="D11">
        <v>12</v>
      </c>
      <c r="E11">
        <v>90</v>
      </c>
      <c r="F11">
        <v>0</v>
      </c>
      <c r="H11" s="44">
        <f t="shared" si="0"/>
        <v>0.8</v>
      </c>
      <c r="I11" s="44">
        <f>D11/D$2</f>
        <v>0.6</v>
      </c>
      <c r="J11" s="44">
        <f>E11/E$2</f>
        <v>0.9</v>
      </c>
      <c r="K11" s="44">
        <f>F11/F$2</f>
        <v>0</v>
      </c>
      <c r="M11" t="b">
        <f t="shared" si="1"/>
        <v>1</v>
      </c>
    </row>
    <row r="12" spans="1:13">
      <c r="A12" t="s">
        <v>23</v>
      </c>
      <c r="B12" t="s">
        <v>24</v>
      </c>
      <c r="C12">
        <v>9</v>
      </c>
      <c r="D12">
        <v>17</v>
      </c>
      <c r="E12">
        <v>80</v>
      </c>
      <c r="F12">
        <v>0</v>
      </c>
      <c r="H12" s="44">
        <f t="shared" si="0"/>
        <v>0.9</v>
      </c>
      <c r="I12" s="44">
        <f>D12/D$2</f>
        <v>0.85</v>
      </c>
      <c r="J12" s="44">
        <f>E12/E$2</f>
        <v>0.8</v>
      </c>
      <c r="K12" s="44">
        <f>F12/F$2</f>
        <v>0</v>
      </c>
      <c r="M12" t="b">
        <f t="shared" si="1"/>
        <v>1</v>
      </c>
    </row>
    <row r="13" spans="1:13">
      <c r="A13" t="s">
        <v>25</v>
      </c>
      <c r="B13" t="s">
        <v>20</v>
      </c>
      <c r="C13">
        <v>10</v>
      </c>
      <c r="D13">
        <v>20</v>
      </c>
      <c r="E13">
        <v>80</v>
      </c>
      <c r="F13">
        <v>1</v>
      </c>
      <c r="H13" s="44">
        <f t="shared" si="0"/>
        <v>1</v>
      </c>
      <c r="I13" s="44">
        <f>D13/D$2</f>
        <v>1</v>
      </c>
      <c r="J13" s="44">
        <f>E13/E$2</f>
        <v>0.8</v>
      </c>
      <c r="K13" s="44">
        <f>F13/F$2</f>
        <v>1</v>
      </c>
      <c r="M13" t="b">
        <f t="shared" si="1"/>
        <v>0</v>
      </c>
    </row>
    <row r="14" spans="1:13">
      <c r="A14" t="s">
        <v>26</v>
      </c>
      <c r="B14" t="s">
        <v>27</v>
      </c>
      <c r="C14">
        <v>10</v>
      </c>
      <c r="D14">
        <v>16</v>
      </c>
      <c r="E14">
        <v>70</v>
      </c>
      <c r="F14">
        <v>1</v>
      </c>
      <c r="H14" s="44">
        <f t="shared" si="0"/>
        <v>1</v>
      </c>
      <c r="I14" s="44">
        <f>D14/D$2</f>
        <v>0.8</v>
      </c>
      <c r="J14" s="44">
        <f>E14/E$2</f>
        <v>0.7</v>
      </c>
      <c r="K14" s="44">
        <f>F14/F$2</f>
        <v>1</v>
      </c>
      <c r="M14" t="b">
        <f t="shared" si="1"/>
        <v>0</v>
      </c>
    </row>
    <row r="15" spans="1:13">
      <c r="A15" t="s">
        <v>28</v>
      </c>
      <c r="B15" t="s">
        <v>29</v>
      </c>
      <c r="C15">
        <v>6</v>
      </c>
      <c r="D15">
        <v>15</v>
      </c>
      <c r="E15">
        <v>78</v>
      </c>
      <c r="F15">
        <v>1</v>
      </c>
      <c r="H15" s="44">
        <f t="shared" si="0"/>
        <v>0.6</v>
      </c>
      <c r="I15" s="44">
        <f>D15/D$2</f>
        <v>0.75</v>
      </c>
      <c r="J15" s="44">
        <f>E15/E$2</f>
        <v>0.78</v>
      </c>
      <c r="K15" s="44">
        <f>F15/F$2</f>
        <v>1</v>
      </c>
      <c r="M15" t="b">
        <f t="shared" si="1"/>
        <v>0</v>
      </c>
    </row>
    <row r="16" spans="1:13">
      <c r="A16" t="s">
        <v>19</v>
      </c>
      <c r="B16" t="s">
        <v>12</v>
      </c>
      <c r="C16">
        <v>9</v>
      </c>
      <c r="D16">
        <v>19</v>
      </c>
      <c r="E16">
        <v>90</v>
      </c>
      <c r="F16">
        <v>1</v>
      </c>
      <c r="H16" s="44">
        <f t="shared" si="0"/>
        <v>0.9</v>
      </c>
      <c r="I16" s="44">
        <f>D16/D$2</f>
        <v>0.95</v>
      </c>
      <c r="J16" s="44">
        <f>E16/E$2</f>
        <v>0.9</v>
      </c>
      <c r="K16" s="44">
        <f>F16/F$2</f>
        <v>1</v>
      </c>
      <c r="M16" t="b">
        <f t="shared" si="1"/>
        <v>0</v>
      </c>
    </row>
    <row r="17" spans="1:13">
      <c r="A17" t="s">
        <v>22</v>
      </c>
      <c r="B17" t="s">
        <v>30</v>
      </c>
      <c r="C17">
        <v>10</v>
      </c>
      <c r="D17">
        <v>20</v>
      </c>
      <c r="E17">
        <v>99</v>
      </c>
      <c r="F17">
        <v>1</v>
      </c>
      <c r="H17" s="44">
        <f t="shared" si="0"/>
        <v>1</v>
      </c>
      <c r="I17" s="44">
        <f>D17/D$2</f>
        <v>1</v>
      </c>
      <c r="J17" s="44">
        <f>E17/E$2</f>
        <v>0.99</v>
      </c>
      <c r="K17" s="44">
        <f>F17/F$2</f>
        <v>1</v>
      </c>
      <c r="M17" t="b">
        <f t="shared" si="1"/>
        <v>0</v>
      </c>
    </row>
    <row r="18" spans="1:13">
      <c r="A18" t="s">
        <v>11</v>
      </c>
      <c r="B18" t="s">
        <v>31</v>
      </c>
      <c r="C18">
        <v>10</v>
      </c>
      <c r="D18">
        <v>20</v>
      </c>
      <c r="E18">
        <v>100</v>
      </c>
      <c r="F18">
        <v>1</v>
      </c>
      <c r="H18" s="44">
        <f t="shared" si="0"/>
        <v>1</v>
      </c>
      <c r="I18" s="44">
        <f>D18/D$2</f>
        <v>1</v>
      </c>
      <c r="J18" s="44">
        <f>E18/E$2</f>
        <v>1</v>
      </c>
      <c r="K18" s="44">
        <f>F18/F$2</f>
        <v>1</v>
      </c>
      <c r="M18" t="b">
        <f t="shared" si="1"/>
        <v>0</v>
      </c>
    </row>
    <row r="19" spans="1:13">
      <c r="A19" t="s">
        <v>32</v>
      </c>
      <c r="B19" t="s">
        <v>33</v>
      </c>
      <c r="C19">
        <v>10</v>
      </c>
      <c r="D19">
        <v>19</v>
      </c>
      <c r="E19">
        <v>90</v>
      </c>
      <c r="F19">
        <v>0</v>
      </c>
      <c r="H19" s="44">
        <f t="shared" si="0"/>
        <v>1</v>
      </c>
      <c r="I19" s="44">
        <f>D19/D$2</f>
        <v>0.95</v>
      </c>
      <c r="J19" s="44">
        <f>E19/E$2</f>
        <v>0.9</v>
      </c>
      <c r="K19" s="44">
        <f>F19/F$2</f>
        <v>0</v>
      </c>
      <c r="M19" t="b">
        <f t="shared" si="1"/>
        <v>1</v>
      </c>
    </row>
    <row r="20" spans="1:13">
      <c r="A20" t="s">
        <v>34</v>
      </c>
      <c r="B20" t="s">
        <v>35</v>
      </c>
      <c r="C20">
        <v>9</v>
      </c>
      <c r="D20">
        <v>19</v>
      </c>
      <c r="E20">
        <v>90</v>
      </c>
      <c r="F20">
        <v>1</v>
      </c>
      <c r="H20" s="44">
        <f t="shared" si="0"/>
        <v>0.9</v>
      </c>
      <c r="I20" s="44">
        <f>D20/D$2</f>
        <v>0.95</v>
      </c>
      <c r="J20" s="44">
        <f>E20/E$2</f>
        <v>0.9</v>
      </c>
      <c r="K20" s="44">
        <f>F20/F$2</f>
        <v>1</v>
      </c>
      <c r="M20" t="b">
        <f t="shared" si="1"/>
        <v>0</v>
      </c>
    </row>
    <row r="22" spans="1:11">
      <c r="A22" s="30" t="s">
        <v>36</v>
      </c>
      <c r="C22">
        <f t="shared" ref="C22:K22" si="2">MAX(C4:C20)</f>
        <v>10</v>
      </c>
      <c r="D22">
        <f t="shared" si="2"/>
        <v>20</v>
      </c>
      <c r="E22">
        <f t="shared" si="2"/>
        <v>100</v>
      </c>
      <c r="F22">
        <f t="shared" si="2"/>
        <v>1</v>
      </c>
      <c r="H22" s="44">
        <f t="shared" si="2"/>
        <v>1</v>
      </c>
      <c r="I22" s="44">
        <f t="shared" si="2"/>
        <v>1</v>
      </c>
      <c r="J22" s="44">
        <f t="shared" si="2"/>
        <v>1</v>
      </c>
      <c r="K22" s="44">
        <f t="shared" si="2"/>
        <v>1</v>
      </c>
    </row>
    <row r="23" spans="1:11">
      <c r="A23" s="30" t="s">
        <v>37</v>
      </c>
      <c r="C23">
        <f t="shared" ref="C23:K23" si="3">MIN(C4:C20)</f>
        <v>6</v>
      </c>
      <c r="D23">
        <f t="shared" si="3"/>
        <v>8</v>
      </c>
      <c r="E23">
        <f t="shared" si="3"/>
        <v>50</v>
      </c>
      <c r="F23">
        <f t="shared" si="3"/>
        <v>0</v>
      </c>
      <c r="H23" s="44">
        <f t="shared" si="3"/>
        <v>0.6</v>
      </c>
      <c r="I23" s="44">
        <f t="shared" si="3"/>
        <v>0.4</v>
      </c>
      <c r="J23" s="44">
        <f t="shared" si="3"/>
        <v>0.5</v>
      </c>
      <c r="K23" s="44">
        <f t="shared" si="3"/>
        <v>0</v>
      </c>
    </row>
    <row r="24" spans="1:11">
      <c r="A24" s="30" t="s">
        <v>38</v>
      </c>
      <c r="C24">
        <f t="shared" ref="C24:K24" si="4">AVERAGE(C4:C20)</f>
        <v>9</v>
      </c>
      <c r="D24">
        <f t="shared" si="4"/>
        <v>16.1764705882353</v>
      </c>
      <c r="E24">
        <f t="shared" si="4"/>
        <v>83.3529411764706</v>
      </c>
      <c r="F24">
        <f t="shared" si="4"/>
        <v>0.705882352941177</v>
      </c>
      <c r="H24" s="44">
        <f t="shared" si="4"/>
        <v>0.9</v>
      </c>
      <c r="I24" s="44">
        <f t="shared" si="4"/>
        <v>0.808823529411765</v>
      </c>
      <c r="J24" s="44">
        <f t="shared" si="4"/>
        <v>0.833529411764706</v>
      </c>
      <c r="K24" s="44">
        <f t="shared" si="4"/>
        <v>0.705882352941177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0">
    <cfRule type="cellIs" dxfId="0" priority="1" operator="equal">
      <formula>TRUE</formula>
    </cfRule>
  </conditionalFormatting>
  <conditionalFormatting sqref="H4:K20">
    <cfRule type="cellIs" dxfId="0" priority="2" operator="lessThan">
      <formula>0.5</formula>
    </cfRule>
  </conditionalFormatting>
  <pageMargins left="0.75" right="0.75" top="1" bottom="1" header="0.5" footer="0.5"/>
  <pageSetup paperSize="1" scale="6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I11" sqref="I11"/>
    </sheetView>
  </sheetViews>
  <sheetFormatPr defaultColWidth="9.14285714285714" defaultRowHeight="15"/>
  <cols>
    <col min="4" max="4" width="11.5714285714286" customWidth="1"/>
    <col min="6" max="6" width="10.8571428571429" customWidth="1"/>
    <col min="8" max="8" width="10.2857142857143" customWidth="1"/>
  </cols>
  <sheetData>
    <row r="1" s="30" customFormat="1" spans="1:4">
      <c r="A1" s="30" t="s">
        <v>47</v>
      </c>
      <c r="D1" s="30" t="s">
        <v>48</v>
      </c>
    </row>
    <row r="4" s="30" customFormat="1" spans="1:12">
      <c r="A4" s="30" t="s">
        <v>49</v>
      </c>
      <c r="B4" s="31" t="s">
        <v>4</v>
      </c>
      <c r="C4" s="31">
        <v>3</v>
      </c>
      <c r="D4" s="32" t="s">
        <v>50</v>
      </c>
      <c r="E4" s="32">
        <v>5</v>
      </c>
      <c r="F4" s="33" t="s">
        <v>51</v>
      </c>
      <c r="G4" s="33">
        <v>4</v>
      </c>
      <c r="H4" s="34" t="s">
        <v>52</v>
      </c>
      <c r="I4" s="34">
        <v>3</v>
      </c>
      <c r="J4" s="39" t="s">
        <v>53</v>
      </c>
      <c r="K4" s="39">
        <v>1</v>
      </c>
      <c r="L4" s="30" t="s">
        <v>39</v>
      </c>
    </row>
    <row r="5" spans="1:12">
      <c r="A5" t="s">
        <v>54</v>
      </c>
      <c r="B5" s="35">
        <v>1</v>
      </c>
      <c r="C5" s="35">
        <f t="shared" ref="C5:G5" si="0">C$4*B5</f>
        <v>3</v>
      </c>
      <c r="D5" s="36">
        <v>5</v>
      </c>
      <c r="E5" s="36">
        <f t="shared" si="0"/>
        <v>25</v>
      </c>
      <c r="F5" s="37">
        <v>7</v>
      </c>
      <c r="G5" s="37">
        <f t="shared" si="0"/>
        <v>28</v>
      </c>
      <c r="H5" s="38">
        <v>5</v>
      </c>
      <c r="I5" s="38">
        <f>I$4*H5</f>
        <v>15</v>
      </c>
      <c r="J5" s="40">
        <v>2</v>
      </c>
      <c r="K5" s="40">
        <f>K$4*J5</f>
        <v>2</v>
      </c>
      <c r="L5" s="41">
        <f>C5+E5+G5+I5+K5</f>
        <v>73</v>
      </c>
    </row>
    <row r="6" spans="1:12">
      <c r="A6" t="s">
        <v>55</v>
      </c>
      <c r="B6" s="35">
        <v>4</v>
      </c>
      <c r="C6" s="35">
        <f t="shared" ref="C6:G6" si="1">C$4*B6</f>
        <v>12</v>
      </c>
      <c r="D6" s="36">
        <v>3</v>
      </c>
      <c r="E6" s="36">
        <f t="shared" si="1"/>
        <v>15</v>
      </c>
      <c r="F6" s="37">
        <v>6</v>
      </c>
      <c r="G6" s="37">
        <f t="shared" si="1"/>
        <v>24</v>
      </c>
      <c r="H6" s="38">
        <v>5</v>
      </c>
      <c r="I6" s="38">
        <f>I$4*H6</f>
        <v>15</v>
      </c>
      <c r="J6" s="40">
        <v>4</v>
      </c>
      <c r="K6" s="40">
        <f>K$4*J6</f>
        <v>4</v>
      </c>
      <c r="L6" s="41">
        <f>C6+E6+G6+I6+K6</f>
        <v>70</v>
      </c>
    </row>
    <row r="7" spans="1:12">
      <c r="A7" t="s">
        <v>56</v>
      </c>
      <c r="B7" s="35">
        <v>5</v>
      </c>
      <c r="C7" s="35">
        <f t="shared" ref="C7:G7" si="2">C$4*B7</f>
        <v>15</v>
      </c>
      <c r="D7" s="36">
        <v>5</v>
      </c>
      <c r="E7" s="36">
        <f t="shared" si="2"/>
        <v>25</v>
      </c>
      <c r="F7" s="37">
        <v>4</v>
      </c>
      <c r="G7" s="37">
        <f t="shared" si="2"/>
        <v>16</v>
      </c>
      <c r="H7" s="38">
        <v>6</v>
      </c>
      <c r="I7" s="38">
        <f>I$4*H7</f>
        <v>18</v>
      </c>
      <c r="J7" s="40">
        <v>5</v>
      </c>
      <c r="K7" s="40">
        <f>K$4*J7</f>
        <v>5</v>
      </c>
      <c r="L7" s="41">
        <f>C7+E7+G7+I7+K7</f>
        <v>79</v>
      </c>
    </row>
    <row r="8" spans="1:12">
      <c r="A8" t="s">
        <v>57</v>
      </c>
      <c r="B8" s="35">
        <v>3</v>
      </c>
      <c r="C8" s="35">
        <f t="shared" ref="C8:G8" si="3">C$4*B8</f>
        <v>9</v>
      </c>
      <c r="D8" s="36">
        <v>2</v>
      </c>
      <c r="E8" s="36">
        <f t="shared" si="3"/>
        <v>10</v>
      </c>
      <c r="F8" s="37">
        <v>4</v>
      </c>
      <c r="G8" s="37">
        <f t="shared" si="3"/>
        <v>16</v>
      </c>
      <c r="H8" s="38">
        <v>4</v>
      </c>
      <c r="I8" s="38">
        <f>I$4*H8</f>
        <v>12</v>
      </c>
      <c r="J8" s="40">
        <v>6</v>
      </c>
      <c r="K8" s="40">
        <f>K$4*J8</f>
        <v>6</v>
      </c>
      <c r="L8" s="41">
        <f>C8+E8+G8+I8+K8</f>
        <v>53</v>
      </c>
    </row>
    <row r="9" spans="1:12">
      <c r="A9" t="s">
        <v>58</v>
      </c>
      <c r="B9" s="35">
        <v>3</v>
      </c>
      <c r="C9" s="35">
        <f t="shared" ref="C9:G9" si="4">C$4*B9</f>
        <v>9</v>
      </c>
      <c r="D9" s="36">
        <v>2</v>
      </c>
      <c r="E9" s="36">
        <f t="shared" si="4"/>
        <v>10</v>
      </c>
      <c r="F9" s="37">
        <v>5</v>
      </c>
      <c r="G9" s="37">
        <f t="shared" si="4"/>
        <v>20</v>
      </c>
      <c r="H9" s="38">
        <v>6</v>
      </c>
      <c r="I9" s="38">
        <f>I$4*H9</f>
        <v>18</v>
      </c>
      <c r="J9" s="40">
        <v>7</v>
      </c>
      <c r="K9" s="40">
        <f>K$4*J9</f>
        <v>7</v>
      </c>
      <c r="L9" s="41">
        <f>C9+E9+G9+I9+K9</f>
        <v>64</v>
      </c>
    </row>
  </sheetData>
  <conditionalFormatting sqref="L5:L9">
    <cfRule type="top10" dxfId="1" priority="1" percent="1" rank="10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B8"/>
  <sheetViews>
    <sheetView workbookViewId="0">
      <selection activeCell="L14" sqref="L14"/>
    </sheetView>
  </sheetViews>
  <sheetFormatPr defaultColWidth="9.14285714285714" defaultRowHeight="15" outlineLevelRow="7" outlineLevelCol="1"/>
  <cols>
    <col min="1" max="1" width="12.8571428571429"/>
    <col min="2" max="2" width="17.5714285714286"/>
  </cols>
  <sheetData>
    <row r="3" spans="1:2">
      <c r="A3" t="s">
        <v>8</v>
      </c>
      <c r="B3" s="16" t="s">
        <v>59</v>
      </c>
    </row>
    <row r="4" spans="1:2">
      <c r="A4" t="s">
        <v>60</v>
      </c>
      <c r="B4" s="16">
        <v>6003.5</v>
      </c>
    </row>
    <row r="5" spans="1:2">
      <c r="A5" t="s">
        <v>61</v>
      </c>
      <c r="B5" s="16">
        <v>2410.7</v>
      </c>
    </row>
    <row r="6" spans="1:2">
      <c r="A6" t="s">
        <v>62</v>
      </c>
      <c r="B6" s="16">
        <v>3035.3</v>
      </c>
    </row>
    <row r="7" spans="1:2">
      <c r="A7" t="s">
        <v>63</v>
      </c>
      <c r="B7" s="16">
        <v>5661.1</v>
      </c>
    </row>
    <row r="8" spans="1:2">
      <c r="A8" t="s">
        <v>64</v>
      </c>
      <c r="B8" s="16">
        <v>17110.6</v>
      </c>
    </row>
  </sheetData>
  <pageMargins left="0.75" right="0.75" top="1" bottom="1" header="0.5" footer="0.5"/>
  <pageSetup paperSize="1" orientation="landscape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6"/>
  <sheetViews>
    <sheetView workbookViewId="0">
      <selection activeCell="A1" sqref="A1:K172"/>
    </sheetView>
  </sheetViews>
  <sheetFormatPr defaultColWidth="9.14285714285714" defaultRowHeight="15"/>
  <cols>
    <col min="1" max="1" width="7.57142857142857" customWidth="1"/>
    <col min="2" max="2" width="21.5714285714286" customWidth="1"/>
    <col min="3" max="3" width="14.2857142857143" customWidth="1"/>
    <col min="4" max="4" width="20.8571428571429" customWidth="1"/>
    <col min="5" max="5" width="11.1428571428571" style="16" customWidth="1"/>
    <col min="6" max="6" width="10.5714285714286" style="16" customWidth="1"/>
    <col min="7" max="7" width="10.1428571428571" style="16"/>
    <col min="8" max="8" width="17" customWidth="1"/>
    <col min="9" max="9" width="16.8571428571429" customWidth="1"/>
    <col min="10" max="11" width="14.2857142857143" customWidth="1"/>
  </cols>
  <sheetData>
    <row r="1" ht="78.75" spans="1:12">
      <c r="A1" s="24" t="s">
        <v>65</v>
      </c>
      <c r="B1" s="24" t="s">
        <v>66</v>
      </c>
      <c r="C1" s="24" t="s">
        <v>67</v>
      </c>
      <c r="D1" s="24" t="s">
        <v>68</v>
      </c>
      <c r="E1" s="25" t="s">
        <v>69</v>
      </c>
      <c r="F1" s="25" t="s">
        <v>70</v>
      </c>
      <c r="G1" s="25" t="s">
        <v>71</v>
      </c>
      <c r="H1" s="24" t="s">
        <v>72</v>
      </c>
      <c r="I1" s="24" t="s">
        <v>9</v>
      </c>
      <c r="J1" s="24" t="s">
        <v>8</v>
      </c>
      <c r="K1" s="24" t="s">
        <v>73</v>
      </c>
      <c r="L1" s="28"/>
    </row>
    <row r="2" ht="15.75" spans="1:12">
      <c r="A2" s="26" t="s">
        <v>74</v>
      </c>
      <c r="B2" s="27">
        <v>1001</v>
      </c>
      <c r="C2" s="28">
        <v>9822</v>
      </c>
      <c r="D2" s="28" t="s">
        <v>75</v>
      </c>
      <c r="E2" s="29">
        <v>58.3</v>
      </c>
      <c r="F2" s="29">
        <v>98.4</v>
      </c>
      <c r="G2" s="29">
        <f t="shared" ref="G2:G65" si="0">F2-E2</f>
        <v>40.1</v>
      </c>
      <c r="H2" s="29">
        <f t="shared" ref="H2:H65" si="1">IF(F2&gt;50,G2*0.2,G2*0.1)</f>
        <v>8.02</v>
      </c>
      <c r="I2" s="28" t="s">
        <v>76</v>
      </c>
      <c r="J2" s="28" t="s">
        <v>60</v>
      </c>
      <c r="K2" s="28" t="s">
        <v>77</v>
      </c>
      <c r="L2" s="28"/>
    </row>
    <row r="3" ht="15.75" spans="1:14">
      <c r="A3" s="26" t="s">
        <v>74</v>
      </c>
      <c r="B3" s="27">
        <v>1004</v>
      </c>
      <c r="C3" s="28">
        <v>8722</v>
      </c>
      <c r="D3" s="28" t="s">
        <v>78</v>
      </c>
      <c r="E3" s="29">
        <v>344</v>
      </c>
      <c r="F3" s="29">
        <v>502</v>
      </c>
      <c r="G3" s="29">
        <f t="shared" si="0"/>
        <v>158</v>
      </c>
      <c r="H3" s="29">
        <f t="shared" si="1"/>
        <v>31.6</v>
      </c>
      <c r="I3" s="28" t="s">
        <v>76</v>
      </c>
      <c r="J3" s="28" t="s">
        <v>60</v>
      </c>
      <c r="K3" s="28" t="s">
        <v>79</v>
      </c>
      <c r="L3" s="28"/>
      <c r="N3" t="s">
        <v>80</v>
      </c>
    </row>
    <row r="4" ht="15.75" spans="1:14">
      <c r="A4" s="26" t="s">
        <v>74</v>
      </c>
      <c r="B4" s="27">
        <v>1014</v>
      </c>
      <c r="C4" s="28">
        <v>8722</v>
      </c>
      <c r="D4" s="28" t="s">
        <v>78</v>
      </c>
      <c r="E4" s="29">
        <v>344</v>
      </c>
      <c r="F4" s="29">
        <v>502</v>
      </c>
      <c r="G4" s="29">
        <f t="shared" si="0"/>
        <v>158</v>
      </c>
      <c r="H4" s="29">
        <f t="shared" si="1"/>
        <v>31.6</v>
      </c>
      <c r="I4" s="28" t="s">
        <v>76</v>
      </c>
      <c r="J4" s="28" t="s">
        <v>60</v>
      </c>
      <c r="K4" s="28" t="s">
        <v>81</v>
      </c>
      <c r="L4" s="28"/>
      <c r="N4" t="s">
        <v>82</v>
      </c>
    </row>
    <row r="5" ht="15.75" spans="1:14">
      <c r="A5" s="26" t="s">
        <v>83</v>
      </c>
      <c r="B5" s="27">
        <v>1027</v>
      </c>
      <c r="C5" s="28">
        <v>6119</v>
      </c>
      <c r="D5" s="28" t="s">
        <v>84</v>
      </c>
      <c r="E5" s="29">
        <v>9</v>
      </c>
      <c r="F5" s="29">
        <v>14</v>
      </c>
      <c r="G5" s="29">
        <f t="shared" si="0"/>
        <v>5</v>
      </c>
      <c r="H5" s="29">
        <f t="shared" si="1"/>
        <v>0.5</v>
      </c>
      <c r="I5" s="28" t="s">
        <v>76</v>
      </c>
      <c r="J5" s="28" t="s">
        <v>60</v>
      </c>
      <c r="K5" s="28" t="s">
        <v>85</v>
      </c>
      <c r="L5" s="28"/>
      <c r="N5" t="s">
        <v>86</v>
      </c>
    </row>
    <row r="6" ht="15.75" spans="1:14">
      <c r="A6" s="26" t="s">
        <v>83</v>
      </c>
      <c r="B6" s="27">
        <v>1028</v>
      </c>
      <c r="C6" s="28">
        <v>8722</v>
      </c>
      <c r="D6" s="28" t="s">
        <v>78</v>
      </c>
      <c r="E6" s="29">
        <v>344</v>
      </c>
      <c r="F6" s="29">
        <v>502</v>
      </c>
      <c r="G6" s="29">
        <f t="shared" si="0"/>
        <v>158</v>
      </c>
      <c r="H6" s="29">
        <f t="shared" si="1"/>
        <v>31.6</v>
      </c>
      <c r="I6" s="28" t="s">
        <v>76</v>
      </c>
      <c r="J6" s="28" t="s">
        <v>60</v>
      </c>
      <c r="K6" s="28" t="s">
        <v>79</v>
      </c>
      <c r="L6" s="28"/>
      <c r="N6" t="s">
        <v>87</v>
      </c>
    </row>
    <row r="7" ht="15.75" spans="1:14">
      <c r="A7" s="26" t="s">
        <v>83</v>
      </c>
      <c r="B7" s="27">
        <v>1032</v>
      </c>
      <c r="C7" s="28">
        <v>2877</v>
      </c>
      <c r="D7" s="28" t="s">
        <v>88</v>
      </c>
      <c r="E7" s="29">
        <v>11.4</v>
      </c>
      <c r="F7" s="29">
        <v>16.3</v>
      </c>
      <c r="G7" s="29">
        <f t="shared" si="0"/>
        <v>4.9</v>
      </c>
      <c r="H7" s="29">
        <f t="shared" si="1"/>
        <v>0.49</v>
      </c>
      <c r="I7" s="28" t="s">
        <v>76</v>
      </c>
      <c r="J7" s="28" t="s">
        <v>60</v>
      </c>
      <c r="K7" s="28" t="s">
        <v>79</v>
      </c>
      <c r="L7" s="28"/>
      <c r="N7" t="s">
        <v>89</v>
      </c>
    </row>
    <row r="8" ht="15.75" spans="1:14">
      <c r="A8" s="26" t="s">
        <v>90</v>
      </c>
      <c r="B8" s="27">
        <v>1041</v>
      </c>
      <c r="C8" s="28">
        <v>2499</v>
      </c>
      <c r="D8" s="28" t="s">
        <v>91</v>
      </c>
      <c r="E8" s="29">
        <v>6.2</v>
      </c>
      <c r="F8" s="29">
        <v>9.2</v>
      </c>
      <c r="G8" s="29">
        <f t="shared" si="0"/>
        <v>3</v>
      </c>
      <c r="H8" s="29">
        <f t="shared" si="1"/>
        <v>0.3</v>
      </c>
      <c r="I8" s="28" t="s">
        <v>76</v>
      </c>
      <c r="J8" s="28" t="s">
        <v>60</v>
      </c>
      <c r="K8" s="28" t="s">
        <v>77</v>
      </c>
      <c r="L8" s="28"/>
      <c r="N8" t="s">
        <v>92</v>
      </c>
    </row>
    <row r="9" ht="15.75" spans="1:14">
      <c r="A9" s="26" t="s">
        <v>90</v>
      </c>
      <c r="B9" s="27">
        <v>1048</v>
      </c>
      <c r="C9" s="28">
        <v>8722</v>
      </c>
      <c r="D9" s="28" t="s">
        <v>78</v>
      </c>
      <c r="E9" s="29">
        <v>344</v>
      </c>
      <c r="F9" s="29">
        <v>502</v>
      </c>
      <c r="G9" s="29">
        <f t="shared" si="0"/>
        <v>158</v>
      </c>
      <c r="H9" s="29">
        <f t="shared" si="1"/>
        <v>31.6</v>
      </c>
      <c r="I9" s="28" t="s">
        <v>76</v>
      </c>
      <c r="J9" s="28" t="s">
        <v>60</v>
      </c>
      <c r="K9" s="28" t="s">
        <v>79</v>
      </c>
      <c r="L9" s="28"/>
      <c r="N9" t="s">
        <v>93</v>
      </c>
    </row>
    <row r="10" ht="15.75" spans="1:14">
      <c r="A10" s="26" t="s">
        <v>94</v>
      </c>
      <c r="B10" s="27">
        <v>1049</v>
      </c>
      <c r="C10" s="28">
        <v>2499</v>
      </c>
      <c r="D10" s="28" t="s">
        <v>91</v>
      </c>
      <c r="E10" s="29">
        <v>6.2</v>
      </c>
      <c r="F10" s="29">
        <v>9.2</v>
      </c>
      <c r="G10" s="29">
        <f t="shared" si="0"/>
        <v>3</v>
      </c>
      <c r="H10" s="29">
        <f t="shared" si="1"/>
        <v>0.3</v>
      </c>
      <c r="I10" s="28" t="s">
        <v>76</v>
      </c>
      <c r="J10" s="28" t="s">
        <v>60</v>
      </c>
      <c r="K10" s="28" t="s">
        <v>95</v>
      </c>
      <c r="L10" s="28"/>
      <c r="N10" t="s">
        <v>96</v>
      </c>
    </row>
    <row r="11" ht="15.75" spans="1:12">
      <c r="A11" s="26" t="s">
        <v>94</v>
      </c>
      <c r="B11" s="27">
        <v>1050</v>
      </c>
      <c r="C11" s="28">
        <v>2877</v>
      </c>
      <c r="D11" s="28" t="s">
        <v>88</v>
      </c>
      <c r="E11" s="29">
        <v>11.4</v>
      </c>
      <c r="F11" s="29">
        <v>16.3</v>
      </c>
      <c r="G11" s="29">
        <f t="shared" si="0"/>
        <v>4.9</v>
      </c>
      <c r="H11" s="29">
        <f t="shared" si="1"/>
        <v>0.49</v>
      </c>
      <c r="I11" s="28" t="s">
        <v>76</v>
      </c>
      <c r="J11" s="28" t="s">
        <v>60</v>
      </c>
      <c r="K11" s="28" t="s">
        <v>79</v>
      </c>
      <c r="L11" s="28"/>
    </row>
    <row r="12" ht="15.75" spans="1:12">
      <c r="A12" s="26" t="s">
        <v>94</v>
      </c>
      <c r="B12" s="27">
        <v>1053</v>
      </c>
      <c r="C12" s="28">
        <v>2242</v>
      </c>
      <c r="D12" s="28" t="s">
        <v>97</v>
      </c>
      <c r="E12" s="29">
        <v>60</v>
      </c>
      <c r="F12" s="29">
        <v>124</v>
      </c>
      <c r="G12" s="29">
        <f t="shared" si="0"/>
        <v>64</v>
      </c>
      <c r="H12" s="29">
        <f t="shared" si="1"/>
        <v>12.8</v>
      </c>
      <c r="I12" s="28" t="s">
        <v>76</v>
      </c>
      <c r="J12" s="28" t="s">
        <v>60</v>
      </c>
      <c r="K12" s="28" t="s">
        <v>81</v>
      </c>
      <c r="L12" s="28"/>
    </row>
    <row r="13" ht="15.75" spans="1:12">
      <c r="A13" s="26" t="s">
        <v>98</v>
      </c>
      <c r="B13" s="27">
        <v>1062</v>
      </c>
      <c r="C13" s="28">
        <v>2499</v>
      </c>
      <c r="D13" s="28" t="s">
        <v>91</v>
      </c>
      <c r="E13" s="29">
        <v>6.2</v>
      </c>
      <c r="F13" s="29">
        <v>9.2</v>
      </c>
      <c r="G13" s="29">
        <f t="shared" si="0"/>
        <v>3</v>
      </c>
      <c r="H13" s="29">
        <f t="shared" si="1"/>
        <v>0.3</v>
      </c>
      <c r="I13" s="28" t="s">
        <v>76</v>
      </c>
      <c r="J13" s="28" t="s">
        <v>60</v>
      </c>
      <c r="K13" s="28" t="s">
        <v>79</v>
      </c>
      <c r="L13" s="28"/>
    </row>
    <row r="14" ht="15.75" spans="1:12">
      <c r="A14" s="26" t="s">
        <v>98</v>
      </c>
      <c r="B14" s="27">
        <v>1071</v>
      </c>
      <c r="C14" s="28">
        <v>1109</v>
      </c>
      <c r="D14" s="28" t="s">
        <v>99</v>
      </c>
      <c r="E14" s="29">
        <v>3</v>
      </c>
      <c r="F14" s="29">
        <v>8</v>
      </c>
      <c r="G14" s="29">
        <f t="shared" si="0"/>
        <v>5</v>
      </c>
      <c r="H14" s="29">
        <f t="shared" si="1"/>
        <v>0.5</v>
      </c>
      <c r="I14" s="28" t="s">
        <v>76</v>
      </c>
      <c r="J14" s="28" t="s">
        <v>60</v>
      </c>
      <c r="K14" s="28" t="s">
        <v>79</v>
      </c>
      <c r="L14" s="28"/>
    </row>
    <row r="15" ht="15.75" spans="1:12">
      <c r="A15" s="26" t="s">
        <v>100</v>
      </c>
      <c r="B15" s="27">
        <v>1082</v>
      </c>
      <c r="C15" s="28">
        <v>1109</v>
      </c>
      <c r="D15" s="28" t="s">
        <v>99</v>
      </c>
      <c r="E15" s="29">
        <v>3</v>
      </c>
      <c r="F15" s="29">
        <v>8</v>
      </c>
      <c r="G15" s="29">
        <f t="shared" si="0"/>
        <v>5</v>
      </c>
      <c r="H15" s="29">
        <f t="shared" si="1"/>
        <v>0.5</v>
      </c>
      <c r="I15" s="28" t="s">
        <v>76</v>
      </c>
      <c r="J15" s="28" t="s">
        <v>60</v>
      </c>
      <c r="K15" s="28" t="s">
        <v>81</v>
      </c>
      <c r="L15" s="28"/>
    </row>
    <row r="16" ht="15.75" spans="1:12">
      <c r="A16" s="26" t="s">
        <v>100</v>
      </c>
      <c r="B16" s="27">
        <v>1083</v>
      </c>
      <c r="C16" s="28">
        <v>1109</v>
      </c>
      <c r="D16" s="28" t="s">
        <v>99</v>
      </c>
      <c r="E16" s="29">
        <v>3</v>
      </c>
      <c r="F16" s="29">
        <v>8</v>
      </c>
      <c r="G16" s="29">
        <f t="shared" si="0"/>
        <v>5</v>
      </c>
      <c r="H16" s="29">
        <f t="shared" si="1"/>
        <v>0.5</v>
      </c>
      <c r="I16" s="28" t="s">
        <v>76</v>
      </c>
      <c r="J16" s="28" t="s">
        <v>60</v>
      </c>
      <c r="K16" s="28" t="s">
        <v>85</v>
      </c>
      <c r="L16" s="28"/>
    </row>
    <row r="17" ht="15.75" spans="1:12">
      <c r="A17" s="26" t="s">
        <v>100</v>
      </c>
      <c r="B17" s="27">
        <v>1084</v>
      </c>
      <c r="C17" s="28">
        <v>6119</v>
      </c>
      <c r="D17" s="28" t="s">
        <v>84</v>
      </c>
      <c r="E17" s="29">
        <v>9</v>
      </c>
      <c r="F17" s="29">
        <v>14</v>
      </c>
      <c r="G17" s="29">
        <f t="shared" si="0"/>
        <v>5</v>
      </c>
      <c r="H17" s="29">
        <f t="shared" si="1"/>
        <v>0.5</v>
      </c>
      <c r="I17" s="28" t="s">
        <v>76</v>
      </c>
      <c r="J17" s="28" t="s">
        <v>60</v>
      </c>
      <c r="K17" s="28" t="s">
        <v>79</v>
      </c>
      <c r="L17" s="28"/>
    </row>
    <row r="18" ht="15.75" spans="1:12">
      <c r="A18" s="26" t="s">
        <v>100</v>
      </c>
      <c r="B18" s="27">
        <v>1087</v>
      </c>
      <c r="C18" s="28">
        <v>2499</v>
      </c>
      <c r="D18" s="28" t="s">
        <v>91</v>
      </c>
      <c r="E18" s="29">
        <v>6.2</v>
      </c>
      <c r="F18" s="29">
        <v>9.2</v>
      </c>
      <c r="G18" s="29">
        <f t="shared" si="0"/>
        <v>3</v>
      </c>
      <c r="H18" s="29">
        <f t="shared" si="1"/>
        <v>0.3</v>
      </c>
      <c r="I18" s="28" t="s">
        <v>76</v>
      </c>
      <c r="J18" s="28" t="s">
        <v>60</v>
      </c>
      <c r="K18" s="28" t="s">
        <v>81</v>
      </c>
      <c r="L18" s="28"/>
    </row>
    <row r="19" ht="15.75" spans="1:12">
      <c r="A19" s="26" t="s">
        <v>100</v>
      </c>
      <c r="B19" s="27">
        <v>1088</v>
      </c>
      <c r="C19" s="28">
        <v>2499</v>
      </c>
      <c r="D19" s="28" t="s">
        <v>91</v>
      </c>
      <c r="E19" s="29">
        <v>6.2</v>
      </c>
      <c r="F19" s="29">
        <v>9.2</v>
      </c>
      <c r="G19" s="29">
        <f t="shared" si="0"/>
        <v>3</v>
      </c>
      <c r="H19" s="29">
        <f t="shared" si="1"/>
        <v>0.3</v>
      </c>
      <c r="I19" s="28" t="s">
        <v>76</v>
      </c>
      <c r="J19" s="28" t="s">
        <v>60</v>
      </c>
      <c r="K19" s="28" t="s">
        <v>77</v>
      </c>
      <c r="L19" s="28"/>
    </row>
    <row r="20" ht="15.75" spans="1:12">
      <c r="A20" s="26" t="s">
        <v>100</v>
      </c>
      <c r="B20" s="27">
        <v>1090</v>
      </c>
      <c r="C20" s="28">
        <v>2877</v>
      </c>
      <c r="D20" s="28" t="s">
        <v>88</v>
      </c>
      <c r="E20" s="29">
        <v>11.4</v>
      </c>
      <c r="F20" s="29">
        <v>16.3</v>
      </c>
      <c r="G20" s="29">
        <f t="shared" si="0"/>
        <v>4.9</v>
      </c>
      <c r="H20" s="29">
        <f t="shared" si="1"/>
        <v>0.49</v>
      </c>
      <c r="I20" s="28" t="s">
        <v>76</v>
      </c>
      <c r="J20" s="28" t="s">
        <v>60</v>
      </c>
      <c r="K20" s="28" t="s">
        <v>81</v>
      </c>
      <c r="L20" s="28"/>
    </row>
    <row r="21" ht="15.75" spans="1:12">
      <c r="A21" s="26" t="s">
        <v>101</v>
      </c>
      <c r="B21" s="27">
        <v>1100</v>
      </c>
      <c r="C21" s="28">
        <v>6119</v>
      </c>
      <c r="D21" s="28" t="s">
        <v>84</v>
      </c>
      <c r="E21" s="29">
        <v>9</v>
      </c>
      <c r="F21" s="29">
        <v>14</v>
      </c>
      <c r="G21" s="29">
        <f t="shared" si="0"/>
        <v>5</v>
      </c>
      <c r="H21" s="29">
        <f t="shared" si="1"/>
        <v>0.5</v>
      </c>
      <c r="I21" s="28" t="s">
        <v>76</v>
      </c>
      <c r="J21" s="28" t="s">
        <v>60</v>
      </c>
      <c r="K21" s="28" t="s">
        <v>102</v>
      </c>
      <c r="L21" s="28"/>
    </row>
    <row r="22" ht="15.75" spans="1:12">
      <c r="A22" s="26" t="s">
        <v>101</v>
      </c>
      <c r="B22" s="27">
        <v>1113</v>
      </c>
      <c r="C22" s="28">
        <v>9822</v>
      </c>
      <c r="D22" s="28" t="s">
        <v>75</v>
      </c>
      <c r="E22" s="29">
        <v>58.3</v>
      </c>
      <c r="F22" s="29">
        <v>98.4</v>
      </c>
      <c r="G22" s="29">
        <f t="shared" si="0"/>
        <v>40.1</v>
      </c>
      <c r="H22" s="29">
        <f t="shared" si="1"/>
        <v>8.02</v>
      </c>
      <c r="I22" s="28" t="s">
        <v>76</v>
      </c>
      <c r="J22" s="28" t="s">
        <v>60</v>
      </c>
      <c r="K22" s="28" t="s">
        <v>81</v>
      </c>
      <c r="L22" s="28"/>
    </row>
    <row r="23" ht="15.75" spans="1:12">
      <c r="A23" s="26" t="s">
        <v>101</v>
      </c>
      <c r="B23" s="27">
        <v>1115</v>
      </c>
      <c r="C23" s="28">
        <v>8722</v>
      </c>
      <c r="D23" s="28" t="s">
        <v>78</v>
      </c>
      <c r="E23" s="29">
        <v>344</v>
      </c>
      <c r="F23" s="29">
        <v>502</v>
      </c>
      <c r="G23" s="29">
        <f t="shared" si="0"/>
        <v>158</v>
      </c>
      <c r="H23" s="29">
        <f t="shared" si="1"/>
        <v>31.6</v>
      </c>
      <c r="I23" s="28" t="s">
        <v>76</v>
      </c>
      <c r="J23" s="28" t="s">
        <v>60</v>
      </c>
      <c r="K23" s="28" t="s">
        <v>79</v>
      </c>
      <c r="L23" s="28"/>
    </row>
    <row r="24" ht="15.75" spans="1:12">
      <c r="A24" s="26" t="s">
        <v>101</v>
      </c>
      <c r="B24" s="27">
        <v>1119</v>
      </c>
      <c r="C24" s="28">
        <v>2242</v>
      </c>
      <c r="D24" s="28" t="s">
        <v>97</v>
      </c>
      <c r="E24" s="29">
        <v>60</v>
      </c>
      <c r="F24" s="29">
        <v>124</v>
      </c>
      <c r="G24" s="29">
        <f t="shared" si="0"/>
        <v>64</v>
      </c>
      <c r="H24" s="29">
        <f t="shared" si="1"/>
        <v>12.8</v>
      </c>
      <c r="I24" s="28" t="s">
        <v>76</v>
      </c>
      <c r="J24" s="28" t="s">
        <v>60</v>
      </c>
      <c r="K24" s="28" t="s">
        <v>102</v>
      </c>
      <c r="L24" s="28"/>
    </row>
    <row r="25" ht="15.75" spans="1:12">
      <c r="A25" s="26" t="s">
        <v>103</v>
      </c>
      <c r="B25" s="27">
        <v>1127</v>
      </c>
      <c r="C25" s="28">
        <v>8722</v>
      </c>
      <c r="D25" s="28" t="s">
        <v>78</v>
      </c>
      <c r="E25" s="29">
        <v>344</v>
      </c>
      <c r="F25" s="29">
        <v>502</v>
      </c>
      <c r="G25" s="29">
        <f t="shared" si="0"/>
        <v>158</v>
      </c>
      <c r="H25" s="29">
        <f t="shared" si="1"/>
        <v>31.6</v>
      </c>
      <c r="I25" s="28" t="s">
        <v>76</v>
      </c>
      <c r="J25" s="28" t="s">
        <v>60</v>
      </c>
      <c r="K25" s="28" t="s">
        <v>85</v>
      </c>
      <c r="L25" s="28"/>
    </row>
    <row r="26" ht="15.75" spans="1:12">
      <c r="A26" s="26" t="s">
        <v>103</v>
      </c>
      <c r="B26" s="27">
        <v>1133</v>
      </c>
      <c r="C26" s="28">
        <v>9822</v>
      </c>
      <c r="D26" s="28" t="s">
        <v>75</v>
      </c>
      <c r="E26" s="29">
        <v>58.3</v>
      </c>
      <c r="F26" s="29">
        <v>98.4</v>
      </c>
      <c r="G26" s="29">
        <f t="shared" si="0"/>
        <v>40.1</v>
      </c>
      <c r="H26" s="29">
        <f t="shared" si="1"/>
        <v>8.02</v>
      </c>
      <c r="I26" s="28" t="s">
        <v>76</v>
      </c>
      <c r="J26" s="28" t="s">
        <v>60</v>
      </c>
      <c r="K26" s="28" t="s">
        <v>79</v>
      </c>
      <c r="L26" s="28"/>
    </row>
    <row r="27" ht="15.75" spans="1:12">
      <c r="A27" s="26" t="s">
        <v>103</v>
      </c>
      <c r="B27" s="27">
        <v>1135</v>
      </c>
      <c r="C27" s="28">
        <v>8722</v>
      </c>
      <c r="D27" s="28" t="s">
        <v>78</v>
      </c>
      <c r="E27" s="29">
        <v>344</v>
      </c>
      <c r="F27" s="29">
        <v>502</v>
      </c>
      <c r="G27" s="29">
        <f t="shared" si="0"/>
        <v>158</v>
      </c>
      <c r="H27" s="29">
        <f t="shared" si="1"/>
        <v>31.6</v>
      </c>
      <c r="I27" s="28" t="s">
        <v>76</v>
      </c>
      <c r="J27" s="28" t="s">
        <v>60</v>
      </c>
      <c r="K27" s="28" t="s">
        <v>85</v>
      </c>
      <c r="L27" s="28"/>
    </row>
    <row r="28" ht="15.75" spans="1:12">
      <c r="A28" s="26" t="s">
        <v>103</v>
      </c>
      <c r="B28" s="27">
        <v>1138</v>
      </c>
      <c r="C28" s="28">
        <v>8722</v>
      </c>
      <c r="D28" s="28" t="s">
        <v>78</v>
      </c>
      <c r="E28" s="29">
        <v>344</v>
      </c>
      <c r="F28" s="29">
        <v>502</v>
      </c>
      <c r="G28" s="29">
        <f t="shared" si="0"/>
        <v>158</v>
      </c>
      <c r="H28" s="29">
        <f t="shared" si="1"/>
        <v>31.6</v>
      </c>
      <c r="I28" s="28" t="s">
        <v>76</v>
      </c>
      <c r="J28" s="28" t="s">
        <v>60</v>
      </c>
      <c r="K28" s="28" t="s">
        <v>102</v>
      </c>
      <c r="L28" s="28"/>
    </row>
    <row r="29" ht="15.75" spans="1:12">
      <c r="A29" s="26" t="s">
        <v>104</v>
      </c>
      <c r="B29" s="27">
        <v>1147</v>
      </c>
      <c r="C29" s="28">
        <v>9822</v>
      </c>
      <c r="D29" s="28" t="s">
        <v>75</v>
      </c>
      <c r="E29" s="29">
        <v>58.3</v>
      </c>
      <c r="F29" s="29">
        <v>98.4</v>
      </c>
      <c r="G29" s="29">
        <f t="shared" si="0"/>
        <v>40.1</v>
      </c>
      <c r="H29" s="29">
        <f t="shared" si="1"/>
        <v>8.02</v>
      </c>
      <c r="I29" s="28" t="s">
        <v>76</v>
      </c>
      <c r="J29" s="28" t="s">
        <v>60</v>
      </c>
      <c r="K29" s="28" t="s">
        <v>81</v>
      </c>
      <c r="L29" s="28"/>
    </row>
    <row r="30" ht="15.75" spans="1:12">
      <c r="A30" s="26" t="s">
        <v>104</v>
      </c>
      <c r="B30" s="27">
        <v>1149</v>
      </c>
      <c r="C30" s="28">
        <v>8722</v>
      </c>
      <c r="D30" s="28" t="s">
        <v>78</v>
      </c>
      <c r="E30" s="29">
        <v>344</v>
      </c>
      <c r="F30" s="29">
        <v>502</v>
      </c>
      <c r="G30" s="29">
        <f t="shared" si="0"/>
        <v>158</v>
      </c>
      <c r="H30" s="29">
        <f t="shared" si="1"/>
        <v>31.6</v>
      </c>
      <c r="I30" s="28" t="s">
        <v>76</v>
      </c>
      <c r="J30" s="28" t="s">
        <v>60</v>
      </c>
      <c r="K30" s="28" t="s">
        <v>79</v>
      </c>
      <c r="L30" s="28"/>
    </row>
    <row r="31" ht="15.75" spans="1:12">
      <c r="A31" s="26" t="s">
        <v>105</v>
      </c>
      <c r="B31" s="27">
        <v>1152</v>
      </c>
      <c r="C31" s="28">
        <v>4421</v>
      </c>
      <c r="D31" s="28" t="s">
        <v>106</v>
      </c>
      <c r="E31" s="29">
        <v>45</v>
      </c>
      <c r="F31" s="29">
        <v>87</v>
      </c>
      <c r="G31" s="29">
        <f t="shared" si="0"/>
        <v>42</v>
      </c>
      <c r="H31" s="29">
        <f t="shared" si="1"/>
        <v>8.4</v>
      </c>
      <c r="I31" s="28" t="s">
        <v>76</v>
      </c>
      <c r="J31" s="28" t="s">
        <v>60</v>
      </c>
      <c r="K31" s="28" t="s">
        <v>85</v>
      </c>
      <c r="L31" s="28"/>
    </row>
    <row r="32" ht="15.75" spans="1:12">
      <c r="A32" s="26" t="s">
        <v>107</v>
      </c>
      <c r="B32" s="27">
        <v>1158</v>
      </c>
      <c r="C32" s="28">
        <v>8722</v>
      </c>
      <c r="D32" s="28" t="s">
        <v>78</v>
      </c>
      <c r="E32" s="29">
        <v>344</v>
      </c>
      <c r="F32" s="29">
        <v>502</v>
      </c>
      <c r="G32" s="29">
        <f t="shared" si="0"/>
        <v>158</v>
      </c>
      <c r="H32" s="29">
        <f t="shared" si="1"/>
        <v>31.6</v>
      </c>
      <c r="I32" s="28" t="s">
        <v>76</v>
      </c>
      <c r="J32" s="28" t="s">
        <v>60</v>
      </c>
      <c r="K32" s="28" t="s">
        <v>85</v>
      </c>
      <c r="L32" s="28"/>
    </row>
    <row r="33" ht="15.75" spans="1:12">
      <c r="A33" s="26" t="s">
        <v>107</v>
      </c>
      <c r="B33" s="27">
        <v>1162</v>
      </c>
      <c r="C33" s="28">
        <v>9212</v>
      </c>
      <c r="D33" s="28" t="s">
        <v>108</v>
      </c>
      <c r="E33" s="29">
        <v>4</v>
      </c>
      <c r="F33" s="29">
        <v>7</v>
      </c>
      <c r="G33" s="29">
        <f t="shared" si="0"/>
        <v>3</v>
      </c>
      <c r="H33" s="29">
        <f t="shared" si="1"/>
        <v>0.3</v>
      </c>
      <c r="I33" s="28" t="s">
        <v>76</v>
      </c>
      <c r="J33" s="28" t="s">
        <v>60</v>
      </c>
      <c r="K33" s="28" t="s">
        <v>79</v>
      </c>
      <c r="L33" s="28"/>
    </row>
    <row r="34" ht="15.75" spans="1:12">
      <c r="A34" s="26" t="s">
        <v>109</v>
      </c>
      <c r="B34" s="27">
        <v>1170</v>
      </c>
      <c r="C34" s="28">
        <v>4421</v>
      </c>
      <c r="D34" s="28" t="s">
        <v>106</v>
      </c>
      <c r="E34" s="29">
        <v>45</v>
      </c>
      <c r="F34" s="29">
        <v>87</v>
      </c>
      <c r="G34" s="29">
        <f t="shared" si="0"/>
        <v>42</v>
      </c>
      <c r="H34" s="29">
        <f t="shared" si="1"/>
        <v>8.4</v>
      </c>
      <c r="I34" s="28" t="s">
        <v>76</v>
      </c>
      <c r="J34" s="28" t="s">
        <v>60</v>
      </c>
      <c r="K34" s="28" t="s">
        <v>81</v>
      </c>
      <c r="L34" s="28"/>
    </row>
    <row r="35" ht="15.75" spans="1:12">
      <c r="A35" s="26" t="s">
        <v>74</v>
      </c>
      <c r="B35" s="27">
        <v>1002</v>
      </c>
      <c r="C35" s="28">
        <v>2877</v>
      </c>
      <c r="D35" s="28" t="s">
        <v>88</v>
      </c>
      <c r="E35" s="29">
        <v>11.4</v>
      </c>
      <c r="F35" s="29">
        <v>16.3</v>
      </c>
      <c r="G35" s="29">
        <f t="shared" si="0"/>
        <v>4.9</v>
      </c>
      <c r="H35" s="29">
        <f t="shared" si="1"/>
        <v>0.49</v>
      </c>
      <c r="I35" s="28" t="s">
        <v>110</v>
      </c>
      <c r="J35" s="28" t="s">
        <v>61</v>
      </c>
      <c r="K35" s="28" t="s">
        <v>81</v>
      </c>
      <c r="L35" s="28"/>
    </row>
    <row r="36" ht="15.75" spans="1:12">
      <c r="A36" s="26" t="s">
        <v>74</v>
      </c>
      <c r="B36" s="27">
        <v>1010</v>
      </c>
      <c r="C36" s="28">
        <v>2877</v>
      </c>
      <c r="D36" s="28" t="s">
        <v>88</v>
      </c>
      <c r="E36" s="29">
        <v>11.4</v>
      </c>
      <c r="F36" s="29">
        <v>16.3</v>
      </c>
      <c r="G36" s="29">
        <f t="shared" si="0"/>
        <v>4.9</v>
      </c>
      <c r="H36" s="29">
        <f t="shared" si="1"/>
        <v>0.49</v>
      </c>
      <c r="I36" s="28" t="s">
        <v>110</v>
      </c>
      <c r="J36" s="28" t="s">
        <v>61</v>
      </c>
      <c r="K36" s="28" t="s">
        <v>95</v>
      </c>
      <c r="L36" s="28"/>
    </row>
    <row r="37" ht="15.75" spans="1:12">
      <c r="A37" s="26" t="s">
        <v>74</v>
      </c>
      <c r="B37" s="27">
        <v>1011</v>
      </c>
      <c r="C37" s="28">
        <v>2877</v>
      </c>
      <c r="D37" s="28" t="s">
        <v>88</v>
      </c>
      <c r="E37" s="29">
        <v>11.4</v>
      </c>
      <c r="F37" s="29">
        <v>16.3</v>
      </c>
      <c r="G37" s="29">
        <f t="shared" si="0"/>
        <v>4.9</v>
      </c>
      <c r="H37" s="29">
        <f t="shared" si="1"/>
        <v>0.49</v>
      </c>
      <c r="I37" s="28" t="s">
        <v>110</v>
      </c>
      <c r="J37" s="28" t="s">
        <v>61</v>
      </c>
      <c r="K37" s="28" t="s">
        <v>79</v>
      </c>
      <c r="L37" s="28"/>
    </row>
    <row r="38" ht="15.75" spans="1:12">
      <c r="A38" s="26" t="s">
        <v>83</v>
      </c>
      <c r="B38" s="27">
        <v>1017</v>
      </c>
      <c r="C38" s="28">
        <v>2242</v>
      </c>
      <c r="D38" s="28" t="s">
        <v>97</v>
      </c>
      <c r="E38" s="29">
        <v>60</v>
      </c>
      <c r="F38" s="29">
        <v>124</v>
      </c>
      <c r="G38" s="29">
        <f t="shared" si="0"/>
        <v>64</v>
      </c>
      <c r="H38" s="29">
        <f t="shared" si="1"/>
        <v>12.8</v>
      </c>
      <c r="I38" s="28" t="s">
        <v>110</v>
      </c>
      <c r="J38" s="28" t="s">
        <v>61</v>
      </c>
      <c r="K38" s="28" t="s">
        <v>77</v>
      </c>
      <c r="L38" s="28"/>
    </row>
    <row r="39" ht="15.75" spans="1:12">
      <c r="A39" s="26" t="s">
        <v>83</v>
      </c>
      <c r="B39" s="27">
        <v>1021</v>
      </c>
      <c r="C39" s="28">
        <v>1109</v>
      </c>
      <c r="D39" s="28" t="s">
        <v>99</v>
      </c>
      <c r="E39" s="29">
        <v>3</v>
      </c>
      <c r="F39" s="29">
        <v>8</v>
      </c>
      <c r="G39" s="29">
        <f t="shared" si="0"/>
        <v>5</v>
      </c>
      <c r="H39" s="29">
        <f t="shared" si="1"/>
        <v>0.5</v>
      </c>
      <c r="I39" s="28" t="s">
        <v>110</v>
      </c>
      <c r="J39" s="28" t="s">
        <v>61</v>
      </c>
      <c r="K39" s="28" t="s">
        <v>95</v>
      </c>
      <c r="L39" s="28"/>
    </row>
    <row r="40" ht="15.75" spans="1:12">
      <c r="A40" s="26" t="s">
        <v>83</v>
      </c>
      <c r="B40" s="27">
        <v>1024</v>
      </c>
      <c r="C40" s="28">
        <v>9212</v>
      </c>
      <c r="D40" s="28" t="s">
        <v>108</v>
      </c>
      <c r="E40" s="29">
        <v>4</v>
      </c>
      <c r="F40" s="29">
        <v>7</v>
      </c>
      <c r="G40" s="29">
        <f t="shared" si="0"/>
        <v>3</v>
      </c>
      <c r="H40" s="29">
        <f t="shared" si="1"/>
        <v>0.3</v>
      </c>
      <c r="I40" s="28" t="s">
        <v>110</v>
      </c>
      <c r="J40" s="28" t="s">
        <v>61</v>
      </c>
      <c r="K40" s="28" t="s">
        <v>102</v>
      </c>
      <c r="L40" s="28"/>
    </row>
    <row r="41" ht="15.75" spans="1:12">
      <c r="A41" s="26" t="s">
        <v>83</v>
      </c>
      <c r="B41" s="27">
        <v>1029</v>
      </c>
      <c r="C41" s="28">
        <v>2499</v>
      </c>
      <c r="D41" s="28" t="s">
        <v>91</v>
      </c>
      <c r="E41" s="29">
        <v>6.2</v>
      </c>
      <c r="F41" s="29">
        <v>9.2</v>
      </c>
      <c r="G41" s="29">
        <f t="shared" si="0"/>
        <v>3</v>
      </c>
      <c r="H41" s="29">
        <f t="shared" si="1"/>
        <v>0.3</v>
      </c>
      <c r="I41" s="28" t="s">
        <v>110</v>
      </c>
      <c r="J41" s="28" t="s">
        <v>61</v>
      </c>
      <c r="K41" s="28" t="s">
        <v>79</v>
      </c>
      <c r="L41" s="28"/>
    </row>
    <row r="42" ht="15.75" spans="1:12">
      <c r="A42" s="26" t="s">
        <v>83</v>
      </c>
      <c r="B42" s="27">
        <v>1030</v>
      </c>
      <c r="C42" s="28">
        <v>4421</v>
      </c>
      <c r="D42" s="28" t="s">
        <v>106</v>
      </c>
      <c r="E42" s="29">
        <v>45</v>
      </c>
      <c r="F42" s="29">
        <v>87</v>
      </c>
      <c r="G42" s="29">
        <f t="shared" si="0"/>
        <v>42</v>
      </c>
      <c r="H42" s="29">
        <f t="shared" si="1"/>
        <v>8.4</v>
      </c>
      <c r="I42" s="28" t="s">
        <v>110</v>
      </c>
      <c r="J42" s="28" t="s">
        <v>61</v>
      </c>
      <c r="K42" s="28" t="s">
        <v>85</v>
      </c>
      <c r="L42" s="28"/>
    </row>
    <row r="43" ht="15.75" spans="1:12">
      <c r="A43" s="26" t="s">
        <v>83</v>
      </c>
      <c r="B43" s="27">
        <v>1031</v>
      </c>
      <c r="C43" s="28">
        <v>1109</v>
      </c>
      <c r="D43" s="28" t="s">
        <v>99</v>
      </c>
      <c r="E43" s="29">
        <v>3</v>
      </c>
      <c r="F43" s="29">
        <v>8</v>
      </c>
      <c r="G43" s="29">
        <f t="shared" si="0"/>
        <v>5</v>
      </c>
      <c r="H43" s="29">
        <f t="shared" si="1"/>
        <v>0.5</v>
      </c>
      <c r="I43" s="28" t="s">
        <v>110</v>
      </c>
      <c r="J43" s="28" t="s">
        <v>61</v>
      </c>
      <c r="K43" s="28" t="s">
        <v>81</v>
      </c>
      <c r="L43" s="28"/>
    </row>
    <row r="44" ht="15.75" spans="1:12">
      <c r="A44" s="26" t="s">
        <v>83</v>
      </c>
      <c r="B44" s="27">
        <v>1033</v>
      </c>
      <c r="C44" s="28">
        <v>9822</v>
      </c>
      <c r="D44" s="28" t="s">
        <v>75</v>
      </c>
      <c r="E44" s="29">
        <v>58.3</v>
      </c>
      <c r="F44" s="29">
        <v>98.4</v>
      </c>
      <c r="G44" s="29">
        <f t="shared" si="0"/>
        <v>40.1</v>
      </c>
      <c r="H44" s="29">
        <f t="shared" si="1"/>
        <v>8.02</v>
      </c>
      <c r="I44" s="28" t="s">
        <v>110</v>
      </c>
      <c r="J44" s="28" t="s">
        <v>61</v>
      </c>
      <c r="K44" s="28" t="s">
        <v>81</v>
      </c>
      <c r="L44" s="28"/>
    </row>
    <row r="45" ht="15.75" spans="1:12">
      <c r="A45" s="26" t="s">
        <v>83</v>
      </c>
      <c r="B45" s="27">
        <v>1034</v>
      </c>
      <c r="C45" s="28">
        <v>2877</v>
      </c>
      <c r="D45" s="28" t="s">
        <v>88</v>
      </c>
      <c r="E45" s="29">
        <v>11.4</v>
      </c>
      <c r="F45" s="29">
        <v>16.3</v>
      </c>
      <c r="G45" s="29">
        <f t="shared" si="0"/>
        <v>4.9</v>
      </c>
      <c r="H45" s="29">
        <f t="shared" si="1"/>
        <v>0.49</v>
      </c>
      <c r="I45" s="28" t="s">
        <v>110</v>
      </c>
      <c r="J45" s="28" t="s">
        <v>61</v>
      </c>
      <c r="K45" s="28" t="s">
        <v>95</v>
      </c>
      <c r="L45" s="28"/>
    </row>
    <row r="46" ht="15.75" spans="1:12">
      <c r="A46" s="26" t="s">
        <v>90</v>
      </c>
      <c r="B46" s="27">
        <v>1036</v>
      </c>
      <c r="C46" s="28">
        <v>2499</v>
      </c>
      <c r="D46" s="28" t="s">
        <v>91</v>
      </c>
      <c r="E46" s="29">
        <v>6.2</v>
      </c>
      <c r="F46" s="29">
        <v>9.2</v>
      </c>
      <c r="G46" s="29">
        <f t="shared" si="0"/>
        <v>3</v>
      </c>
      <c r="H46" s="29">
        <f t="shared" si="1"/>
        <v>0.3</v>
      </c>
      <c r="I46" s="28" t="s">
        <v>110</v>
      </c>
      <c r="J46" s="28" t="s">
        <v>61</v>
      </c>
      <c r="K46" s="28" t="s">
        <v>85</v>
      </c>
      <c r="L46" s="28"/>
    </row>
    <row r="47" ht="15.75" spans="1:12">
      <c r="A47" s="26" t="s">
        <v>90</v>
      </c>
      <c r="B47" s="27">
        <v>1037</v>
      </c>
      <c r="C47" s="28">
        <v>6622</v>
      </c>
      <c r="D47" s="28" t="s">
        <v>111</v>
      </c>
      <c r="E47" s="29">
        <v>42</v>
      </c>
      <c r="F47" s="29">
        <v>77</v>
      </c>
      <c r="G47" s="29">
        <f t="shared" si="0"/>
        <v>35</v>
      </c>
      <c r="H47" s="29">
        <f t="shared" si="1"/>
        <v>7</v>
      </c>
      <c r="I47" s="28" t="s">
        <v>110</v>
      </c>
      <c r="J47" s="28" t="s">
        <v>61</v>
      </c>
      <c r="K47" s="28" t="s">
        <v>85</v>
      </c>
      <c r="L47" s="28"/>
    </row>
    <row r="48" ht="15.75" spans="1:12">
      <c r="A48" s="26" t="s">
        <v>90</v>
      </c>
      <c r="B48" s="27">
        <v>1038</v>
      </c>
      <c r="C48" s="28">
        <v>2499</v>
      </c>
      <c r="D48" s="28" t="s">
        <v>91</v>
      </c>
      <c r="E48" s="29">
        <v>6.2</v>
      </c>
      <c r="F48" s="29">
        <v>9.2</v>
      </c>
      <c r="G48" s="29">
        <f t="shared" si="0"/>
        <v>3</v>
      </c>
      <c r="H48" s="29">
        <f t="shared" si="1"/>
        <v>0.3</v>
      </c>
      <c r="I48" s="28" t="s">
        <v>110</v>
      </c>
      <c r="J48" s="28" t="s">
        <v>61</v>
      </c>
      <c r="K48" s="28" t="s">
        <v>85</v>
      </c>
      <c r="L48" s="28"/>
    </row>
    <row r="49" ht="15.75" spans="1:12">
      <c r="A49" s="26" t="s">
        <v>90</v>
      </c>
      <c r="B49" s="27">
        <v>1039</v>
      </c>
      <c r="C49" s="28">
        <v>2877</v>
      </c>
      <c r="D49" s="28" t="s">
        <v>88</v>
      </c>
      <c r="E49" s="29">
        <v>11.4</v>
      </c>
      <c r="F49" s="29">
        <v>16.3</v>
      </c>
      <c r="G49" s="29">
        <f t="shared" si="0"/>
        <v>4.9</v>
      </c>
      <c r="H49" s="29">
        <f t="shared" si="1"/>
        <v>0.49</v>
      </c>
      <c r="I49" s="28" t="s">
        <v>110</v>
      </c>
      <c r="J49" s="28" t="s">
        <v>61</v>
      </c>
      <c r="K49" s="28" t="s">
        <v>81</v>
      </c>
      <c r="L49" s="28"/>
    </row>
    <row r="50" ht="15.75" spans="1:12">
      <c r="A50" s="26" t="s">
        <v>90</v>
      </c>
      <c r="B50" s="27">
        <v>1040</v>
      </c>
      <c r="C50" s="28">
        <v>1109</v>
      </c>
      <c r="D50" s="28" t="s">
        <v>99</v>
      </c>
      <c r="E50" s="29">
        <v>3</v>
      </c>
      <c r="F50" s="29">
        <v>8</v>
      </c>
      <c r="G50" s="29">
        <f t="shared" si="0"/>
        <v>5</v>
      </c>
      <c r="H50" s="29">
        <f t="shared" si="1"/>
        <v>0.5</v>
      </c>
      <c r="I50" s="28" t="s">
        <v>110</v>
      </c>
      <c r="J50" s="28" t="s">
        <v>61</v>
      </c>
      <c r="K50" s="28" t="s">
        <v>79</v>
      </c>
      <c r="L50" s="28"/>
    </row>
    <row r="51" ht="15.75" spans="1:12">
      <c r="A51" s="26" t="s">
        <v>90</v>
      </c>
      <c r="B51" s="27">
        <v>1046</v>
      </c>
      <c r="C51" s="28">
        <v>6119</v>
      </c>
      <c r="D51" s="28" t="s">
        <v>84</v>
      </c>
      <c r="E51" s="29">
        <v>9</v>
      </c>
      <c r="F51" s="29">
        <v>14</v>
      </c>
      <c r="G51" s="29">
        <f t="shared" si="0"/>
        <v>5</v>
      </c>
      <c r="H51" s="29">
        <f t="shared" si="1"/>
        <v>0.5</v>
      </c>
      <c r="I51" s="28" t="s">
        <v>110</v>
      </c>
      <c r="J51" s="28" t="s">
        <v>61</v>
      </c>
      <c r="K51" s="28" t="s">
        <v>102</v>
      </c>
      <c r="L51" s="28"/>
    </row>
    <row r="52" ht="15.75" spans="1:12">
      <c r="A52" s="26" t="s">
        <v>94</v>
      </c>
      <c r="B52" s="27">
        <v>1055</v>
      </c>
      <c r="C52" s="28">
        <v>6119</v>
      </c>
      <c r="D52" s="28" t="s">
        <v>84</v>
      </c>
      <c r="E52" s="29">
        <v>9</v>
      </c>
      <c r="F52" s="29">
        <v>14</v>
      </c>
      <c r="G52" s="29">
        <f t="shared" si="0"/>
        <v>5</v>
      </c>
      <c r="H52" s="29">
        <f t="shared" si="1"/>
        <v>0.5</v>
      </c>
      <c r="I52" s="28" t="s">
        <v>110</v>
      </c>
      <c r="J52" s="28" t="s">
        <v>61</v>
      </c>
      <c r="K52" s="28" t="s">
        <v>85</v>
      </c>
      <c r="L52" s="28"/>
    </row>
    <row r="53" ht="15.75" spans="1:12">
      <c r="A53" s="26" t="s">
        <v>94</v>
      </c>
      <c r="B53" s="27">
        <v>1057</v>
      </c>
      <c r="C53" s="28">
        <v>2499</v>
      </c>
      <c r="D53" s="28" t="s">
        <v>91</v>
      </c>
      <c r="E53" s="29">
        <v>6.2</v>
      </c>
      <c r="F53" s="29">
        <v>9.2</v>
      </c>
      <c r="G53" s="29">
        <f t="shared" si="0"/>
        <v>3</v>
      </c>
      <c r="H53" s="29">
        <f t="shared" si="1"/>
        <v>0.3</v>
      </c>
      <c r="I53" s="28" t="s">
        <v>110</v>
      </c>
      <c r="J53" s="28" t="s">
        <v>61</v>
      </c>
      <c r="K53" s="28" t="s">
        <v>81</v>
      </c>
      <c r="L53" s="28"/>
    </row>
    <row r="54" ht="15.75" spans="1:12">
      <c r="A54" s="26" t="s">
        <v>98</v>
      </c>
      <c r="B54" s="27">
        <v>1068</v>
      </c>
      <c r="C54" s="28">
        <v>6119</v>
      </c>
      <c r="D54" s="28" t="s">
        <v>84</v>
      </c>
      <c r="E54" s="29">
        <v>9</v>
      </c>
      <c r="F54" s="29">
        <v>14</v>
      </c>
      <c r="G54" s="29">
        <f t="shared" si="0"/>
        <v>5</v>
      </c>
      <c r="H54" s="29">
        <f t="shared" si="1"/>
        <v>0.5</v>
      </c>
      <c r="I54" s="28" t="s">
        <v>110</v>
      </c>
      <c r="J54" s="28" t="s">
        <v>61</v>
      </c>
      <c r="K54" s="28" t="s">
        <v>81</v>
      </c>
      <c r="L54" s="28"/>
    </row>
    <row r="55" ht="15.75" spans="1:12">
      <c r="A55" s="26" t="s">
        <v>98</v>
      </c>
      <c r="B55" s="27">
        <v>1076</v>
      </c>
      <c r="C55" s="28">
        <v>1109</v>
      </c>
      <c r="D55" s="28" t="s">
        <v>99</v>
      </c>
      <c r="E55" s="29">
        <v>3</v>
      </c>
      <c r="F55" s="29">
        <v>8</v>
      </c>
      <c r="G55" s="29">
        <f t="shared" si="0"/>
        <v>5</v>
      </c>
      <c r="H55" s="29">
        <f t="shared" si="1"/>
        <v>0.5</v>
      </c>
      <c r="I55" s="28" t="s">
        <v>110</v>
      </c>
      <c r="J55" s="28" t="s">
        <v>61</v>
      </c>
      <c r="K55" s="28" t="s">
        <v>79</v>
      </c>
      <c r="L55" s="28"/>
    </row>
    <row r="56" ht="15.75" spans="1:12">
      <c r="A56" s="26" t="s">
        <v>98</v>
      </c>
      <c r="B56" s="27">
        <v>1078</v>
      </c>
      <c r="C56" s="28">
        <v>2877</v>
      </c>
      <c r="D56" s="28" t="s">
        <v>88</v>
      </c>
      <c r="E56" s="29">
        <v>11.4</v>
      </c>
      <c r="F56" s="29">
        <v>16.3</v>
      </c>
      <c r="G56" s="29">
        <f t="shared" si="0"/>
        <v>4.9</v>
      </c>
      <c r="H56" s="29">
        <f t="shared" si="1"/>
        <v>0.49</v>
      </c>
      <c r="I56" s="28" t="s">
        <v>110</v>
      </c>
      <c r="J56" s="28" t="s">
        <v>61</v>
      </c>
      <c r="K56" s="28" t="s">
        <v>85</v>
      </c>
      <c r="L56" s="28"/>
    </row>
    <row r="57" ht="15.75" spans="1:12">
      <c r="A57" s="26" t="s">
        <v>100</v>
      </c>
      <c r="B57" s="27">
        <v>1079</v>
      </c>
      <c r="C57" s="28">
        <v>2877</v>
      </c>
      <c r="D57" s="28" t="s">
        <v>88</v>
      </c>
      <c r="E57" s="29">
        <v>11.4</v>
      </c>
      <c r="F57" s="29">
        <v>16.3</v>
      </c>
      <c r="G57" s="29">
        <f t="shared" si="0"/>
        <v>4.9</v>
      </c>
      <c r="H57" s="29">
        <f t="shared" si="1"/>
        <v>0.49</v>
      </c>
      <c r="I57" s="28" t="s">
        <v>110</v>
      </c>
      <c r="J57" s="28" t="s">
        <v>61</v>
      </c>
      <c r="K57" s="28" t="s">
        <v>77</v>
      </c>
      <c r="L57" s="28"/>
    </row>
    <row r="58" ht="15.75" spans="1:12">
      <c r="A58" s="26" t="s">
        <v>100</v>
      </c>
      <c r="B58" s="27">
        <v>1093</v>
      </c>
      <c r="C58" s="28">
        <v>6119</v>
      </c>
      <c r="D58" s="28" t="s">
        <v>84</v>
      </c>
      <c r="E58" s="29">
        <v>9</v>
      </c>
      <c r="F58" s="29">
        <v>14</v>
      </c>
      <c r="G58" s="29">
        <f t="shared" si="0"/>
        <v>5</v>
      </c>
      <c r="H58" s="29">
        <f t="shared" si="1"/>
        <v>0.5</v>
      </c>
      <c r="I58" s="28" t="s">
        <v>110</v>
      </c>
      <c r="J58" s="28" t="s">
        <v>61</v>
      </c>
      <c r="K58" s="28" t="s">
        <v>79</v>
      </c>
      <c r="L58" s="28"/>
    </row>
    <row r="59" ht="15.75" spans="1:12">
      <c r="A59" s="26" t="s">
        <v>100</v>
      </c>
      <c r="B59" s="27">
        <v>1098</v>
      </c>
      <c r="C59" s="28">
        <v>2877</v>
      </c>
      <c r="D59" s="28" t="s">
        <v>88</v>
      </c>
      <c r="E59" s="29">
        <v>11.4</v>
      </c>
      <c r="F59" s="29">
        <v>16.3</v>
      </c>
      <c r="G59" s="29">
        <f t="shared" si="0"/>
        <v>4.9</v>
      </c>
      <c r="H59" s="29">
        <f t="shared" si="1"/>
        <v>0.49</v>
      </c>
      <c r="I59" s="28" t="s">
        <v>110</v>
      </c>
      <c r="J59" s="28" t="s">
        <v>61</v>
      </c>
      <c r="K59" s="28" t="s">
        <v>77</v>
      </c>
      <c r="L59" s="28"/>
    </row>
    <row r="60" ht="15.75" spans="1:12">
      <c r="A60" s="26" t="s">
        <v>101</v>
      </c>
      <c r="B60" s="27">
        <v>1102</v>
      </c>
      <c r="C60" s="28">
        <v>2242</v>
      </c>
      <c r="D60" s="28" t="s">
        <v>97</v>
      </c>
      <c r="E60" s="29">
        <v>60</v>
      </c>
      <c r="F60" s="29">
        <v>124</v>
      </c>
      <c r="G60" s="29">
        <f t="shared" si="0"/>
        <v>64</v>
      </c>
      <c r="H60" s="29">
        <f t="shared" si="1"/>
        <v>12.8</v>
      </c>
      <c r="I60" s="28" t="s">
        <v>110</v>
      </c>
      <c r="J60" s="28" t="s">
        <v>61</v>
      </c>
      <c r="K60" s="28" t="s">
        <v>85</v>
      </c>
      <c r="L60" s="28"/>
    </row>
    <row r="61" ht="15.75" spans="1:12">
      <c r="A61" s="26" t="s">
        <v>101</v>
      </c>
      <c r="B61" s="27">
        <v>1103</v>
      </c>
      <c r="C61" s="28">
        <v>2877</v>
      </c>
      <c r="D61" s="28" t="s">
        <v>88</v>
      </c>
      <c r="E61" s="29">
        <v>11.4</v>
      </c>
      <c r="F61" s="29">
        <v>16.3</v>
      </c>
      <c r="G61" s="29">
        <f t="shared" si="0"/>
        <v>4.9</v>
      </c>
      <c r="H61" s="29">
        <f t="shared" si="1"/>
        <v>0.49</v>
      </c>
      <c r="I61" s="28" t="s">
        <v>110</v>
      </c>
      <c r="J61" s="28" t="s">
        <v>61</v>
      </c>
      <c r="K61" s="28" t="s">
        <v>79</v>
      </c>
      <c r="L61" s="28"/>
    </row>
    <row r="62" ht="15.75" spans="1:12">
      <c r="A62" s="26" t="s">
        <v>101</v>
      </c>
      <c r="B62" s="27">
        <v>1105</v>
      </c>
      <c r="C62" s="28">
        <v>2499</v>
      </c>
      <c r="D62" s="28" t="s">
        <v>91</v>
      </c>
      <c r="E62" s="29">
        <v>6.2</v>
      </c>
      <c r="F62" s="29">
        <v>9.2</v>
      </c>
      <c r="G62" s="29">
        <f t="shared" si="0"/>
        <v>3</v>
      </c>
      <c r="H62" s="29">
        <f t="shared" si="1"/>
        <v>0.3</v>
      </c>
      <c r="I62" s="28" t="s">
        <v>110</v>
      </c>
      <c r="J62" s="28" t="s">
        <v>61</v>
      </c>
      <c r="K62" s="28" t="s">
        <v>79</v>
      </c>
      <c r="L62" s="28"/>
    </row>
    <row r="63" ht="15.75" spans="1:12">
      <c r="A63" s="26" t="s">
        <v>101</v>
      </c>
      <c r="B63" s="27">
        <v>1106</v>
      </c>
      <c r="C63" s="28">
        <v>9822</v>
      </c>
      <c r="D63" s="28" t="s">
        <v>75</v>
      </c>
      <c r="E63" s="29">
        <v>58.3</v>
      </c>
      <c r="F63" s="29">
        <v>98.4</v>
      </c>
      <c r="G63" s="29">
        <f t="shared" si="0"/>
        <v>40.1</v>
      </c>
      <c r="H63" s="29">
        <f t="shared" si="1"/>
        <v>8.02</v>
      </c>
      <c r="I63" s="28" t="s">
        <v>110</v>
      </c>
      <c r="J63" s="28" t="s">
        <v>61</v>
      </c>
      <c r="K63" s="28" t="s">
        <v>81</v>
      </c>
      <c r="L63" s="28"/>
    </row>
    <row r="64" ht="15.75" spans="1:12">
      <c r="A64" s="26" t="s">
        <v>101</v>
      </c>
      <c r="B64" s="27">
        <v>1109</v>
      </c>
      <c r="C64" s="28">
        <v>8722</v>
      </c>
      <c r="D64" s="28" t="s">
        <v>78</v>
      </c>
      <c r="E64" s="29">
        <v>344</v>
      </c>
      <c r="F64" s="29">
        <v>502</v>
      </c>
      <c r="G64" s="29">
        <f t="shared" si="0"/>
        <v>158</v>
      </c>
      <c r="H64" s="29">
        <f t="shared" si="1"/>
        <v>31.6</v>
      </c>
      <c r="I64" s="28" t="s">
        <v>110</v>
      </c>
      <c r="J64" s="28" t="s">
        <v>61</v>
      </c>
      <c r="K64" s="28" t="s">
        <v>81</v>
      </c>
      <c r="L64" s="28"/>
    </row>
    <row r="65" ht="15.75" spans="1:12">
      <c r="A65" s="26" t="s">
        <v>101</v>
      </c>
      <c r="B65" s="27">
        <v>1114</v>
      </c>
      <c r="C65" s="28">
        <v>2242</v>
      </c>
      <c r="D65" s="28" t="s">
        <v>97</v>
      </c>
      <c r="E65" s="29">
        <v>60</v>
      </c>
      <c r="F65" s="29">
        <v>124</v>
      </c>
      <c r="G65" s="29">
        <f t="shared" si="0"/>
        <v>64</v>
      </c>
      <c r="H65" s="29">
        <f t="shared" si="1"/>
        <v>12.8</v>
      </c>
      <c r="I65" s="28" t="s">
        <v>110</v>
      </c>
      <c r="J65" s="28" t="s">
        <v>61</v>
      </c>
      <c r="K65" s="28" t="s">
        <v>79</v>
      </c>
      <c r="L65" s="28"/>
    </row>
    <row r="66" ht="15.75" spans="1:12">
      <c r="A66" s="26" t="s">
        <v>101</v>
      </c>
      <c r="B66" s="27">
        <v>1118</v>
      </c>
      <c r="C66" s="28">
        <v>9822</v>
      </c>
      <c r="D66" s="28" t="s">
        <v>75</v>
      </c>
      <c r="E66" s="29">
        <v>58.3</v>
      </c>
      <c r="F66" s="29">
        <v>98.4</v>
      </c>
      <c r="G66" s="29">
        <f t="shared" ref="G66:G129" si="2">F66-E66</f>
        <v>40.1</v>
      </c>
      <c r="H66" s="29">
        <f t="shared" ref="H66:H129" si="3">IF(F66&gt;50,G66*0.2,G66*0.1)</f>
        <v>8.02</v>
      </c>
      <c r="I66" s="28" t="s">
        <v>110</v>
      </c>
      <c r="J66" s="28" t="s">
        <v>61</v>
      </c>
      <c r="K66" s="28" t="s">
        <v>81</v>
      </c>
      <c r="L66" s="28"/>
    </row>
    <row r="67" ht="15.75" spans="1:12">
      <c r="A67" s="26" t="s">
        <v>103</v>
      </c>
      <c r="B67" s="27">
        <v>1128</v>
      </c>
      <c r="C67" s="28">
        <v>6622</v>
      </c>
      <c r="D67" s="28" t="s">
        <v>111</v>
      </c>
      <c r="E67" s="29">
        <v>42</v>
      </c>
      <c r="F67" s="29">
        <v>77</v>
      </c>
      <c r="G67" s="29">
        <f t="shared" si="2"/>
        <v>35</v>
      </c>
      <c r="H67" s="29">
        <f t="shared" si="3"/>
        <v>7</v>
      </c>
      <c r="I67" s="28" t="s">
        <v>110</v>
      </c>
      <c r="J67" s="28" t="s">
        <v>61</v>
      </c>
      <c r="K67" s="28" t="s">
        <v>81</v>
      </c>
      <c r="L67" s="28"/>
    </row>
    <row r="68" ht="15.75" spans="1:12">
      <c r="A68" s="26" t="s">
        <v>103</v>
      </c>
      <c r="B68" s="27">
        <v>1137</v>
      </c>
      <c r="C68" s="28">
        <v>9822</v>
      </c>
      <c r="D68" s="28" t="s">
        <v>75</v>
      </c>
      <c r="E68" s="29">
        <v>58.3</v>
      </c>
      <c r="F68" s="29">
        <v>98.4</v>
      </c>
      <c r="G68" s="29">
        <f t="shared" si="2"/>
        <v>40.1</v>
      </c>
      <c r="H68" s="29">
        <f t="shared" si="3"/>
        <v>8.02</v>
      </c>
      <c r="I68" s="28" t="s">
        <v>110</v>
      </c>
      <c r="J68" s="28" t="s">
        <v>61</v>
      </c>
      <c r="K68" s="28" t="s">
        <v>81</v>
      </c>
      <c r="L68" s="28"/>
    </row>
    <row r="69" ht="15.75" spans="1:12">
      <c r="A69" s="26" t="s">
        <v>103</v>
      </c>
      <c r="B69" s="27">
        <v>1140</v>
      </c>
      <c r="C69" s="28">
        <v>4421</v>
      </c>
      <c r="D69" s="28" t="s">
        <v>106</v>
      </c>
      <c r="E69" s="29">
        <v>45</v>
      </c>
      <c r="F69" s="29">
        <v>87</v>
      </c>
      <c r="G69" s="29">
        <f t="shared" si="2"/>
        <v>42</v>
      </c>
      <c r="H69" s="29">
        <f t="shared" si="3"/>
        <v>8.4</v>
      </c>
      <c r="I69" s="28" t="s">
        <v>110</v>
      </c>
      <c r="J69" s="28" t="s">
        <v>61</v>
      </c>
      <c r="K69" s="28" t="s">
        <v>85</v>
      </c>
      <c r="L69" s="28"/>
    </row>
    <row r="70" ht="15.75" spans="1:12">
      <c r="A70" s="26" t="s">
        <v>103</v>
      </c>
      <c r="B70" s="27">
        <v>1141</v>
      </c>
      <c r="C70" s="28">
        <v>9212</v>
      </c>
      <c r="D70" s="28" t="s">
        <v>108</v>
      </c>
      <c r="E70" s="29">
        <v>4</v>
      </c>
      <c r="F70" s="29">
        <v>7</v>
      </c>
      <c r="G70" s="29">
        <f t="shared" si="2"/>
        <v>3</v>
      </c>
      <c r="H70" s="29">
        <f t="shared" si="3"/>
        <v>0.3</v>
      </c>
      <c r="I70" s="28" t="s">
        <v>110</v>
      </c>
      <c r="J70" s="28" t="s">
        <v>61</v>
      </c>
      <c r="K70" s="28" t="s">
        <v>79</v>
      </c>
      <c r="L70" s="28"/>
    </row>
    <row r="71" ht="15.75" spans="1:12">
      <c r="A71" s="26" t="s">
        <v>104</v>
      </c>
      <c r="B71" s="27">
        <v>1142</v>
      </c>
      <c r="C71" s="28">
        <v>2242</v>
      </c>
      <c r="D71" s="28" t="s">
        <v>97</v>
      </c>
      <c r="E71" s="29">
        <v>60</v>
      </c>
      <c r="F71" s="29">
        <v>124</v>
      </c>
      <c r="G71" s="29">
        <f t="shared" si="2"/>
        <v>64</v>
      </c>
      <c r="H71" s="29">
        <f t="shared" si="3"/>
        <v>12.8</v>
      </c>
      <c r="I71" s="28" t="s">
        <v>110</v>
      </c>
      <c r="J71" s="28" t="s">
        <v>61</v>
      </c>
      <c r="K71" s="28" t="s">
        <v>85</v>
      </c>
      <c r="L71" s="28"/>
    </row>
    <row r="72" ht="15.75" spans="1:12">
      <c r="A72" s="26" t="s">
        <v>105</v>
      </c>
      <c r="B72" s="27">
        <v>1151</v>
      </c>
      <c r="C72" s="28">
        <v>2242</v>
      </c>
      <c r="D72" s="28" t="s">
        <v>97</v>
      </c>
      <c r="E72" s="29">
        <v>60</v>
      </c>
      <c r="F72" s="29">
        <v>124</v>
      </c>
      <c r="G72" s="29">
        <f t="shared" si="2"/>
        <v>64</v>
      </c>
      <c r="H72" s="29">
        <f t="shared" si="3"/>
        <v>12.8</v>
      </c>
      <c r="I72" s="28" t="s">
        <v>110</v>
      </c>
      <c r="J72" s="28" t="s">
        <v>61</v>
      </c>
      <c r="K72" s="28" t="s">
        <v>81</v>
      </c>
      <c r="L72" s="28"/>
    </row>
    <row r="73" ht="15.75" spans="1:12">
      <c r="A73" s="26" t="s">
        <v>105</v>
      </c>
      <c r="B73" s="27">
        <v>1154</v>
      </c>
      <c r="C73" s="28">
        <v>9822</v>
      </c>
      <c r="D73" s="28" t="s">
        <v>75</v>
      </c>
      <c r="E73" s="29">
        <v>58.3</v>
      </c>
      <c r="F73" s="29">
        <v>98.4</v>
      </c>
      <c r="G73" s="29">
        <f t="shared" si="2"/>
        <v>40.1</v>
      </c>
      <c r="H73" s="29">
        <f t="shared" si="3"/>
        <v>8.02</v>
      </c>
      <c r="I73" s="28" t="s">
        <v>110</v>
      </c>
      <c r="J73" s="28" t="s">
        <v>61</v>
      </c>
      <c r="K73" s="28" t="s">
        <v>85</v>
      </c>
      <c r="L73" s="28"/>
    </row>
    <row r="74" ht="15.75" spans="1:12">
      <c r="A74" s="26" t="s">
        <v>107</v>
      </c>
      <c r="B74" s="27">
        <v>1161</v>
      </c>
      <c r="C74" s="28">
        <v>4421</v>
      </c>
      <c r="D74" s="28" t="s">
        <v>106</v>
      </c>
      <c r="E74" s="29">
        <v>45</v>
      </c>
      <c r="F74" s="29">
        <v>87</v>
      </c>
      <c r="G74" s="29">
        <f t="shared" si="2"/>
        <v>42</v>
      </c>
      <c r="H74" s="29">
        <f t="shared" si="3"/>
        <v>8.4</v>
      </c>
      <c r="I74" s="28" t="s">
        <v>110</v>
      </c>
      <c r="J74" s="28" t="s">
        <v>61</v>
      </c>
      <c r="K74" s="28" t="s">
        <v>81</v>
      </c>
      <c r="L74" s="28"/>
    </row>
    <row r="75" ht="15.75" spans="1:12">
      <c r="A75" s="26" t="s">
        <v>109</v>
      </c>
      <c r="B75" s="27">
        <v>1171</v>
      </c>
      <c r="C75" s="28">
        <v>4421</v>
      </c>
      <c r="D75" s="28" t="s">
        <v>106</v>
      </c>
      <c r="E75" s="29">
        <v>45</v>
      </c>
      <c r="F75" s="29">
        <v>87</v>
      </c>
      <c r="G75" s="29">
        <f t="shared" si="2"/>
        <v>42</v>
      </c>
      <c r="H75" s="29">
        <f t="shared" si="3"/>
        <v>8.4</v>
      </c>
      <c r="I75" s="28" t="s">
        <v>110</v>
      </c>
      <c r="J75" s="28" t="s">
        <v>61</v>
      </c>
      <c r="K75" s="28" t="s">
        <v>85</v>
      </c>
      <c r="L75" s="28"/>
    </row>
    <row r="76" ht="15.75" spans="1:12">
      <c r="A76" s="26" t="s">
        <v>74</v>
      </c>
      <c r="B76" s="27">
        <v>1007</v>
      </c>
      <c r="C76" s="28">
        <v>1109</v>
      </c>
      <c r="D76" s="28" t="s">
        <v>99</v>
      </c>
      <c r="E76" s="29">
        <v>3</v>
      </c>
      <c r="F76" s="29">
        <v>8</v>
      </c>
      <c r="G76" s="29">
        <f t="shared" si="2"/>
        <v>5</v>
      </c>
      <c r="H76" s="29">
        <f t="shared" si="3"/>
        <v>0.5</v>
      </c>
      <c r="I76" s="28" t="s">
        <v>112</v>
      </c>
      <c r="J76" s="28" t="s">
        <v>62</v>
      </c>
      <c r="K76" s="28" t="s">
        <v>77</v>
      </c>
      <c r="L76" s="28"/>
    </row>
    <row r="77" ht="15.75" spans="1:12">
      <c r="A77" s="26" t="s">
        <v>74</v>
      </c>
      <c r="B77" s="27">
        <v>1013</v>
      </c>
      <c r="C77" s="28">
        <v>9212</v>
      </c>
      <c r="D77" s="28" t="s">
        <v>108</v>
      </c>
      <c r="E77" s="29">
        <v>4</v>
      </c>
      <c r="F77" s="29">
        <v>7</v>
      </c>
      <c r="G77" s="29">
        <f t="shared" si="2"/>
        <v>3</v>
      </c>
      <c r="H77" s="29">
        <f t="shared" si="3"/>
        <v>0.3</v>
      </c>
      <c r="I77" s="28" t="s">
        <v>112</v>
      </c>
      <c r="J77" s="28" t="s">
        <v>62</v>
      </c>
      <c r="K77" s="28" t="s">
        <v>95</v>
      </c>
      <c r="L77" s="28"/>
    </row>
    <row r="78" ht="15.75" spans="1:12">
      <c r="A78" s="26" t="s">
        <v>74</v>
      </c>
      <c r="B78" s="27">
        <v>1015</v>
      </c>
      <c r="C78" s="28">
        <v>2877</v>
      </c>
      <c r="D78" s="28" t="s">
        <v>88</v>
      </c>
      <c r="E78" s="29">
        <v>11.4</v>
      </c>
      <c r="F78" s="29">
        <v>16.3</v>
      </c>
      <c r="G78" s="29">
        <f t="shared" si="2"/>
        <v>4.9</v>
      </c>
      <c r="H78" s="29">
        <f t="shared" si="3"/>
        <v>0.49</v>
      </c>
      <c r="I78" s="28" t="s">
        <v>112</v>
      </c>
      <c r="J78" s="28" t="s">
        <v>62</v>
      </c>
      <c r="K78" s="28" t="s">
        <v>79</v>
      </c>
      <c r="L78" s="28"/>
    </row>
    <row r="79" ht="15.75" spans="1:12">
      <c r="A79" s="26" t="s">
        <v>83</v>
      </c>
      <c r="B79" s="27">
        <v>1023</v>
      </c>
      <c r="C79" s="28">
        <v>1109</v>
      </c>
      <c r="D79" s="28" t="s">
        <v>99</v>
      </c>
      <c r="E79" s="29">
        <v>3</v>
      </c>
      <c r="F79" s="29">
        <v>8</v>
      </c>
      <c r="G79" s="29">
        <f t="shared" si="2"/>
        <v>5</v>
      </c>
      <c r="H79" s="29">
        <f t="shared" si="3"/>
        <v>0.5</v>
      </c>
      <c r="I79" s="28" t="s">
        <v>112</v>
      </c>
      <c r="J79" s="28" t="s">
        <v>62</v>
      </c>
      <c r="K79" s="28" t="s">
        <v>77</v>
      </c>
      <c r="L79" s="28"/>
    </row>
    <row r="80" ht="15.75" spans="1:12">
      <c r="A80" s="26" t="s">
        <v>83</v>
      </c>
      <c r="B80" s="27">
        <v>1025</v>
      </c>
      <c r="C80" s="28">
        <v>2877</v>
      </c>
      <c r="D80" s="28" t="s">
        <v>88</v>
      </c>
      <c r="E80" s="29">
        <v>11.4</v>
      </c>
      <c r="F80" s="29">
        <v>16.3</v>
      </c>
      <c r="G80" s="29">
        <f t="shared" si="2"/>
        <v>4.9</v>
      </c>
      <c r="H80" s="29">
        <f t="shared" si="3"/>
        <v>0.49</v>
      </c>
      <c r="I80" s="28" t="s">
        <v>112</v>
      </c>
      <c r="J80" s="28" t="s">
        <v>62</v>
      </c>
      <c r="K80" s="28" t="s">
        <v>85</v>
      </c>
      <c r="L80" s="28"/>
    </row>
    <row r="81" ht="15.75" spans="1:12">
      <c r="A81" s="26" t="s">
        <v>83</v>
      </c>
      <c r="B81" s="27">
        <v>1026</v>
      </c>
      <c r="C81" s="28">
        <v>6119</v>
      </c>
      <c r="D81" s="28" t="s">
        <v>84</v>
      </c>
      <c r="E81" s="29">
        <v>9</v>
      </c>
      <c r="F81" s="29">
        <v>14</v>
      </c>
      <c r="G81" s="29">
        <f t="shared" si="2"/>
        <v>5</v>
      </c>
      <c r="H81" s="29">
        <f t="shared" si="3"/>
        <v>0.5</v>
      </c>
      <c r="I81" s="28" t="s">
        <v>112</v>
      </c>
      <c r="J81" s="28" t="s">
        <v>62</v>
      </c>
      <c r="K81" s="28" t="s">
        <v>77</v>
      </c>
      <c r="L81" s="28"/>
    </row>
    <row r="82" ht="15.75" spans="1:12">
      <c r="A82" s="26" t="s">
        <v>90</v>
      </c>
      <c r="B82" s="27">
        <v>1035</v>
      </c>
      <c r="C82" s="28">
        <v>2499</v>
      </c>
      <c r="D82" s="28" t="s">
        <v>91</v>
      </c>
      <c r="E82" s="29">
        <v>6.2</v>
      </c>
      <c r="F82" s="29">
        <v>9.2</v>
      </c>
      <c r="G82" s="29">
        <f t="shared" si="2"/>
        <v>3</v>
      </c>
      <c r="H82" s="29">
        <f t="shared" si="3"/>
        <v>0.3</v>
      </c>
      <c r="I82" s="28" t="s">
        <v>112</v>
      </c>
      <c r="J82" s="28" t="s">
        <v>62</v>
      </c>
      <c r="K82" s="28" t="s">
        <v>81</v>
      </c>
      <c r="L82" s="28"/>
    </row>
    <row r="83" ht="15.75" spans="1:12">
      <c r="A83" s="26" t="s">
        <v>90</v>
      </c>
      <c r="B83" s="27">
        <v>1045</v>
      </c>
      <c r="C83" s="28">
        <v>8722</v>
      </c>
      <c r="D83" s="28" t="s">
        <v>78</v>
      </c>
      <c r="E83" s="29">
        <v>344</v>
      </c>
      <c r="F83" s="29">
        <v>502</v>
      </c>
      <c r="G83" s="29">
        <f t="shared" si="2"/>
        <v>158</v>
      </c>
      <c r="H83" s="29">
        <f t="shared" si="3"/>
        <v>31.6</v>
      </c>
      <c r="I83" s="28" t="s">
        <v>112</v>
      </c>
      <c r="J83" s="28" t="s">
        <v>62</v>
      </c>
      <c r="K83" s="28" t="s">
        <v>79</v>
      </c>
      <c r="L83" s="28"/>
    </row>
    <row r="84" ht="15.75" spans="1:12">
      <c r="A84" s="26" t="s">
        <v>90</v>
      </c>
      <c r="B84" s="27">
        <v>1047</v>
      </c>
      <c r="C84" s="28">
        <v>6622</v>
      </c>
      <c r="D84" s="28" t="s">
        <v>111</v>
      </c>
      <c r="E84" s="29">
        <v>42</v>
      </c>
      <c r="F84" s="29">
        <v>77</v>
      </c>
      <c r="G84" s="29">
        <f t="shared" si="2"/>
        <v>35</v>
      </c>
      <c r="H84" s="29">
        <f t="shared" si="3"/>
        <v>7</v>
      </c>
      <c r="I84" s="28" t="s">
        <v>112</v>
      </c>
      <c r="J84" s="28" t="s">
        <v>62</v>
      </c>
      <c r="K84" s="28" t="s">
        <v>79</v>
      </c>
      <c r="L84" s="28"/>
    </row>
    <row r="85" ht="15.75" spans="1:12">
      <c r="A85" s="26" t="s">
        <v>94</v>
      </c>
      <c r="B85" s="27">
        <v>1058</v>
      </c>
      <c r="C85" s="28">
        <v>6119</v>
      </c>
      <c r="D85" s="28" t="s">
        <v>84</v>
      </c>
      <c r="E85" s="29">
        <v>9</v>
      </c>
      <c r="F85" s="29">
        <v>14</v>
      </c>
      <c r="G85" s="29">
        <f t="shared" si="2"/>
        <v>5</v>
      </c>
      <c r="H85" s="29">
        <f t="shared" si="3"/>
        <v>0.5</v>
      </c>
      <c r="I85" s="28" t="s">
        <v>112</v>
      </c>
      <c r="J85" s="28" t="s">
        <v>62</v>
      </c>
      <c r="K85" s="28" t="s">
        <v>79</v>
      </c>
      <c r="L85" s="28"/>
    </row>
    <row r="86" ht="15.75" spans="1:12">
      <c r="A86" s="26" t="s">
        <v>98</v>
      </c>
      <c r="B86" s="27">
        <v>1064</v>
      </c>
      <c r="C86" s="28">
        <v>2499</v>
      </c>
      <c r="D86" s="28" t="s">
        <v>91</v>
      </c>
      <c r="E86" s="29">
        <v>6.2</v>
      </c>
      <c r="F86" s="29">
        <v>9.2</v>
      </c>
      <c r="G86" s="29">
        <f t="shared" si="2"/>
        <v>3</v>
      </c>
      <c r="H86" s="29">
        <f t="shared" si="3"/>
        <v>0.3</v>
      </c>
      <c r="I86" s="28" t="s">
        <v>112</v>
      </c>
      <c r="J86" s="28" t="s">
        <v>62</v>
      </c>
      <c r="K86" s="28" t="s">
        <v>79</v>
      </c>
      <c r="L86" s="28"/>
    </row>
    <row r="87" ht="15.75" spans="1:12">
      <c r="A87" s="26" t="s">
        <v>98</v>
      </c>
      <c r="B87" s="27">
        <v>1070</v>
      </c>
      <c r="C87" s="28">
        <v>2499</v>
      </c>
      <c r="D87" s="28" t="s">
        <v>91</v>
      </c>
      <c r="E87" s="29">
        <v>6.2</v>
      </c>
      <c r="F87" s="29">
        <v>9.2</v>
      </c>
      <c r="G87" s="29">
        <f t="shared" si="2"/>
        <v>3</v>
      </c>
      <c r="H87" s="29">
        <f t="shared" si="3"/>
        <v>0.3</v>
      </c>
      <c r="I87" s="28" t="s">
        <v>112</v>
      </c>
      <c r="J87" s="28" t="s">
        <v>62</v>
      </c>
      <c r="K87" s="28" t="s">
        <v>79</v>
      </c>
      <c r="L87" s="28"/>
    </row>
    <row r="88" ht="15.75" spans="1:12">
      <c r="A88" s="26" t="s">
        <v>98</v>
      </c>
      <c r="B88" s="27">
        <v>1075</v>
      </c>
      <c r="C88" s="28">
        <v>1109</v>
      </c>
      <c r="D88" s="28" t="s">
        <v>99</v>
      </c>
      <c r="E88" s="29">
        <v>3</v>
      </c>
      <c r="F88" s="29">
        <v>8</v>
      </c>
      <c r="G88" s="29">
        <f t="shared" si="2"/>
        <v>5</v>
      </c>
      <c r="H88" s="29">
        <f t="shared" si="3"/>
        <v>0.5</v>
      </c>
      <c r="I88" s="28" t="s">
        <v>112</v>
      </c>
      <c r="J88" s="28" t="s">
        <v>62</v>
      </c>
      <c r="K88" s="28" t="s">
        <v>81</v>
      </c>
      <c r="L88" s="28"/>
    </row>
    <row r="89" ht="15.75" spans="1:12">
      <c r="A89" s="26" t="s">
        <v>98</v>
      </c>
      <c r="B89" s="27">
        <v>1077</v>
      </c>
      <c r="C89" s="28">
        <v>9822</v>
      </c>
      <c r="D89" s="28" t="s">
        <v>75</v>
      </c>
      <c r="E89" s="29">
        <v>58.3</v>
      </c>
      <c r="F89" s="29">
        <v>98.4</v>
      </c>
      <c r="G89" s="29">
        <f t="shared" si="2"/>
        <v>40.1</v>
      </c>
      <c r="H89" s="29">
        <f t="shared" si="3"/>
        <v>8.02</v>
      </c>
      <c r="I89" s="28" t="s">
        <v>112</v>
      </c>
      <c r="J89" s="28" t="s">
        <v>62</v>
      </c>
      <c r="K89" s="28" t="s">
        <v>79</v>
      </c>
      <c r="L89" s="28"/>
    </row>
    <row r="90" ht="15.75" spans="1:12">
      <c r="A90" s="26" t="s">
        <v>100</v>
      </c>
      <c r="B90" s="27">
        <v>1086</v>
      </c>
      <c r="C90" s="28">
        <v>1109</v>
      </c>
      <c r="D90" s="28" t="s">
        <v>99</v>
      </c>
      <c r="E90" s="29">
        <v>3</v>
      </c>
      <c r="F90" s="29">
        <v>8</v>
      </c>
      <c r="G90" s="29">
        <f t="shared" si="2"/>
        <v>5</v>
      </c>
      <c r="H90" s="29">
        <f t="shared" si="3"/>
        <v>0.5</v>
      </c>
      <c r="I90" s="28" t="s">
        <v>112</v>
      </c>
      <c r="J90" s="28" t="s">
        <v>62</v>
      </c>
      <c r="K90" s="28" t="s">
        <v>79</v>
      </c>
      <c r="L90" s="28"/>
    </row>
    <row r="91" ht="15.75" spans="1:12">
      <c r="A91" s="26" t="s">
        <v>100</v>
      </c>
      <c r="B91" s="27">
        <v>1091</v>
      </c>
      <c r="C91" s="28">
        <v>2877</v>
      </c>
      <c r="D91" s="28" t="s">
        <v>88</v>
      </c>
      <c r="E91" s="29">
        <v>11.4</v>
      </c>
      <c r="F91" s="29">
        <v>16.3</v>
      </c>
      <c r="G91" s="29">
        <f t="shared" si="2"/>
        <v>4.9</v>
      </c>
      <c r="H91" s="29">
        <f t="shared" si="3"/>
        <v>0.49</v>
      </c>
      <c r="I91" s="28" t="s">
        <v>112</v>
      </c>
      <c r="J91" s="28" t="s">
        <v>62</v>
      </c>
      <c r="K91" s="28" t="s">
        <v>85</v>
      </c>
      <c r="L91" s="28"/>
    </row>
    <row r="92" ht="15.75" spans="1:12">
      <c r="A92" s="26" t="s">
        <v>100</v>
      </c>
      <c r="B92" s="27">
        <v>1095</v>
      </c>
      <c r="C92" s="28">
        <v>2499</v>
      </c>
      <c r="D92" s="28" t="s">
        <v>91</v>
      </c>
      <c r="E92" s="29">
        <v>6.2</v>
      </c>
      <c r="F92" s="29">
        <v>9.2</v>
      </c>
      <c r="G92" s="29">
        <f t="shared" si="2"/>
        <v>3</v>
      </c>
      <c r="H92" s="29">
        <f t="shared" si="3"/>
        <v>0.3</v>
      </c>
      <c r="I92" s="28" t="s">
        <v>112</v>
      </c>
      <c r="J92" s="28" t="s">
        <v>62</v>
      </c>
      <c r="K92" s="28" t="s">
        <v>79</v>
      </c>
      <c r="L92" s="28"/>
    </row>
    <row r="93" ht="15.75" spans="1:12">
      <c r="A93" s="26" t="s">
        <v>100</v>
      </c>
      <c r="B93" s="27">
        <v>1097</v>
      </c>
      <c r="C93" s="28">
        <v>9212</v>
      </c>
      <c r="D93" s="28" t="s">
        <v>108</v>
      </c>
      <c r="E93" s="29">
        <v>4</v>
      </c>
      <c r="F93" s="29">
        <v>7</v>
      </c>
      <c r="G93" s="29">
        <f t="shared" si="2"/>
        <v>3</v>
      </c>
      <c r="H93" s="29">
        <f t="shared" si="3"/>
        <v>0.3</v>
      </c>
      <c r="I93" s="28" t="s">
        <v>112</v>
      </c>
      <c r="J93" s="28" t="s">
        <v>62</v>
      </c>
      <c r="K93" s="28" t="s">
        <v>85</v>
      </c>
      <c r="L93" s="28"/>
    </row>
    <row r="94" ht="15.75" spans="1:12">
      <c r="A94" s="26" t="s">
        <v>101</v>
      </c>
      <c r="B94" s="27">
        <v>1107</v>
      </c>
      <c r="C94" s="28">
        <v>1109</v>
      </c>
      <c r="D94" s="28" t="s">
        <v>99</v>
      </c>
      <c r="E94" s="29">
        <v>3</v>
      </c>
      <c r="F94" s="29">
        <v>8</v>
      </c>
      <c r="G94" s="29">
        <f t="shared" si="2"/>
        <v>5</v>
      </c>
      <c r="H94" s="29">
        <f t="shared" si="3"/>
        <v>0.5</v>
      </c>
      <c r="I94" s="28" t="s">
        <v>112</v>
      </c>
      <c r="J94" s="28" t="s">
        <v>62</v>
      </c>
      <c r="K94" s="28" t="s">
        <v>77</v>
      </c>
      <c r="L94" s="28"/>
    </row>
    <row r="95" ht="15.75" spans="1:12">
      <c r="A95" s="26" t="s">
        <v>101</v>
      </c>
      <c r="B95" s="27">
        <v>1110</v>
      </c>
      <c r="C95" s="28">
        <v>8722</v>
      </c>
      <c r="D95" s="28" t="s">
        <v>78</v>
      </c>
      <c r="E95" s="29">
        <v>344</v>
      </c>
      <c r="F95" s="29">
        <v>502</v>
      </c>
      <c r="G95" s="29">
        <f t="shared" si="2"/>
        <v>158</v>
      </c>
      <c r="H95" s="29">
        <f t="shared" si="3"/>
        <v>31.6</v>
      </c>
      <c r="I95" s="28" t="s">
        <v>112</v>
      </c>
      <c r="J95" s="28" t="s">
        <v>62</v>
      </c>
      <c r="K95" s="28" t="s">
        <v>85</v>
      </c>
      <c r="L95" s="28"/>
    </row>
    <row r="96" ht="15.75" spans="1:12">
      <c r="A96" s="26" t="s">
        <v>101</v>
      </c>
      <c r="B96" s="27">
        <v>1111</v>
      </c>
      <c r="C96" s="28">
        <v>6622</v>
      </c>
      <c r="D96" s="28" t="s">
        <v>111</v>
      </c>
      <c r="E96" s="29">
        <v>42</v>
      </c>
      <c r="F96" s="29">
        <v>77</v>
      </c>
      <c r="G96" s="29">
        <f t="shared" si="2"/>
        <v>35</v>
      </c>
      <c r="H96" s="29">
        <f t="shared" si="3"/>
        <v>7</v>
      </c>
      <c r="I96" s="28" t="s">
        <v>112</v>
      </c>
      <c r="J96" s="28" t="s">
        <v>62</v>
      </c>
      <c r="K96" s="28" t="s">
        <v>81</v>
      </c>
      <c r="L96" s="28"/>
    </row>
    <row r="97" ht="15.75" spans="1:12">
      <c r="A97" s="26" t="s">
        <v>101</v>
      </c>
      <c r="B97" s="27">
        <v>1117</v>
      </c>
      <c r="C97" s="28">
        <v>8722</v>
      </c>
      <c r="D97" s="28" t="s">
        <v>78</v>
      </c>
      <c r="E97" s="29">
        <v>344</v>
      </c>
      <c r="F97" s="29">
        <v>502</v>
      </c>
      <c r="G97" s="29">
        <f t="shared" si="2"/>
        <v>158</v>
      </c>
      <c r="H97" s="29">
        <f t="shared" si="3"/>
        <v>31.6</v>
      </c>
      <c r="I97" s="28" t="s">
        <v>112</v>
      </c>
      <c r="J97" s="28" t="s">
        <v>62</v>
      </c>
      <c r="K97" s="28" t="s">
        <v>77</v>
      </c>
      <c r="L97" s="28"/>
    </row>
    <row r="98" ht="15.75" spans="1:12">
      <c r="A98" s="26" t="s">
        <v>103</v>
      </c>
      <c r="B98" s="27">
        <v>1129</v>
      </c>
      <c r="C98" s="28">
        <v>9822</v>
      </c>
      <c r="D98" s="28" t="s">
        <v>75</v>
      </c>
      <c r="E98" s="29">
        <v>58.3</v>
      </c>
      <c r="F98" s="29">
        <v>98.4</v>
      </c>
      <c r="G98" s="29">
        <f t="shared" si="2"/>
        <v>40.1</v>
      </c>
      <c r="H98" s="29">
        <f t="shared" si="3"/>
        <v>8.02</v>
      </c>
      <c r="I98" s="28" t="s">
        <v>112</v>
      </c>
      <c r="J98" s="28" t="s">
        <v>62</v>
      </c>
      <c r="K98" s="28" t="s">
        <v>85</v>
      </c>
      <c r="L98" s="28"/>
    </row>
    <row r="99" ht="15.75" spans="1:12">
      <c r="A99" s="26" t="s">
        <v>103</v>
      </c>
      <c r="B99" s="27">
        <v>1130</v>
      </c>
      <c r="C99" s="28">
        <v>4421</v>
      </c>
      <c r="D99" s="28" t="s">
        <v>106</v>
      </c>
      <c r="E99" s="29">
        <v>45</v>
      </c>
      <c r="F99" s="29">
        <v>87</v>
      </c>
      <c r="G99" s="29">
        <f t="shared" si="2"/>
        <v>42</v>
      </c>
      <c r="H99" s="29">
        <f t="shared" si="3"/>
        <v>8.4</v>
      </c>
      <c r="I99" s="28" t="s">
        <v>112</v>
      </c>
      <c r="J99" s="28" t="s">
        <v>62</v>
      </c>
      <c r="K99" s="28" t="s">
        <v>81</v>
      </c>
      <c r="L99" s="28"/>
    </row>
    <row r="100" ht="15.75" spans="1:12">
      <c r="A100" s="26" t="s">
        <v>103</v>
      </c>
      <c r="B100" s="27">
        <v>1131</v>
      </c>
      <c r="C100" s="28">
        <v>9212</v>
      </c>
      <c r="D100" s="28" t="s">
        <v>108</v>
      </c>
      <c r="E100" s="29">
        <v>4</v>
      </c>
      <c r="F100" s="29">
        <v>7</v>
      </c>
      <c r="G100" s="29">
        <f t="shared" si="2"/>
        <v>3</v>
      </c>
      <c r="H100" s="29">
        <f t="shared" si="3"/>
        <v>0.3</v>
      </c>
      <c r="I100" s="28" t="s">
        <v>112</v>
      </c>
      <c r="J100" s="28" t="s">
        <v>62</v>
      </c>
      <c r="K100" s="28" t="s">
        <v>79</v>
      </c>
      <c r="L100" s="28"/>
    </row>
    <row r="101" ht="15.75" spans="1:12">
      <c r="A101" s="26" t="s">
        <v>103</v>
      </c>
      <c r="B101" s="27">
        <v>1132</v>
      </c>
      <c r="C101" s="28">
        <v>9212</v>
      </c>
      <c r="D101" s="28" t="s">
        <v>108</v>
      </c>
      <c r="E101" s="29">
        <v>4</v>
      </c>
      <c r="F101" s="29">
        <v>7</v>
      </c>
      <c r="G101" s="29">
        <f t="shared" si="2"/>
        <v>3</v>
      </c>
      <c r="H101" s="29">
        <f t="shared" si="3"/>
        <v>0.3</v>
      </c>
      <c r="I101" s="28" t="s">
        <v>112</v>
      </c>
      <c r="J101" s="28" t="s">
        <v>62</v>
      </c>
      <c r="K101" s="28" t="s">
        <v>81</v>
      </c>
      <c r="L101" s="28"/>
    </row>
    <row r="102" ht="15.75" spans="1:12">
      <c r="A102" s="26" t="s">
        <v>104</v>
      </c>
      <c r="B102" s="27">
        <v>1143</v>
      </c>
      <c r="C102" s="28">
        <v>9822</v>
      </c>
      <c r="D102" s="28" t="s">
        <v>75</v>
      </c>
      <c r="E102" s="29">
        <v>58.3</v>
      </c>
      <c r="F102" s="29">
        <v>98.4</v>
      </c>
      <c r="G102" s="29">
        <f t="shared" si="2"/>
        <v>40.1</v>
      </c>
      <c r="H102" s="29">
        <f t="shared" si="3"/>
        <v>8.02</v>
      </c>
      <c r="I102" s="28" t="s">
        <v>112</v>
      </c>
      <c r="J102" s="28" t="s">
        <v>62</v>
      </c>
      <c r="K102" s="28" t="s">
        <v>79</v>
      </c>
      <c r="L102" s="28"/>
    </row>
    <row r="103" ht="15.75" spans="1:12">
      <c r="A103" s="26" t="s">
        <v>104</v>
      </c>
      <c r="B103" s="27">
        <v>1144</v>
      </c>
      <c r="C103" s="28">
        <v>2242</v>
      </c>
      <c r="D103" s="28" t="s">
        <v>97</v>
      </c>
      <c r="E103" s="29">
        <v>60</v>
      </c>
      <c r="F103" s="29">
        <v>124</v>
      </c>
      <c r="G103" s="29">
        <f t="shared" si="2"/>
        <v>64</v>
      </c>
      <c r="H103" s="29">
        <f t="shared" si="3"/>
        <v>12.8</v>
      </c>
      <c r="I103" s="28" t="s">
        <v>112</v>
      </c>
      <c r="J103" s="28" t="s">
        <v>62</v>
      </c>
      <c r="K103" s="28" t="s">
        <v>81</v>
      </c>
      <c r="L103" s="28"/>
    </row>
    <row r="104" ht="15.75" spans="1:12">
      <c r="A104" s="26" t="s">
        <v>104</v>
      </c>
      <c r="B104" s="27">
        <v>1145</v>
      </c>
      <c r="C104" s="28">
        <v>4421</v>
      </c>
      <c r="D104" s="28" t="s">
        <v>106</v>
      </c>
      <c r="E104" s="29">
        <v>45</v>
      </c>
      <c r="F104" s="29">
        <v>87</v>
      </c>
      <c r="G104" s="29">
        <f t="shared" si="2"/>
        <v>42</v>
      </c>
      <c r="H104" s="29">
        <f t="shared" si="3"/>
        <v>8.4</v>
      </c>
      <c r="I104" s="28" t="s">
        <v>112</v>
      </c>
      <c r="J104" s="28" t="s">
        <v>62</v>
      </c>
      <c r="K104" s="28" t="s">
        <v>77</v>
      </c>
      <c r="L104" s="28"/>
    </row>
    <row r="105" ht="15.75" spans="1:12">
      <c r="A105" s="26" t="s">
        <v>104</v>
      </c>
      <c r="B105" s="27">
        <v>1146</v>
      </c>
      <c r="C105" s="28">
        <v>8722</v>
      </c>
      <c r="D105" s="28" t="s">
        <v>78</v>
      </c>
      <c r="E105" s="29">
        <v>344</v>
      </c>
      <c r="F105" s="29">
        <v>502</v>
      </c>
      <c r="G105" s="29">
        <f t="shared" si="2"/>
        <v>158</v>
      </c>
      <c r="H105" s="29">
        <f t="shared" si="3"/>
        <v>31.6</v>
      </c>
      <c r="I105" s="28" t="s">
        <v>112</v>
      </c>
      <c r="J105" s="28" t="s">
        <v>62</v>
      </c>
      <c r="K105" s="28" t="s">
        <v>85</v>
      </c>
      <c r="L105" s="28"/>
    </row>
    <row r="106" ht="15.75" spans="1:12">
      <c r="A106" s="26" t="s">
        <v>107</v>
      </c>
      <c r="B106" s="27">
        <v>1160</v>
      </c>
      <c r="C106" s="28">
        <v>9822</v>
      </c>
      <c r="D106" s="28" t="s">
        <v>75</v>
      </c>
      <c r="E106" s="29">
        <v>58.3</v>
      </c>
      <c r="F106" s="29">
        <v>98.4</v>
      </c>
      <c r="G106" s="29">
        <f t="shared" si="2"/>
        <v>40.1</v>
      </c>
      <c r="H106" s="29">
        <f t="shared" si="3"/>
        <v>8.02</v>
      </c>
      <c r="I106" s="28" t="s">
        <v>112</v>
      </c>
      <c r="J106" s="28" t="s">
        <v>62</v>
      </c>
      <c r="K106" s="28" t="s">
        <v>85</v>
      </c>
      <c r="L106" s="28"/>
    </row>
    <row r="107" ht="15.75" spans="1:12">
      <c r="A107" s="26" t="s">
        <v>74</v>
      </c>
      <c r="B107" s="27">
        <v>1003</v>
      </c>
      <c r="C107" s="28">
        <v>2499</v>
      </c>
      <c r="D107" s="28" t="s">
        <v>91</v>
      </c>
      <c r="E107" s="29">
        <v>6.2</v>
      </c>
      <c r="F107" s="29">
        <v>9.2</v>
      </c>
      <c r="G107" s="29">
        <f t="shared" si="2"/>
        <v>3</v>
      </c>
      <c r="H107" s="29">
        <f t="shared" si="3"/>
        <v>0.3</v>
      </c>
      <c r="I107" s="28" t="s">
        <v>113</v>
      </c>
      <c r="J107" s="28" t="s">
        <v>63</v>
      </c>
      <c r="K107" s="28" t="s">
        <v>79</v>
      </c>
      <c r="L107" s="28"/>
    </row>
    <row r="108" ht="15.75" spans="1:12">
      <c r="A108" s="26" t="s">
        <v>74</v>
      </c>
      <c r="B108" s="27">
        <v>1005</v>
      </c>
      <c r="C108" s="28">
        <v>1109</v>
      </c>
      <c r="D108" s="28" t="s">
        <v>99</v>
      </c>
      <c r="E108" s="29">
        <v>3</v>
      </c>
      <c r="F108" s="29">
        <v>8</v>
      </c>
      <c r="G108" s="29">
        <f t="shared" si="2"/>
        <v>5</v>
      </c>
      <c r="H108" s="29">
        <f t="shared" si="3"/>
        <v>0.5</v>
      </c>
      <c r="I108" s="28" t="s">
        <v>113</v>
      </c>
      <c r="J108" s="28" t="s">
        <v>63</v>
      </c>
      <c r="K108" s="28" t="s">
        <v>79</v>
      </c>
      <c r="L108" s="28"/>
    </row>
    <row r="109" ht="15.75" spans="1:12">
      <c r="A109" s="26" t="s">
        <v>74</v>
      </c>
      <c r="B109" s="27">
        <v>1006</v>
      </c>
      <c r="C109" s="28">
        <v>9822</v>
      </c>
      <c r="D109" s="28" t="s">
        <v>75</v>
      </c>
      <c r="E109" s="29">
        <v>58.3</v>
      </c>
      <c r="F109" s="29">
        <v>98.4</v>
      </c>
      <c r="G109" s="29">
        <f t="shared" si="2"/>
        <v>40.1</v>
      </c>
      <c r="H109" s="29">
        <f t="shared" si="3"/>
        <v>8.02</v>
      </c>
      <c r="I109" s="28" t="s">
        <v>113</v>
      </c>
      <c r="J109" s="28" t="s">
        <v>63</v>
      </c>
      <c r="K109" s="28" t="s">
        <v>79</v>
      </c>
      <c r="L109" s="28"/>
    </row>
    <row r="110" ht="15.75" spans="1:12">
      <c r="A110" s="26" t="s">
        <v>74</v>
      </c>
      <c r="B110" s="27">
        <v>1008</v>
      </c>
      <c r="C110" s="28">
        <v>2877</v>
      </c>
      <c r="D110" s="28" t="s">
        <v>88</v>
      </c>
      <c r="E110" s="29">
        <v>11.4</v>
      </c>
      <c r="F110" s="29">
        <v>16.3</v>
      </c>
      <c r="G110" s="29">
        <f t="shared" si="2"/>
        <v>4.9</v>
      </c>
      <c r="H110" s="29">
        <f t="shared" si="3"/>
        <v>0.49</v>
      </c>
      <c r="I110" s="28" t="s">
        <v>113</v>
      </c>
      <c r="J110" s="28" t="s">
        <v>63</v>
      </c>
      <c r="K110" s="28" t="s">
        <v>77</v>
      </c>
      <c r="L110" s="28"/>
    </row>
    <row r="111" ht="15.75" spans="1:12">
      <c r="A111" s="26" t="s">
        <v>74</v>
      </c>
      <c r="B111" s="27">
        <v>1009</v>
      </c>
      <c r="C111" s="28">
        <v>1109</v>
      </c>
      <c r="D111" s="28" t="s">
        <v>99</v>
      </c>
      <c r="E111" s="29">
        <v>3</v>
      </c>
      <c r="F111" s="29">
        <v>8</v>
      </c>
      <c r="G111" s="29">
        <f t="shared" si="2"/>
        <v>5</v>
      </c>
      <c r="H111" s="29">
        <f t="shared" si="3"/>
        <v>0.5</v>
      </c>
      <c r="I111" s="28" t="s">
        <v>113</v>
      </c>
      <c r="J111" s="28" t="s">
        <v>63</v>
      </c>
      <c r="K111" s="28" t="s">
        <v>79</v>
      </c>
      <c r="L111" s="28"/>
    </row>
    <row r="112" ht="15.75" spans="1:12">
      <c r="A112" s="26" t="s">
        <v>74</v>
      </c>
      <c r="B112" s="27">
        <v>1012</v>
      </c>
      <c r="C112" s="28">
        <v>4421</v>
      </c>
      <c r="D112" s="28" t="s">
        <v>106</v>
      </c>
      <c r="E112" s="29">
        <v>45</v>
      </c>
      <c r="F112" s="29">
        <v>87</v>
      </c>
      <c r="G112" s="29">
        <f t="shared" si="2"/>
        <v>42</v>
      </c>
      <c r="H112" s="29">
        <f t="shared" si="3"/>
        <v>8.4</v>
      </c>
      <c r="I112" s="28" t="s">
        <v>113</v>
      </c>
      <c r="J112" s="28" t="s">
        <v>63</v>
      </c>
      <c r="K112" s="28" t="s">
        <v>77</v>
      </c>
      <c r="L112" s="28"/>
    </row>
    <row r="113" ht="15.75" spans="1:12">
      <c r="A113" s="26" t="s">
        <v>74</v>
      </c>
      <c r="B113" s="27">
        <v>1016</v>
      </c>
      <c r="C113" s="28">
        <v>2499</v>
      </c>
      <c r="D113" s="28" t="s">
        <v>91</v>
      </c>
      <c r="E113" s="29">
        <v>6.2</v>
      </c>
      <c r="F113" s="29">
        <v>9.2</v>
      </c>
      <c r="G113" s="29">
        <f t="shared" si="2"/>
        <v>3</v>
      </c>
      <c r="H113" s="29">
        <f t="shared" si="3"/>
        <v>0.3</v>
      </c>
      <c r="I113" s="28" t="s">
        <v>113</v>
      </c>
      <c r="J113" s="28" t="s">
        <v>63</v>
      </c>
      <c r="K113" s="28" t="s">
        <v>81</v>
      </c>
      <c r="L113" s="28"/>
    </row>
    <row r="114" ht="15.75" spans="1:12">
      <c r="A114" s="26" t="s">
        <v>83</v>
      </c>
      <c r="B114" s="27">
        <v>1018</v>
      </c>
      <c r="C114" s="28">
        <v>1109</v>
      </c>
      <c r="D114" s="28" t="s">
        <v>99</v>
      </c>
      <c r="E114" s="29">
        <v>3</v>
      </c>
      <c r="F114" s="29">
        <v>8</v>
      </c>
      <c r="G114" s="29">
        <f t="shared" si="2"/>
        <v>5</v>
      </c>
      <c r="H114" s="29">
        <f t="shared" si="3"/>
        <v>0.5</v>
      </c>
      <c r="I114" s="28" t="s">
        <v>113</v>
      </c>
      <c r="J114" s="28" t="s">
        <v>63</v>
      </c>
      <c r="K114" s="28" t="s">
        <v>81</v>
      </c>
      <c r="L114" s="28"/>
    </row>
    <row r="115" ht="15.75" spans="1:12">
      <c r="A115" s="26" t="s">
        <v>83</v>
      </c>
      <c r="B115" s="27">
        <v>1019</v>
      </c>
      <c r="C115" s="28">
        <v>2499</v>
      </c>
      <c r="D115" s="28" t="s">
        <v>91</v>
      </c>
      <c r="E115" s="29">
        <v>6.2</v>
      </c>
      <c r="F115" s="29">
        <v>9.2</v>
      </c>
      <c r="G115" s="29">
        <f t="shared" si="2"/>
        <v>3</v>
      </c>
      <c r="H115" s="29">
        <f t="shared" si="3"/>
        <v>0.3</v>
      </c>
      <c r="I115" s="28" t="s">
        <v>113</v>
      </c>
      <c r="J115" s="28" t="s">
        <v>63</v>
      </c>
      <c r="K115" s="28" t="s">
        <v>95</v>
      </c>
      <c r="L115" s="28"/>
    </row>
    <row r="116" ht="15.75" spans="1:12">
      <c r="A116" s="26" t="s">
        <v>83</v>
      </c>
      <c r="B116" s="27">
        <v>1020</v>
      </c>
      <c r="C116" s="28">
        <v>2499</v>
      </c>
      <c r="D116" s="28" t="s">
        <v>91</v>
      </c>
      <c r="E116" s="29">
        <v>6.2</v>
      </c>
      <c r="F116" s="29">
        <v>9.2</v>
      </c>
      <c r="G116" s="29">
        <f t="shared" si="2"/>
        <v>3</v>
      </c>
      <c r="H116" s="29">
        <f t="shared" si="3"/>
        <v>0.3</v>
      </c>
      <c r="I116" s="28" t="s">
        <v>113</v>
      </c>
      <c r="J116" s="28" t="s">
        <v>63</v>
      </c>
      <c r="K116" s="28" t="s">
        <v>85</v>
      </c>
      <c r="L116" s="28"/>
    </row>
    <row r="117" ht="15.75" spans="1:12">
      <c r="A117" s="26" t="s">
        <v>83</v>
      </c>
      <c r="B117" s="27">
        <v>1022</v>
      </c>
      <c r="C117" s="28">
        <v>2877</v>
      </c>
      <c r="D117" s="28" t="s">
        <v>88</v>
      </c>
      <c r="E117" s="29">
        <v>11.4</v>
      </c>
      <c r="F117" s="29">
        <v>16.3</v>
      </c>
      <c r="G117" s="29">
        <f t="shared" si="2"/>
        <v>4.9</v>
      </c>
      <c r="H117" s="29">
        <f t="shared" si="3"/>
        <v>0.49</v>
      </c>
      <c r="I117" s="28" t="s">
        <v>113</v>
      </c>
      <c r="J117" s="28" t="s">
        <v>63</v>
      </c>
      <c r="K117" s="28" t="s">
        <v>102</v>
      </c>
      <c r="L117" s="28"/>
    </row>
    <row r="118" ht="15.75" spans="1:12">
      <c r="A118" s="26" t="s">
        <v>90</v>
      </c>
      <c r="B118" s="27">
        <v>1042</v>
      </c>
      <c r="C118" s="28">
        <v>8722</v>
      </c>
      <c r="D118" s="28" t="s">
        <v>78</v>
      </c>
      <c r="E118" s="29">
        <v>344</v>
      </c>
      <c r="F118" s="29">
        <v>502</v>
      </c>
      <c r="G118" s="29">
        <f t="shared" si="2"/>
        <v>158</v>
      </c>
      <c r="H118" s="29">
        <f t="shared" si="3"/>
        <v>31.6</v>
      </c>
      <c r="I118" s="28" t="s">
        <v>113</v>
      </c>
      <c r="J118" s="28" t="s">
        <v>63</v>
      </c>
      <c r="K118" s="28" t="s">
        <v>77</v>
      </c>
      <c r="L118" s="28"/>
    </row>
    <row r="119" ht="15.75" spans="1:12">
      <c r="A119" s="26" t="s">
        <v>90</v>
      </c>
      <c r="B119" s="27">
        <v>1043</v>
      </c>
      <c r="C119" s="28">
        <v>2242</v>
      </c>
      <c r="D119" s="28" t="s">
        <v>97</v>
      </c>
      <c r="E119" s="29">
        <v>60</v>
      </c>
      <c r="F119" s="29">
        <v>124</v>
      </c>
      <c r="G119" s="29">
        <f t="shared" si="2"/>
        <v>64</v>
      </c>
      <c r="H119" s="29">
        <f t="shared" si="3"/>
        <v>12.8</v>
      </c>
      <c r="I119" s="28" t="s">
        <v>113</v>
      </c>
      <c r="J119" s="28" t="s">
        <v>63</v>
      </c>
      <c r="K119" s="28" t="s">
        <v>81</v>
      </c>
      <c r="L119" s="28"/>
    </row>
    <row r="120" ht="15.75" spans="1:12">
      <c r="A120" s="26" t="s">
        <v>90</v>
      </c>
      <c r="B120" s="27">
        <v>1044</v>
      </c>
      <c r="C120" s="28">
        <v>2877</v>
      </c>
      <c r="D120" s="28" t="s">
        <v>88</v>
      </c>
      <c r="E120" s="29">
        <v>11.4</v>
      </c>
      <c r="F120" s="29">
        <v>16.3</v>
      </c>
      <c r="G120" s="29">
        <f t="shared" si="2"/>
        <v>4.9</v>
      </c>
      <c r="H120" s="29">
        <f t="shared" si="3"/>
        <v>0.49</v>
      </c>
      <c r="I120" s="28" t="s">
        <v>113</v>
      </c>
      <c r="J120" s="28" t="s">
        <v>63</v>
      </c>
      <c r="K120" s="28" t="s">
        <v>81</v>
      </c>
      <c r="L120" s="28"/>
    </row>
    <row r="121" ht="15.75" spans="1:12">
      <c r="A121" s="26" t="s">
        <v>94</v>
      </c>
      <c r="B121" s="27">
        <v>1051</v>
      </c>
      <c r="C121" s="28">
        <v>6119</v>
      </c>
      <c r="D121" s="28" t="s">
        <v>84</v>
      </c>
      <c r="E121" s="29">
        <v>9</v>
      </c>
      <c r="F121" s="29">
        <v>14</v>
      </c>
      <c r="G121" s="29">
        <f t="shared" si="2"/>
        <v>5</v>
      </c>
      <c r="H121" s="29">
        <f t="shared" si="3"/>
        <v>0.5</v>
      </c>
      <c r="I121" s="28" t="s">
        <v>113</v>
      </c>
      <c r="J121" s="28" t="s">
        <v>63</v>
      </c>
      <c r="K121" s="28" t="s">
        <v>102</v>
      </c>
      <c r="L121" s="28"/>
    </row>
    <row r="122" ht="15.75" spans="1:12">
      <c r="A122" s="26" t="s">
        <v>94</v>
      </c>
      <c r="B122" s="27">
        <v>1052</v>
      </c>
      <c r="C122" s="28">
        <v>6622</v>
      </c>
      <c r="D122" s="28" t="s">
        <v>111</v>
      </c>
      <c r="E122" s="29">
        <v>42</v>
      </c>
      <c r="F122" s="29">
        <v>77</v>
      </c>
      <c r="G122" s="29">
        <f t="shared" si="2"/>
        <v>35</v>
      </c>
      <c r="H122" s="29">
        <f t="shared" si="3"/>
        <v>7</v>
      </c>
      <c r="I122" s="28" t="s">
        <v>113</v>
      </c>
      <c r="J122" s="28" t="s">
        <v>63</v>
      </c>
      <c r="K122" s="28" t="s">
        <v>79</v>
      </c>
      <c r="L122" s="28"/>
    </row>
    <row r="123" ht="15.75" spans="1:12">
      <c r="A123" s="26" t="s">
        <v>94</v>
      </c>
      <c r="B123" s="27">
        <v>1054</v>
      </c>
      <c r="C123" s="28">
        <v>4421</v>
      </c>
      <c r="D123" s="28" t="s">
        <v>106</v>
      </c>
      <c r="E123" s="29">
        <v>45</v>
      </c>
      <c r="F123" s="29">
        <v>87</v>
      </c>
      <c r="G123" s="29">
        <f t="shared" si="2"/>
        <v>42</v>
      </c>
      <c r="H123" s="29">
        <f t="shared" si="3"/>
        <v>8.4</v>
      </c>
      <c r="I123" s="28" t="s">
        <v>113</v>
      </c>
      <c r="J123" s="28" t="s">
        <v>63</v>
      </c>
      <c r="K123" s="28" t="s">
        <v>85</v>
      </c>
      <c r="L123" s="28"/>
    </row>
    <row r="124" ht="15.75" spans="1:12">
      <c r="A124" s="26" t="s">
        <v>94</v>
      </c>
      <c r="B124" s="27">
        <v>1056</v>
      </c>
      <c r="C124" s="28">
        <v>1109</v>
      </c>
      <c r="D124" s="28" t="s">
        <v>99</v>
      </c>
      <c r="E124" s="29">
        <v>3</v>
      </c>
      <c r="F124" s="29">
        <v>8</v>
      </c>
      <c r="G124" s="29">
        <f t="shared" si="2"/>
        <v>5</v>
      </c>
      <c r="H124" s="29">
        <f t="shared" si="3"/>
        <v>0.5</v>
      </c>
      <c r="I124" s="28" t="s">
        <v>113</v>
      </c>
      <c r="J124" s="28" t="s">
        <v>63</v>
      </c>
      <c r="K124" s="28" t="s">
        <v>81</v>
      </c>
      <c r="L124" s="28"/>
    </row>
    <row r="125" ht="15.75" spans="1:12">
      <c r="A125" s="26" t="s">
        <v>94</v>
      </c>
      <c r="B125" s="27">
        <v>1059</v>
      </c>
      <c r="C125" s="28">
        <v>2242</v>
      </c>
      <c r="D125" s="28" t="s">
        <v>97</v>
      </c>
      <c r="E125" s="29">
        <v>60</v>
      </c>
      <c r="F125" s="29">
        <v>124</v>
      </c>
      <c r="G125" s="29">
        <f t="shared" si="2"/>
        <v>64</v>
      </c>
      <c r="H125" s="29">
        <f t="shared" si="3"/>
        <v>12.8</v>
      </c>
      <c r="I125" s="28" t="s">
        <v>113</v>
      </c>
      <c r="J125" s="28" t="s">
        <v>63</v>
      </c>
      <c r="K125" s="28" t="s">
        <v>79</v>
      </c>
      <c r="L125" s="28"/>
    </row>
    <row r="126" ht="15.75" spans="1:12">
      <c r="A126" s="26" t="s">
        <v>94</v>
      </c>
      <c r="B126" s="27">
        <v>1060</v>
      </c>
      <c r="C126" s="28">
        <v>6119</v>
      </c>
      <c r="D126" s="28" t="s">
        <v>84</v>
      </c>
      <c r="E126" s="29">
        <v>9</v>
      </c>
      <c r="F126" s="29">
        <v>14</v>
      </c>
      <c r="G126" s="29">
        <f t="shared" si="2"/>
        <v>5</v>
      </c>
      <c r="H126" s="29">
        <f t="shared" si="3"/>
        <v>0.5</v>
      </c>
      <c r="I126" s="28" t="s">
        <v>113</v>
      </c>
      <c r="J126" s="28" t="s">
        <v>63</v>
      </c>
      <c r="K126" s="28" t="s">
        <v>85</v>
      </c>
      <c r="L126" s="28"/>
    </row>
    <row r="127" ht="15.75" spans="1:12">
      <c r="A127" s="26" t="s">
        <v>98</v>
      </c>
      <c r="B127" s="27">
        <v>1061</v>
      </c>
      <c r="C127" s="28">
        <v>1109</v>
      </c>
      <c r="D127" s="28" t="s">
        <v>99</v>
      </c>
      <c r="E127" s="29">
        <v>3</v>
      </c>
      <c r="F127" s="29">
        <v>8</v>
      </c>
      <c r="G127" s="29">
        <f t="shared" si="2"/>
        <v>5</v>
      </c>
      <c r="H127" s="29">
        <f t="shared" si="3"/>
        <v>0.5</v>
      </c>
      <c r="I127" s="28" t="s">
        <v>113</v>
      </c>
      <c r="J127" s="28" t="s">
        <v>63</v>
      </c>
      <c r="K127" s="28" t="s">
        <v>85</v>
      </c>
      <c r="L127" s="28"/>
    </row>
    <row r="128" ht="15.75" spans="1:12">
      <c r="A128" s="26" t="s">
        <v>98</v>
      </c>
      <c r="B128" s="27">
        <v>1063</v>
      </c>
      <c r="C128" s="28">
        <v>1109</v>
      </c>
      <c r="D128" s="28" t="s">
        <v>99</v>
      </c>
      <c r="E128" s="29">
        <v>3</v>
      </c>
      <c r="F128" s="29">
        <v>8</v>
      </c>
      <c r="G128" s="29">
        <f t="shared" si="2"/>
        <v>5</v>
      </c>
      <c r="H128" s="29">
        <f t="shared" si="3"/>
        <v>0.5</v>
      </c>
      <c r="I128" s="28" t="s">
        <v>113</v>
      </c>
      <c r="J128" s="28" t="s">
        <v>63</v>
      </c>
      <c r="K128" s="28" t="s">
        <v>81</v>
      </c>
      <c r="L128" s="28"/>
    </row>
    <row r="129" ht="15.75" spans="1:12">
      <c r="A129" s="26" t="s">
        <v>98</v>
      </c>
      <c r="B129" s="27">
        <v>1065</v>
      </c>
      <c r="C129" s="28">
        <v>2499</v>
      </c>
      <c r="D129" s="28" t="s">
        <v>91</v>
      </c>
      <c r="E129" s="29">
        <v>6.2</v>
      </c>
      <c r="F129" s="29">
        <v>9.2</v>
      </c>
      <c r="G129" s="29">
        <f t="shared" si="2"/>
        <v>3</v>
      </c>
      <c r="H129" s="29">
        <f t="shared" si="3"/>
        <v>0.3</v>
      </c>
      <c r="I129" s="28" t="s">
        <v>113</v>
      </c>
      <c r="J129" s="28" t="s">
        <v>63</v>
      </c>
      <c r="K129" s="28" t="s">
        <v>77</v>
      </c>
      <c r="L129" s="28"/>
    </row>
    <row r="130" ht="15.75" spans="1:12">
      <c r="A130" s="26" t="s">
        <v>98</v>
      </c>
      <c r="B130" s="27">
        <v>1066</v>
      </c>
      <c r="C130" s="28">
        <v>2877</v>
      </c>
      <c r="D130" s="28" t="s">
        <v>88</v>
      </c>
      <c r="E130" s="29">
        <v>11.4</v>
      </c>
      <c r="F130" s="29">
        <v>16.3</v>
      </c>
      <c r="G130" s="29">
        <f t="shared" ref="G130:G172" si="4">F130-E130</f>
        <v>4.9</v>
      </c>
      <c r="H130" s="29">
        <f t="shared" ref="H130:H172" si="5">IF(F130&gt;50,G130*0.2,G130*0.1)</f>
        <v>0.49</v>
      </c>
      <c r="I130" s="28" t="s">
        <v>113</v>
      </c>
      <c r="J130" s="28" t="s">
        <v>63</v>
      </c>
      <c r="K130" s="28" t="s">
        <v>85</v>
      </c>
      <c r="L130" s="28"/>
    </row>
    <row r="131" ht="15.75" spans="1:12">
      <c r="A131" s="26" t="s">
        <v>98</v>
      </c>
      <c r="B131" s="27">
        <v>1067</v>
      </c>
      <c r="C131" s="28">
        <v>2877</v>
      </c>
      <c r="D131" s="28" t="s">
        <v>88</v>
      </c>
      <c r="E131" s="29">
        <v>11.4</v>
      </c>
      <c r="F131" s="29">
        <v>16.3</v>
      </c>
      <c r="G131" s="29">
        <f t="shared" si="4"/>
        <v>4.9</v>
      </c>
      <c r="H131" s="29">
        <f t="shared" si="5"/>
        <v>0.49</v>
      </c>
      <c r="I131" s="28" t="s">
        <v>113</v>
      </c>
      <c r="J131" s="28" t="s">
        <v>63</v>
      </c>
      <c r="K131" s="28" t="s">
        <v>102</v>
      </c>
      <c r="L131" s="28"/>
    </row>
    <row r="132" ht="15.75" spans="1:12">
      <c r="A132" s="26" t="s">
        <v>98</v>
      </c>
      <c r="B132" s="27">
        <v>1069</v>
      </c>
      <c r="C132" s="28">
        <v>1109</v>
      </c>
      <c r="D132" s="28" t="s">
        <v>99</v>
      </c>
      <c r="E132" s="29">
        <v>3</v>
      </c>
      <c r="F132" s="29">
        <v>8</v>
      </c>
      <c r="G132" s="29">
        <f t="shared" si="4"/>
        <v>5</v>
      </c>
      <c r="H132" s="29">
        <f t="shared" si="5"/>
        <v>0.5</v>
      </c>
      <c r="I132" s="28" t="s">
        <v>113</v>
      </c>
      <c r="J132" s="28" t="s">
        <v>63</v>
      </c>
      <c r="K132" s="28" t="s">
        <v>79</v>
      </c>
      <c r="L132" s="28"/>
    </row>
    <row r="133" ht="15.75" spans="1:12">
      <c r="A133" s="26" t="s">
        <v>98</v>
      </c>
      <c r="B133" s="27">
        <v>1072</v>
      </c>
      <c r="C133" s="28">
        <v>1109</v>
      </c>
      <c r="D133" s="28" t="s">
        <v>99</v>
      </c>
      <c r="E133" s="29">
        <v>3</v>
      </c>
      <c r="F133" s="29">
        <v>8</v>
      </c>
      <c r="G133" s="29">
        <f t="shared" si="4"/>
        <v>5</v>
      </c>
      <c r="H133" s="29">
        <f t="shared" si="5"/>
        <v>0.5</v>
      </c>
      <c r="I133" s="28" t="s">
        <v>113</v>
      </c>
      <c r="J133" s="28" t="s">
        <v>63</v>
      </c>
      <c r="K133" s="28" t="s">
        <v>85</v>
      </c>
      <c r="L133" s="28"/>
    </row>
    <row r="134" ht="15.75" spans="1:12">
      <c r="A134" s="26" t="s">
        <v>98</v>
      </c>
      <c r="B134" s="27">
        <v>1073</v>
      </c>
      <c r="C134" s="28">
        <v>6622</v>
      </c>
      <c r="D134" s="28" t="s">
        <v>111</v>
      </c>
      <c r="E134" s="29">
        <v>42</v>
      </c>
      <c r="F134" s="29">
        <v>77</v>
      </c>
      <c r="G134" s="29">
        <f t="shared" si="4"/>
        <v>35</v>
      </c>
      <c r="H134" s="29">
        <f t="shared" si="5"/>
        <v>7</v>
      </c>
      <c r="I134" s="28" t="s">
        <v>113</v>
      </c>
      <c r="J134" s="28" t="s">
        <v>63</v>
      </c>
      <c r="K134" s="28" t="s">
        <v>81</v>
      </c>
      <c r="L134" s="28"/>
    </row>
    <row r="135" ht="15.75" spans="1:12">
      <c r="A135" s="26" t="s">
        <v>98</v>
      </c>
      <c r="B135" s="27">
        <v>1074</v>
      </c>
      <c r="C135" s="28">
        <v>2877</v>
      </c>
      <c r="D135" s="28" t="s">
        <v>88</v>
      </c>
      <c r="E135" s="29">
        <v>11.4</v>
      </c>
      <c r="F135" s="29">
        <v>16.3</v>
      </c>
      <c r="G135" s="29">
        <f t="shared" si="4"/>
        <v>4.9</v>
      </c>
      <c r="H135" s="29">
        <f t="shared" si="5"/>
        <v>0.49</v>
      </c>
      <c r="I135" s="28" t="s">
        <v>113</v>
      </c>
      <c r="J135" s="28" t="s">
        <v>63</v>
      </c>
      <c r="K135" s="28" t="s">
        <v>79</v>
      </c>
      <c r="L135" s="28"/>
    </row>
    <row r="136" ht="15.75" spans="1:12">
      <c r="A136" s="26" t="s">
        <v>100</v>
      </c>
      <c r="B136" s="27">
        <v>1080</v>
      </c>
      <c r="C136" s="28">
        <v>4421</v>
      </c>
      <c r="D136" s="28" t="s">
        <v>106</v>
      </c>
      <c r="E136" s="29">
        <v>45</v>
      </c>
      <c r="F136" s="29">
        <v>87</v>
      </c>
      <c r="G136" s="29">
        <f t="shared" si="4"/>
        <v>42</v>
      </c>
      <c r="H136" s="29">
        <f t="shared" si="5"/>
        <v>8.4</v>
      </c>
      <c r="I136" s="28" t="s">
        <v>113</v>
      </c>
      <c r="J136" s="28" t="s">
        <v>63</v>
      </c>
      <c r="K136" s="28" t="s">
        <v>81</v>
      </c>
      <c r="L136" s="28"/>
    </row>
    <row r="137" ht="15.75" spans="1:12">
      <c r="A137" s="26" t="s">
        <v>100</v>
      </c>
      <c r="B137" s="27">
        <v>1081</v>
      </c>
      <c r="C137" s="28">
        <v>6119</v>
      </c>
      <c r="D137" s="28" t="s">
        <v>84</v>
      </c>
      <c r="E137" s="29">
        <v>9</v>
      </c>
      <c r="F137" s="29">
        <v>14</v>
      </c>
      <c r="G137" s="29">
        <f t="shared" si="4"/>
        <v>5</v>
      </c>
      <c r="H137" s="29">
        <f t="shared" si="5"/>
        <v>0.5</v>
      </c>
      <c r="I137" s="28" t="s">
        <v>113</v>
      </c>
      <c r="J137" s="28" t="s">
        <v>63</v>
      </c>
      <c r="K137" s="28" t="s">
        <v>102</v>
      </c>
      <c r="L137" s="28"/>
    </row>
    <row r="138" ht="15.75" spans="1:12">
      <c r="A138" s="26" t="s">
        <v>100</v>
      </c>
      <c r="B138" s="27">
        <v>1085</v>
      </c>
      <c r="C138" s="28">
        <v>9822</v>
      </c>
      <c r="D138" s="28" t="s">
        <v>75</v>
      </c>
      <c r="E138" s="29">
        <v>58.3</v>
      </c>
      <c r="F138" s="29">
        <v>98.4</v>
      </c>
      <c r="G138" s="29">
        <f t="shared" si="4"/>
        <v>40.1</v>
      </c>
      <c r="H138" s="29">
        <f t="shared" si="5"/>
        <v>8.02</v>
      </c>
      <c r="I138" s="28" t="s">
        <v>113</v>
      </c>
      <c r="J138" s="28" t="s">
        <v>63</v>
      </c>
      <c r="K138" s="28" t="s">
        <v>85</v>
      </c>
      <c r="L138" s="28"/>
    </row>
    <row r="139" ht="15.75" spans="1:12">
      <c r="A139" s="26" t="s">
        <v>100</v>
      </c>
      <c r="B139" s="27">
        <v>1089</v>
      </c>
      <c r="C139" s="28">
        <v>6119</v>
      </c>
      <c r="D139" s="28" t="s">
        <v>84</v>
      </c>
      <c r="E139" s="29">
        <v>9</v>
      </c>
      <c r="F139" s="29">
        <v>14</v>
      </c>
      <c r="G139" s="29">
        <f t="shared" si="4"/>
        <v>5</v>
      </c>
      <c r="H139" s="29">
        <f t="shared" si="5"/>
        <v>0.5</v>
      </c>
      <c r="I139" s="28" t="s">
        <v>113</v>
      </c>
      <c r="J139" s="28" t="s">
        <v>63</v>
      </c>
      <c r="K139" s="28" t="s">
        <v>85</v>
      </c>
      <c r="L139" s="28"/>
    </row>
    <row r="140" ht="15.75" spans="1:12">
      <c r="A140" s="26" t="s">
        <v>100</v>
      </c>
      <c r="B140" s="27">
        <v>1092</v>
      </c>
      <c r="C140" s="28">
        <v>2877</v>
      </c>
      <c r="D140" s="28" t="s">
        <v>88</v>
      </c>
      <c r="E140" s="29">
        <v>11.4</v>
      </c>
      <c r="F140" s="29">
        <v>16.3</v>
      </c>
      <c r="G140" s="29">
        <f t="shared" si="4"/>
        <v>4.9</v>
      </c>
      <c r="H140" s="29">
        <f t="shared" si="5"/>
        <v>0.49</v>
      </c>
      <c r="I140" s="28" t="s">
        <v>113</v>
      </c>
      <c r="J140" s="28" t="s">
        <v>63</v>
      </c>
      <c r="K140" s="28" t="s">
        <v>81</v>
      </c>
      <c r="L140" s="28"/>
    </row>
    <row r="141" ht="15.75" spans="1:12">
      <c r="A141" s="26" t="s">
        <v>100</v>
      </c>
      <c r="B141" s="27">
        <v>1094</v>
      </c>
      <c r="C141" s="28">
        <v>6119</v>
      </c>
      <c r="D141" s="28" t="s">
        <v>84</v>
      </c>
      <c r="E141" s="29">
        <v>9</v>
      </c>
      <c r="F141" s="29">
        <v>14</v>
      </c>
      <c r="G141" s="29">
        <f t="shared" si="4"/>
        <v>5</v>
      </c>
      <c r="H141" s="29">
        <f t="shared" si="5"/>
        <v>0.5</v>
      </c>
      <c r="I141" s="28" t="s">
        <v>113</v>
      </c>
      <c r="J141" s="28" t="s">
        <v>63</v>
      </c>
      <c r="K141" s="28" t="s">
        <v>81</v>
      </c>
      <c r="L141" s="28"/>
    </row>
    <row r="142" ht="15.75" spans="1:12">
      <c r="A142" s="26" t="s">
        <v>100</v>
      </c>
      <c r="B142" s="27">
        <v>1096</v>
      </c>
      <c r="C142" s="28">
        <v>6119</v>
      </c>
      <c r="D142" s="28" t="s">
        <v>84</v>
      </c>
      <c r="E142" s="29">
        <v>9</v>
      </c>
      <c r="F142" s="29">
        <v>14</v>
      </c>
      <c r="G142" s="29">
        <f t="shared" si="4"/>
        <v>5</v>
      </c>
      <c r="H142" s="29">
        <f t="shared" si="5"/>
        <v>0.5</v>
      </c>
      <c r="I142" s="28" t="s">
        <v>113</v>
      </c>
      <c r="J142" s="28" t="s">
        <v>63</v>
      </c>
      <c r="K142" s="28" t="s">
        <v>79</v>
      </c>
      <c r="L142" s="28"/>
    </row>
    <row r="143" ht="15.75" spans="1:12">
      <c r="A143" s="26" t="s">
        <v>101</v>
      </c>
      <c r="B143" s="27">
        <v>1099</v>
      </c>
      <c r="C143" s="28">
        <v>2877</v>
      </c>
      <c r="D143" s="28" t="s">
        <v>88</v>
      </c>
      <c r="E143" s="29">
        <v>11.4</v>
      </c>
      <c r="F143" s="29">
        <v>16.3</v>
      </c>
      <c r="G143" s="29">
        <f t="shared" si="4"/>
        <v>4.9</v>
      </c>
      <c r="H143" s="29">
        <f t="shared" si="5"/>
        <v>0.49</v>
      </c>
      <c r="I143" s="28" t="s">
        <v>113</v>
      </c>
      <c r="J143" s="28" t="s">
        <v>63</v>
      </c>
      <c r="K143" s="28" t="s">
        <v>81</v>
      </c>
      <c r="L143" s="28"/>
    </row>
    <row r="144" ht="15.75" spans="1:12">
      <c r="A144" s="26" t="s">
        <v>101</v>
      </c>
      <c r="B144" s="27">
        <v>1101</v>
      </c>
      <c r="C144" s="28">
        <v>2499</v>
      </c>
      <c r="D144" s="28" t="s">
        <v>91</v>
      </c>
      <c r="E144" s="29">
        <v>6.2</v>
      </c>
      <c r="F144" s="29">
        <v>9.2</v>
      </c>
      <c r="G144" s="29">
        <f t="shared" si="4"/>
        <v>3</v>
      </c>
      <c r="H144" s="29">
        <f t="shared" si="5"/>
        <v>0.3</v>
      </c>
      <c r="I144" s="28" t="s">
        <v>113</v>
      </c>
      <c r="J144" s="28" t="s">
        <v>63</v>
      </c>
      <c r="K144" s="28" t="s">
        <v>81</v>
      </c>
      <c r="L144" s="28"/>
    </row>
    <row r="145" ht="15.75" spans="1:12">
      <c r="A145" s="26" t="s">
        <v>101</v>
      </c>
      <c r="B145" s="27">
        <v>1104</v>
      </c>
      <c r="C145" s="28">
        <v>2877</v>
      </c>
      <c r="D145" s="28" t="s">
        <v>88</v>
      </c>
      <c r="E145" s="29">
        <v>11.4</v>
      </c>
      <c r="F145" s="29">
        <v>16.3</v>
      </c>
      <c r="G145" s="29">
        <f t="shared" si="4"/>
        <v>4.9</v>
      </c>
      <c r="H145" s="29">
        <f t="shared" si="5"/>
        <v>0.49</v>
      </c>
      <c r="I145" s="28" t="s">
        <v>113</v>
      </c>
      <c r="J145" s="28" t="s">
        <v>63</v>
      </c>
      <c r="K145" s="28" t="s">
        <v>85</v>
      </c>
      <c r="L145" s="28"/>
    </row>
    <row r="146" ht="15.75" spans="1:12">
      <c r="A146" s="26" t="s">
        <v>101</v>
      </c>
      <c r="B146" s="27">
        <v>1108</v>
      </c>
      <c r="C146" s="28">
        <v>9822</v>
      </c>
      <c r="D146" s="28" t="s">
        <v>75</v>
      </c>
      <c r="E146" s="29">
        <v>58.3</v>
      </c>
      <c r="F146" s="29">
        <v>98.4</v>
      </c>
      <c r="G146" s="29">
        <f t="shared" si="4"/>
        <v>40.1</v>
      </c>
      <c r="H146" s="29">
        <f t="shared" si="5"/>
        <v>8.02</v>
      </c>
      <c r="I146" s="28" t="s">
        <v>113</v>
      </c>
      <c r="J146" s="28" t="s">
        <v>63</v>
      </c>
      <c r="K146" s="28" t="s">
        <v>85</v>
      </c>
      <c r="L146" s="28"/>
    </row>
    <row r="147" ht="15.75" spans="1:12">
      <c r="A147" s="26" t="s">
        <v>101</v>
      </c>
      <c r="B147" s="27">
        <v>1112</v>
      </c>
      <c r="C147" s="28">
        <v>6622</v>
      </c>
      <c r="D147" s="28" t="s">
        <v>111</v>
      </c>
      <c r="E147" s="29">
        <v>42</v>
      </c>
      <c r="F147" s="29">
        <v>77</v>
      </c>
      <c r="G147" s="29">
        <f t="shared" si="4"/>
        <v>35</v>
      </c>
      <c r="H147" s="29">
        <f t="shared" si="5"/>
        <v>7</v>
      </c>
      <c r="I147" s="28" t="s">
        <v>113</v>
      </c>
      <c r="J147" s="28" t="s">
        <v>63</v>
      </c>
      <c r="K147" s="28" t="s">
        <v>79</v>
      </c>
      <c r="L147" s="28"/>
    </row>
    <row r="148" ht="15.75" spans="1:12">
      <c r="A148" s="26" t="s">
        <v>101</v>
      </c>
      <c r="B148" s="27">
        <v>1116</v>
      </c>
      <c r="C148" s="28">
        <v>6622</v>
      </c>
      <c r="D148" s="28" t="s">
        <v>111</v>
      </c>
      <c r="E148" s="29">
        <v>42</v>
      </c>
      <c r="F148" s="29">
        <v>77</v>
      </c>
      <c r="G148" s="29">
        <f t="shared" si="4"/>
        <v>35</v>
      </c>
      <c r="H148" s="29">
        <f t="shared" si="5"/>
        <v>7</v>
      </c>
      <c r="I148" s="28" t="s">
        <v>113</v>
      </c>
      <c r="J148" s="28" t="s">
        <v>63</v>
      </c>
      <c r="K148" s="28" t="s">
        <v>85</v>
      </c>
      <c r="L148" s="28"/>
    </row>
    <row r="149" ht="15.75" spans="1:12">
      <c r="A149" s="26" t="s">
        <v>101</v>
      </c>
      <c r="B149" s="27">
        <v>1120</v>
      </c>
      <c r="C149" s="28">
        <v>2242</v>
      </c>
      <c r="D149" s="28" t="s">
        <v>97</v>
      </c>
      <c r="E149" s="29">
        <v>60</v>
      </c>
      <c r="F149" s="29">
        <v>124</v>
      </c>
      <c r="G149" s="29">
        <f t="shared" si="4"/>
        <v>64</v>
      </c>
      <c r="H149" s="29">
        <f t="shared" si="5"/>
        <v>12.8</v>
      </c>
      <c r="I149" s="28" t="s">
        <v>113</v>
      </c>
      <c r="J149" s="28" t="s">
        <v>63</v>
      </c>
      <c r="K149" s="28" t="s">
        <v>81</v>
      </c>
      <c r="L149" s="28"/>
    </row>
    <row r="150" ht="15.75" spans="1:12">
      <c r="A150" s="26" t="s">
        <v>101</v>
      </c>
      <c r="B150" s="27">
        <v>1121</v>
      </c>
      <c r="C150" s="28">
        <v>4421</v>
      </c>
      <c r="D150" s="28" t="s">
        <v>106</v>
      </c>
      <c r="E150" s="29">
        <v>45</v>
      </c>
      <c r="F150" s="29">
        <v>87</v>
      </c>
      <c r="G150" s="29">
        <f t="shared" si="4"/>
        <v>42</v>
      </c>
      <c r="H150" s="29">
        <f t="shared" si="5"/>
        <v>8.4</v>
      </c>
      <c r="I150" s="28" t="s">
        <v>113</v>
      </c>
      <c r="J150" s="28" t="s">
        <v>63</v>
      </c>
      <c r="K150" s="28" t="s">
        <v>85</v>
      </c>
      <c r="L150" s="28"/>
    </row>
    <row r="151" ht="15.75" spans="1:12">
      <c r="A151" s="26" t="s">
        <v>101</v>
      </c>
      <c r="B151" s="27">
        <v>1122</v>
      </c>
      <c r="C151" s="28">
        <v>8722</v>
      </c>
      <c r="D151" s="28" t="s">
        <v>78</v>
      </c>
      <c r="E151" s="29">
        <v>344</v>
      </c>
      <c r="F151" s="29">
        <v>502</v>
      </c>
      <c r="G151" s="29">
        <f t="shared" si="4"/>
        <v>158</v>
      </c>
      <c r="H151" s="29">
        <f t="shared" si="5"/>
        <v>31.6</v>
      </c>
      <c r="I151" s="28" t="s">
        <v>113</v>
      </c>
      <c r="J151" s="28" t="s">
        <v>63</v>
      </c>
      <c r="K151" s="28" t="s">
        <v>79</v>
      </c>
      <c r="L151" s="28"/>
    </row>
    <row r="152" ht="15.75" spans="1:12">
      <c r="A152" s="26" t="s">
        <v>101</v>
      </c>
      <c r="B152" s="27">
        <v>1123</v>
      </c>
      <c r="C152" s="28">
        <v>9822</v>
      </c>
      <c r="D152" s="28" t="s">
        <v>75</v>
      </c>
      <c r="E152" s="29">
        <v>58.3</v>
      </c>
      <c r="F152" s="29">
        <v>98.4</v>
      </c>
      <c r="G152" s="29">
        <f t="shared" si="4"/>
        <v>40.1</v>
      </c>
      <c r="H152" s="29">
        <f t="shared" si="5"/>
        <v>8.02</v>
      </c>
      <c r="I152" s="28" t="s">
        <v>113</v>
      </c>
      <c r="J152" s="28" t="s">
        <v>63</v>
      </c>
      <c r="K152" s="28" t="s">
        <v>85</v>
      </c>
      <c r="L152" s="28"/>
    </row>
    <row r="153" ht="15.75" spans="1:12">
      <c r="A153" s="26" t="s">
        <v>101</v>
      </c>
      <c r="B153" s="27">
        <v>1124</v>
      </c>
      <c r="C153" s="28">
        <v>4421</v>
      </c>
      <c r="D153" s="28" t="s">
        <v>106</v>
      </c>
      <c r="E153" s="29">
        <v>45</v>
      </c>
      <c r="F153" s="29">
        <v>87</v>
      </c>
      <c r="G153" s="29">
        <f t="shared" si="4"/>
        <v>42</v>
      </c>
      <c r="H153" s="29">
        <f t="shared" si="5"/>
        <v>8.4</v>
      </c>
      <c r="I153" s="28" t="s">
        <v>113</v>
      </c>
      <c r="J153" s="28" t="s">
        <v>63</v>
      </c>
      <c r="K153" s="28" t="s">
        <v>79</v>
      </c>
      <c r="L153" s="28"/>
    </row>
    <row r="154" ht="15.75" spans="1:12">
      <c r="A154" s="26" t="s">
        <v>103</v>
      </c>
      <c r="B154" s="27">
        <v>1125</v>
      </c>
      <c r="C154" s="28">
        <v>2242</v>
      </c>
      <c r="D154" s="28" t="s">
        <v>97</v>
      </c>
      <c r="E154" s="29">
        <v>60</v>
      </c>
      <c r="F154" s="29">
        <v>124</v>
      </c>
      <c r="G154" s="29">
        <f t="shared" si="4"/>
        <v>64</v>
      </c>
      <c r="H154" s="29">
        <f t="shared" si="5"/>
        <v>12.8</v>
      </c>
      <c r="I154" s="28" t="s">
        <v>113</v>
      </c>
      <c r="J154" s="28" t="s">
        <v>63</v>
      </c>
      <c r="K154" s="28" t="s">
        <v>81</v>
      </c>
      <c r="L154" s="28"/>
    </row>
    <row r="155" ht="15.75" spans="1:12">
      <c r="A155" s="26" t="s">
        <v>103</v>
      </c>
      <c r="B155" s="27">
        <v>1126</v>
      </c>
      <c r="C155" s="28">
        <v>9212</v>
      </c>
      <c r="D155" s="28" t="s">
        <v>108</v>
      </c>
      <c r="E155" s="29">
        <v>4</v>
      </c>
      <c r="F155" s="29">
        <v>7</v>
      </c>
      <c r="G155" s="29">
        <f t="shared" si="4"/>
        <v>3</v>
      </c>
      <c r="H155" s="29">
        <f t="shared" si="5"/>
        <v>0.3</v>
      </c>
      <c r="I155" s="28" t="s">
        <v>113</v>
      </c>
      <c r="J155" s="28" t="s">
        <v>63</v>
      </c>
      <c r="K155" s="28" t="s">
        <v>77</v>
      </c>
      <c r="L155" s="28"/>
    </row>
    <row r="156" ht="15.75" spans="1:12">
      <c r="A156" s="26" t="s">
        <v>103</v>
      </c>
      <c r="B156" s="27">
        <v>1134</v>
      </c>
      <c r="C156" s="28">
        <v>9822</v>
      </c>
      <c r="D156" s="28" t="s">
        <v>75</v>
      </c>
      <c r="E156" s="29">
        <v>58.3</v>
      </c>
      <c r="F156" s="29">
        <v>98.4</v>
      </c>
      <c r="G156" s="29">
        <f t="shared" si="4"/>
        <v>40.1</v>
      </c>
      <c r="H156" s="29">
        <f t="shared" si="5"/>
        <v>8.02</v>
      </c>
      <c r="I156" s="28" t="s">
        <v>113</v>
      </c>
      <c r="J156" s="28" t="s">
        <v>63</v>
      </c>
      <c r="K156" s="28" t="s">
        <v>79</v>
      </c>
      <c r="L156" s="28"/>
    </row>
    <row r="157" ht="15.75" spans="1:12">
      <c r="A157" s="26" t="s">
        <v>103</v>
      </c>
      <c r="B157" s="27">
        <v>1136</v>
      </c>
      <c r="C157" s="28">
        <v>2242</v>
      </c>
      <c r="D157" s="28" t="s">
        <v>97</v>
      </c>
      <c r="E157" s="29">
        <v>60</v>
      </c>
      <c r="F157" s="29">
        <v>124</v>
      </c>
      <c r="G157" s="29">
        <f t="shared" si="4"/>
        <v>64</v>
      </c>
      <c r="H157" s="29">
        <f t="shared" si="5"/>
        <v>12.8</v>
      </c>
      <c r="I157" s="28" t="s">
        <v>113</v>
      </c>
      <c r="J157" s="28" t="s">
        <v>63</v>
      </c>
      <c r="K157" s="28" t="s">
        <v>77</v>
      </c>
      <c r="L157" s="28"/>
    </row>
    <row r="158" ht="15.75" spans="1:12">
      <c r="A158" s="26" t="s">
        <v>103</v>
      </c>
      <c r="B158" s="27">
        <v>1139</v>
      </c>
      <c r="C158" s="28">
        <v>4421</v>
      </c>
      <c r="D158" s="28" t="s">
        <v>106</v>
      </c>
      <c r="E158" s="29">
        <v>45</v>
      </c>
      <c r="F158" s="29">
        <v>87</v>
      </c>
      <c r="G158" s="29">
        <f t="shared" si="4"/>
        <v>42</v>
      </c>
      <c r="H158" s="29">
        <f t="shared" si="5"/>
        <v>8.4</v>
      </c>
      <c r="I158" s="28" t="s">
        <v>113</v>
      </c>
      <c r="J158" s="28" t="s">
        <v>63</v>
      </c>
      <c r="K158" s="28" t="s">
        <v>81</v>
      </c>
      <c r="L158" s="28"/>
    </row>
    <row r="159" ht="15.75" spans="1:12">
      <c r="A159" s="26" t="s">
        <v>104</v>
      </c>
      <c r="B159" s="27">
        <v>1148</v>
      </c>
      <c r="C159" s="28">
        <v>9212</v>
      </c>
      <c r="D159" s="28" t="s">
        <v>108</v>
      </c>
      <c r="E159" s="29">
        <v>4</v>
      </c>
      <c r="F159" s="29">
        <v>7</v>
      </c>
      <c r="G159" s="29">
        <f t="shared" si="4"/>
        <v>3</v>
      </c>
      <c r="H159" s="29">
        <f t="shared" si="5"/>
        <v>0.3</v>
      </c>
      <c r="I159" s="28" t="s">
        <v>113</v>
      </c>
      <c r="J159" s="28" t="s">
        <v>63</v>
      </c>
      <c r="K159" s="28" t="s">
        <v>79</v>
      </c>
      <c r="L159" s="28"/>
    </row>
    <row r="160" ht="15.75" spans="1:12">
      <c r="A160" s="26" t="s">
        <v>105</v>
      </c>
      <c r="B160" s="27">
        <v>1150</v>
      </c>
      <c r="C160" s="28">
        <v>2242</v>
      </c>
      <c r="D160" s="28" t="s">
        <v>97</v>
      </c>
      <c r="E160" s="29">
        <v>60</v>
      </c>
      <c r="F160" s="29">
        <v>124</v>
      </c>
      <c r="G160" s="29">
        <f t="shared" si="4"/>
        <v>64</v>
      </c>
      <c r="H160" s="29">
        <f t="shared" si="5"/>
        <v>12.8</v>
      </c>
      <c r="I160" s="28" t="s">
        <v>113</v>
      </c>
      <c r="J160" s="28" t="s">
        <v>63</v>
      </c>
      <c r="K160" s="28" t="s">
        <v>102</v>
      </c>
      <c r="L160" s="28"/>
    </row>
    <row r="161" ht="15.75" spans="1:12">
      <c r="A161" s="26" t="s">
        <v>105</v>
      </c>
      <c r="B161" s="27">
        <v>1153</v>
      </c>
      <c r="C161" s="28">
        <v>8722</v>
      </c>
      <c r="D161" s="28" t="s">
        <v>78</v>
      </c>
      <c r="E161" s="29">
        <v>344</v>
      </c>
      <c r="F161" s="29">
        <v>502</v>
      </c>
      <c r="G161" s="29">
        <f t="shared" si="4"/>
        <v>158</v>
      </c>
      <c r="H161" s="29">
        <f t="shared" si="5"/>
        <v>31.6</v>
      </c>
      <c r="I161" s="28" t="s">
        <v>113</v>
      </c>
      <c r="J161" s="28" t="s">
        <v>63</v>
      </c>
      <c r="K161" s="28" t="s">
        <v>79</v>
      </c>
      <c r="L161" s="28"/>
    </row>
    <row r="162" ht="15.75" spans="1:12">
      <c r="A162" s="26" t="s">
        <v>105</v>
      </c>
      <c r="B162" s="27">
        <v>1155</v>
      </c>
      <c r="C162" s="28">
        <v>4421</v>
      </c>
      <c r="D162" s="28" t="s">
        <v>106</v>
      </c>
      <c r="E162" s="29">
        <v>45</v>
      </c>
      <c r="F162" s="29">
        <v>87</v>
      </c>
      <c r="G162" s="29">
        <f t="shared" si="4"/>
        <v>42</v>
      </c>
      <c r="H162" s="29">
        <f t="shared" si="5"/>
        <v>8.4</v>
      </c>
      <c r="I162" s="28" t="s">
        <v>113</v>
      </c>
      <c r="J162" s="28" t="s">
        <v>63</v>
      </c>
      <c r="K162" s="28" t="s">
        <v>79</v>
      </c>
      <c r="L162" s="28"/>
    </row>
    <row r="163" ht="15.75" spans="1:12">
      <c r="A163" s="26" t="s">
        <v>105</v>
      </c>
      <c r="B163" s="27">
        <v>1156</v>
      </c>
      <c r="C163" s="28">
        <v>2242</v>
      </c>
      <c r="D163" s="28" t="s">
        <v>97</v>
      </c>
      <c r="E163" s="29">
        <v>60</v>
      </c>
      <c r="F163" s="29">
        <v>124</v>
      </c>
      <c r="G163" s="29">
        <f t="shared" si="4"/>
        <v>64</v>
      </c>
      <c r="H163" s="29">
        <f t="shared" si="5"/>
        <v>12.8</v>
      </c>
      <c r="I163" s="28" t="s">
        <v>113</v>
      </c>
      <c r="J163" s="28" t="s">
        <v>63</v>
      </c>
      <c r="K163" s="28" t="s">
        <v>81</v>
      </c>
      <c r="L163" s="28"/>
    </row>
    <row r="164" ht="15.75" spans="1:12">
      <c r="A164" s="26" t="s">
        <v>105</v>
      </c>
      <c r="B164" s="27">
        <v>1157</v>
      </c>
      <c r="C164" s="28">
        <v>9212</v>
      </c>
      <c r="D164" s="28" t="s">
        <v>108</v>
      </c>
      <c r="E164" s="29">
        <v>4</v>
      </c>
      <c r="F164" s="29">
        <v>7</v>
      </c>
      <c r="G164" s="29">
        <f t="shared" si="4"/>
        <v>3</v>
      </c>
      <c r="H164" s="29">
        <f t="shared" si="5"/>
        <v>0.3</v>
      </c>
      <c r="I164" s="28" t="s">
        <v>113</v>
      </c>
      <c r="J164" s="28" t="s">
        <v>63</v>
      </c>
      <c r="K164" s="28" t="s">
        <v>77</v>
      </c>
      <c r="L164" s="28"/>
    </row>
    <row r="165" ht="15.75" spans="1:12">
      <c r="A165" s="26" t="s">
        <v>107</v>
      </c>
      <c r="B165" s="27">
        <v>1159</v>
      </c>
      <c r="C165" s="28">
        <v>6622</v>
      </c>
      <c r="D165" s="28" t="s">
        <v>111</v>
      </c>
      <c r="E165" s="29">
        <v>42</v>
      </c>
      <c r="F165" s="29">
        <v>77</v>
      </c>
      <c r="G165" s="29">
        <f t="shared" si="4"/>
        <v>35</v>
      </c>
      <c r="H165" s="29">
        <f t="shared" si="5"/>
        <v>7</v>
      </c>
      <c r="I165" s="28" t="s">
        <v>113</v>
      </c>
      <c r="J165" s="28" t="s">
        <v>63</v>
      </c>
      <c r="K165" s="28" t="s">
        <v>81</v>
      </c>
      <c r="L165" s="28"/>
    </row>
    <row r="166" ht="15.75" spans="1:12">
      <c r="A166" s="26" t="s">
        <v>107</v>
      </c>
      <c r="B166" s="27">
        <v>1163</v>
      </c>
      <c r="C166" s="28">
        <v>9212</v>
      </c>
      <c r="D166" s="28" t="s">
        <v>108</v>
      </c>
      <c r="E166" s="29">
        <v>4</v>
      </c>
      <c r="F166" s="29">
        <v>7</v>
      </c>
      <c r="G166" s="29">
        <f t="shared" si="4"/>
        <v>3</v>
      </c>
      <c r="H166" s="29">
        <f t="shared" si="5"/>
        <v>0.3</v>
      </c>
      <c r="I166" s="28" t="s">
        <v>113</v>
      </c>
      <c r="J166" s="28" t="s">
        <v>63</v>
      </c>
      <c r="K166" s="28" t="s">
        <v>81</v>
      </c>
      <c r="L166" s="28"/>
    </row>
    <row r="167" ht="15.75" spans="1:12">
      <c r="A167" s="26" t="s">
        <v>107</v>
      </c>
      <c r="B167" s="27">
        <v>1164</v>
      </c>
      <c r="C167" s="28">
        <v>9822</v>
      </c>
      <c r="D167" s="28" t="s">
        <v>75</v>
      </c>
      <c r="E167" s="29">
        <v>58.3</v>
      </c>
      <c r="F167" s="29">
        <v>98.4</v>
      </c>
      <c r="G167" s="29">
        <f t="shared" si="4"/>
        <v>40.1</v>
      </c>
      <c r="H167" s="29">
        <f t="shared" si="5"/>
        <v>8.02</v>
      </c>
      <c r="I167" s="28" t="s">
        <v>113</v>
      </c>
      <c r="J167" s="28" t="s">
        <v>63</v>
      </c>
      <c r="K167" s="28" t="s">
        <v>79</v>
      </c>
      <c r="L167" s="28"/>
    </row>
    <row r="168" ht="15.75" spans="1:12">
      <c r="A168" s="26" t="s">
        <v>107</v>
      </c>
      <c r="B168" s="27">
        <v>1165</v>
      </c>
      <c r="C168" s="28">
        <v>9822</v>
      </c>
      <c r="D168" s="28" t="s">
        <v>75</v>
      </c>
      <c r="E168" s="29">
        <v>58.3</v>
      </c>
      <c r="F168" s="29">
        <v>98.4</v>
      </c>
      <c r="G168" s="29">
        <f t="shared" si="4"/>
        <v>40.1</v>
      </c>
      <c r="H168" s="29">
        <f t="shared" si="5"/>
        <v>8.02</v>
      </c>
      <c r="I168" s="28" t="s">
        <v>113</v>
      </c>
      <c r="J168" s="28" t="s">
        <v>63</v>
      </c>
      <c r="K168" s="28" t="s">
        <v>79</v>
      </c>
      <c r="L168" s="28"/>
    </row>
    <row r="169" ht="15.75" spans="1:12">
      <c r="A169" s="26" t="s">
        <v>107</v>
      </c>
      <c r="B169" s="27">
        <v>1166</v>
      </c>
      <c r="C169" s="28">
        <v>8722</v>
      </c>
      <c r="D169" s="28" t="s">
        <v>78</v>
      </c>
      <c r="E169" s="29">
        <v>344</v>
      </c>
      <c r="F169" s="29">
        <v>502</v>
      </c>
      <c r="G169" s="29">
        <f t="shared" si="4"/>
        <v>158</v>
      </c>
      <c r="H169" s="29">
        <f t="shared" si="5"/>
        <v>31.6</v>
      </c>
      <c r="I169" s="28" t="s">
        <v>113</v>
      </c>
      <c r="J169" s="28" t="s">
        <v>63</v>
      </c>
      <c r="K169" s="28" t="s">
        <v>85</v>
      </c>
      <c r="L169" s="28"/>
    </row>
    <row r="170" ht="15.75" spans="1:12">
      <c r="A170" s="26" t="s">
        <v>109</v>
      </c>
      <c r="B170" s="27">
        <v>1167</v>
      </c>
      <c r="C170" s="28">
        <v>2242</v>
      </c>
      <c r="D170" s="28" t="s">
        <v>97</v>
      </c>
      <c r="E170" s="29">
        <v>60</v>
      </c>
      <c r="F170" s="29">
        <v>124</v>
      </c>
      <c r="G170" s="29">
        <f t="shared" si="4"/>
        <v>64</v>
      </c>
      <c r="H170" s="29">
        <f t="shared" si="5"/>
        <v>12.8</v>
      </c>
      <c r="I170" s="28" t="s">
        <v>113</v>
      </c>
      <c r="J170" s="28" t="s">
        <v>63</v>
      </c>
      <c r="K170" s="28" t="s">
        <v>77</v>
      </c>
      <c r="L170" s="28"/>
    </row>
    <row r="171" ht="15.75" spans="1:12">
      <c r="A171" s="26" t="s">
        <v>109</v>
      </c>
      <c r="B171" s="27">
        <v>1168</v>
      </c>
      <c r="C171" s="28">
        <v>9822</v>
      </c>
      <c r="D171" s="28" t="s">
        <v>75</v>
      </c>
      <c r="E171" s="29">
        <v>58.3</v>
      </c>
      <c r="F171" s="29">
        <v>98.4</v>
      </c>
      <c r="G171" s="29">
        <f t="shared" si="4"/>
        <v>40.1</v>
      </c>
      <c r="H171" s="29">
        <f t="shared" si="5"/>
        <v>8.02</v>
      </c>
      <c r="I171" s="28" t="s">
        <v>113</v>
      </c>
      <c r="J171" s="28" t="s">
        <v>63</v>
      </c>
      <c r="K171" s="28" t="s">
        <v>81</v>
      </c>
      <c r="L171" s="28"/>
    </row>
    <row r="172" ht="15.75" spans="1:12">
      <c r="A172" s="26" t="s">
        <v>109</v>
      </c>
      <c r="B172" s="27">
        <v>1169</v>
      </c>
      <c r="C172" s="28">
        <v>8722</v>
      </c>
      <c r="D172" s="28" t="s">
        <v>78</v>
      </c>
      <c r="E172" s="29">
        <v>344</v>
      </c>
      <c r="F172" s="29">
        <v>502</v>
      </c>
      <c r="G172" s="29">
        <f t="shared" si="4"/>
        <v>158</v>
      </c>
      <c r="H172" s="29">
        <f t="shared" si="5"/>
        <v>31.6</v>
      </c>
      <c r="I172" s="28" t="s">
        <v>113</v>
      </c>
      <c r="J172" s="28" t="s">
        <v>63</v>
      </c>
      <c r="K172" s="28" t="s">
        <v>102</v>
      </c>
      <c r="L172" s="28"/>
    </row>
    <row r="174" spans="1:6">
      <c r="A174" t="s">
        <v>114</v>
      </c>
      <c r="F174" s="16">
        <f>SUMIF(F1:F170,"&lt;=50")</f>
        <v>1022.2</v>
      </c>
    </row>
    <row r="175" spans="1:6">
      <c r="A175" t="s">
        <v>115</v>
      </c>
      <c r="F175" s="16">
        <f>SUMIF(F2:F172,"&gt;50")</f>
        <v>16088.4</v>
      </c>
    </row>
    <row r="176" spans="1:6">
      <c r="A176" t="s">
        <v>116</v>
      </c>
      <c r="F176" s="16">
        <f>SUM(F4:F174)</f>
        <v>17532.4</v>
      </c>
    </row>
  </sheetData>
  <sortState ref="A2:K172">
    <sortCondition ref="J2:J17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workbookViewId="0">
      <selection activeCell="A4" sqref="A4:B20"/>
    </sheetView>
  </sheetViews>
  <sheetFormatPr defaultColWidth="9.14285714285714" defaultRowHeight="15" outlineLevelCol="1"/>
  <cols>
    <col min="1" max="1" width="12.1428571428571"/>
    <col min="2" max="2" width="13.5714285714286"/>
    <col min="3" max="17" width="10.5714285714286"/>
    <col min="18" max="18" width="11.8571428571429"/>
  </cols>
  <sheetData>
    <row r="3" spans="1:2">
      <c r="A3" t="s">
        <v>117</v>
      </c>
      <c r="B3" t="s">
        <v>118</v>
      </c>
    </row>
    <row r="4" spans="1:2">
      <c r="A4" t="s">
        <v>119</v>
      </c>
      <c r="B4">
        <v>144647.7</v>
      </c>
    </row>
    <row r="5" spans="1:2">
      <c r="A5" t="s">
        <v>120</v>
      </c>
      <c r="B5">
        <v>150656.4</v>
      </c>
    </row>
    <row r="6" spans="1:2">
      <c r="A6" t="s">
        <v>121</v>
      </c>
      <c r="B6">
        <v>154427.9</v>
      </c>
    </row>
    <row r="7" spans="1:2">
      <c r="A7" t="s">
        <v>122</v>
      </c>
      <c r="B7">
        <v>135078.2</v>
      </c>
    </row>
    <row r="8" spans="1:2">
      <c r="A8" t="s">
        <v>123</v>
      </c>
      <c r="B8">
        <v>143640.7</v>
      </c>
    </row>
    <row r="9" spans="1:2">
      <c r="A9" t="s">
        <v>124</v>
      </c>
      <c r="B9">
        <v>184693.8</v>
      </c>
    </row>
    <row r="10" spans="1:2">
      <c r="A10" t="s">
        <v>125</v>
      </c>
      <c r="B10">
        <v>127731.3</v>
      </c>
    </row>
    <row r="11" spans="1:2">
      <c r="A11" t="s">
        <v>126</v>
      </c>
      <c r="B11">
        <v>70964.9</v>
      </c>
    </row>
    <row r="12" spans="1:2">
      <c r="A12" t="s">
        <v>127</v>
      </c>
      <c r="B12">
        <v>179986</v>
      </c>
    </row>
    <row r="13" spans="1:2">
      <c r="A13" t="s">
        <v>128</v>
      </c>
      <c r="B13">
        <v>65315</v>
      </c>
    </row>
    <row r="14" spans="1:2">
      <c r="A14" t="s">
        <v>129</v>
      </c>
      <c r="B14">
        <v>138561.5</v>
      </c>
    </row>
    <row r="15" spans="1:2">
      <c r="A15" t="s">
        <v>130</v>
      </c>
      <c r="B15">
        <v>141229.4</v>
      </c>
    </row>
    <row r="16" spans="1:2">
      <c r="A16" t="s">
        <v>131</v>
      </c>
      <c r="B16">
        <v>305432.4</v>
      </c>
    </row>
    <row r="17" spans="1:2">
      <c r="A17" t="s">
        <v>132</v>
      </c>
      <c r="B17">
        <v>177713.9</v>
      </c>
    </row>
    <row r="18" spans="1:2">
      <c r="A18" t="s">
        <v>133</v>
      </c>
      <c r="B18">
        <v>65964.9</v>
      </c>
    </row>
    <row r="19" spans="1:2">
      <c r="A19" t="s">
        <v>134</v>
      </c>
      <c r="B19">
        <v>130601.6</v>
      </c>
    </row>
    <row r="20" spans="1:2">
      <c r="A20" t="s">
        <v>135</v>
      </c>
      <c r="B20">
        <v>19341.7</v>
      </c>
    </row>
    <row r="21" spans="1:2">
      <c r="A21" t="s">
        <v>64</v>
      </c>
      <c r="B21">
        <v>2335987.3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topLeftCell="D1" workbookViewId="0">
      <selection activeCell="D2" sqref="D2:N53"/>
    </sheetView>
  </sheetViews>
  <sheetFormatPr defaultColWidth="9.14285714285714" defaultRowHeight="15"/>
  <cols>
    <col min="1" max="1" width="14.2857142857143" customWidth="1"/>
    <col min="3" max="3" width="14" customWidth="1"/>
    <col min="8" max="8" width="11.7142857142857"/>
    <col min="9" max="9" width="12.8571428571429"/>
    <col min="13" max="13" width="13" customWidth="1"/>
    <col min="14" max="14" width="16.7142857142857" customWidth="1"/>
  </cols>
  <sheetData>
    <row r="1" ht="45" spans="1:14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140</v>
      </c>
      <c r="F1" s="21" t="s">
        <v>141</v>
      </c>
      <c r="G1" s="21" t="s">
        <v>142</v>
      </c>
      <c r="H1" s="21" t="s">
        <v>143</v>
      </c>
      <c r="I1" s="21" t="s">
        <v>144</v>
      </c>
      <c r="J1" s="21" t="s">
        <v>145</v>
      </c>
      <c r="K1" s="21" t="s">
        <v>117</v>
      </c>
      <c r="L1" s="21" t="s">
        <v>146</v>
      </c>
      <c r="M1" s="21" t="s">
        <v>147</v>
      </c>
      <c r="N1" s="21" t="s">
        <v>148</v>
      </c>
    </row>
    <row r="2" spans="1:14">
      <c r="A2" s="22" t="s">
        <v>149</v>
      </c>
      <c r="B2" s="22" t="str">
        <f t="shared" ref="B2:B53" si="0">LEFT(A2,2)</f>
        <v>MH</v>
      </c>
      <c r="C2" s="22" t="str">
        <f>VLOOKUP(B2,B$56:C$61,2)</f>
        <v>Mahindra</v>
      </c>
      <c r="D2" s="22" t="str">
        <f>MID(A2,5,3)</f>
        <v>BLR</v>
      </c>
      <c r="E2" s="22" t="str">
        <f>VLOOKUP(D2,D$56:E$66,2)</f>
        <v>Bolero</v>
      </c>
      <c r="F2" s="22" t="str">
        <f>MID(A2,3,2)</f>
        <v>14</v>
      </c>
      <c r="G2" s="22">
        <f>23-F2</f>
        <v>9</v>
      </c>
      <c r="H2" s="23">
        <v>85928</v>
      </c>
      <c r="I2" s="23">
        <f>H2/(G2+0.5)</f>
        <v>9045.05263157895</v>
      </c>
      <c r="J2" s="22" t="s">
        <v>150</v>
      </c>
      <c r="K2" s="22" t="s">
        <v>121</v>
      </c>
      <c r="L2" s="22">
        <v>100000</v>
      </c>
      <c r="M2" s="22" t="str">
        <f>IF(H2&lt;L2,"Yes","Not Covered")</f>
        <v>Yes</v>
      </c>
      <c r="N2" s="22" t="str">
        <f>CONCATENATE(B2,F2,D2,UPPER(LEFT(J2,3)),RIGHT(A2,3))</f>
        <v>MH14BLRGRE001</v>
      </c>
    </row>
    <row r="3" spans="1:14">
      <c r="A3" s="22" t="s">
        <v>151</v>
      </c>
      <c r="B3" s="22" t="str">
        <f t="shared" si="0"/>
        <v>MH</v>
      </c>
      <c r="C3" s="22" t="str">
        <f t="shared" ref="C3:C12" si="1">VLOOKUP(B3,B$56:C$61,2)</f>
        <v>Mahindra</v>
      </c>
      <c r="D3" s="22" t="str">
        <f>MID(A3,5,3)</f>
        <v>BLR</v>
      </c>
      <c r="E3" s="22" t="str">
        <f>VLOOKUP(D3,D$56:E$66,2)</f>
        <v>Bolero</v>
      </c>
      <c r="F3" s="22" t="str">
        <f>MID(A3,3,2)</f>
        <v>14</v>
      </c>
      <c r="G3" s="22">
        <f>23-F3</f>
        <v>9</v>
      </c>
      <c r="H3" s="23">
        <v>83162.7</v>
      </c>
      <c r="I3" s="23">
        <f>H3/(G3+0.5)</f>
        <v>8753.96842105263</v>
      </c>
      <c r="J3" s="22" t="s">
        <v>152</v>
      </c>
      <c r="K3" s="22" t="s">
        <v>130</v>
      </c>
      <c r="L3" s="22">
        <v>100000</v>
      </c>
      <c r="M3" s="22" t="str">
        <f>IF(H3&lt;L3,"Yes","Not Covered")</f>
        <v>Yes</v>
      </c>
      <c r="N3" s="22" t="str">
        <f>CONCATENATE(B3,F3,D3,UPPER(LEFT(J3,3)),RIGHT(A3,3))</f>
        <v>MH14BLRBLA002</v>
      </c>
    </row>
    <row r="4" spans="1:14">
      <c r="A4" s="22" t="s">
        <v>153</v>
      </c>
      <c r="B4" s="22" t="str">
        <f t="shared" si="0"/>
        <v>MH</v>
      </c>
      <c r="C4" s="22" t="str">
        <f t="shared" si="1"/>
        <v>Mahindra</v>
      </c>
      <c r="D4" s="22" t="str">
        <f>MID(A4,5,3)</f>
        <v>BLR</v>
      </c>
      <c r="E4" s="22" t="str">
        <f>VLOOKUP(D4,D$56:E$66,2)</f>
        <v>Bolero</v>
      </c>
      <c r="F4" s="22" t="str">
        <f>MID(A4,3,2)</f>
        <v>16</v>
      </c>
      <c r="G4" s="22">
        <f>23-F4</f>
        <v>7</v>
      </c>
      <c r="H4" s="23">
        <v>37558.8</v>
      </c>
      <c r="I4" s="23">
        <f>H4/(G4+0.5)</f>
        <v>5007.84</v>
      </c>
      <c r="J4" s="22" t="s">
        <v>152</v>
      </c>
      <c r="K4" s="22" t="s">
        <v>124</v>
      </c>
      <c r="L4" s="22">
        <v>50000</v>
      </c>
      <c r="M4" s="22" t="str">
        <f>IF(H4&lt;L4,"Yes","Not Covered")</f>
        <v>Yes</v>
      </c>
      <c r="N4" s="22" t="str">
        <f>CONCATENATE(B4,F4,D4,UPPER(LEFT(J4,3)),RIGHT(A4,3))</f>
        <v>MH16BLRBLA003</v>
      </c>
    </row>
    <row r="5" spans="1:14">
      <c r="A5" s="22" t="s">
        <v>154</v>
      </c>
      <c r="B5" s="22" t="str">
        <f t="shared" si="0"/>
        <v>MH</v>
      </c>
      <c r="C5" s="22" t="str">
        <f t="shared" si="1"/>
        <v>Mahindra</v>
      </c>
      <c r="D5" s="22" t="str">
        <f>MID(A5,5,3)</f>
        <v>BLR</v>
      </c>
      <c r="E5" s="22" t="str">
        <f>VLOOKUP(D5,D$56:E$66,2)</f>
        <v>Bolero</v>
      </c>
      <c r="F5" s="22" t="str">
        <f>MID(A5,3,2)</f>
        <v>16</v>
      </c>
      <c r="G5" s="22">
        <f>23-F5</f>
        <v>7</v>
      </c>
      <c r="H5" s="23">
        <v>79420.6</v>
      </c>
      <c r="I5" s="23">
        <f>H5/(G5+0.5)</f>
        <v>10589.4133333333</v>
      </c>
      <c r="J5" s="22" t="s">
        <v>150</v>
      </c>
      <c r="K5" s="22" t="s">
        <v>122</v>
      </c>
      <c r="L5" s="22">
        <v>75000</v>
      </c>
      <c r="M5" s="22" t="str">
        <f>IF(H5&lt;L5,"Yes","Not Covered")</f>
        <v>Not Covered</v>
      </c>
      <c r="N5" s="22" t="str">
        <f>CONCATENATE(B5,F5,D5,UPPER(LEFT(J5,3)),RIGHT(A5,3))</f>
        <v>MH16BLRGRE004</v>
      </c>
    </row>
    <row r="6" spans="1:14">
      <c r="A6" s="22" t="s">
        <v>155</v>
      </c>
      <c r="B6" s="22" t="str">
        <f t="shared" si="0"/>
        <v>MH</v>
      </c>
      <c r="C6" s="22" t="str">
        <f t="shared" si="1"/>
        <v>Mahindra</v>
      </c>
      <c r="D6" s="22" t="str">
        <f>MID(A6,5,3)</f>
        <v>BLR</v>
      </c>
      <c r="E6" s="22" t="str">
        <f>VLOOKUP(D6,D$56:E$66,2)</f>
        <v>Bolero</v>
      </c>
      <c r="F6" s="22" t="str">
        <f>MID(A6,3,2)</f>
        <v>16</v>
      </c>
      <c r="G6" s="22">
        <f>23-F6</f>
        <v>7</v>
      </c>
      <c r="H6" s="23">
        <v>52699.4</v>
      </c>
      <c r="I6" s="23">
        <f>H6/(G6+0.5)</f>
        <v>7026.58666666667</v>
      </c>
      <c r="J6" s="22" t="s">
        <v>156</v>
      </c>
      <c r="K6" s="22" t="s">
        <v>119</v>
      </c>
      <c r="L6" s="22">
        <v>75000</v>
      </c>
      <c r="M6" s="22" t="str">
        <f>IF(H6&lt;L6,"Yes","Not Covered")</f>
        <v>Yes</v>
      </c>
      <c r="N6" s="22" t="str">
        <f>CONCATENATE(B6,F6,D6,UPPER(LEFT(J6,3)),RIGHT(A6,3))</f>
        <v>MH16BLRRED005</v>
      </c>
    </row>
    <row r="7" spans="1:14">
      <c r="A7" s="22" t="s">
        <v>157</v>
      </c>
      <c r="B7" s="22" t="str">
        <f t="shared" si="0"/>
        <v>MH</v>
      </c>
      <c r="C7" s="22" t="str">
        <f t="shared" si="1"/>
        <v>Mahindra</v>
      </c>
      <c r="D7" s="22" t="str">
        <f>MID(A7,5,3)</f>
        <v>SCR</v>
      </c>
      <c r="E7" s="22" t="str">
        <f>VLOOKUP(D7,D$56:E$66,2)</f>
        <v>Scorpio</v>
      </c>
      <c r="F7" s="22" t="str">
        <f>MID(A7,3,2)</f>
        <v>14</v>
      </c>
      <c r="G7" s="22">
        <f>23-F7</f>
        <v>9</v>
      </c>
      <c r="H7" s="23">
        <v>73444.4</v>
      </c>
      <c r="I7" s="23">
        <f>H7/(G7+0.5)</f>
        <v>7730.98947368421</v>
      </c>
      <c r="J7" s="22" t="s">
        <v>152</v>
      </c>
      <c r="K7" s="22" t="s">
        <v>127</v>
      </c>
      <c r="L7" s="22">
        <v>100000</v>
      </c>
      <c r="M7" s="22" t="str">
        <f>IF(H7&lt;L7,"Yes","Not Covered")</f>
        <v>Yes</v>
      </c>
      <c r="N7" s="22" t="str">
        <f>CONCATENATE(B7,F7,D7,UPPER(LEFT(J7,3)),RIGHT(A7,3))</f>
        <v>MH14SCRBLA006</v>
      </c>
    </row>
    <row r="8" spans="1:14">
      <c r="A8" s="22" t="s">
        <v>158</v>
      </c>
      <c r="B8" s="22" t="str">
        <f t="shared" si="0"/>
        <v>MH</v>
      </c>
      <c r="C8" s="22" t="str">
        <f t="shared" si="1"/>
        <v>Mahindra</v>
      </c>
      <c r="D8" s="22" t="str">
        <f>MID(A8,5,3)</f>
        <v>SCR</v>
      </c>
      <c r="E8" s="22" t="str">
        <f>VLOOKUP(D8,D$56:E$66,2)</f>
        <v>Scorpio</v>
      </c>
      <c r="F8" s="22" t="str">
        <f>MID(A8,3,2)</f>
        <v>14</v>
      </c>
      <c r="G8" s="22">
        <f>23-F8</f>
        <v>9</v>
      </c>
      <c r="H8" s="23">
        <v>48114.2</v>
      </c>
      <c r="I8" s="23">
        <f>H8/(G8+0.5)</f>
        <v>5064.65263157895</v>
      </c>
      <c r="J8" s="22" t="s">
        <v>159</v>
      </c>
      <c r="K8" s="22" t="s">
        <v>123</v>
      </c>
      <c r="L8" s="22">
        <v>100000</v>
      </c>
      <c r="M8" s="22" t="str">
        <f>IF(H8&lt;L8,"Yes","Not Covered")</f>
        <v>Yes</v>
      </c>
      <c r="N8" s="22" t="str">
        <f>CONCATENATE(B8,F8,D8,UPPER(LEFT(J8,3)),RIGHT(A8,3))</f>
        <v>MH14SCRWHI007</v>
      </c>
    </row>
    <row r="9" spans="1:14">
      <c r="A9" s="22" t="s">
        <v>160</v>
      </c>
      <c r="B9" s="22" t="str">
        <f t="shared" si="0"/>
        <v>MH</v>
      </c>
      <c r="C9" s="22" t="str">
        <f t="shared" si="1"/>
        <v>Mahindra</v>
      </c>
      <c r="D9" s="22" t="str">
        <f>MID(A9,5,3)</f>
        <v>SCR</v>
      </c>
      <c r="E9" s="22" t="str">
        <f>VLOOKUP(D9,D$56:E$66,2)</f>
        <v>Scorpio</v>
      </c>
      <c r="F9" s="22" t="str">
        <f>MID(A9,3,2)</f>
        <v>17</v>
      </c>
      <c r="G9" s="22">
        <f>23-F9</f>
        <v>6</v>
      </c>
      <c r="H9" s="23">
        <v>77243.1</v>
      </c>
      <c r="I9" s="23">
        <f>H9/(G9+0.5)</f>
        <v>11883.5538461538</v>
      </c>
      <c r="J9" s="22" t="s">
        <v>152</v>
      </c>
      <c r="K9" s="22" t="s">
        <v>124</v>
      </c>
      <c r="L9" s="22">
        <v>75000</v>
      </c>
      <c r="M9" s="22" t="str">
        <f>IF(H9&lt;L9,"Yes","Not Covered")</f>
        <v>Not Covered</v>
      </c>
      <c r="N9" s="22" t="str">
        <f>CONCATENATE(B9,F9,D9,UPPER(LEFT(J9,3)),RIGHT(A9,3))</f>
        <v>MH17SCRBLA008</v>
      </c>
    </row>
    <row r="10" spans="1:14">
      <c r="A10" s="22" t="s">
        <v>161</v>
      </c>
      <c r="B10" s="22" t="str">
        <f t="shared" si="0"/>
        <v>MH</v>
      </c>
      <c r="C10" s="22" t="str">
        <f t="shared" si="1"/>
        <v>Mahindra</v>
      </c>
      <c r="D10" s="22" t="str">
        <f>MID(A10,5,3)</f>
        <v>SCR</v>
      </c>
      <c r="E10" s="22" t="str">
        <f>VLOOKUP(D10,D$56:E$66,2)</f>
        <v>Scorpio</v>
      </c>
      <c r="F10" s="22" t="str">
        <f>MID(A10,3,2)</f>
        <v>21</v>
      </c>
      <c r="G10" s="22">
        <f>23-F10</f>
        <v>2</v>
      </c>
      <c r="H10" s="23">
        <v>42074.2</v>
      </c>
      <c r="I10" s="23">
        <f>H10/(G10+0.5)</f>
        <v>16829.68</v>
      </c>
      <c r="J10" s="22" t="s">
        <v>150</v>
      </c>
      <c r="K10" s="22" t="s">
        <v>127</v>
      </c>
      <c r="L10" s="22">
        <v>75000</v>
      </c>
      <c r="M10" s="22" t="str">
        <f>IF(H10&lt;L10,"Yes","Not Covered")</f>
        <v>Yes</v>
      </c>
      <c r="N10" s="22" t="str">
        <f>CONCATENATE(B10,F10,D10,UPPER(LEFT(J10,3)),RIGHT(A10,3))</f>
        <v>MH21SCRGRE009</v>
      </c>
    </row>
    <row r="11" spans="1:14">
      <c r="A11" s="22" t="s">
        <v>162</v>
      </c>
      <c r="B11" s="22" t="str">
        <f t="shared" si="0"/>
        <v>MH</v>
      </c>
      <c r="C11" s="22" t="str">
        <f t="shared" si="1"/>
        <v>Mahindra</v>
      </c>
      <c r="D11" s="22" t="str">
        <f>MID(A11,5,3)</f>
        <v>SCR</v>
      </c>
      <c r="E11" s="22" t="str">
        <f>VLOOKUP(D11,D$56:E$66,2)</f>
        <v>Scorpio</v>
      </c>
      <c r="F11" s="22" t="str">
        <f>MID(A11,3,2)</f>
        <v>21</v>
      </c>
      <c r="G11" s="22">
        <f>23-F11</f>
        <v>2</v>
      </c>
      <c r="H11" s="23">
        <v>114660.6</v>
      </c>
      <c r="I11" s="23">
        <f>H11/(G11+0.5)</f>
        <v>45864.24</v>
      </c>
      <c r="J11" s="22" t="s">
        <v>150</v>
      </c>
      <c r="K11" s="22" t="s">
        <v>120</v>
      </c>
      <c r="L11" s="22">
        <v>100000</v>
      </c>
      <c r="M11" s="22" t="str">
        <f>IF(H11&lt;L11,"Yes","Not Covered")</f>
        <v>Not Covered</v>
      </c>
      <c r="N11" s="22" t="str">
        <f>CONCATENATE(B11,F11,D11,UPPER(LEFT(J11,3)),RIGHT(A11,3))</f>
        <v>MH21SCRGRE010</v>
      </c>
    </row>
    <row r="12" spans="1:14">
      <c r="A12" s="22" t="s">
        <v>163</v>
      </c>
      <c r="B12" s="22" t="str">
        <f t="shared" si="0"/>
        <v>MH</v>
      </c>
      <c r="C12" s="22" t="str">
        <f t="shared" si="1"/>
        <v>Mahindra</v>
      </c>
      <c r="D12" s="22" t="str">
        <f>MID(A12,5,3)</f>
        <v>SCR</v>
      </c>
      <c r="E12" s="22" t="str">
        <f>VLOOKUP(D12,D$56:E$66,2)</f>
        <v>Scorpio</v>
      </c>
      <c r="F12" s="22" t="str">
        <f>MID(A12,3,2)</f>
        <v>20</v>
      </c>
      <c r="G12" s="22">
        <f>23-F12</f>
        <v>3</v>
      </c>
      <c r="H12" s="23">
        <v>22282</v>
      </c>
      <c r="I12" s="23">
        <f>H12/(G12+0.5)</f>
        <v>6366.28571428571</v>
      </c>
      <c r="J12" s="22" t="s">
        <v>164</v>
      </c>
      <c r="K12" s="22" t="s">
        <v>126</v>
      </c>
      <c r="L12" s="22">
        <v>100000</v>
      </c>
      <c r="M12" s="22" t="str">
        <f>IF(H12&lt;L12,"Yes","Not Covered")</f>
        <v>Yes</v>
      </c>
      <c r="N12" s="22" t="str">
        <f>CONCATENATE(B12,F12,D12,UPPER(LEFT(J12,3)),RIGHT(A12,3))</f>
        <v>MH20SCRBLU011</v>
      </c>
    </row>
    <row r="13" spans="1:14">
      <c r="A13" s="22" t="s">
        <v>165</v>
      </c>
      <c r="B13" s="22" t="str">
        <f t="shared" si="0"/>
        <v>MH</v>
      </c>
      <c r="C13" s="22" t="str">
        <f t="shared" ref="C13:C25" si="2">VLOOKUP(B13,B$56:C$61,2)</f>
        <v>Mahindra</v>
      </c>
      <c r="D13" s="22" t="str">
        <f>MID(A13,5,3)</f>
        <v>SCR</v>
      </c>
      <c r="E13" s="22" t="str">
        <f>VLOOKUP(D13,D$56:E$66,2)</f>
        <v>Scorpio</v>
      </c>
      <c r="F13" s="22" t="str">
        <f>MID(A13,3,2)</f>
        <v>21</v>
      </c>
      <c r="G13" s="22">
        <f>23-F13</f>
        <v>2</v>
      </c>
      <c r="H13" s="23">
        <v>46311.4</v>
      </c>
      <c r="I13" s="23">
        <f>H13/(G13+0.5)</f>
        <v>18524.56</v>
      </c>
      <c r="J13" s="22" t="s">
        <v>150</v>
      </c>
      <c r="K13" s="22" t="s">
        <v>121</v>
      </c>
      <c r="L13" s="22">
        <v>75000</v>
      </c>
      <c r="M13" s="22" t="str">
        <f>IF(H13&lt;L13,"Yes","Not Covered")</f>
        <v>Yes</v>
      </c>
      <c r="N13" s="22" t="str">
        <f>CONCATENATE(B13,F13,D13,UPPER(LEFT(J13,3)),RIGHT(A13,3))</f>
        <v>MH21SCRGRE012</v>
      </c>
    </row>
    <row r="14" spans="1:14">
      <c r="A14" s="22" t="s">
        <v>166</v>
      </c>
      <c r="B14" s="22" t="str">
        <f t="shared" si="0"/>
        <v>MH</v>
      </c>
      <c r="C14" s="22" t="str">
        <f t="shared" si="2"/>
        <v>Mahindra</v>
      </c>
      <c r="D14" s="22" t="str">
        <f>MID(A14,5,3)</f>
        <v>SCR</v>
      </c>
      <c r="E14" s="22" t="str">
        <f>VLOOKUP(D14,D$56:E$66,2)</f>
        <v>Scorpio</v>
      </c>
      <c r="F14" s="22" t="str">
        <f>MID(A14,3,2)</f>
        <v>21</v>
      </c>
      <c r="G14" s="22">
        <f>23-F14</f>
        <v>2</v>
      </c>
      <c r="H14" s="23">
        <v>72527.2</v>
      </c>
      <c r="I14" s="23">
        <f>H14/(G14+0.5)</f>
        <v>29010.88</v>
      </c>
      <c r="J14" s="22" t="s">
        <v>159</v>
      </c>
      <c r="K14" s="22" t="s">
        <v>119</v>
      </c>
      <c r="L14" s="22">
        <v>75000</v>
      </c>
      <c r="M14" s="22" t="str">
        <f>IF(H14&lt;L14,"Yes","Not Covered")</f>
        <v>Yes</v>
      </c>
      <c r="N14" s="22" t="str">
        <f>CONCATENATE(B14,F14,D14,UPPER(LEFT(J14,3)),RIGHT(A14,3))</f>
        <v>MH21SCRWHI013</v>
      </c>
    </row>
    <row r="15" spans="1:14">
      <c r="A15" s="22" t="s">
        <v>166</v>
      </c>
      <c r="B15" s="22" t="str">
        <f t="shared" si="0"/>
        <v>MH</v>
      </c>
      <c r="C15" s="22" t="str">
        <f t="shared" si="2"/>
        <v>Mahindra</v>
      </c>
      <c r="D15" s="22" t="str">
        <f>MID(A15,5,3)</f>
        <v>SCR</v>
      </c>
      <c r="E15" s="22" t="str">
        <f>VLOOKUP(D15,D$56:E$66,2)</f>
        <v>Scorpio</v>
      </c>
      <c r="F15" s="22" t="str">
        <f>MID(A15,3,2)</f>
        <v>21</v>
      </c>
      <c r="G15" s="22">
        <f>23-F15</f>
        <v>2</v>
      </c>
      <c r="H15" s="23">
        <v>82374</v>
      </c>
      <c r="I15" s="23">
        <f>H15/(G15+0.5)</f>
        <v>32949.6</v>
      </c>
      <c r="J15" s="22" t="s">
        <v>159</v>
      </c>
      <c r="K15" s="22" t="s">
        <v>129</v>
      </c>
      <c r="L15" s="22">
        <v>75000</v>
      </c>
      <c r="M15" s="22" t="str">
        <f>IF(H15&lt;L15,"Yes","Not Covered")</f>
        <v>Not Covered</v>
      </c>
      <c r="N15" s="22" t="str">
        <f>CONCATENATE(B15,F15,D15,UPPER(LEFT(J15,3)),RIGHT(A15,3))</f>
        <v>MH21SCRWHI013</v>
      </c>
    </row>
    <row r="16" spans="1:14">
      <c r="A16" s="22" t="s">
        <v>167</v>
      </c>
      <c r="B16" s="22" t="str">
        <f t="shared" si="0"/>
        <v>KI</v>
      </c>
      <c r="C16" s="22" t="str">
        <f t="shared" si="2"/>
        <v>Kia</v>
      </c>
      <c r="D16" s="22" t="str">
        <f>MID(A16,5,3)</f>
        <v>SLT</v>
      </c>
      <c r="E16" s="22" t="str">
        <f>VLOOKUP(D16,D$56:E$66,2)</f>
        <v>Seltos</v>
      </c>
      <c r="F16" s="22" t="str">
        <f>MID(A16,3,2)</f>
        <v>17</v>
      </c>
      <c r="G16" s="22">
        <f>23-F16</f>
        <v>6</v>
      </c>
      <c r="H16" s="23">
        <v>93382.6</v>
      </c>
      <c r="I16" s="23">
        <f>H16/(G16+0.5)</f>
        <v>14366.5538461538</v>
      </c>
      <c r="J16" s="22" t="s">
        <v>152</v>
      </c>
      <c r="K16" s="22" t="s">
        <v>132</v>
      </c>
      <c r="L16" s="22">
        <v>100000</v>
      </c>
      <c r="M16" s="22" t="str">
        <f>IF(H16&lt;L16,"Yes","Not Covered")</f>
        <v>Yes</v>
      </c>
      <c r="N16" s="22" t="str">
        <f>CONCATENATE(B16,F16,D16,UPPER(LEFT(J16,3)),RIGHT(A16,3))</f>
        <v>KI17SLTBLA014</v>
      </c>
    </row>
    <row r="17" spans="1:14">
      <c r="A17" s="22" t="s">
        <v>168</v>
      </c>
      <c r="B17" s="22" t="str">
        <f t="shared" si="0"/>
        <v>KI</v>
      </c>
      <c r="C17" s="22" t="str">
        <f t="shared" si="2"/>
        <v>Kia</v>
      </c>
      <c r="D17" s="22" t="str">
        <f>MID(A17,5,3)</f>
        <v>SLT</v>
      </c>
      <c r="E17" s="22" t="str">
        <f>VLOOKUP(D17,D$56:E$66,2)</f>
        <v>Seltos</v>
      </c>
      <c r="F17" s="22" t="str">
        <f>MID(A17,3,2)</f>
        <v>20</v>
      </c>
      <c r="G17" s="22">
        <f>23-F17</f>
        <v>3</v>
      </c>
      <c r="H17" s="23">
        <v>30555.3</v>
      </c>
      <c r="I17" s="23">
        <f>H17/(G17+0.5)</f>
        <v>8730.08571428571</v>
      </c>
      <c r="J17" s="22" t="s">
        <v>152</v>
      </c>
      <c r="K17" s="22" t="s">
        <v>125</v>
      </c>
      <c r="L17" s="22">
        <v>75000</v>
      </c>
      <c r="M17" s="22" t="str">
        <f>IF(H17&lt;L17,"Yes","Not Covered")</f>
        <v>Yes</v>
      </c>
      <c r="N17" s="22" t="str">
        <f>CONCATENATE(B17,F17,D17,UPPER(LEFT(J17,3)),RIGHT(A17,3))</f>
        <v>KI20SLTBLA015</v>
      </c>
    </row>
    <row r="18" spans="1:14">
      <c r="A18" s="22" t="s">
        <v>169</v>
      </c>
      <c r="B18" s="22" t="str">
        <f t="shared" si="0"/>
        <v>KI</v>
      </c>
      <c r="C18" s="22" t="str">
        <f t="shared" si="2"/>
        <v>Kia</v>
      </c>
      <c r="D18" s="22" t="str">
        <f>MID(A18,5,3)</f>
        <v>SLT</v>
      </c>
      <c r="E18" s="22" t="str">
        <f>VLOOKUP(D18,D$56:E$66,2)</f>
        <v>Seltos</v>
      </c>
      <c r="F18" s="22" t="str">
        <f>MID(A18,3,2)</f>
        <v>22</v>
      </c>
      <c r="G18" s="22">
        <f>23-F18</f>
        <v>1</v>
      </c>
      <c r="H18" s="23">
        <v>40326.8</v>
      </c>
      <c r="I18" s="23">
        <f>H18/(G18+0.5)</f>
        <v>26884.5333333333</v>
      </c>
      <c r="J18" s="22" t="s">
        <v>152</v>
      </c>
      <c r="K18" s="22" t="s">
        <v>131</v>
      </c>
      <c r="L18" s="22">
        <v>50000</v>
      </c>
      <c r="M18" s="22" t="str">
        <f>IF(H18&lt;L18,"Yes","Not Covered")</f>
        <v>Yes</v>
      </c>
      <c r="N18" s="22" t="str">
        <f>CONCATENATE(B18,F18,D18,UPPER(LEFT(J18,3)),RIGHT(A18,3))</f>
        <v>KI22SLTBLA016</v>
      </c>
    </row>
    <row r="19" spans="1:14">
      <c r="A19" s="22" t="s">
        <v>170</v>
      </c>
      <c r="B19" s="22" t="str">
        <f t="shared" si="0"/>
        <v>KI</v>
      </c>
      <c r="C19" s="22" t="str">
        <f t="shared" si="2"/>
        <v>Kia</v>
      </c>
      <c r="D19" s="22" t="str">
        <f>MID(A19,5,3)</f>
        <v>SNT</v>
      </c>
      <c r="E19" s="22" t="str">
        <f>VLOOKUP(D19,D$56:E$66,2)</f>
        <v>Sonet</v>
      </c>
      <c r="F19" s="22" t="str">
        <f>MID(A19,3,2)</f>
        <v>18</v>
      </c>
      <c r="G19" s="22">
        <f>23-F19</f>
        <v>5</v>
      </c>
      <c r="H19" s="23">
        <v>35137</v>
      </c>
      <c r="I19" s="23">
        <f>H19/(G19+0.5)</f>
        <v>6388.54545454545</v>
      </c>
      <c r="J19" s="22" t="s">
        <v>152</v>
      </c>
      <c r="K19" s="22" t="s">
        <v>123</v>
      </c>
      <c r="L19" s="22">
        <v>75000</v>
      </c>
      <c r="M19" s="22" t="str">
        <f>IF(H19&lt;L19,"Yes","Not Covered")</f>
        <v>Yes</v>
      </c>
      <c r="N19" s="22" t="str">
        <f>CONCATENATE(B19,F19,D19,UPPER(LEFT(J19,3)),RIGHT(A19,3))</f>
        <v>KI18SNTBLA017</v>
      </c>
    </row>
    <row r="20" spans="1:14">
      <c r="A20" s="22" t="s">
        <v>171</v>
      </c>
      <c r="B20" s="22" t="str">
        <f t="shared" si="0"/>
        <v>KI</v>
      </c>
      <c r="C20" s="22" t="str">
        <f t="shared" si="2"/>
        <v>Kia</v>
      </c>
      <c r="D20" s="22" t="str">
        <f>MID(A20,5,3)</f>
        <v>SNT</v>
      </c>
      <c r="E20" s="22" t="str">
        <f>VLOOKUP(D20,D$56:E$66,2)</f>
        <v>Sonet</v>
      </c>
      <c r="F20" s="22" t="str">
        <f>MID(A20,3,2)</f>
        <v>06</v>
      </c>
      <c r="G20" s="22">
        <f>23-F20</f>
        <v>17</v>
      </c>
      <c r="H20" s="23">
        <v>64542</v>
      </c>
      <c r="I20" s="23">
        <f>H20/(G20+0.5)</f>
        <v>3688.11428571429</v>
      </c>
      <c r="J20" s="22" t="s">
        <v>164</v>
      </c>
      <c r="K20" s="22" t="s">
        <v>131</v>
      </c>
      <c r="L20" s="22">
        <v>75000</v>
      </c>
      <c r="M20" s="22" t="str">
        <f>IF(H20&lt;L20,"Yes","Not Covered")</f>
        <v>Yes</v>
      </c>
      <c r="N20" s="22" t="str">
        <f>CONCATENATE(B20,F20,D20,UPPER(LEFT(J20,3)),RIGHT(A20,3))</f>
        <v>KI06SNTBLU018</v>
      </c>
    </row>
    <row r="21" spans="1:14">
      <c r="A21" s="22" t="s">
        <v>172</v>
      </c>
      <c r="B21" s="22" t="str">
        <f t="shared" si="0"/>
        <v>KI</v>
      </c>
      <c r="C21" s="22" t="str">
        <f t="shared" si="2"/>
        <v>Kia</v>
      </c>
      <c r="D21" s="22" t="str">
        <f>MID(A21,5,3)</f>
        <v>SNT</v>
      </c>
      <c r="E21" s="22" t="str">
        <f>VLOOKUP(D21,D$56:E$66,2)</f>
        <v>Sonet</v>
      </c>
      <c r="F21" s="22" t="str">
        <f>MID(A21,3,2)</f>
        <v>08</v>
      </c>
      <c r="G21" s="22">
        <f>23-F21</f>
        <v>15</v>
      </c>
      <c r="H21" s="23">
        <v>22573</v>
      </c>
      <c r="I21" s="23">
        <f>H21/(G21+0.5)</f>
        <v>1456.32258064516</v>
      </c>
      <c r="J21" s="22" t="s">
        <v>164</v>
      </c>
      <c r="K21" s="22" t="s">
        <v>133</v>
      </c>
      <c r="L21" s="22">
        <v>75000</v>
      </c>
      <c r="M21" s="22" t="str">
        <f>IF(H21&lt;L21,"Yes","Not Covered")</f>
        <v>Yes</v>
      </c>
      <c r="N21" s="22" t="str">
        <f>CONCATENATE(B21,F21,D21,UPPER(LEFT(J21,3)),RIGHT(A21,3))</f>
        <v>KI08SNTBLU019</v>
      </c>
    </row>
    <row r="22" spans="1:14">
      <c r="A22" s="22" t="s">
        <v>173</v>
      </c>
      <c r="B22" s="22" t="str">
        <f t="shared" si="0"/>
        <v>TY</v>
      </c>
      <c r="C22" s="22" t="str">
        <f t="shared" si="2"/>
        <v>Toyota</v>
      </c>
      <c r="D22" s="22" t="str">
        <f>MID(A22,5,3)</f>
        <v>FRT</v>
      </c>
      <c r="E22" s="22" t="str">
        <f>VLOOKUP(D22,D$56:E$66,2)</f>
        <v>Fortuner</v>
      </c>
      <c r="F22" s="22" t="str">
        <f>MID(A22,3,2)</f>
        <v>04</v>
      </c>
      <c r="G22" s="22">
        <f>23-F22</f>
        <v>19</v>
      </c>
      <c r="H22" s="23">
        <v>60389.5</v>
      </c>
      <c r="I22" s="23">
        <f>H22/(G22+0.5)</f>
        <v>3096.89743589744</v>
      </c>
      <c r="J22" s="22" t="s">
        <v>159</v>
      </c>
      <c r="K22" s="22" t="s">
        <v>123</v>
      </c>
      <c r="L22" s="22">
        <v>100000</v>
      </c>
      <c r="M22" s="22" t="str">
        <f>IF(H22&lt;L22,"Yes","Not Covered")</f>
        <v>Yes</v>
      </c>
      <c r="N22" s="22" t="str">
        <f>CONCATENATE(B22,F22,D22,UPPER(LEFT(J22,3)),RIGHT(A22,3))</f>
        <v>TY04FRTWHI020</v>
      </c>
    </row>
    <row r="23" spans="1:14">
      <c r="A23" s="22" t="s">
        <v>174</v>
      </c>
      <c r="B23" s="22" t="str">
        <f t="shared" si="0"/>
        <v>TY</v>
      </c>
      <c r="C23" s="22" t="str">
        <f t="shared" si="2"/>
        <v>Toyota</v>
      </c>
      <c r="D23" s="22" t="str">
        <f>MID(A23,5,3)</f>
        <v>FRT</v>
      </c>
      <c r="E23" s="22" t="str">
        <f>VLOOKUP(D23,D$56:E$66,2)</f>
        <v>Fortuner</v>
      </c>
      <c r="F23" s="22" t="str">
        <f>MID(A23,3,2)</f>
        <v>06</v>
      </c>
      <c r="G23" s="22">
        <f>23-F23</f>
        <v>17</v>
      </c>
      <c r="H23" s="23">
        <v>52229.5</v>
      </c>
      <c r="I23" s="23">
        <f>H23/(G23+0.5)</f>
        <v>2984.54285714286</v>
      </c>
      <c r="J23" s="22" t="s">
        <v>150</v>
      </c>
      <c r="K23" s="22" t="s">
        <v>125</v>
      </c>
      <c r="L23" s="22">
        <v>75000</v>
      </c>
      <c r="M23" s="22" t="str">
        <f>IF(H23&lt;L23,"Yes","Not Covered")</f>
        <v>Yes</v>
      </c>
      <c r="N23" s="22" t="str">
        <f>CONCATENATE(B23,F23,D23,UPPER(LEFT(J23,3)),RIGHT(A23,3))</f>
        <v>TY06FRTGRE021</v>
      </c>
    </row>
    <row r="24" spans="1:14">
      <c r="A24" s="22" t="s">
        <v>175</v>
      </c>
      <c r="B24" s="22" t="str">
        <f t="shared" si="0"/>
        <v>TY</v>
      </c>
      <c r="C24" s="22" t="str">
        <f t="shared" si="2"/>
        <v>Toyota</v>
      </c>
      <c r="D24" s="22" t="str">
        <f>MID(A24,5,3)</f>
        <v>FRT</v>
      </c>
      <c r="E24" s="22" t="str">
        <f>VLOOKUP(D24,D$56:E$66,2)</f>
        <v>Fortuner</v>
      </c>
      <c r="F24" s="22" t="str">
        <f>MID(A24,3,2)</f>
        <v>08</v>
      </c>
      <c r="G24" s="22">
        <f>23-F24</f>
        <v>15</v>
      </c>
      <c r="H24" s="23">
        <v>33477.2</v>
      </c>
      <c r="I24" s="23">
        <f>H24/(G24+0.5)</f>
        <v>2159.81935483871</v>
      </c>
      <c r="J24" s="22" t="s">
        <v>152</v>
      </c>
      <c r="K24" s="22" t="s">
        <v>132</v>
      </c>
      <c r="L24" s="22">
        <v>75000</v>
      </c>
      <c r="M24" s="22" t="str">
        <f>IF(H24&lt;L24,"Yes","Not Covered")</f>
        <v>Yes</v>
      </c>
      <c r="N24" s="22" t="str">
        <f>CONCATENATE(B24,F24,D24,UPPER(LEFT(J24,3)),RIGHT(A24,3))</f>
        <v>TY08FRTBLA022</v>
      </c>
    </row>
    <row r="25" spans="1:14">
      <c r="A25" s="22" t="s">
        <v>176</v>
      </c>
      <c r="B25" s="22" t="str">
        <f t="shared" si="0"/>
        <v>TY</v>
      </c>
      <c r="C25" s="22" t="str">
        <f t="shared" si="2"/>
        <v>Toyota</v>
      </c>
      <c r="D25" s="22" t="str">
        <f>MID(A25,5,3)</f>
        <v>FRT</v>
      </c>
      <c r="E25" s="22" t="str">
        <f>VLOOKUP(D25,D$56:E$66,2)</f>
        <v>Fortuner</v>
      </c>
      <c r="F25" s="22" t="str">
        <f>MID(A25,3,2)</f>
        <v>10</v>
      </c>
      <c r="G25" s="22">
        <f>23-F25</f>
        <v>13</v>
      </c>
      <c r="H25" s="23">
        <v>80685.8</v>
      </c>
      <c r="I25" s="23">
        <f>H25/(G25+0.5)</f>
        <v>5976.72592592593</v>
      </c>
      <c r="J25" s="22" t="s">
        <v>164</v>
      </c>
      <c r="K25" s="22" t="s">
        <v>134</v>
      </c>
      <c r="L25" s="22">
        <v>100000</v>
      </c>
      <c r="M25" s="22" t="str">
        <f>IF(H25&lt;L25,"Yes","Not Covered")</f>
        <v>Yes</v>
      </c>
      <c r="N25" s="22" t="str">
        <f>CONCATENATE(B25,F25,D25,UPPER(LEFT(J25,3)),RIGHT(A25,3))</f>
        <v>TY10FRTBLU023</v>
      </c>
    </row>
    <row r="26" spans="1:14">
      <c r="A26" s="22" t="s">
        <v>177</v>
      </c>
      <c r="B26" s="22" t="str">
        <f t="shared" si="0"/>
        <v>TY</v>
      </c>
      <c r="C26" s="22" t="str">
        <f t="shared" ref="C26:C53" si="3">VLOOKUP(B26,B$56:C$61,2)</f>
        <v>Toyota</v>
      </c>
      <c r="D26" s="22" t="str">
        <f>MID(A26,5,3)</f>
        <v>FRT</v>
      </c>
      <c r="E26" s="22" t="str">
        <f>VLOOKUP(D26,D$56:E$66,2)</f>
        <v>Fortuner</v>
      </c>
      <c r="F26" s="22" t="str">
        <f>MID(A26,3,2)</f>
        <v>17</v>
      </c>
      <c r="G26" s="22">
        <f>23-F26</f>
        <v>6</v>
      </c>
      <c r="H26" s="23">
        <v>19341.7</v>
      </c>
      <c r="I26" s="23">
        <f>H26/(G26+0.5)</f>
        <v>2975.64615384615</v>
      </c>
      <c r="J26" s="22" t="s">
        <v>159</v>
      </c>
      <c r="K26" s="22" t="s">
        <v>135</v>
      </c>
      <c r="L26" s="22">
        <v>75000</v>
      </c>
      <c r="M26" s="22" t="str">
        <f>IF(H26&lt;L26,"Yes","Not Covered")</f>
        <v>Yes</v>
      </c>
      <c r="N26" s="22" t="str">
        <f>CONCATENATE(B26,F26,D26,UPPER(LEFT(J26,3)),RIGHT(A26,3))</f>
        <v>TY17FRTWHI024</v>
      </c>
    </row>
    <row r="27" spans="1:14">
      <c r="A27" s="22" t="s">
        <v>178</v>
      </c>
      <c r="B27" s="22" t="str">
        <f t="shared" si="0"/>
        <v>TY</v>
      </c>
      <c r="C27" s="22" t="str">
        <f t="shared" si="3"/>
        <v>Toyota</v>
      </c>
      <c r="D27" s="22" t="str">
        <f>MID(A27,5,3)</f>
        <v>INV</v>
      </c>
      <c r="E27" s="22" t="str">
        <f>VLOOKUP(D27,D$56:E$66,2)</f>
        <v>Innova</v>
      </c>
      <c r="F27" s="22" t="str">
        <f>MID(A27,3,2)</f>
        <v>10</v>
      </c>
      <c r="G27" s="22">
        <f>23-F27</f>
        <v>13</v>
      </c>
      <c r="H27" s="23">
        <v>68658.9</v>
      </c>
      <c r="I27" s="23">
        <f>H27/(G27+0.5)</f>
        <v>5085.84444444444</v>
      </c>
      <c r="J27" s="22" t="s">
        <v>152</v>
      </c>
      <c r="K27" s="22" t="s">
        <v>131</v>
      </c>
      <c r="L27" s="22">
        <v>100000</v>
      </c>
      <c r="M27" s="22" t="str">
        <f>IF(H27&lt;L27,"Yes","Not Covered")</f>
        <v>Yes</v>
      </c>
      <c r="N27" s="22" t="str">
        <f>CONCATENATE(B27,F27,D27,UPPER(LEFT(J27,3)),RIGHT(A27,3))</f>
        <v>TY10INVBLA025</v>
      </c>
    </row>
    <row r="28" spans="1:14">
      <c r="A28" s="22" t="s">
        <v>179</v>
      </c>
      <c r="B28" s="22" t="str">
        <f t="shared" si="0"/>
        <v>TY</v>
      </c>
      <c r="C28" s="22" t="str">
        <f t="shared" si="3"/>
        <v>Toyota</v>
      </c>
      <c r="D28" s="22" t="str">
        <f>MID(A28,5,3)</f>
        <v>INV</v>
      </c>
      <c r="E28" s="22" t="str">
        <f>VLOOKUP(D28,D$56:E$66,2)</f>
        <v>Innova</v>
      </c>
      <c r="F28" s="22" t="str">
        <f>MID(A28,3,2)</f>
        <v>11</v>
      </c>
      <c r="G28" s="22">
        <f>23-F28</f>
        <v>12</v>
      </c>
      <c r="H28" s="23">
        <v>13682.9</v>
      </c>
      <c r="I28" s="23">
        <f>H28/(G28+0.5)</f>
        <v>1094.632</v>
      </c>
      <c r="J28" s="22" t="s">
        <v>152</v>
      </c>
      <c r="K28" s="22" t="s">
        <v>129</v>
      </c>
      <c r="L28" s="22">
        <v>75000</v>
      </c>
      <c r="M28" s="22" t="str">
        <f>IF(H28&lt;L28,"Yes","Not Covered")</f>
        <v>Yes</v>
      </c>
      <c r="N28" s="22" t="str">
        <f>CONCATENATE(B28,F28,D28,UPPER(LEFT(J28,3)),RIGHT(A28,3))</f>
        <v>TY11INVBLA026</v>
      </c>
    </row>
    <row r="29" spans="1:14">
      <c r="A29" s="22" t="s">
        <v>180</v>
      </c>
      <c r="B29" s="22" t="str">
        <f t="shared" si="0"/>
        <v>TY</v>
      </c>
      <c r="C29" s="22" t="str">
        <f t="shared" si="3"/>
        <v>Toyota</v>
      </c>
      <c r="D29" s="22" t="str">
        <f>MID(A29,5,3)</f>
        <v>INV</v>
      </c>
      <c r="E29" s="22" t="str">
        <f>VLOOKUP(D29,D$56:E$66,2)</f>
        <v>Innova</v>
      </c>
      <c r="F29" s="22" t="str">
        <f>MID(A29,3,2)</f>
        <v>22</v>
      </c>
      <c r="G29" s="22">
        <f>23-F29</f>
        <v>1</v>
      </c>
      <c r="H29" s="23">
        <v>50854.1</v>
      </c>
      <c r="I29" s="23">
        <f>H29/(G29+0.5)</f>
        <v>33902.7333333333</v>
      </c>
      <c r="J29" s="22" t="s">
        <v>152</v>
      </c>
      <c r="K29" s="22" t="s">
        <v>132</v>
      </c>
      <c r="L29" s="22">
        <v>100000</v>
      </c>
      <c r="M29" s="22" t="str">
        <f>IF(H29&lt;L29,"Yes","Not Covered")</f>
        <v>Yes</v>
      </c>
      <c r="N29" s="22" t="str">
        <f>CONCATENATE(B29,F29,D29,UPPER(LEFT(J29,3)),RIGHT(A29,3))</f>
        <v>TY22INVBLA027</v>
      </c>
    </row>
    <row r="30" spans="1:14">
      <c r="A30" s="22" t="s">
        <v>181</v>
      </c>
      <c r="B30" s="22" t="str">
        <f t="shared" si="0"/>
        <v>TY</v>
      </c>
      <c r="C30" s="22" t="str">
        <f t="shared" si="3"/>
        <v>Toyota</v>
      </c>
      <c r="D30" s="22" t="str">
        <f>MID(A30,5,3)</f>
        <v>INV</v>
      </c>
      <c r="E30" s="22" t="str">
        <f>VLOOKUP(D30,D$56:E$66,2)</f>
        <v>Innova</v>
      </c>
      <c r="F30" s="22" t="str">
        <f>MID(A30,3,2)</f>
        <v>20</v>
      </c>
      <c r="G30" s="22">
        <f>23-F30</f>
        <v>3</v>
      </c>
      <c r="H30" s="23">
        <v>22521.6</v>
      </c>
      <c r="I30" s="23">
        <f>H30/(G30+0.5)</f>
        <v>6434.74285714286</v>
      </c>
      <c r="J30" s="22" t="s">
        <v>152</v>
      </c>
      <c r="K30" s="22" t="s">
        <v>134</v>
      </c>
      <c r="L30" s="22">
        <v>75000</v>
      </c>
      <c r="M30" s="22" t="str">
        <f>IF(H30&lt;L30,"Yes","Not Covered")</f>
        <v>Yes</v>
      </c>
      <c r="N30" s="22" t="str">
        <f>CONCATENATE(B30,F30,D30,UPPER(LEFT(J30,3)),RIGHT(A30,3))</f>
        <v>TY20INVBLA028</v>
      </c>
    </row>
    <row r="31" spans="1:14">
      <c r="A31" s="22" t="s">
        <v>182</v>
      </c>
      <c r="B31" s="22" t="str">
        <f t="shared" si="0"/>
        <v>TY</v>
      </c>
      <c r="C31" s="22" t="str">
        <f t="shared" si="3"/>
        <v>Toyota</v>
      </c>
      <c r="D31" s="22" t="str">
        <f>MID(A31,5,3)</f>
        <v>FRT</v>
      </c>
      <c r="E31" s="22" t="str">
        <f>VLOOKUP(D31,D$56:E$66,2)</f>
        <v>Fortuner</v>
      </c>
      <c r="F31" s="22" t="str">
        <f>MID(A31,3,2)</f>
        <v>20</v>
      </c>
      <c r="G31" s="22">
        <f>23-F31</f>
        <v>3</v>
      </c>
      <c r="H31" s="23">
        <v>27394.2</v>
      </c>
      <c r="I31" s="23">
        <f>H31/(G31+0.5)</f>
        <v>7826.91428571429</v>
      </c>
      <c r="J31" s="22" t="s">
        <v>152</v>
      </c>
      <c r="K31" s="22" t="s">
        <v>134</v>
      </c>
      <c r="L31" s="22">
        <v>75000</v>
      </c>
      <c r="M31" s="22" t="str">
        <f>IF(H31&lt;L31,"Yes","Not Covered")</f>
        <v>Yes</v>
      </c>
      <c r="N31" s="22" t="str">
        <f>CONCATENATE(B31,F31,D31,UPPER(LEFT(J31,3)),RIGHT(A31,3))</f>
        <v>TY20FRTBLA029</v>
      </c>
    </row>
    <row r="32" spans="1:14">
      <c r="A32" s="22" t="s">
        <v>183</v>
      </c>
      <c r="B32" s="22" t="str">
        <f t="shared" si="0"/>
        <v>TM</v>
      </c>
      <c r="C32" s="22" t="str">
        <f t="shared" si="3"/>
        <v>Tata Motors</v>
      </c>
      <c r="D32" s="22" t="str">
        <f>MID(A32,5,3)</f>
        <v>NNO</v>
      </c>
      <c r="E32" s="22" t="str">
        <f>VLOOKUP(D32,D$56:E$66,2)</f>
        <v>Nano</v>
      </c>
      <c r="F32" s="22" t="str">
        <f>MID(A32,3,2)</f>
        <v>07</v>
      </c>
      <c r="G32" s="22">
        <f>23-F32</f>
        <v>16</v>
      </c>
      <c r="H32" s="23">
        <v>22188.5</v>
      </c>
      <c r="I32" s="23">
        <f>H32/(G32+0.5)</f>
        <v>1344.75757575758</v>
      </c>
      <c r="J32" s="22" t="s">
        <v>164</v>
      </c>
      <c r="K32" s="22" t="s">
        <v>121</v>
      </c>
      <c r="L32" s="22">
        <v>100000</v>
      </c>
      <c r="M32" s="22" t="str">
        <f>IF(H32&lt;L32,"Yes","Not Covered")</f>
        <v>Yes</v>
      </c>
      <c r="N32" s="22" t="str">
        <f>CONCATENATE(B32,F32,D32,UPPER(LEFT(J32,3)),RIGHT(A32,3))</f>
        <v>TM07NNOBLU030</v>
      </c>
    </row>
    <row r="33" spans="1:14">
      <c r="A33" s="22" t="s">
        <v>184</v>
      </c>
      <c r="B33" s="22" t="str">
        <f t="shared" si="0"/>
        <v>TM</v>
      </c>
      <c r="C33" s="22" t="str">
        <f t="shared" si="3"/>
        <v>Tata Motors</v>
      </c>
      <c r="D33" s="22" t="str">
        <f>MID(A33,5,3)</f>
        <v>NNO</v>
      </c>
      <c r="E33" s="22" t="str">
        <f>VLOOKUP(D33,D$56:E$66,2)</f>
        <v>Nano</v>
      </c>
      <c r="F33" s="22" t="str">
        <f>MID(A33,3,2)</f>
        <v>09</v>
      </c>
      <c r="G33" s="22">
        <f>23-F33</f>
        <v>14</v>
      </c>
      <c r="H33" s="23">
        <v>36438.5</v>
      </c>
      <c r="I33" s="23">
        <f>H33/(G33+0.5)</f>
        <v>2513</v>
      </c>
      <c r="J33" s="22" t="s">
        <v>159</v>
      </c>
      <c r="K33" s="22" t="s">
        <v>131</v>
      </c>
      <c r="L33" s="22">
        <v>50000</v>
      </c>
      <c r="M33" s="22" t="str">
        <f>IF(H33&lt;L33,"Yes","Not Covered")</f>
        <v>Yes</v>
      </c>
      <c r="N33" s="22" t="str">
        <f>CONCATENATE(B33,F33,D33,UPPER(LEFT(J33,3)),RIGHT(A33,3))</f>
        <v>TM09NNOWHI031</v>
      </c>
    </row>
    <row r="34" spans="1:14">
      <c r="A34" s="22" t="s">
        <v>185</v>
      </c>
      <c r="B34" s="22" t="str">
        <f t="shared" si="0"/>
        <v>TM</v>
      </c>
      <c r="C34" s="22" t="str">
        <f t="shared" si="3"/>
        <v>Tata Motors</v>
      </c>
      <c r="D34" s="22" t="str">
        <f>MID(A34,5,3)</f>
        <v>NNO</v>
      </c>
      <c r="E34" s="22" t="str">
        <f>VLOOKUP(D34,D$56:E$66,2)</f>
        <v>Nano</v>
      </c>
      <c r="F34" s="22" t="str">
        <f>MID(A34,3,2)</f>
        <v>18</v>
      </c>
      <c r="G34" s="22">
        <f>23-F34</f>
        <v>5</v>
      </c>
      <c r="H34" s="23">
        <v>69891.9</v>
      </c>
      <c r="I34" s="23">
        <f>H34/(G34+0.5)</f>
        <v>12707.6181818182</v>
      </c>
      <c r="J34" s="22" t="s">
        <v>164</v>
      </c>
      <c r="K34" s="22" t="s">
        <v>124</v>
      </c>
      <c r="L34" s="22">
        <v>75000</v>
      </c>
      <c r="M34" s="22" t="str">
        <f>IF(H34&lt;L34,"Yes","Not Covered")</f>
        <v>Yes</v>
      </c>
      <c r="N34" s="22" t="str">
        <f>CONCATENATE(B34,F34,D34,UPPER(LEFT(J34,3)),RIGHT(A34,3))</f>
        <v>TM18NNOBLU032</v>
      </c>
    </row>
    <row r="35" spans="1:14">
      <c r="A35" s="22" t="s">
        <v>186</v>
      </c>
      <c r="B35" s="22" t="str">
        <f t="shared" si="0"/>
        <v>TM</v>
      </c>
      <c r="C35" s="22" t="str">
        <f t="shared" si="3"/>
        <v>Tata Motors</v>
      </c>
      <c r="D35" s="22" t="str">
        <f>MID(A35,5,3)</f>
        <v>NNO</v>
      </c>
      <c r="E35" s="22" t="str">
        <f>VLOOKUP(D35,D$56:E$66,2)</f>
        <v>Nano</v>
      </c>
      <c r="F35" s="22" t="str">
        <f>MID(A35,3,2)</f>
        <v>18</v>
      </c>
      <c r="G35" s="22">
        <f>23-F35</f>
        <v>5</v>
      </c>
      <c r="H35" s="23">
        <v>67829.1</v>
      </c>
      <c r="I35" s="23">
        <f>H35/(G35+0.5)</f>
        <v>12332.5636363636</v>
      </c>
      <c r="J35" s="22" t="s">
        <v>152</v>
      </c>
      <c r="K35" s="22" t="s">
        <v>131</v>
      </c>
      <c r="L35" s="22">
        <v>100000</v>
      </c>
      <c r="M35" s="22" t="str">
        <f>IF(H35&lt;L35,"Yes","Not Covered")</f>
        <v>Yes</v>
      </c>
      <c r="N35" s="22" t="str">
        <f>CONCATENATE(B35,F35,D35,UPPER(LEFT(J35,3)),RIGHT(A35,3))</f>
        <v>TM18NNOBLA033</v>
      </c>
    </row>
    <row r="36" spans="1:14">
      <c r="A36" s="22" t="s">
        <v>187</v>
      </c>
      <c r="B36" s="22" t="str">
        <f t="shared" si="0"/>
        <v>TM</v>
      </c>
      <c r="C36" s="22" t="str">
        <f t="shared" si="3"/>
        <v>Tata Motors</v>
      </c>
      <c r="D36" s="22" t="str">
        <f>MID(A36,5,3)</f>
        <v>NNO</v>
      </c>
      <c r="E36" s="22" t="str">
        <f>VLOOKUP(D36,D$56:E$66,2)</f>
        <v>Nano</v>
      </c>
      <c r="F36" s="22" t="str">
        <f>MID(A36,3,2)</f>
        <v>19</v>
      </c>
      <c r="G36" s="22">
        <f>23-F36</f>
        <v>4</v>
      </c>
      <c r="H36" s="23">
        <v>64467.4</v>
      </c>
      <c r="I36" s="23">
        <f>H36/(G36+0.5)</f>
        <v>14326.0888888889</v>
      </c>
      <c r="J36" s="22" t="s">
        <v>156</v>
      </c>
      <c r="K36" s="22" t="s">
        <v>127</v>
      </c>
      <c r="L36" s="22">
        <v>100000</v>
      </c>
      <c r="M36" s="22" t="str">
        <f>IF(H36&lt;L36,"Yes","Not Covered")</f>
        <v>Yes</v>
      </c>
      <c r="N36" s="22" t="str">
        <f>CONCATENATE(B36,F36,D36,UPPER(LEFT(J36,3)),RIGHT(A36,3))</f>
        <v>TM19NNORED034</v>
      </c>
    </row>
    <row r="37" spans="1:14">
      <c r="A37" s="22" t="s">
        <v>188</v>
      </c>
      <c r="B37" s="22" t="str">
        <f t="shared" si="0"/>
        <v>TM</v>
      </c>
      <c r="C37" s="22" t="str">
        <f t="shared" si="3"/>
        <v>Tata Motors</v>
      </c>
      <c r="D37" s="22" t="str">
        <f>MID(A37,5,3)</f>
        <v>NNO</v>
      </c>
      <c r="E37" s="22" t="str">
        <f>VLOOKUP(D37,D$56:E$66,2)</f>
        <v>Nano</v>
      </c>
      <c r="F37" s="22" t="str">
        <f>MID(A37,3,2)</f>
        <v>20</v>
      </c>
      <c r="G37" s="22">
        <f>23-F37</f>
        <v>3</v>
      </c>
      <c r="H37" s="23">
        <v>29102.3</v>
      </c>
      <c r="I37" s="23">
        <f>H37/(G37+0.5)</f>
        <v>8314.94285714286</v>
      </c>
      <c r="J37" s="22" t="s">
        <v>152</v>
      </c>
      <c r="K37" s="22" t="s">
        <v>133</v>
      </c>
      <c r="L37" s="22">
        <v>100000</v>
      </c>
      <c r="M37" s="22" t="str">
        <f>IF(H37&lt;L37,"Yes","Not Covered")</f>
        <v>Yes</v>
      </c>
      <c r="N37" s="22" t="str">
        <f>CONCATENATE(B37,F37,D37,UPPER(LEFT(J37,3)),RIGHT(A37,3))</f>
        <v>TM20NNOBLA035</v>
      </c>
    </row>
    <row r="38" spans="1:14">
      <c r="A38" s="22" t="s">
        <v>189</v>
      </c>
      <c r="B38" s="22" t="str">
        <f t="shared" si="0"/>
        <v>TM</v>
      </c>
      <c r="C38" s="22" t="str">
        <f t="shared" si="3"/>
        <v>Tata Motors</v>
      </c>
      <c r="D38" s="22" t="str">
        <f>MID(A38,5,3)</f>
        <v>NNO</v>
      </c>
      <c r="E38" s="22" t="str">
        <f>VLOOKUP(D38,D$56:E$66,2)</f>
        <v>Nano</v>
      </c>
      <c r="F38" s="22" t="str">
        <f>MID(A38,3,2)</f>
        <v>21</v>
      </c>
      <c r="G38" s="22">
        <f>23-F38</f>
        <v>2</v>
      </c>
      <c r="H38" s="23">
        <v>44974.8</v>
      </c>
      <c r="I38" s="23">
        <f>H38/(G38+0.5)</f>
        <v>17989.92</v>
      </c>
      <c r="J38" s="22" t="s">
        <v>159</v>
      </c>
      <c r="K38" s="22" t="s">
        <v>126</v>
      </c>
      <c r="L38" s="22">
        <v>50000</v>
      </c>
      <c r="M38" s="22" t="str">
        <f>IF(H38&lt;L38,"Yes","Not Covered")</f>
        <v>Yes</v>
      </c>
      <c r="N38" s="22" t="str">
        <f>CONCATENATE(B38,F38,D38,UPPER(LEFT(J38,3)),RIGHT(A38,3))</f>
        <v>TM21NNOWHI036</v>
      </c>
    </row>
    <row r="39" spans="1:14">
      <c r="A39" s="22" t="s">
        <v>190</v>
      </c>
      <c r="B39" s="22" t="str">
        <f t="shared" si="0"/>
        <v>TM</v>
      </c>
      <c r="C39" s="22" t="str">
        <f t="shared" si="3"/>
        <v>Tata Motors</v>
      </c>
      <c r="D39" s="22" t="str">
        <f>MID(A39,5,3)</f>
        <v>TIG</v>
      </c>
      <c r="E39" s="22" t="str">
        <f>VLOOKUP(D39,D$56:E$66,2)</f>
        <v>Tiago</v>
      </c>
      <c r="F39" s="22" t="str">
        <f>MID(A39,3,2)</f>
        <v>13</v>
      </c>
      <c r="G39" s="22">
        <f>23-F39</f>
        <v>10</v>
      </c>
      <c r="H39" s="23">
        <v>42504.6</v>
      </c>
      <c r="I39" s="23">
        <f>H39/(G39+0.5)</f>
        <v>4048.05714285714</v>
      </c>
      <c r="J39" s="22" t="s">
        <v>159</v>
      </c>
      <c r="K39" s="22" t="s">
        <v>129</v>
      </c>
      <c r="L39" s="22">
        <v>100000</v>
      </c>
      <c r="M39" s="22" t="str">
        <f>IF(H39&lt;L39,"Yes","Not Covered")</f>
        <v>Yes</v>
      </c>
      <c r="N39" s="22" t="str">
        <f>CONCATENATE(B39,F39,D39,UPPER(LEFT(J39,3)),RIGHT(A39,3))</f>
        <v>TM13TIGWHI037</v>
      </c>
    </row>
    <row r="40" spans="1:14">
      <c r="A40" s="22" t="s">
        <v>191</v>
      </c>
      <c r="B40" s="22" t="str">
        <f t="shared" si="0"/>
        <v>TM</v>
      </c>
      <c r="C40" s="22" t="str">
        <f t="shared" si="3"/>
        <v>Tata Motors</v>
      </c>
      <c r="D40" s="22" t="str">
        <f>MID(A40,5,3)</f>
        <v>TIG</v>
      </c>
      <c r="E40" s="22" t="str">
        <f>VLOOKUP(D40,D$56:E$66,2)</f>
        <v>Tiago</v>
      </c>
      <c r="F40" s="22" t="str">
        <f>MID(A40,3,2)</f>
        <v>15</v>
      </c>
      <c r="G40" s="22">
        <f>23-F40</f>
        <v>8</v>
      </c>
      <c r="H40" s="23">
        <v>27637.1</v>
      </c>
      <c r="I40" s="23">
        <f>H40/(G40+0.5)</f>
        <v>3251.42352941176</v>
      </c>
      <c r="J40" s="22" t="s">
        <v>152</v>
      </c>
      <c r="K40" s="22" t="s">
        <v>131</v>
      </c>
      <c r="L40" s="22">
        <v>75000</v>
      </c>
      <c r="M40" s="22" t="str">
        <f>IF(H40&lt;L40,"Yes","Not Covered")</f>
        <v>Yes</v>
      </c>
      <c r="N40" s="22" t="str">
        <f>CONCATENATE(B40,F40,D40,UPPER(LEFT(J40,3)),RIGHT(A40,3))</f>
        <v>TM15TIGBLA038</v>
      </c>
    </row>
    <row r="41" spans="1:14">
      <c r="A41" s="22" t="s">
        <v>192</v>
      </c>
      <c r="B41" s="22" t="str">
        <f t="shared" si="0"/>
        <v>TM</v>
      </c>
      <c r="C41" s="22" t="str">
        <f t="shared" si="3"/>
        <v>Tata Motors</v>
      </c>
      <c r="D41" s="22" t="str">
        <f>MID(A41,5,3)</f>
        <v>TIG</v>
      </c>
      <c r="E41" s="22" t="str">
        <f>VLOOKUP(D41,D$56:E$66,2)</f>
        <v>Tiago</v>
      </c>
      <c r="F41" s="22" t="str">
        <f>MID(A41,3,2)</f>
        <v>16</v>
      </c>
      <c r="G41" s="22">
        <f>23-F41</f>
        <v>7</v>
      </c>
      <c r="H41" s="23">
        <v>27534.8</v>
      </c>
      <c r="I41" s="23">
        <f>H41/(G41+0.5)</f>
        <v>3671.30666666667</v>
      </c>
      <c r="J41" s="22" t="s">
        <v>159</v>
      </c>
      <c r="K41" s="22" t="s">
        <v>128</v>
      </c>
      <c r="L41" s="22">
        <v>75000</v>
      </c>
      <c r="M41" s="22" t="str">
        <f>IF(H41&lt;L41,"Yes","Not Covered")</f>
        <v>Yes</v>
      </c>
      <c r="N41" s="22" t="str">
        <f>CONCATENATE(B41,F41,D41,UPPER(LEFT(J41,3)),RIGHT(A41,3))</f>
        <v>TM16TIGWHI039</v>
      </c>
    </row>
    <row r="42" spans="1:14">
      <c r="A42" s="22" t="s">
        <v>193</v>
      </c>
      <c r="B42" s="22" t="str">
        <f t="shared" si="0"/>
        <v>TM</v>
      </c>
      <c r="C42" s="22" t="str">
        <f t="shared" si="3"/>
        <v>Tata Motors</v>
      </c>
      <c r="D42" s="22" t="str">
        <f>MID(A42,5,3)</f>
        <v>TIG</v>
      </c>
      <c r="E42" s="22" t="str">
        <f>VLOOKUP(D42,D$56:E$66,2)</f>
        <v>Tiago</v>
      </c>
      <c r="F42" s="22" t="str">
        <f>MID(A42,3,2)</f>
        <v>09</v>
      </c>
      <c r="G42" s="22">
        <f>23-F42</f>
        <v>14</v>
      </c>
      <c r="H42" s="23">
        <v>44946.5</v>
      </c>
      <c r="I42" s="23">
        <f>H42/(G42+0.5)</f>
        <v>3099.75862068966</v>
      </c>
      <c r="J42" s="22" t="s">
        <v>150</v>
      </c>
      <c r="K42" s="22" t="s">
        <v>125</v>
      </c>
      <c r="L42" s="22">
        <v>50000</v>
      </c>
      <c r="M42" s="22" t="str">
        <f>IF(H42&lt;L42,"Yes","Not Covered")</f>
        <v>Yes</v>
      </c>
      <c r="N42" s="22" t="str">
        <f>CONCATENATE(B42,F42,D42,UPPER(LEFT(J42,3)),RIGHT(A42,3))</f>
        <v>TM09TIGGRE040</v>
      </c>
    </row>
    <row r="43" spans="1:14">
      <c r="A43" s="22" t="s">
        <v>194</v>
      </c>
      <c r="B43" s="22" t="str">
        <f t="shared" si="0"/>
        <v>TM</v>
      </c>
      <c r="C43" s="22" t="str">
        <f t="shared" si="3"/>
        <v>Tata Motors</v>
      </c>
      <c r="D43" s="22" t="str">
        <f>MID(A43,5,3)</f>
        <v>TIG</v>
      </c>
      <c r="E43" s="22" t="str">
        <f>VLOOKUP(D43,D$56:E$66,2)</f>
        <v>Tiago</v>
      </c>
      <c r="F43" s="22" t="str">
        <f>MID(A43,3,2)</f>
        <v>22</v>
      </c>
      <c r="G43" s="22">
        <f>23-F43</f>
        <v>1</v>
      </c>
      <c r="H43" s="23">
        <v>28464.8</v>
      </c>
      <c r="I43" s="23">
        <f>H43/(G43+0.5)</f>
        <v>18976.5333333333</v>
      </c>
      <c r="J43" s="22" t="s">
        <v>159</v>
      </c>
      <c r="K43" s="22" t="s">
        <v>130</v>
      </c>
      <c r="L43" s="22">
        <v>100000</v>
      </c>
      <c r="M43" s="22" t="str">
        <f>IF(H43&lt;L43,"Yes","Not Covered")</f>
        <v>Yes</v>
      </c>
      <c r="N43" s="22" t="str">
        <f>CONCATENATE(B43,F43,D43,UPPER(LEFT(J43,3)),RIGHT(A43,3))</f>
        <v>TM22TIGWHI041</v>
      </c>
    </row>
    <row r="44" spans="1:14">
      <c r="A44" s="22" t="s">
        <v>195</v>
      </c>
      <c r="B44" s="22" t="str">
        <f t="shared" si="0"/>
        <v>MS</v>
      </c>
      <c r="C44" s="22" t="str">
        <f t="shared" si="3"/>
        <v>Maruti Suzuki</v>
      </c>
      <c r="D44" s="22" t="str">
        <f>MID(A44,5,3)</f>
        <v>SFT</v>
      </c>
      <c r="E44" s="22" t="str">
        <f>VLOOKUP(D44,D$56:E$66,2)</f>
        <v>Swift</v>
      </c>
      <c r="F44" s="22" t="str">
        <f>MID(A44,3,2)</f>
        <v>12</v>
      </c>
      <c r="G44" s="22">
        <f>23-F44</f>
        <v>11</v>
      </c>
      <c r="H44" s="23">
        <v>22128.2</v>
      </c>
      <c r="I44" s="23">
        <f>H44/(G44+0.5)</f>
        <v>1924.19130434783</v>
      </c>
      <c r="J44" s="22" t="s">
        <v>164</v>
      </c>
      <c r="K44" s="22" t="s">
        <v>120</v>
      </c>
      <c r="L44" s="22">
        <v>100000</v>
      </c>
      <c r="M44" s="22" t="str">
        <f>IF(H44&lt;L44,"Yes","Not Covered")</f>
        <v>Yes</v>
      </c>
      <c r="N44" s="22" t="str">
        <f>CONCATENATE(B44,F44,D44,UPPER(LEFT(J44,3)),RIGHT(A44,3))</f>
        <v>MS12SFTBLU042</v>
      </c>
    </row>
    <row r="45" spans="1:14">
      <c r="A45" s="22" t="s">
        <v>196</v>
      </c>
      <c r="B45" s="22" t="str">
        <f t="shared" si="0"/>
        <v>MS</v>
      </c>
      <c r="C45" s="22" t="str">
        <f t="shared" si="3"/>
        <v>Maruti Suzuki</v>
      </c>
      <c r="D45" s="22" t="str">
        <f>MID(A45,5,3)</f>
        <v>SFT</v>
      </c>
      <c r="E45" s="22" t="str">
        <f>VLOOKUP(D45,D$56:E$66,2)</f>
        <v>Swift</v>
      </c>
      <c r="F45" s="22" t="str">
        <f>MID(A45,3,2)</f>
        <v>15</v>
      </c>
      <c r="G45" s="22">
        <f>23-F45</f>
        <v>8</v>
      </c>
      <c r="H45" s="23">
        <v>29601.9</v>
      </c>
      <c r="I45" s="23">
        <f>H45/(G45+0.5)</f>
        <v>3482.57647058824</v>
      </c>
      <c r="J45" s="22" t="s">
        <v>152</v>
      </c>
      <c r="K45" s="22" t="s">
        <v>130</v>
      </c>
      <c r="L45" s="22">
        <v>100000</v>
      </c>
      <c r="M45" s="22" t="str">
        <f>IF(H45&lt;L45,"Yes","Not Covered")</f>
        <v>Yes</v>
      </c>
      <c r="N45" s="22" t="str">
        <f>CONCATENATE(B45,F45,D45,UPPER(LEFT(J45,3)),RIGHT(A45,3))</f>
        <v>MS15SFTBLA043</v>
      </c>
    </row>
    <row r="46" spans="1:14">
      <c r="A46" s="22" t="s">
        <v>197</v>
      </c>
      <c r="B46" s="22" t="str">
        <f t="shared" si="0"/>
        <v>MS</v>
      </c>
      <c r="C46" s="22" t="str">
        <f t="shared" si="3"/>
        <v>Maruti Suzuki</v>
      </c>
      <c r="D46" s="22" t="str">
        <f>MID(A46,5,3)</f>
        <v>SFT</v>
      </c>
      <c r="E46" s="22" t="str">
        <f>VLOOKUP(D46,D$56:E$66,2)</f>
        <v>Swift</v>
      </c>
      <c r="F46" s="22" t="str">
        <f>MID(A46,3,2)</f>
        <v>19</v>
      </c>
      <c r="G46" s="22">
        <f>23-F46</f>
        <v>4</v>
      </c>
      <c r="H46" s="23">
        <v>19421.1</v>
      </c>
      <c r="I46" s="23">
        <f>H46/(G46+0.5)</f>
        <v>4315.8</v>
      </c>
      <c r="J46" s="22" t="s">
        <v>152</v>
      </c>
      <c r="K46" s="22" t="s">
        <v>119</v>
      </c>
      <c r="L46" s="22">
        <v>100000</v>
      </c>
      <c r="M46" s="22" t="str">
        <f>IF(H46&lt;L46,"Yes","Not Covered")</f>
        <v>Yes</v>
      </c>
      <c r="N46" s="22" t="str">
        <f>CONCATENATE(B46,F46,D46,UPPER(LEFT(J46,3)),RIGHT(A46,3))</f>
        <v>MS19SFTBLA044</v>
      </c>
    </row>
    <row r="47" spans="1:14">
      <c r="A47" s="22" t="s">
        <v>198</v>
      </c>
      <c r="B47" s="22" t="str">
        <f t="shared" si="0"/>
        <v>MS</v>
      </c>
      <c r="C47" s="22" t="str">
        <f t="shared" si="3"/>
        <v>Maruti Suzuki</v>
      </c>
      <c r="D47" s="22" t="str">
        <f>MID(A47,5,3)</f>
        <v>WGN</v>
      </c>
      <c r="E47" s="22" t="str">
        <f>VLOOKUP(D47,D$56:E$66,2)</f>
        <v>Wagon</v>
      </c>
      <c r="F47" s="22" t="str">
        <f>MID(A47,3,2)</f>
        <v>07</v>
      </c>
      <c r="G47" s="22">
        <f>23-F47</f>
        <v>16</v>
      </c>
      <c r="H47" s="23">
        <v>14289.6</v>
      </c>
      <c r="I47" s="23">
        <f>H47/(G47+0.5)</f>
        <v>866.036363636364</v>
      </c>
      <c r="J47" s="22" t="s">
        <v>159</v>
      </c>
      <c r="K47" s="22" t="s">
        <v>133</v>
      </c>
      <c r="L47" s="22">
        <v>100000</v>
      </c>
      <c r="M47" s="22" t="str">
        <f>IF(H47&lt;L47,"Yes","Not Covered")</f>
        <v>Yes</v>
      </c>
      <c r="N47" s="22" t="str">
        <f>CONCATENATE(B47,F47,D47,UPPER(LEFT(J47,3)),RIGHT(A47,3))</f>
        <v>MS07WGNWHI045</v>
      </c>
    </row>
    <row r="48" spans="1:14">
      <c r="A48" s="22" t="s">
        <v>199</v>
      </c>
      <c r="B48" s="22" t="str">
        <f t="shared" si="0"/>
        <v>MS</v>
      </c>
      <c r="C48" s="22" t="str">
        <f t="shared" si="3"/>
        <v>Maruti Suzuki</v>
      </c>
      <c r="D48" s="22" t="str">
        <f>MID(A48,5,3)</f>
        <v>WGN</v>
      </c>
      <c r="E48" s="22" t="str">
        <f>VLOOKUP(D48,D$56:E$66,2)</f>
        <v>Wagon</v>
      </c>
      <c r="F48" s="22" t="str">
        <f>MID(A48,3,2)</f>
        <v>08</v>
      </c>
      <c r="G48" s="22">
        <f>23-F48</f>
        <v>15</v>
      </c>
      <c r="H48" s="23">
        <v>31144.4</v>
      </c>
      <c r="I48" s="23">
        <f>H48/(G48+0.5)</f>
        <v>2009.31612903226</v>
      </c>
      <c r="J48" s="22" t="s">
        <v>152</v>
      </c>
      <c r="K48" s="22" t="s">
        <v>122</v>
      </c>
      <c r="L48" s="22">
        <v>100000</v>
      </c>
      <c r="M48" s="22" t="str">
        <f>IF(H48&lt;L48,"Yes","Not Covered")</f>
        <v>Yes</v>
      </c>
      <c r="N48" s="22" t="str">
        <f>CONCATENATE(B48,F48,D48,UPPER(LEFT(J48,3)),RIGHT(A48,3))</f>
        <v>MS08WGNBLA046</v>
      </c>
    </row>
    <row r="49" spans="1:14">
      <c r="A49" s="22" t="s">
        <v>200</v>
      </c>
      <c r="B49" s="22" t="str">
        <f t="shared" si="0"/>
        <v>MS</v>
      </c>
      <c r="C49" s="22" t="str">
        <f t="shared" si="3"/>
        <v>Maruti Suzuki</v>
      </c>
      <c r="D49" s="22" t="str">
        <f>MID(A49,5,3)</f>
        <v>WGN</v>
      </c>
      <c r="E49" s="22" t="str">
        <f>VLOOKUP(D49,D$56:E$66,2)</f>
        <v>Wagon</v>
      </c>
      <c r="F49" s="22" t="str">
        <f>MID(A49,3,2)</f>
        <v>12</v>
      </c>
      <c r="G49" s="22">
        <f>23-F49</f>
        <v>11</v>
      </c>
      <c r="H49" s="23">
        <v>17556.3</v>
      </c>
      <c r="I49" s="23">
        <f>H49/(G49+0.5)</f>
        <v>1526.6347826087</v>
      </c>
      <c r="J49" s="22" t="s">
        <v>164</v>
      </c>
      <c r="K49" s="22" t="s">
        <v>128</v>
      </c>
      <c r="L49" s="22">
        <v>100000</v>
      </c>
      <c r="M49" s="22" t="str">
        <f>IF(H49&lt;L49,"Yes","Not Covered")</f>
        <v>Yes</v>
      </c>
      <c r="N49" s="22" t="str">
        <f>CONCATENATE(B49,F49,D49,UPPER(LEFT(J49,3)),RIGHT(A49,3))</f>
        <v>MS12WGNBLU047</v>
      </c>
    </row>
    <row r="50" spans="1:14">
      <c r="A50" s="22" t="s">
        <v>201</v>
      </c>
      <c r="B50" s="22" t="str">
        <f t="shared" si="0"/>
        <v>MS</v>
      </c>
      <c r="C50" s="22" t="str">
        <f t="shared" si="3"/>
        <v>Maruti Suzuki</v>
      </c>
      <c r="D50" s="22" t="str">
        <f>MID(A50,5,3)</f>
        <v>WGN</v>
      </c>
      <c r="E50" s="22" t="str">
        <f>VLOOKUP(D50,D$56:E$66,2)</f>
        <v>Wagon</v>
      </c>
      <c r="F50" s="22" t="str">
        <f>MID(A50,3,2)</f>
        <v>12</v>
      </c>
      <c r="G50" s="22">
        <f>23-F50</f>
        <v>11</v>
      </c>
      <c r="H50" s="23">
        <v>24513.2</v>
      </c>
      <c r="I50" s="23">
        <f>H50/(G50+0.5)</f>
        <v>2131.58260869565</v>
      </c>
      <c r="J50" s="22" t="s">
        <v>152</v>
      </c>
      <c r="K50" s="22" t="s">
        <v>122</v>
      </c>
      <c r="L50" s="22">
        <v>75000</v>
      </c>
      <c r="M50" s="22" t="str">
        <f>IF(H50&lt;L50,"Yes","Not Covered")</f>
        <v>Yes</v>
      </c>
      <c r="N50" s="22" t="str">
        <f>CONCATENATE(B50,F50,D50,UPPER(LEFT(J50,3)),RIGHT(A50,3))</f>
        <v>MS12WGNBLA048</v>
      </c>
    </row>
    <row r="51" spans="1:14">
      <c r="A51" s="22" t="s">
        <v>202</v>
      </c>
      <c r="B51" s="22" t="str">
        <f t="shared" si="0"/>
        <v>HY</v>
      </c>
      <c r="C51" s="22" t="str">
        <f t="shared" si="3"/>
        <v>Hyundai</v>
      </c>
      <c r="D51" s="22" t="str">
        <f>MID(A51,5,3)</f>
        <v>SNT</v>
      </c>
      <c r="E51" s="22" t="str">
        <f>VLOOKUP(D51,D$56:E$66,2)</f>
        <v>Sonet</v>
      </c>
      <c r="F51" s="22" t="str">
        <f>MID(A51,3,2)</f>
        <v>19</v>
      </c>
      <c r="G51" s="22">
        <f>23-F51</f>
        <v>4</v>
      </c>
      <c r="H51" s="23">
        <v>20223.9</v>
      </c>
      <c r="I51" s="23">
        <f>H51/(G51+0.5)</f>
        <v>4494.2</v>
      </c>
      <c r="J51" s="22" t="s">
        <v>152</v>
      </c>
      <c r="K51" s="22" t="s">
        <v>128</v>
      </c>
      <c r="L51" s="22">
        <v>100000</v>
      </c>
      <c r="M51" s="22" t="str">
        <f>IF(H51&lt;L51,"Yes","Not Covered")</f>
        <v>Yes</v>
      </c>
      <c r="N51" s="22" t="str">
        <f>CONCATENATE(B51,F51,D51,UPPER(LEFT(J51,3)),RIGHT(A51,3))</f>
        <v>HY19SNTBLA049</v>
      </c>
    </row>
    <row r="52" spans="1:14">
      <c r="A52" s="22" t="s">
        <v>203</v>
      </c>
      <c r="B52" s="22" t="str">
        <f t="shared" si="0"/>
        <v>HY</v>
      </c>
      <c r="C52" s="22" t="str">
        <f t="shared" si="3"/>
        <v>Hyundai</v>
      </c>
      <c r="D52" s="22" t="str">
        <f>MID(A52,5,3)</f>
        <v>SNT</v>
      </c>
      <c r="E52" s="22" t="str">
        <f>VLOOKUP(D52,D$56:E$66,2)</f>
        <v>Sonet</v>
      </c>
      <c r="F52" s="22" t="str">
        <f>MID(A52,3,2)</f>
        <v>20</v>
      </c>
      <c r="G52" s="22">
        <f>23-F52</f>
        <v>3</v>
      </c>
      <c r="H52" s="23">
        <v>13867.6</v>
      </c>
      <c r="I52" s="23">
        <f>H52/(G52+0.5)</f>
        <v>3962.17142857143</v>
      </c>
      <c r="J52" s="22" t="s">
        <v>152</v>
      </c>
      <c r="K52" s="22" t="s">
        <v>120</v>
      </c>
      <c r="L52" s="22">
        <v>75000</v>
      </c>
      <c r="M52" s="22" t="str">
        <f>IF(H52&lt;L52,"Yes","Not Covered")</f>
        <v>Yes</v>
      </c>
      <c r="N52" s="22" t="str">
        <f>CONCATENATE(B52,F52,D52,UPPER(LEFT(J52,3)),RIGHT(A52,3))</f>
        <v>HY20SNTBLA050</v>
      </c>
    </row>
    <row r="53" spans="1:14">
      <c r="A53" s="22" t="s">
        <v>204</v>
      </c>
      <c r="B53" s="22" t="str">
        <f t="shared" si="0"/>
        <v>HY</v>
      </c>
      <c r="C53" s="22" t="str">
        <f t="shared" si="3"/>
        <v>Hyundai</v>
      </c>
      <c r="D53" s="22" t="str">
        <f>MID(A53,5,3)</f>
        <v>SNT</v>
      </c>
      <c r="E53" s="22" t="str">
        <f>VLOOKUP(D53,D$56:E$66,2)</f>
        <v>Sonet</v>
      </c>
      <c r="F53" s="22" t="str">
        <f>MID(A53,3,2)</f>
        <v>21</v>
      </c>
      <c r="G53" s="22">
        <f>23-F53</f>
        <v>2</v>
      </c>
      <c r="H53" s="23">
        <v>3708.1</v>
      </c>
      <c r="I53" s="23">
        <f>H53/(G53+0.5)</f>
        <v>1483.24</v>
      </c>
      <c r="J53" s="22" t="s">
        <v>152</v>
      </c>
      <c r="K53" s="22" t="s">
        <v>126</v>
      </c>
      <c r="L53" s="22">
        <v>100000</v>
      </c>
      <c r="M53" s="22" t="str">
        <f>IF(H53&lt;L53,"Yes","Not Covered")</f>
        <v>Yes</v>
      </c>
      <c r="N53" s="22" t="str">
        <f>CONCATENATE(B53,F53,D53,UPPER(LEFT(J53,3)),RIGHT(A53,3))</f>
        <v>HY21SNTBLA051</v>
      </c>
    </row>
    <row r="56" spans="2:5">
      <c r="B56" s="22" t="s">
        <v>205</v>
      </c>
      <c r="C56" s="22" t="s">
        <v>206</v>
      </c>
      <c r="D56" s="22" t="s">
        <v>207</v>
      </c>
      <c r="E56" s="22" t="s">
        <v>208</v>
      </c>
    </row>
    <row r="57" spans="2:5">
      <c r="B57" s="22" t="s">
        <v>209</v>
      </c>
      <c r="C57" s="22" t="s">
        <v>210</v>
      </c>
      <c r="D57" s="22" t="s">
        <v>211</v>
      </c>
      <c r="E57" s="22" t="s">
        <v>212</v>
      </c>
    </row>
    <row r="58" spans="2:5">
      <c r="B58" s="22" t="s">
        <v>213</v>
      </c>
      <c r="C58" s="22" t="s">
        <v>214</v>
      </c>
      <c r="D58" s="22" t="s">
        <v>215</v>
      </c>
      <c r="E58" s="22" t="s">
        <v>216</v>
      </c>
    </row>
    <row r="59" spans="2:5">
      <c r="B59" s="22" t="s">
        <v>217</v>
      </c>
      <c r="C59" s="22" t="s">
        <v>218</v>
      </c>
      <c r="D59" s="22" t="s">
        <v>219</v>
      </c>
      <c r="E59" s="22" t="s">
        <v>220</v>
      </c>
    </row>
    <row r="60" spans="2:5">
      <c r="B60" s="22" t="s">
        <v>221</v>
      </c>
      <c r="C60" s="22" t="s">
        <v>222</v>
      </c>
      <c r="D60" s="22" t="s">
        <v>223</v>
      </c>
      <c r="E60" s="22" t="s">
        <v>224</v>
      </c>
    </row>
    <row r="61" spans="2:5">
      <c r="B61" s="22" t="s">
        <v>225</v>
      </c>
      <c r="C61" s="22" t="s">
        <v>226</v>
      </c>
      <c r="D61" s="22" t="s">
        <v>227</v>
      </c>
      <c r="E61" s="22" t="s">
        <v>228</v>
      </c>
    </row>
    <row r="62" spans="4:5">
      <c r="D62" s="22" t="s">
        <v>229</v>
      </c>
      <c r="E62" s="22" t="s">
        <v>230</v>
      </c>
    </row>
    <row r="63" spans="4:5">
      <c r="D63" s="22" t="s">
        <v>231</v>
      </c>
      <c r="E63" s="22" t="s">
        <v>232</v>
      </c>
    </row>
    <row r="64" spans="4:5">
      <c r="D64" s="22" t="s">
        <v>231</v>
      </c>
      <c r="E64" s="22" t="s">
        <v>233</v>
      </c>
    </row>
    <row r="65" spans="4:5">
      <c r="D65" s="22" t="s">
        <v>234</v>
      </c>
      <c r="E65" s="22" t="s">
        <v>235</v>
      </c>
    </row>
    <row r="66" spans="4:5">
      <c r="D66" s="22" t="s">
        <v>236</v>
      </c>
      <c r="E66" s="22" t="s">
        <v>237</v>
      </c>
    </row>
  </sheetData>
  <sortState ref="D2:N53">
    <sortCondition ref="I2:I53" descending="1"/>
  </sortState>
  <conditionalFormatting sqref="I$1:I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G2" sqref="G2:G5"/>
    </sheetView>
  </sheetViews>
  <sheetFormatPr defaultColWidth="9.14285714285714" defaultRowHeight="15" outlineLevelRow="4" outlineLevelCol="6"/>
  <cols>
    <col min="2" max="2" width="11.7142857142857" customWidth="1"/>
    <col min="3" max="3" width="13.4285714285714" customWidth="1"/>
    <col min="4" max="4" width="8.28571428571429" customWidth="1"/>
    <col min="5" max="5" width="13.1428571428571" customWidth="1"/>
    <col min="6" max="6" width="15.4285714285714" customWidth="1"/>
    <col min="7" max="7" width="18.1428571428571" customWidth="1"/>
  </cols>
  <sheetData>
    <row r="1" spans="2:7"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</row>
    <row r="2" spans="1:7">
      <c r="A2" t="s">
        <v>244</v>
      </c>
      <c r="B2" s="16">
        <v>20000</v>
      </c>
      <c r="C2" s="19">
        <v>0.09</v>
      </c>
      <c r="D2">
        <v>12</v>
      </c>
      <c r="E2" s="20">
        <f>B2*C2</f>
        <v>1800</v>
      </c>
      <c r="F2" s="20">
        <f>B2+E2</f>
        <v>21800</v>
      </c>
      <c r="G2" s="20">
        <f>F2/D2</f>
        <v>1816.66666666667</v>
      </c>
    </row>
    <row r="3" spans="1:7">
      <c r="A3" t="s">
        <v>245</v>
      </c>
      <c r="B3" s="16">
        <v>20000</v>
      </c>
      <c r="C3" s="19">
        <v>0.08</v>
      </c>
      <c r="D3">
        <v>12</v>
      </c>
      <c r="E3" s="20">
        <f>B3*C3</f>
        <v>1600</v>
      </c>
      <c r="F3" s="20">
        <f>B3+E3</f>
        <v>21600</v>
      </c>
      <c r="G3" s="20">
        <f>F3/D3</f>
        <v>1800</v>
      </c>
    </row>
    <row r="4" spans="1:7">
      <c r="A4" t="s">
        <v>246</v>
      </c>
      <c r="B4" s="16">
        <v>20000</v>
      </c>
      <c r="C4" s="19">
        <v>0.07</v>
      </c>
      <c r="D4">
        <v>12</v>
      </c>
      <c r="E4" s="20">
        <f>B4*C4</f>
        <v>1400</v>
      </c>
      <c r="F4" s="20">
        <f>B4+E4</f>
        <v>21400</v>
      </c>
      <c r="G4" s="20">
        <f>F4/D4</f>
        <v>1783.33333333333</v>
      </c>
    </row>
    <row r="5" spans="1:7">
      <c r="A5" t="s">
        <v>247</v>
      </c>
      <c r="B5" s="16">
        <v>20000</v>
      </c>
      <c r="C5" s="19">
        <v>0.06</v>
      </c>
      <c r="D5">
        <v>12</v>
      </c>
      <c r="E5" s="20">
        <f>B5*C5</f>
        <v>1200</v>
      </c>
      <c r="F5" s="20">
        <f>B5+E5</f>
        <v>21200</v>
      </c>
      <c r="G5" s="20">
        <f>F5/D5</f>
        <v>1766.66666666667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9"/>
  <sheetViews>
    <sheetView workbookViewId="0">
      <selection activeCell="C21" sqref="C21"/>
    </sheetView>
  </sheetViews>
  <sheetFormatPr defaultColWidth="9.14285714285714" defaultRowHeight="15"/>
  <cols>
    <col min="1" max="1" width="20.4285714285714" customWidth="1"/>
    <col min="2" max="2" width="10.2857142857143" customWidth="1"/>
    <col min="3" max="3" width="11.2857142857143" customWidth="1"/>
    <col min="4" max="4" width="12.2857142857143" customWidth="1"/>
    <col min="7" max="7" width="9.14285714285714" style="16"/>
    <col min="8" max="8" width="11.2857142857143" style="16" customWidth="1"/>
    <col min="9" max="9" width="12.2857142857143" style="16" customWidth="1"/>
    <col min="11" max="11" width="6" customWidth="1"/>
    <col min="12" max="12" width="11.2857142857143" customWidth="1"/>
    <col min="13" max="13" width="12.2857142857143" customWidth="1"/>
    <col min="14" max="14" width="13.1428571428571" customWidth="1"/>
  </cols>
  <sheetData>
    <row r="2" ht="15.75" spans="2:14">
      <c r="B2" t="s">
        <v>248</v>
      </c>
      <c r="C2" t="s">
        <v>249</v>
      </c>
      <c r="D2" t="s">
        <v>250</v>
      </c>
      <c r="F2" s="1" t="s">
        <v>251</v>
      </c>
      <c r="G2" s="16" t="s">
        <v>248</v>
      </c>
      <c r="H2" s="16" t="s">
        <v>249</v>
      </c>
      <c r="I2" s="16" t="s">
        <v>250</v>
      </c>
      <c r="K2" s="1" t="s">
        <v>252</v>
      </c>
      <c r="L2" s="16" t="s">
        <v>248</v>
      </c>
      <c r="M2" s="16" t="s">
        <v>249</v>
      </c>
      <c r="N2" s="16" t="s">
        <v>250</v>
      </c>
    </row>
    <row r="3" ht="15.75" spans="1:14">
      <c r="A3" s="1" t="s">
        <v>253</v>
      </c>
      <c r="B3" s="17">
        <v>0.5</v>
      </c>
      <c r="C3" s="17">
        <v>0.4</v>
      </c>
      <c r="D3" s="17">
        <v>1.4</v>
      </c>
      <c r="F3" s="18">
        <v>3</v>
      </c>
      <c r="G3" s="16">
        <f>B3*$F3</f>
        <v>1.5</v>
      </c>
      <c r="H3" s="16">
        <f>C3*$F3</f>
        <v>1.2</v>
      </c>
      <c r="I3" s="16">
        <f>D3*$F3</f>
        <v>4.2</v>
      </c>
      <c r="K3" s="18">
        <v>5</v>
      </c>
      <c r="L3" s="16">
        <f>B3*$K3</f>
        <v>2.5</v>
      </c>
      <c r="M3" s="16">
        <f>C3*$K3</f>
        <v>2</v>
      </c>
      <c r="N3" s="16">
        <f>D3*$K3</f>
        <v>7</v>
      </c>
    </row>
    <row r="4" ht="15.75" spans="1:14">
      <c r="A4" s="1" t="s">
        <v>254</v>
      </c>
      <c r="B4" s="17">
        <v>28</v>
      </c>
      <c r="C4" s="17">
        <v>33</v>
      </c>
      <c r="D4" s="17">
        <v>31</v>
      </c>
      <c r="F4" s="18">
        <v>1</v>
      </c>
      <c r="G4" s="16">
        <f t="shared" ref="G4:G17" si="0">B4*F4</f>
        <v>28</v>
      </c>
      <c r="H4" s="16">
        <f t="shared" ref="H4:H17" si="1">C4*$F4</f>
        <v>33</v>
      </c>
      <c r="I4" s="16">
        <f t="shared" ref="I4:I17" si="2">D4*$F4</f>
        <v>31</v>
      </c>
      <c r="K4" s="18">
        <v>1</v>
      </c>
      <c r="L4" s="16">
        <f>B4*$K4</f>
        <v>28</v>
      </c>
      <c r="M4" s="16">
        <f t="shared" ref="M4:M17" si="3">C4*$K4</f>
        <v>33</v>
      </c>
      <c r="N4" s="16">
        <f t="shared" ref="N4:N17" si="4">D4*$K4</f>
        <v>31</v>
      </c>
    </row>
    <row r="5" ht="15.75" spans="1:14">
      <c r="A5" s="1" t="s">
        <v>255</v>
      </c>
      <c r="B5" s="17">
        <v>1.8</v>
      </c>
      <c r="C5" s="17">
        <v>1</v>
      </c>
      <c r="D5" s="17">
        <v>2</v>
      </c>
      <c r="F5" s="18">
        <v>7</v>
      </c>
      <c r="G5" s="16">
        <f t="shared" si="0"/>
        <v>12.6</v>
      </c>
      <c r="H5" s="16">
        <f t="shared" si="1"/>
        <v>7</v>
      </c>
      <c r="I5" s="16">
        <f t="shared" si="2"/>
        <v>14</v>
      </c>
      <c r="K5" s="18">
        <v>4</v>
      </c>
      <c r="L5" s="16">
        <f t="shared" ref="L5:L17" si="5">B5*$K5</f>
        <v>7.2</v>
      </c>
      <c r="M5" s="16">
        <f t="shared" si="3"/>
        <v>4</v>
      </c>
      <c r="N5" s="16">
        <f t="shared" si="4"/>
        <v>8</v>
      </c>
    </row>
    <row r="6" ht="15.75" spans="1:14">
      <c r="A6" s="1" t="s">
        <v>256</v>
      </c>
      <c r="B6" s="17">
        <v>1.2</v>
      </c>
      <c r="C6" s="17">
        <v>0.8</v>
      </c>
      <c r="D6" s="17">
        <v>1.5</v>
      </c>
      <c r="F6" s="18">
        <v>1</v>
      </c>
      <c r="G6" s="16">
        <f t="shared" si="0"/>
        <v>1.2</v>
      </c>
      <c r="H6" s="16">
        <f t="shared" si="1"/>
        <v>0.8</v>
      </c>
      <c r="I6" s="16">
        <f t="shared" si="2"/>
        <v>1.5</v>
      </c>
      <c r="K6" s="18">
        <v>2</v>
      </c>
      <c r="L6" s="16">
        <f t="shared" si="5"/>
        <v>2.4</v>
      </c>
      <c r="M6" s="16">
        <f t="shared" si="3"/>
        <v>1.6</v>
      </c>
      <c r="N6" s="16">
        <f t="shared" si="4"/>
        <v>3</v>
      </c>
    </row>
    <row r="7" ht="15.75" spans="1:14">
      <c r="A7" s="1" t="s">
        <v>257</v>
      </c>
      <c r="B7" s="17">
        <v>2.4</v>
      </c>
      <c r="C7" s="17">
        <v>1.4</v>
      </c>
      <c r="D7" s="17">
        <v>2.4</v>
      </c>
      <c r="F7" s="18">
        <v>2</v>
      </c>
      <c r="G7" s="16">
        <f t="shared" si="0"/>
        <v>4.8</v>
      </c>
      <c r="H7" s="16">
        <f t="shared" si="1"/>
        <v>2.8</v>
      </c>
      <c r="I7" s="16">
        <f t="shared" si="2"/>
        <v>4.8</v>
      </c>
      <c r="K7" s="18">
        <v>2</v>
      </c>
      <c r="L7" s="16">
        <f t="shared" si="5"/>
        <v>4.8</v>
      </c>
      <c r="M7" s="16">
        <f t="shared" si="3"/>
        <v>2.8</v>
      </c>
      <c r="N7" s="16">
        <f t="shared" si="4"/>
        <v>4.8</v>
      </c>
    </row>
    <row r="8" ht="15.75" spans="1:14">
      <c r="A8" s="1" t="s">
        <v>258</v>
      </c>
      <c r="B8" s="17">
        <v>0.9</v>
      </c>
      <c r="C8" s="17">
        <v>0.2</v>
      </c>
      <c r="D8" s="17">
        <v>0.8</v>
      </c>
      <c r="F8" s="18">
        <v>2</v>
      </c>
      <c r="G8" s="16">
        <f t="shared" si="0"/>
        <v>1.8</v>
      </c>
      <c r="H8" s="16">
        <f t="shared" si="1"/>
        <v>0.4</v>
      </c>
      <c r="I8" s="16">
        <f t="shared" si="2"/>
        <v>1.6</v>
      </c>
      <c r="K8" s="18">
        <v>2</v>
      </c>
      <c r="L8" s="16">
        <f t="shared" si="5"/>
        <v>1.8</v>
      </c>
      <c r="M8" s="16">
        <f t="shared" si="3"/>
        <v>0.4</v>
      </c>
      <c r="N8" s="16">
        <f t="shared" si="4"/>
        <v>1.6</v>
      </c>
    </row>
    <row r="9" ht="15.75" spans="1:14">
      <c r="A9" s="1" t="s">
        <v>259</v>
      </c>
      <c r="B9" s="17">
        <v>0.99</v>
      </c>
      <c r="C9" s="17">
        <v>0.59</v>
      </c>
      <c r="D9" s="17">
        <v>2.59</v>
      </c>
      <c r="F9" s="18">
        <v>1</v>
      </c>
      <c r="G9" s="16">
        <f t="shared" si="0"/>
        <v>0.99</v>
      </c>
      <c r="H9" s="16">
        <f t="shared" si="1"/>
        <v>0.59</v>
      </c>
      <c r="I9" s="16">
        <f t="shared" si="2"/>
        <v>2.59</v>
      </c>
      <c r="K9" s="18">
        <v>1</v>
      </c>
      <c r="L9" s="16">
        <f t="shared" si="5"/>
        <v>0.99</v>
      </c>
      <c r="M9" s="16">
        <f t="shared" si="3"/>
        <v>0.59</v>
      </c>
      <c r="N9" s="16">
        <f t="shared" si="4"/>
        <v>2.59</v>
      </c>
    </row>
    <row r="10" ht="15.75" spans="1:14">
      <c r="A10" s="1" t="s">
        <v>260</v>
      </c>
      <c r="B10" s="17">
        <v>1.25</v>
      </c>
      <c r="C10" s="17">
        <v>3.25</v>
      </c>
      <c r="D10" s="17">
        <v>2.15</v>
      </c>
      <c r="F10" s="18">
        <v>4</v>
      </c>
      <c r="G10" s="16">
        <f t="shared" si="0"/>
        <v>5</v>
      </c>
      <c r="H10" s="16">
        <f t="shared" si="1"/>
        <v>13</v>
      </c>
      <c r="I10" s="16">
        <f t="shared" si="2"/>
        <v>8.6</v>
      </c>
      <c r="K10" s="18">
        <v>1</v>
      </c>
      <c r="L10" s="16">
        <f t="shared" si="5"/>
        <v>1.25</v>
      </c>
      <c r="M10" s="16">
        <f t="shared" si="3"/>
        <v>3.25</v>
      </c>
      <c r="N10" s="16">
        <f t="shared" si="4"/>
        <v>2.15</v>
      </c>
    </row>
    <row r="11" ht="15.75" spans="1:14">
      <c r="A11" s="1" t="s">
        <v>261</v>
      </c>
      <c r="B11" s="17">
        <v>9.5</v>
      </c>
      <c r="C11" s="17">
        <v>14</v>
      </c>
      <c r="D11" s="17">
        <v>13</v>
      </c>
      <c r="F11" s="18">
        <v>1</v>
      </c>
      <c r="G11" s="16">
        <f t="shared" si="0"/>
        <v>9.5</v>
      </c>
      <c r="H11" s="16">
        <f t="shared" si="1"/>
        <v>14</v>
      </c>
      <c r="I11" s="16">
        <f t="shared" si="2"/>
        <v>13</v>
      </c>
      <c r="K11" s="18">
        <v>1</v>
      </c>
      <c r="L11" s="16">
        <f t="shared" si="5"/>
        <v>9.5</v>
      </c>
      <c r="M11" s="16">
        <f t="shared" si="3"/>
        <v>14</v>
      </c>
      <c r="N11" s="16">
        <f t="shared" si="4"/>
        <v>13</v>
      </c>
    </row>
    <row r="12" ht="15.75" spans="1:14">
      <c r="A12" s="1" t="s">
        <v>262</v>
      </c>
      <c r="B12" s="17">
        <v>4.55</v>
      </c>
      <c r="C12" s="17">
        <v>2.55</v>
      </c>
      <c r="D12" s="17">
        <v>6</v>
      </c>
      <c r="F12" s="18">
        <v>1</v>
      </c>
      <c r="G12" s="16">
        <f t="shared" si="0"/>
        <v>4.55</v>
      </c>
      <c r="H12" s="16">
        <f t="shared" si="1"/>
        <v>2.55</v>
      </c>
      <c r="I12" s="16">
        <f t="shared" si="2"/>
        <v>6</v>
      </c>
      <c r="K12" s="18">
        <v>1</v>
      </c>
      <c r="L12" s="16">
        <f t="shared" si="5"/>
        <v>4.55</v>
      </c>
      <c r="M12" s="16">
        <f t="shared" si="3"/>
        <v>2.55</v>
      </c>
      <c r="N12" s="16">
        <f t="shared" si="4"/>
        <v>6</v>
      </c>
    </row>
    <row r="13" ht="15.75" spans="1:14">
      <c r="A13" s="1" t="s">
        <v>263</v>
      </c>
      <c r="B13" s="17">
        <v>4.2</v>
      </c>
      <c r="C13" s="17">
        <v>2.2</v>
      </c>
      <c r="D13" s="17">
        <v>3</v>
      </c>
      <c r="F13" s="18">
        <v>1</v>
      </c>
      <c r="G13" s="16">
        <f t="shared" si="0"/>
        <v>4.2</v>
      </c>
      <c r="H13" s="16">
        <f t="shared" si="1"/>
        <v>2.2</v>
      </c>
      <c r="I13" s="16">
        <f t="shared" si="2"/>
        <v>3</v>
      </c>
      <c r="K13" s="18">
        <v>2</v>
      </c>
      <c r="L13" s="16">
        <f t="shared" si="5"/>
        <v>8.4</v>
      </c>
      <c r="M13" s="16">
        <f t="shared" si="3"/>
        <v>4.4</v>
      </c>
      <c r="N13" s="16">
        <f t="shared" si="4"/>
        <v>6</v>
      </c>
    </row>
    <row r="14" ht="15.75" spans="1:14">
      <c r="A14" s="1" t="s">
        <v>264</v>
      </c>
      <c r="B14" s="17">
        <v>3.9</v>
      </c>
      <c r="C14" s="17">
        <v>5</v>
      </c>
      <c r="D14" s="17">
        <v>8</v>
      </c>
      <c r="F14" s="18">
        <v>1</v>
      </c>
      <c r="G14" s="16">
        <f t="shared" si="0"/>
        <v>3.9</v>
      </c>
      <c r="H14" s="16">
        <f t="shared" si="1"/>
        <v>5</v>
      </c>
      <c r="I14" s="16">
        <f t="shared" si="2"/>
        <v>8</v>
      </c>
      <c r="L14" s="16">
        <f t="shared" si="5"/>
        <v>0</v>
      </c>
      <c r="M14" s="16">
        <f t="shared" si="3"/>
        <v>0</v>
      </c>
      <c r="N14" s="16">
        <f t="shared" si="4"/>
        <v>0</v>
      </c>
    </row>
    <row r="15" ht="15.75" spans="1:14">
      <c r="A15" s="1" t="s">
        <v>265</v>
      </c>
      <c r="B15" s="17">
        <v>1</v>
      </c>
      <c r="C15" s="17">
        <v>2</v>
      </c>
      <c r="D15" s="17">
        <v>1</v>
      </c>
      <c r="F15" s="18">
        <v>1</v>
      </c>
      <c r="G15" s="16">
        <f t="shared" si="0"/>
        <v>1</v>
      </c>
      <c r="H15" s="16">
        <f t="shared" si="1"/>
        <v>2</v>
      </c>
      <c r="I15" s="16">
        <f t="shared" si="2"/>
        <v>1</v>
      </c>
      <c r="L15" s="16">
        <f t="shared" si="5"/>
        <v>0</v>
      </c>
      <c r="M15" s="16">
        <f t="shared" si="3"/>
        <v>0</v>
      </c>
      <c r="N15" s="16">
        <f t="shared" si="4"/>
        <v>0</v>
      </c>
    </row>
    <row r="16" ht="15.75" spans="1:14">
      <c r="A16" s="1" t="s">
        <v>266</v>
      </c>
      <c r="B16" s="17">
        <v>1.75</v>
      </c>
      <c r="C16" s="17">
        <v>2</v>
      </c>
      <c r="D16" s="17">
        <v>1</v>
      </c>
      <c r="F16" s="18">
        <v>1</v>
      </c>
      <c r="G16" s="16">
        <f t="shared" si="0"/>
        <v>1.75</v>
      </c>
      <c r="H16" s="16">
        <f t="shared" si="1"/>
        <v>2</v>
      </c>
      <c r="I16" s="16">
        <f t="shared" si="2"/>
        <v>1</v>
      </c>
      <c r="L16" s="16">
        <f t="shared" si="5"/>
        <v>0</v>
      </c>
      <c r="M16" s="16">
        <f t="shared" si="3"/>
        <v>0</v>
      </c>
      <c r="N16" s="16">
        <f t="shared" si="4"/>
        <v>0</v>
      </c>
    </row>
    <row r="17" ht="15.75" spans="1:14">
      <c r="A17" s="1" t="s">
        <v>267</v>
      </c>
      <c r="B17" s="17">
        <v>2</v>
      </c>
      <c r="C17" s="17">
        <v>1</v>
      </c>
      <c r="D17" s="17">
        <v>3</v>
      </c>
      <c r="F17" s="18">
        <v>1</v>
      </c>
      <c r="G17" s="16">
        <f t="shared" si="0"/>
        <v>2</v>
      </c>
      <c r="H17" s="16">
        <f t="shared" si="1"/>
        <v>1</v>
      </c>
      <c r="I17" s="16">
        <f t="shared" si="2"/>
        <v>3</v>
      </c>
      <c r="L17" s="16">
        <f t="shared" si="5"/>
        <v>0</v>
      </c>
      <c r="M17" s="16">
        <f t="shared" si="3"/>
        <v>0</v>
      </c>
      <c r="N17" s="16">
        <f t="shared" si="4"/>
        <v>0</v>
      </c>
    </row>
    <row r="18" spans="7:14">
      <c r="G18" s="16" t="s">
        <v>248</v>
      </c>
      <c r="H18" s="16" t="s">
        <v>249</v>
      </c>
      <c r="I18" s="16" t="s">
        <v>250</v>
      </c>
      <c r="L18" s="16" t="s">
        <v>248</v>
      </c>
      <c r="M18" s="16" t="s">
        <v>249</v>
      </c>
      <c r="N18" s="16" t="s">
        <v>250</v>
      </c>
    </row>
    <row r="19" spans="6:14">
      <c r="F19" t="s">
        <v>39</v>
      </c>
      <c r="G19" s="16">
        <f>SUM(G3:G17)</f>
        <v>82.79</v>
      </c>
      <c r="H19" s="16">
        <f>SUM(H3:H17)</f>
        <v>87.54</v>
      </c>
      <c r="I19" s="16">
        <f>SUM(I3:I17)</f>
        <v>103.29</v>
      </c>
      <c r="K19" t="s">
        <v>39</v>
      </c>
      <c r="L19" s="16">
        <f>SUM(L3:L17)</f>
        <v>71.39</v>
      </c>
      <c r="M19" s="16">
        <f>SUM(M3:M17)</f>
        <v>68.59</v>
      </c>
      <c r="N19" s="16">
        <f>SUM(N3:N17)</f>
        <v>85.14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Employee Time Table</vt:lpstr>
      <vt:lpstr>Grade Book (Using Cond. Format)</vt:lpstr>
      <vt:lpstr>Career Decisions</vt:lpstr>
      <vt:lpstr>Sales Shop(Pivot)</vt:lpstr>
      <vt:lpstr>Sales Shop</vt:lpstr>
      <vt:lpstr>Car Inventory(Pivot)</vt:lpstr>
      <vt:lpstr>Car Inventory</vt:lpstr>
      <vt:lpstr>Loan Interest Rate</vt:lpstr>
      <vt:lpstr>School Supplies2</vt:lpstr>
      <vt:lpstr>Cat or Dog</vt:lpstr>
      <vt:lpstr>Vacation Costs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akorvikkyy</cp:lastModifiedBy>
  <dcterms:created xsi:type="dcterms:W3CDTF">2023-11-07T21:47:00Z</dcterms:created>
  <dcterms:modified xsi:type="dcterms:W3CDTF">2023-11-10T15:58:52Z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FA978965796F4B1C851C7D15A4D9F080_11</vt:lpwstr>
  </property>
  <property fmtid="{D5CDD505-2E9C-101B-9397-08002B2CF9AE}" pid="3" name="KSOProductBuildVer">
    <vt:lpwstr>1033-12.2.0.13266</vt:lpwstr>
  </property>
</Properties>
</file>